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ana.granada\OneDrive - Universidad de Antioquia\3. TELETRABAJO\INFORMES CONTABILIDAD\"/>
    </mc:Choice>
  </mc:AlternateContent>
  <bookViews>
    <workbookView xWindow="0" yWindow="0" windowWidth="28800" windowHeight="12870" activeTab="1"/>
  </bookViews>
  <sheets>
    <sheet name="INSTRUCTIVO" sheetId="10" r:id="rId1"/>
    <sheet name="BASE DE DATOS" sheetId="6" r:id="rId2"/>
    <sheet name="Hoja1" sheetId="18" r:id="rId3"/>
    <sheet name="TABLA DINÁMICA" sheetId="15" state="hidden" r:id="rId4"/>
    <sheet name="Hoja2" sheetId="7" state="hidden" r:id="rId5"/>
    <sheet name="PLANTILLA" sheetId="16" state="hidden" r:id="rId6"/>
    <sheet name="%." sheetId="9" state="hidden" r:id="rId7"/>
  </sheets>
  <externalReferences>
    <externalReference r:id="rId8"/>
    <externalReference r:id="rId9"/>
  </externalReferences>
  <definedNames>
    <definedName name="_xlnm._FilterDatabase" localSheetId="1" hidden="1">'BASE DE DATOS'!$A$1:$AB$438</definedName>
    <definedName name="_xlnm._FilterDatabase" localSheetId="5" hidden="1">PLANTILLA!$L$12:$AC$264</definedName>
    <definedName name="_xlnm.Print_Area" localSheetId="5">PLANTILLA!$A$1:$V$49</definedName>
  </definedNames>
  <calcPr calcId="162913"/>
  <pivotCaches>
    <pivotCache cacheId="0" r:id="rId10"/>
    <pivotCache cacheId="1" r:id="rId1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5" l="1"/>
  <c r="E19" i="15" s="1"/>
  <c r="E7" i="15"/>
  <c r="E6" i="15"/>
  <c r="E16" i="15"/>
  <c r="E18" i="15"/>
  <c r="E9" i="15"/>
  <c r="E10" i="15"/>
  <c r="E5" i="15"/>
  <c r="E17" i="15"/>
  <c r="X14" i="16" l="1"/>
  <c r="Y14" i="16" s="1"/>
  <c r="Z14" i="16"/>
  <c r="X15" i="16"/>
  <c r="Y15" i="16" s="1"/>
  <c r="Z15" i="16"/>
  <c r="X16" i="16"/>
  <c r="Y16" i="16" s="1"/>
  <c r="Z16" i="16"/>
  <c r="X17" i="16"/>
  <c r="Y17" i="16" s="1"/>
  <c r="Z17" i="16"/>
  <c r="X18" i="16"/>
  <c r="Y18" i="16" s="1"/>
  <c r="Z18" i="16"/>
  <c r="X19" i="16"/>
  <c r="Y19" i="16" s="1"/>
  <c r="Z19" i="16"/>
  <c r="X20" i="16"/>
  <c r="Y20" i="16" s="1"/>
  <c r="Z20" i="16"/>
  <c r="X21" i="16"/>
  <c r="Y21" i="16" s="1"/>
  <c r="Z21" i="16"/>
  <c r="X22" i="16"/>
  <c r="Y22" i="16" s="1"/>
  <c r="Z22" i="16"/>
  <c r="X23" i="16"/>
  <c r="Y23" i="16" s="1"/>
  <c r="Z23" i="16"/>
  <c r="X24" i="16"/>
  <c r="Y24" i="16" s="1"/>
  <c r="Z24" i="16"/>
  <c r="X25" i="16"/>
  <c r="Y25" i="16" s="1"/>
  <c r="Z25" i="16"/>
  <c r="X26" i="16"/>
  <c r="Y26" i="16" s="1"/>
  <c r="Z26" i="16"/>
  <c r="X27" i="16"/>
  <c r="Y27" i="16" s="1"/>
  <c r="Z27" i="16"/>
  <c r="X28" i="16"/>
  <c r="Y28" i="16" s="1"/>
  <c r="Z28" i="16"/>
  <c r="X29" i="16"/>
  <c r="Y29" i="16" s="1"/>
  <c r="Z29" i="16"/>
  <c r="X30" i="16"/>
  <c r="Y30" i="16" s="1"/>
  <c r="Z30" i="16"/>
  <c r="X31" i="16"/>
  <c r="Y31" i="16" s="1"/>
  <c r="Z31" i="16"/>
  <c r="X32" i="16"/>
  <c r="Y32" i="16" s="1"/>
  <c r="Z32" i="16"/>
  <c r="X33" i="16"/>
  <c r="Y33" i="16" s="1"/>
  <c r="Z33" i="16"/>
  <c r="X34" i="16"/>
  <c r="Y34" i="16" s="1"/>
  <c r="Z34" i="16"/>
  <c r="X35" i="16"/>
  <c r="Y35" i="16" s="1"/>
  <c r="Z35" i="16"/>
  <c r="X36" i="16"/>
  <c r="Y36" i="16" s="1"/>
  <c r="Z36" i="16"/>
  <c r="X37" i="16"/>
  <c r="Y37" i="16" s="1"/>
  <c r="Z37" i="16"/>
  <c r="X38" i="16"/>
  <c r="Y38" i="16" s="1"/>
  <c r="Z38" i="16"/>
  <c r="X39" i="16"/>
  <c r="Y39" i="16" s="1"/>
  <c r="Z39" i="16"/>
  <c r="X40" i="16"/>
  <c r="Y40" i="16" s="1"/>
  <c r="Z40" i="16"/>
  <c r="X41" i="16"/>
  <c r="Y41" i="16" s="1"/>
  <c r="Z41" i="16"/>
  <c r="X42" i="16"/>
  <c r="Y42" i="16" s="1"/>
  <c r="Z42" i="16"/>
  <c r="X43" i="16"/>
  <c r="Y43" i="16" s="1"/>
  <c r="Z43" i="16"/>
  <c r="X44" i="16"/>
  <c r="Y44" i="16" s="1"/>
  <c r="Z44" i="16"/>
  <c r="X45" i="16"/>
  <c r="Y45" i="16" s="1"/>
  <c r="Z45" i="16"/>
  <c r="X46" i="16"/>
  <c r="Y46" i="16" s="1"/>
  <c r="Z46" i="16"/>
  <c r="X47" i="16"/>
  <c r="Y47" i="16" s="1"/>
  <c r="Z47" i="16"/>
  <c r="X48" i="16"/>
  <c r="Y48" i="16" s="1"/>
  <c r="Z48" i="16"/>
  <c r="X49" i="16"/>
  <c r="Y49" i="16" s="1"/>
  <c r="Z49" i="16"/>
  <c r="X50" i="16"/>
  <c r="Y50" i="16" s="1"/>
  <c r="Z50" i="16"/>
  <c r="X51" i="16"/>
  <c r="Y51" i="16" s="1"/>
  <c r="Z51" i="16"/>
  <c r="X52" i="16"/>
  <c r="Y52" i="16" s="1"/>
  <c r="Z52" i="16"/>
  <c r="X53" i="16"/>
  <c r="Y53" i="16" s="1"/>
  <c r="Z53" i="16"/>
  <c r="X54" i="16"/>
  <c r="Y54" i="16" s="1"/>
  <c r="Z54" i="16"/>
  <c r="X55" i="16"/>
  <c r="Y55" i="16" s="1"/>
  <c r="Z55" i="16"/>
  <c r="X56" i="16"/>
  <c r="Y56" i="16" s="1"/>
  <c r="Z56" i="16"/>
  <c r="X57" i="16"/>
  <c r="Y57" i="16" s="1"/>
  <c r="Z57" i="16"/>
  <c r="X58" i="16"/>
  <c r="Y58" i="16" s="1"/>
  <c r="Z58" i="16"/>
  <c r="X59" i="16"/>
  <c r="Y59" i="16" s="1"/>
  <c r="Z59" i="16"/>
  <c r="X60" i="16"/>
  <c r="Y60" i="16" s="1"/>
  <c r="Z60" i="16"/>
  <c r="X61" i="16"/>
  <c r="Y61" i="16" s="1"/>
  <c r="Z61" i="16"/>
  <c r="X62" i="16"/>
  <c r="Y62" i="16" s="1"/>
  <c r="Z62" i="16"/>
  <c r="X63" i="16"/>
  <c r="Y63" i="16" s="1"/>
  <c r="Z63" i="16"/>
  <c r="X64" i="16"/>
  <c r="Y64" i="16" s="1"/>
  <c r="Z64" i="16"/>
  <c r="X65" i="16"/>
  <c r="Y65" i="16" s="1"/>
  <c r="Z65" i="16"/>
  <c r="X66" i="16"/>
  <c r="Y66" i="16" s="1"/>
  <c r="Z66" i="16"/>
  <c r="X67" i="16"/>
  <c r="Y67" i="16" s="1"/>
  <c r="Z67" i="16"/>
  <c r="X68" i="16"/>
  <c r="Y68" i="16" s="1"/>
  <c r="Z68" i="16"/>
  <c r="X69" i="16"/>
  <c r="Y69" i="16" s="1"/>
  <c r="Z69" i="16"/>
  <c r="X70" i="16"/>
  <c r="Y70" i="16" s="1"/>
  <c r="Z70" i="16"/>
  <c r="X71" i="16"/>
  <c r="Y71" i="16" s="1"/>
  <c r="Z71" i="16"/>
  <c r="X72" i="16"/>
  <c r="Y72" i="16" s="1"/>
  <c r="Z72" i="16"/>
  <c r="X73" i="16"/>
  <c r="Y73" i="16" s="1"/>
  <c r="Z73" i="16"/>
  <c r="X74" i="16"/>
  <c r="Y74" i="16" s="1"/>
  <c r="Z74" i="16"/>
  <c r="X75" i="16"/>
  <c r="Y75" i="16" s="1"/>
  <c r="Z75" i="16"/>
  <c r="X76" i="16"/>
  <c r="Y76" i="16" s="1"/>
  <c r="Z76" i="16"/>
  <c r="X77" i="16"/>
  <c r="Y77" i="16" s="1"/>
  <c r="Z77" i="16"/>
  <c r="X78" i="16"/>
  <c r="Y78" i="16" s="1"/>
  <c r="Z78" i="16"/>
  <c r="X79" i="16"/>
  <c r="Y79" i="16" s="1"/>
  <c r="Z79" i="16"/>
  <c r="X80" i="16"/>
  <c r="Y80" i="16" s="1"/>
  <c r="Z80" i="16"/>
  <c r="X81" i="16"/>
  <c r="Y81" i="16" s="1"/>
  <c r="Z81" i="16"/>
  <c r="X82" i="16"/>
  <c r="Y82" i="16" s="1"/>
  <c r="Z82" i="16"/>
  <c r="X83" i="16"/>
  <c r="Y83" i="16" s="1"/>
  <c r="Z83" i="16"/>
  <c r="X84" i="16"/>
  <c r="Y84" i="16" s="1"/>
  <c r="Z84" i="16"/>
  <c r="X85" i="16"/>
  <c r="Y85" i="16" s="1"/>
  <c r="Z85" i="16"/>
  <c r="X86" i="16"/>
  <c r="Y86" i="16" s="1"/>
  <c r="Z86" i="16"/>
  <c r="X87" i="16"/>
  <c r="Y87" i="16" s="1"/>
  <c r="Z87" i="16"/>
  <c r="X88" i="16"/>
  <c r="Y88" i="16" s="1"/>
  <c r="Z88" i="16"/>
  <c r="X89" i="16"/>
  <c r="Y89" i="16" s="1"/>
  <c r="Z89" i="16"/>
  <c r="X90" i="16"/>
  <c r="Y90" i="16" s="1"/>
  <c r="Z90" i="16"/>
  <c r="X91" i="16"/>
  <c r="Y91" i="16" s="1"/>
  <c r="Z91" i="16"/>
  <c r="X92" i="16"/>
  <c r="Y92" i="16" s="1"/>
  <c r="Z92" i="16"/>
  <c r="X93" i="16"/>
  <c r="Y93" i="16" s="1"/>
  <c r="Z93" i="16"/>
  <c r="X94" i="16"/>
  <c r="Y94" i="16" s="1"/>
  <c r="Z94" i="16"/>
  <c r="X95" i="16"/>
  <c r="Y95" i="16" s="1"/>
  <c r="Z95" i="16"/>
  <c r="X96" i="16"/>
  <c r="Y96" i="16" s="1"/>
  <c r="Z96" i="16"/>
  <c r="X97" i="16"/>
  <c r="Y97" i="16" s="1"/>
  <c r="Z97" i="16"/>
  <c r="X98" i="16"/>
  <c r="Y98" i="16" s="1"/>
  <c r="Z98" i="16"/>
  <c r="X99" i="16"/>
  <c r="Y99" i="16" s="1"/>
  <c r="Z99" i="16"/>
  <c r="X100" i="16"/>
  <c r="Y100" i="16" s="1"/>
  <c r="Z100" i="16"/>
  <c r="X101" i="16"/>
  <c r="Y101" i="16" s="1"/>
  <c r="Z101" i="16"/>
  <c r="X102" i="16"/>
  <c r="Y102" i="16" s="1"/>
  <c r="Z102" i="16"/>
  <c r="X103" i="16"/>
  <c r="Y103" i="16" s="1"/>
  <c r="Z103" i="16"/>
  <c r="X104" i="16"/>
  <c r="Y104" i="16" s="1"/>
  <c r="Z104" i="16"/>
  <c r="X105" i="16"/>
  <c r="Y105" i="16" s="1"/>
  <c r="Z105" i="16"/>
  <c r="X106" i="16"/>
  <c r="Y106" i="16" s="1"/>
  <c r="Z106" i="16"/>
  <c r="X107" i="16"/>
  <c r="Y107" i="16" s="1"/>
  <c r="Z107" i="16"/>
  <c r="X108" i="16"/>
  <c r="Y108" i="16" s="1"/>
  <c r="Z108" i="16"/>
  <c r="X109" i="16"/>
  <c r="Y109" i="16" s="1"/>
  <c r="Z109" i="16"/>
  <c r="X110" i="16"/>
  <c r="Y110" i="16" s="1"/>
  <c r="Z110" i="16"/>
  <c r="X111" i="16"/>
  <c r="Y111" i="16" s="1"/>
  <c r="Z111" i="16"/>
  <c r="X112" i="16"/>
  <c r="Y112" i="16" s="1"/>
  <c r="Z112" i="16"/>
  <c r="X113" i="16"/>
  <c r="Y113" i="16" s="1"/>
  <c r="Z113" i="16"/>
  <c r="X114" i="16"/>
  <c r="Y114" i="16" s="1"/>
  <c r="Z114" i="16"/>
  <c r="X115" i="16"/>
  <c r="Y115" i="16" s="1"/>
  <c r="Z115" i="16"/>
  <c r="X116" i="16"/>
  <c r="Y116" i="16" s="1"/>
  <c r="Z116" i="16"/>
  <c r="X117" i="16"/>
  <c r="Y117" i="16" s="1"/>
  <c r="Z117" i="16"/>
  <c r="X118" i="16"/>
  <c r="Y118" i="16" s="1"/>
  <c r="Z118" i="16"/>
  <c r="X119" i="16"/>
  <c r="Y119" i="16" s="1"/>
  <c r="Z119" i="16"/>
  <c r="X120" i="16"/>
  <c r="Y120" i="16" s="1"/>
  <c r="Z120" i="16"/>
  <c r="X121" i="16"/>
  <c r="Y121" i="16" s="1"/>
  <c r="Z121" i="16"/>
  <c r="X122" i="16"/>
  <c r="Y122" i="16" s="1"/>
  <c r="Z122" i="16"/>
  <c r="X123" i="16"/>
  <c r="Y123" i="16" s="1"/>
  <c r="Z123" i="16"/>
  <c r="X124" i="16"/>
  <c r="Y124" i="16" s="1"/>
  <c r="Z124" i="16"/>
  <c r="X125" i="16"/>
  <c r="Y125" i="16" s="1"/>
  <c r="Z125" i="16"/>
  <c r="X126" i="16"/>
  <c r="Y126" i="16" s="1"/>
  <c r="Z126" i="16"/>
  <c r="X127" i="16"/>
  <c r="Y127" i="16" s="1"/>
  <c r="Z127" i="16"/>
  <c r="X128" i="16"/>
  <c r="Y128" i="16" s="1"/>
  <c r="Z128" i="16"/>
  <c r="X129" i="16"/>
  <c r="Y129" i="16" s="1"/>
  <c r="Z129" i="16"/>
  <c r="X130" i="16"/>
  <c r="Y130" i="16" s="1"/>
  <c r="Z130" i="16"/>
  <c r="X131" i="16"/>
  <c r="Y131" i="16" s="1"/>
  <c r="Z131" i="16"/>
  <c r="X132" i="16"/>
  <c r="Y132" i="16" s="1"/>
  <c r="Z132" i="16"/>
  <c r="X133" i="16"/>
  <c r="Y133" i="16" s="1"/>
  <c r="Z133" i="16"/>
  <c r="X134" i="16"/>
  <c r="Y134" i="16" s="1"/>
  <c r="Z134" i="16"/>
  <c r="X135" i="16"/>
  <c r="Y135" i="16" s="1"/>
  <c r="Z135" i="16"/>
  <c r="X136" i="16"/>
  <c r="Y136" i="16" s="1"/>
  <c r="Z136" i="16"/>
  <c r="X137" i="16"/>
  <c r="Y137" i="16" s="1"/>
  <c r="Z137" i="16"/>
  <c r="X138" i="16"/>
  <c r="Y138" i="16" s="1"/>
  <c r="Z138" i="16"/>
  <c r="X139" i="16"/>
  <c r="Y139" i="16" s="1"/>
  <c r="Z139" i="16"/>
  <c r="X140" i="16"/>
  <c r="Y140" i="16" s="1"/>
  <c r="Z140" i="16"/>
  <c r="X141" i="16"/>
  <c r="Y141" i="16" s="1"/>
  <c r="Z141" i="16"/>
  <c r="X142" i="16"/>
  <c r="Y142" i="16" s="1"/>
  <c r="Z142" i="16"/>
  <c r="X143" i="16"/>
  <c r="Y143" i="16" s="1"/>
  <c r="Z143" i="16"/>
  <c r="X144" i="16"/>
  <c r="Y144" i="16" s="1"/>
  <c r="Z144" i="16"/>
  <c r="X145" i="16"/>
  <c r="Y145" i="16" s="1"/>
  <c r="Z145" i="16"/>
  <c r="X146" i="16"/>
  <c r="Y146" i="16" s="1"/>
  <c r="Z146" i="16"/>
  <c r="X147" i="16"/>
  <c r="Y147" i="16" s="1"/>
  <c r="Z147" i="16"/>
  <c r="X148" i="16"/>
  <c r="Y148" i="16" s="1"/>
  <c r="Z148" i="16"/>
  <c r="X149" i="16"/>
  <c r="Y149" i="16" s="1"/>
  <c r="Z149" i="16"/>
  <c r="X150" i="16"/>
  <c r="Y150" i="16" s="1"/>
  <c r="Z150" i="16"/>
  <c r="X151" i="16"/>
  <c r="Y151" i="16" s="1"/>
  <c r="Z151" i="16"/>
  <c r="X152" i="16"/>
  <c r="Y152" i="16" s="1"/>
  <c r="Z152" i="16"/>
  <c r="X153" i="16"/>
  <c r="Y153" i="16" s="1"/>
  <c r="Z153" i="16"/>
  <c r="X154" i="16"/>
  <c r="Y154" i="16" s="1"/>
  <c r="Z154" i="16"/>
  <c r="X155" i="16"/>
  <c r="Y155" i="16" s="1"/>
  <c r="Z155" i="16"/>
  <c r="X156" i="16"/>
  <c r="Y156" i="16" s="1"/>
  <c r="Z156" i="16"/>
  <c r="X157" i="16"/>
  <c r="Y157" i="16" s="1"/>
  <c r="Z157" i="16"/>
  <c r="X158" i="16"/>
  <c r="Y158" i="16" s="1"/>
  <c r="Z158" i="16"/>
  <c r="X159" i="16"/>
  <c r="Y159" i="16" s="1"/>
  <c r="Z159" i="16"/>
  <c r="X160" i="16"/>
  <c r="Y160" i="16" s="1"/>
  <c r="Z160" i="16"/>
  <c r="X161" i="16"/>
  <c r="Y161" i="16" s="1"/>
  <c r="Z161" i="16"/>
  <c r="X162" i="16"/>
  <c r="Y162" i="16" s="1"/>
  <c r="Z162" i="16"/>
  <c r="X163" i="16"/>
  <c r="Y163" i="16" s="1"/>
  <c r="Z163" i="16"/>
  <c r="X164" i="16"/>
  <c r="Y164" i="16" s="1"/>
  <c r="Z164" i="16"/>
  <c r="X165" i="16"/>
  <c r="Y165" i="16" s="1"/>
  <c r="Z165" i="16"/>
  <c r="X166" i="16"/>
  <c r="Y166" i="16" s="1"/>
  <c r="Z166" i="16"/>
  <c r="X167" i="16"/>
  <c r="Y167" i="16" s="1"/>
  <c r="Z167" i="16"/>
  <c r="X168" i="16"/>
  <c r="Y168" i="16" s="1"/>
  <c r="Z168" i="16"/>
  <c r="X169" i="16"/>
  <c r="Y169" i="16" s="1"/>
  <c r="Z169" i="16"/>
  <c r="X170" i="16"/>
  <c r="Y170" i="16" s="1"/>
  <c r="Z170" i="16"/>
  <c r="X171" i="16"/>
  <c r="Y171" i="16" s="1"/>
  <c r="Z171" i="16"/>
  <c r="X172" i="16"/>
  <c r="Y172" i="16" s="1"/>
  <c r="Z172" i="16"/>
  <c r="X173" i="16"/>
  <c r="Y173" i="16" s="1"/>
  <c r="Z173" i="16"/>
  <c r="X174" i="16"/>
  <c r="Y174" i="16" s="1"/>
  <c r="Z174" i="16"/>
  <c r="X175" i="16"/>
  <c r="Y175" i="16" s="1"/>
  <c r="Z175" i="16"/>
  <c r="X176" i="16"/>
  <c r="Y176" i="16" s="1"/>
  <c r="Z176" i="16"/>
  <c r="X177" i="16"/>
  <c r="Y177" i="16" s="1"/>
  <c r="Z177" i="16"/>
  <c r="X178" i="16"/>
  <c r="Y178" i="16" s="1"/>
  <c r="Z178" i="16"/>
  <c r="X179" i="16"/>
  <c r="Y179" i="16" s="1"/>
  <c r="Z179" i="16"/>
  <c r="X180" i="16"/>
  <c r="Y180" i="16" s="1"/>
  <c r="Z180" i="16"/>
  <c r="X181" i="16"/>
  <c r="Y181" i="16" s="1"/>
  <c r="Z181" i="16"/>
  <c r="X182" i="16"/>
  <c r="Y182" i="16" s="1"/>
  <c r="Z182" i="16"/>
  <c r="X183" i="16"/>
  <c r="Y183" i="16" s="1"/>
  <c r="Z183" i="16"/>
  <c r="X184" i="16"/>
  <c r="Y184" i="16" s="1"/>
  <c r="Z184" i="16"/>
  <c r="X185" i="16"/>
  <c r="Y185" i="16" s="1"/>
  <c r="Z185" i="16"/>
  <c r="X186" i="16"/>
  <c r="Y186" i="16" s="1"/>
  <c r="Z186" i="16"/>
  <c r="X187" i="16"/>
  <c r="Y187" i="16" s="1"/>
  <c r="Z187" i="16"/>
  <c r="X188" i="16"/>
  <c r="Y188" i="16" s="1"/>
  <c r="Z188" i="16"/>
  <c r="X189" i="16"/>
  <c r="Y189" i="16" s="1"/>
  <c r="Z189" i="16"/>
  <c r="X190" i="16"/>
  <c r="Y190" i="16" s="1"/>
  <c r="Z190" i="16"/>
  <c r="X191" i="16"/>
  <c r="Y191" i="16" s="1"/>
  <c r="Z191" i="16"/>
  <c r="X192" i="16"/>
  <c r="Y192" i="16" s="1"/>
  <c r="Z192" i="16"/>
  <c r="X193" i="16"/>
  <c r="Y193" i="16" s="1"/>
  <c r="Z193" i="16"/>
  <c r="X194" i="16"/>
  <c r="Y194" i="16" s="1"/>
  <c r="Z194" i="16"/>
  <c r="X195" i="16"/>
  <c r="Y195" i="16" s="1"/>
  <c r="Z195" i="16"/>
  <c r="X196" i="16"/>
  <c r="Y196" i="16" s="1"/>
  <c r="Z196" i="16"/>
  <c r="X197" i="16"/>
  <c r="Y197" i="16" s="1"/>
  <c r="Z197" i="16"/>
  <c r="X198" i="16"/>
  <c r="Y198" i="16" s="1"/>
  <c r="Z198" i="16"/>
  <c r="X199" i="16"/>
  <c r="Y199" i="16" s="1"/>
  <c r="Z199" i="16"/>
  <c r="X200" i="16"/>
  <c r="Y200" i="16" s="1"/>
  <c r="Z200" i="16"/>
  <c r="X201" i="16"/>
  <c r="Y201" i="16" s="1"/>
  <c r="Z201" i="16"/>
  <c r="X202" i="16"/>
  <c r="Y202" i="16" s="1"/>
  <c r="Z202" i="16"/>
  <c r="X203" i="16"/>
  <c r="Y203" i="16" s="1"/>
  <c r="Z203" i="16"/>
  <c r="X204" i="16"/>
  <c r="Y204" i="16" s="1"/>
  <c r="Z204" i="16"/>
  <c r="X205" i="16"/>
  <c r="Y205" i="16" s="1"/>
  <c r="Z205" i="16"/>
  <c r="X206" i="16"/>
  <c r="Y206" i="16" s="1"/>
  <c r="Z206" i="16"/>
  <c r="X207" i="16"/>
  <c r="Y207" i="16" s="1"/>
  <c r="Z207" i="16"/>
  <c r="X208" i="16"/>
  <c r="Y208" i="16" s="1"/>
  <c r="Z208" i="16"/>
  <c r="X209" i="16"/>
  <c r="Y209" i="16" s="1"/>
  <c r="Z209" i="16"/>
  <c r="X210" i="16"/>
  <c r="Y210" i="16" s="1"/>
  <c r="Z210" i="16"/>
  <c r="X211" i="16"/>
  <c r="Y211" i="16" s="1"/>
  <c r="Z211" i="16"/>
  <c r="X212" i="16"/>
  <c r="Y212" i="16" s="1"/>
  <c r="Z212" i="16"/>
  <c r="X213" i="16"/>
  <c r="Y213" i="16" s="1"/>
  <c r="Z213" i="16"/>
  <c r="X214" i="16"/>
  <c r="Y214" i="16" s="1"/>
  <c r="Z214" i="16"/>
  <c r="X215" i="16"/>
  <c r="Y215" i="16" s="1"/>
  <c r="Z215" i="16"/>
  <c r="X216" i="16"/>
  <c r="Y216" i="16" s="1"/>
  <c r="Z216" i="16"/>
  <c r="X217" i="16"/>
  <c r="Y217" i="16" s="1"/>
  <c r="Z217" i="16"/>
  <c r="X218" i="16"/>
  <c r="Y218" i="16" s="1"/>
  <c r="Z218" i="16"/>
  <c r="X219" i="16"/>
  <c r="Y219" i="16" s="1"/>
  <c r="Z219" i="16"/>
  <c r="X220" i="16"/>
  <c r="Y220" i="16" s="1"/>
  <c r="Z220" i="16"/>
  <c r="X221" i="16"/>
  <c r="Y221" i="16" s="1"/>
  <c r="Z221" i="16"/>
  <c r="X222" i="16"/>
  <c r="Y222" i="16" s="1"/>
  <c r="Z222" i="16"/>
  <c r="X223" i="16"/>
  <c r="Y223" i="16" s="1"/>
  <c r="Z223" i="16"/>
  <c r="X224" i="16"/>
  <c r="Y224" i="16" s="1"/>
  <c r="Z224" i="16"/>
  <c r="X225" i="16"/>
  <c r="Y225" i="16" s="1"/>
  <c r="Z225" i="16"/>
  <c r="X226" i="16"/>
  <c r="Y226" i="16" s="1"/>
  <c r="Z226" i="16"/>
  <c r="X227" i="16"/>
  <c r="Y227" i="16" s="1"/>
  <c r="Z227" i="16"/>
  <c r="X228" i="16"/>
  <c r="Y228" i="16" s="1"/>
  <c r="Z228" i="16"/>
  <c r="X229" i="16"/>
  <c r="Y229" i="16" s="1"/>
  <c r="Z229" i="16"/>
  <c r="X230" i="16"/>
  <c r="Y230" i="16" s="1"/>
  <c r="Z230" i="16"/>
  <c r="X231" i="16"/>
  <c r="Y231" i="16" s="1"/>
  <c r="Z231" i="16"/>
  <c r="X232" i="16"/>
  <c r="Y232" i="16" s="1"/>
  <c r="Z232" i="16"/>
  <c r="X233" i="16"/>
  <c r="Y233" i="16" s="1"/>
  <c r="Z233" i="16"/>
  <c r="X234" i="16"/>
  <c r="Y234" i="16" s="1"/>
  <c r="Z234" i="16"/>
  <c r="X235" i="16"/>
  <c r="Y235" i="16" s="1"/>
  <c r="Z235" i="16"/>
  <c r="X236" i="16"/>
  <c r="Y236" i="16" s="1"/>
  <c r="Z236" i="16"/>
  <c r="X237" i="16"/>
  <c r="Y237" i="16" s="1"/>
  <c r="Z237" i="16"/>
  <c r="X238" i="16"/>
  <c r="Y238" i="16" s="1"/>
  <c r="Z238" i="16"/>
  <c r="X239" i="16"/>
  <c r="Y239" i="16" s="1"/>
  <c r="Z239" i="16"/>
  <c r="X240" i="16"/>
  <c r="Y240" i="16" s="1"/>
  <c r="Z240" i="16"/>
  <c r="X241" i="16"/>
  <c r="Y241" i="16" s="1"/>
  <c r="Z241" i="16"/>
  <c r="X242" i="16"/>
  <c r="Y242" i="16" s="1"/>
  <c r="Z242" i="16"/>
  <c r="X243" i="16"/>
  <c r="Y243" i="16" s="1"/>
  <c r="Z243" i="16"/>
  <c r="X244" i="16"/>
  <c r="Y244" i="16" s="1"/>
  <c r="Z244" i="16"/>
  <c r="X245" i="16"/>
  <c r="Y245" i="16" s="1"/>
  <c r="Z245" i="16"/>
  <c r="X246" i="16"/>
  <c r="Y246" i="16" s="1"/>
  <c r="Z246" i="16"/>
  <c r="X247" i="16"/>
  <c r="Y247" i="16" s="1"/>
  <c r="Z247" i="16"/>
  <c r="X248" i="16"/>
  <c r="Y248" i="16" s="1"/>
  <c r="Z248" i="16"/>
  <c r="X249" i="16"/>
  <c r="Y249" i="16" s="1"/>
  <c r="Z249" i="16"/>
  <c r="X250" i="16"/>
  <c r="Y250" i="16" s="1"/>
  <c r="Z250" i="16"/>
  <c r="X251" i="16"/>
  <c r="Y251" i="16" s="1"/>
  <c r="Z251" i="16"/>
  <c r="X252" i="16"/>
  <c r="Y252" i="16" s="1"/>
  <c r="Z252" i="16"/>
  <c r="X253" i="16"/>
  <c r="Y253" i="16" s="1"/>
  <c r="Z253" i="16"/>
  <c r="X254" i="16"/>
  <c r="Y254" i="16" s="1"/>
  <c r="Z254" i="16"/>
  <c r="X255" i="16"/>
  <c r="Y255" i="16" s="1"/>
  <c r="Z255" i="16"/>
  <c r="X256" i="16"/>
  <c r="Y256" i="16" s="1"/>
  <c r="Z256" i="16"/>
  <c r="X257" i="16"/>
  <c r="Y257" i="16" s="1"/>
  <c r="Z257" i="16"/>
  <c r="X258" i="16"/>
  <c r="Y258" i="16" s="1"/>
  <c r="Z258" i="16"/>
  <c r="X259" i="16"/>
  <c r="Y259" i="16" s="1"/>
  <c r="Z259" i="16"/>
  <c r="X260" i="16"/>
  <c r="Y260" i="16" s="1"/>
  <c r="Z260" i="16"/>
  <c r="X261" i="16"/>
  <c r="Y261" i="16" s="1"/>
  <c r="Z261" i="16"/>
  <c r="X262" i="16"/>
  <c r="Y262" i="16" s="1"/>
  <c r="Z262" i="16"/>
  <c r="X263" i="16"/>
  <c r="Y263" i="16" s="1"/>
  <c r="Z263" i="16"/>
  <c r="X264" i="16"/>
  <c r="Y264" i="16" s="1"/>
  <c r="Z264" i="16"/>
  <c r="D52" i="16"/>
  <c r="P13" i="16"/>
  <c r="Q13" i="16" s="1"/>
  <c r="D44" i="16"/>
  <c r="P29" i="16"/>
  <c r="Q29" i="16" s="1"/>
  <c r="AA29" i="16"/>
  <c r="AB29" i="16" s="1"/>
  <c r="D7" i="16"/>
  <c r="D6" i="16"/>
  <c r="D5" i="16"/>
  <c r="D4" i="16"/>
  <c r="C7" i="16"/>
  <c r="C6" i="16"/>
  <c r="C5" i="16"/>
  <c r="C4" i="16"/>
  <c r="X13" i="16"/>
  <c r="Y13" i="16" s="1"/>
  <c r="Z13" i="16"/>
  <c r="AA257" i="16"/>
  <c r="AB257" i="16" s="1"/>
  <c r="AA249" i="16"/>
  <c r="AB249" i="16" s="1"/>
  <c r="AA241" i="16"/>
  <c r="AB241" i="16" s="1"/>
  <c r="AA233" i="16"/>
  <c r="AB233" i="16" s="1"/>
  <c r="AA225" i="16"/>
  <c r="AB225" i="16" s="1"/>
  <c r="AA217" i="16"/>
  <c r="AB217" i="16" s="1"/>
  <c r="AA209" i="16"/>
  <c r="AB209" i="16" s="1"/>
  <c r="AA201" i="16"/>
  <c r="AB201" i="16" s="1"/>
  <c r="AA193" i="16"/>
  <c r="AB193" i="16" s="1"/>
  <c r="AA185" i="16"/>
  <c r="AB185" i="16" s="1"/>
  <c r="AA177" i="16"/>
  <c r="AB177" i="16" s="1"/>
  <c r="AA169" i="16"/>
  <c r="AB169" i="16" s="1"/>
  <c r="AA161" i="16"/>
  <c r="AB161" i="16" s="1"/>
  <c r="AA167" i="16"/>
  <c r="AB167" i="16" s="1"/>
  <c r="AA145" i="16"/>
  <c r="AB145" i="16" s="1"/>
  <c r="AA137" i="16"/>
  <c r="AB137" i="16" s="1"/>
  <c r="AA129" i="16"/>
  <c r="AB129" i="16" s="1"/>
  <c r="AA121" i="16"/>
  <c r="AB121" i="16" s="1"/>
  <c r="AA113" i="16"/>
  <c r="AB113" i="16" s="1"/>
  <c r="AA105" i="16"/>
  <c r="AB105" i="16" s="1"/>
  <c r="AA97" i="16"/>
  <c r="AB97" i="16" s="1"/>
  <c r="AA89" i="16"/>
  <c r="AB89" i="16" s="1"/>
  <c r="AA81" i="16"/>
  <c r="AB81" i="16" s="1"/>
  <c r="AA73" i="16"/>
  <c r="AB73" i="16" s="1"/>
  <c r="AA65" i="16"/>
  <c r="AB65" i="16" s="1"/>
  <c r="AA57" i="16"/>
  <c r="AB57" i="16" s="1"/>
  <c r="AA49" i="16"/>
  <c r="AB49" i="16" s="1"/>
  <c r="AA41" i="16"/>
  <c r="AB41" i="16" s="1"/>
  <c r="AA33" i="16"/>
  <c r="AB33" i="16" s="1"/>
  <c r="AA25" i="16"/>
  <c r="AB25" i="16" s="1"/>
  <c r="AA17" i="16"/>
  <c r="AB17" i="16" s="1"/>
  <c r="AA13" i="16"/>
  <c r="AB13" i="16" s="1"/>
  <c r="O10" i="16"/>
  <c r="C15" i="16" s="1"/>
  <c r="AA264" i="16"/>
  <c r="AB264" i="16" s="1"/>
  <c r="P264" i="16"/>
  <c r="Q264" i="16" s="1"/>
  <c r="AA263" i="16"/>
  <c r="AB263" i="16" s="1"/>
  <c r="P263" i="16"/>
  <c r="Q263" i="16" s="1"/>
  <c r="AA262" i="16"/>
  <c r="AB262" i="16" s="1"/>
  <c r="P262" i="16"/>
  <c r="Q262" i="16" s="1"/>
  <c r="AA261" i="16"/>
  <c r="AB261" i="16" s="1"/>
  <c r="P261" i="16"/>
  <c r="Q261" i="16" s="1"/>
  <c r="AA260" i="16"/>
  <c r="AB260" i="16" s="1"/>
  <c r="P260" i="16"/>
  <c r="Q260" i="16" s="1"/>
  <c r="AA259" i="16"/>
  <c r="AB259" i="16" s="1"/>
  <c r="P259" i="16"/>
  <c r="Q259" i="16" s="1"/>
  <c r="AA258" i="16"/>
  <c r="AB258" i="16" s="1"/>
  <c r="P258" i="16"/>
  <c r="Q258" i="16" s="1"/>
  <c r="P257" i="16"/>
  <c r="Q257" i="16" s="1"/>
  <c r="AA256" i="16"/>
  <c r="AB256" i="16" s="1"/>
  <c r="P256" i="16"/>
  <c r="Q256" i="16" s="1"/>
  <c r="AA255" i="16"/>
  <c r="AB255" i="16" s="1"/>
  <c r="P255" i="16"/>
  <c r="Q255" i="16" s="1"/>
  <c r="AA254" i="16"/>
  <c r="AB254" i="16" s="1"/>
  <c r="P254" i="16"/>
  <c r="Q254" i="16" s="1"/>
  <c r="AA253" i="16"/>
  <c r="AB253" i="16" s="1"/>
  <c r="P253" i="16"/>
  <c r="Q253" i="16" s="1"/>
  <c r="AA252" i="16"/>
  <c r="AB252" i="16" s="1"/>
  <c r="P252" i="16"/>
  <c r="Q252" i="16" s="1"/>
  <c r="AA251" i="16"/>
  <c r="AB251" i="16" s="1"/>
  <c r="P251" i="16"/>
  <c r="Q251" i="16" s="1"/>
  <c r="AA250" i="16"/>
  <c r="AB250" i="16" s="1"/>
  <c r="P250" i="16"/>
  <c r="Q250" i="16" s="1"/>
  <c r="P249" i="16"/>
  <c r="Q249" i="16" s="1"/>
  <c r="AA248" i="16"/>
  <c r="AB248" i="16" s="1"/>
  <c r="P248" i="16"/>
  <c r="Q248" i="16" s="1"/>
  <c r="AA247" i="16"/>
  <c r="AB247" i="16" s="1"/>
  <c r="P247" i="16"/>
  <c r="Q247" i="16" s="1"/>
  <c r="AA246" i="16"/>
  <c r="AB246" i="16" s="1"/>
  <c r="P246" i="16"/>
  <c r="Q246" i="16" s="1"/>
  <c r="AA245" i="16"/>
  <c r="AB245" i="16" s="1"/>
  <c r="P245" i="16"/>
  <c r="Q245" i="16" s="1"/>
  <c r="AA244" i="16"/>
  <c r="AB244" i="16" s="1"/>
  <c r="P244" i="16"/>
  <c r="Q244" i="16" s="1"/>
  <c r="AA243" i="16"/>
  <c r="AB243" i="16" s="1"/>
  <c r="P243" i="16"/>
  <c r="Q243" i="16" s="1"/>
  <c r="AA242" i="16"/>
  <c r="AB242" i="16" s="1"/>
  <c r="P242" i="16"/>
  <c r="Q242" i="16" s="1"/>
  <c r="P241" i="16"/>
  <c r="Q241" i="16" s="1"/>
  <c r="AA240" i="16"/>
  <c r="AB240" i="16" s="1"/>
  <c r="P240" i="16"/>
  <c r="Q240" i="16" s="1"/>
  <c r="AA239" i="16"/>
  <c r="AB239" i="16" s="1"/>
  <c r="P239" i="16"/>
  <c r="Q239" i="16" s="1"/>
  <c r="AA238" i="16"/>
  <c r="AB238" i="16" s="1"/>
  <c r="P238" i="16"/>
  <c r="Q238" i="16" s="1"/>
  <c r="AA237" i="16"/>
  <c r="AB237" i="16" s="1"/>
  <c r="P237" i="16"/>
  <c r="Q237" i="16" s="1"/>
  <c r="AA236" i="16"/>
  <c r="AB236" i="16" s="1"/>
  <c r="P236" i="16"/>
  <c r="Q236" i="16" s="1"/>
  <c r="AA235" i="16"/>
  <c r="AB235" i="16" s="1"/>
  <c r="P235" i="16"/>
  <c r="Q235" i="16" s="1"/>
  <c r="AA234" i="16"/>
  <c r="AB234" i="16" s="1"/>
  <c r="P234" i="16"/>
  <c r="Q234" i="16" s="1"/>
  <c r="P233" i="16"/>
  <c r="Q233" i="16" s="1"/>
  <c r="AA232" i="16"/>
  <c r="AB232" i="16" s="1"/>
  <c r="P232" i="16"/>
  <c r="Q232" i="16" s="1"/>
  <c r="AA231" i="16"/>
  <c r="AB231" i="16" s="1"/>
  <c r="P231" i="16"/>
  <c r="Q231" i="16" s="1"/>
  <c r="AA230" i="16"/>
  <c r="AB230" i="16" s="1"/>
  <c r="P230" i="16"/>
  <c r="Q230" i="16" s="1"/>
  <c r="AA229" i="16"/>
  <c r="AB229" i="16" s="1"/>
  <c r="P229" i="16"/>
  <c r="Q229" i="16" s="1"/>
  <c r="AA228" i="16"/>
  <c r="AB228" i="16" s="1"/>
  <c r="P228" i="16"/>
  <c r="Q228" i="16" s="1"/>
  <c r="AA227" i="16"/>
  <c r="AB227" i="16" s="1"/>
  <c r="P227" i="16"/>
  <c r="Q227" i="16" s="1"/>
  <c r="AA226" i="16"/>
  <c r="AB226" i="16" s="1"/>
  <c r="P226" i="16"/>
  <c r="Q226" i="16" s="1"/>
  <c r="P225" i="16"/>
  <c r="Q225" i="16" s="1"/>
  <c r="AA224" i="16"/>
  <c r="AB224" i="16" s="1"/>
  <c r="P224" i="16"/>
  <c r="Q224" i="16" s="1"/>
  <c r="AA223" i="16"/>
  <c r="AB223" i="16" s="1"/>
  <c r="P223" i="16"/>
  <c r="Q223" i="16" s="1"/>
  <c r="AA222" i="16"/>
  <c r="AB222" i="16" s="1"/>
  <c r="P222" i="16"/>
  <c r="Q222" i="16" s="1"/>
  <c r="AA221" i="16"/>
  <c r="AB221" i="16" s="1"/>
  <c r="P221" i="16"/>
  <c r="Q221" i="16" s="1"/>
  <c r="AA220" i="16"/>
  <c r="AB220" i="16" s="1"/>
  <c r="P220" i="16"/>
  <c r="Q220" i="16" s="1"/>
  <c r="AA219" i="16"/>
  <c r="AB219" i="16" s="1"/>
  <c r="P219" i="16"/>
  <c r="Q219" i="16" s="1"/>
  <c r="AA218" i="16"/>
  <c r="AB218" i="16" s="1"/>
  <c r="P218" i="16"/>
  <c r="Q218" i="16" s="1"/>
  <c r="P217" i="16"/>
  <c r="Q217" i="16" s="1"/>
  <c r="AA216" i="16"/>
  <c r="AB216" i="16" s="1"/>
  <c r="P216" i="16"/>
  <c r="Q216" i="16" s="1"/>
  <c r="AA215" i="16"/>
  <c r="AB215" i="16" s="1"/>
  <c r="P215" i="16"/>
  <c r="Q215" i="16" s="1"/>
  <c r="AA214" i="16"/>
  <c r="AB214" i="16" s="1"/>
  <c r="P214" i="16"/>
  <c r="Q214" i="16" s="1"/>
  <c r="AA213" i="16"/>
  <c r="AB213" i="16" s="1"/>
  <c r="P213" i="16"/>
  <c r="Q213" i="16" s="1"/>
  <c r="AA212" i="16"/>
  <c r="AB212" i="16" s="1"/>
  <c r="P212" i="16"/>
  <c r="Q212" i="16" s="1"/>
  <c r="AA211" i="16"/>
  <c r="AB211" i="16" s="1"/>
  <c r="P211" i="16"/>
  <c r="Q211" i="16" s="1"/>
  <c r="AA210" i="16"/>
  <c r="AB210" i="16" s="1"/>
  <c r="P210" i="16"/>
  <c r="Q210" i="16" s="1"/>
  <c r="P209" i="16"/>
  <c r="Q209" i="16" s="1"/>
  <c r="AA208" i="16"/>
  <c r="AB208" i="16" s="1"/>
  <c r="P208" i="16"/>
  <c r="Q208" i="16" s="1"/>
  <c r="AA207" i="16"/>
  <c r="AB207" i="16" s="1"/>
  <c r="P207" i="16"/>
  <c r="Q207" i="16" s="1"/>
  <c r="AA206" i="16"/>
  <c r="AB206" i="16" s="1"/>
  <c r="P206" i="16"/>
  <c r="Q206" i="16" s="1"/>
  <c r="AA205" i="16"/>
  <c r="AB205" i="16" s="1"/>
  <c r="P205" i="16"/>
  <c r="Q205" i="16" s="1"/>
  <c r="AA204" i="16"/>
  <c r="AB204" i="16" s="1"/>
  <c r="P204" i="16"/>
  <c r="Q204" i="16" s="1"/>
  <c r="AA203" i="16"/>
  <c r="AB203" i="16" s="1"/>
  <c r="P203" i="16"/>
  <c r="Q203" i="16" s="1"/>
  <c r="AA202" i="16"/>
  <c r="AB202" i="16" s="1"/>
  <c r="P202" i="16"/>
  <c r="Q202" i="16" s="1"/>
  <c r="P201" i="16"/>
  <c r="Q201" i="16" s="1"/>
  <c r="AA200" i="16"/>
  <c r="AB200" i="16" s="1"/>
  <c r="P200" i="16"/>
  <c r="Q200" i="16" s="1"/>
  <c r="AA199" i="16"/>
  <c r="AB199" i="16" s="1"/>
  <c r="P199" i="16"/>
  <c r="Q199" i="16" s="1"/>
  <c r="AA198" i="16"/>
  <c r="AB198" i="16" s="1"/>
  <c r="P198" i="16"/>
  <c r="Q198" i="16" s="1"/>
  <c r="AA197" i="16"/>
  <c r="AB197" i="16" s="1"/>
  <c r="P197" i="16"/>
  <c r="Q197" i="16" s="1"/>
  <c r="AA196" i="16"/>
  <c r="AB196" i="16" s="1"/>
  <c r="P196" i="16"/>
  <c r="Q196" i="16" s="1"/>
  <c r="AA195" i="16"/>
  <c r="AB195" i="16" s="1"/>
  <c r="P195" i="16"/>
  <c r="Q195" i="16" s="1"/>
  <c r="AA194" i="16"/>
  <c r="AB194" i="16" s="1"/>
  <c r="P194" i="16"/>
  <c r="Q194" i="16" s="1"/>
  <c r="P193" i="16"/>
  <c r="Q193" i="16" s="1"/>
  <c r="AA192" i="16"/>
  <c r="AB192" i="16" s="1"/>
  <c r="P192" i="16"/>
  <c r="Q192" i="16" s="1"/>
  <c r="AA191" i="16"/>
  <c r="AB191" i="16" s="1"/>
  <c r="P191" i="16"/>
  <c r="Q191" i="16" s="1"/>
  <c r="AA190" i="16"/>
  <c r="AB190" i="16" s="1"/>
  <c r="P190" i="16"/>
  <c r="Q190" i="16" s="1"/>
  <c r="AA189" i="16"/>
  <c r="AB189" i="16" s="1"/>
  <c r="P189" i="16"/>
  <c r="Q189" i="16" s="1"/>
  <c r="AA188" i="16"/>
  <c r="AB188" i="16" s="1"/>
  <c r="P188" i="16"/>
  <c r="Q188" i="16" s="1"/>
  <c r="AA187" i="16"/>
  <c r="AB187" i="16" s="1"/>
  <c r="P187" i="16"/>
  <c r="Q187" i="16" s="1"/>
  <c r="AA186" i="16"/>
  <c r="AB186" i="16" s="1"/>
  <c r="P186" i="16"/>
  <c r="Q186" i="16" s="1"/>
  <c r="P185" i="16"/>
  <c r="Q185" i="16" s="1"/>
  <c r="AA184" i="16"/>
  <c r="AB184" i="16" s="1"/>
  <c r="P184" i="16"/>
  <c r="Q184" i="16" s="1"/>
  <c r="AA183" i="16"/>
  <c r="AB183" i="16" s="1"/>
  <c r="P183" i="16"/>
  <c r="Q183" i="16" s="1"/>
  <c r="AA182" i="16"/>
  <c r="AB182" i="16" s="1"/>
  <c r="P182" i="16"/>
  <c r="Q182" i="16" s="1"/>
  <c r="AA181" i="16"/>
  <c r="AB181" i="16" s="1"/>
  <c r="P181" i="16"/>
  <c r="Q181" i="16" s="1"/>
  <c r="AA180" i="16"/>
  <c r="AB180" i="16" s="1"/>
  <c r="P180" i="16"/>
  <c r="Q180" i="16" s="1"/>
  <c r="AA179" i="16"/>
  <c r="AB179" i="16" s="1"/>
  <c r="P179" i="16"/>
  <c r="Q179" i="16" s="1"/>
  <c r="AA178" i="16"/>
  <c r="AB178" i="16" s="1"/>
  <c r="P178" i="16"/>
  <c r="Q178" i="16" s="1"/>
  <c r="P177" i="16"/>
  <c r="Q177" i="16" s="1"/>
  <c r="AA176" i="16"/>
  <c r="AB176" i="16" s="1"/>
  <c r="P176" i="16"/>
  <c r="Q176" i="16" s="1"/>
  <c r="AA175" i="16"/>
  <c r="AB175" i="16" s="1"/>
  <c r="P175" i="16"/>
  <c r="Q175" i="16" s="1"/>
  <c r="AA174" i="16"/>
  <c r="AB174" i="16" s="1"/>
  <c r="P174" i="16"/>
  <c r="Q174" i="16" s="1"/>
  <c r="AA173" i="16"/>
  <c r="AB173" i="16" s="1"/>
  <c r="P173" i="16"/>
  <c r="Q173" i="16" s="1"/>
  <c r="AA172" i="16"/>
  <c r="AB172" i="16" s="1"/>
  <c r="P172" i="16"/>
  <c r="Q172" i="16" s="1"/>
  <c r="AA171" i="16"/>
  <c r="AB171" i="16" s="1"/>
  <c r="P171" i="16"/>
  <c r="Q171" i="16" s="1"/>
  <c r="AA170" i="16"/>
  <c r="AB170" i="16" s="1"/>
  <c r="P170" i="16"/>
  <c r="Q170" i="16" s="1"/>
  <c r="P169" i="16"/>
  <c r="Q169" i="16" s="1"/>
  <c r="AA168" i="16"/>
  <c r="AB168" i="16" s="1"/>
  <c r="P168" i="16"/>
  <c r="Q168" i="16" s="1"/>
  <c r="P167" i="16"/>
  <c r="Q167" i="16" s="1"/>
  <c r="AA166" i="16"/>
  <c r="AB166" i="16" s="1"/>
  <c r="P166" i="16"/>
  <c r="Q166" i="16" s="1"/>
  <c r="AA165" i="16"/>
  <c r="AB165" i="16" s="1"/>
  <c r="P165" i="16"/>
  <c r="Q165" i="16" s="1"/>
  <c r="AA164" i="16"/>
  <c r="AB164" i="16" s="1"/>
  <c r="P164" i="16"/>
  <c r="Q164" i="16" s="1"/>
  <c r="AA163" i="16"/>
  <c r="AB163" i="16" s="1"/>
  <c r="P163" i="16"/>
  <c r="Q163" i="16" s="1"/>
  <c r="AA162" i="16"/>
  <c r="AB162" i="16" s="1"/>
  <c r="P162" i="16"/>
  <c r="Q162" i="16" s="1"/>
  <c r="P161" i="16"/>
  <c r="Q161" i="16" s="1"/>
  <c r="AA160" i="16"/>
  <c r="AB160" i="16" s="1"/>
  <c r="P160" i="16"/>
  <c r="Q160" i="16" s="1"/>
  <c r="AA159" i="16"/>
  <c r="AB159" i="16" s="1"/>
  <c r="P159" i="16"/>
  <c r="Q159" i="16" s="1"/>
  <c r="AA158" i="16"/>
  <c r="AB158" i="16" s="1"/>
  <c r="P158" i="16"/>
  <c r="Q158" i="16" s="1"/>
  <c r="AA157" i="16"/>
  <c r="AB157" i="16" s="1"/>
  <c r="P157" i="16"/>
  <c r="Q157" i="16" s="1"/>
  <c r="AA156" i="16"/>
  <c r="AB156" i="16" s="1"/>
  <c r="P156" i="16"/>
  <c r="Q156" i="16" s="1"/>
  <c r="AA155" i="16"/>
  <c r="AB155" i="16" s="1"/>
  <c r="P155" i="16"/>
  <c r="Q155" i="16" s="1"/>
  <c r="AA154" i="16"/>
  <c r="AB154" i="16" s="1"/>
  <c r="P154" i="16"/>
  <c r="Q154" i="16" s="1"/>
  <c r="P153" i="16"/>
  <c r="Q153" i="16" s="1"/>
  <c r="AA152" i="16"/>
  <c r="AB152" i="16" s="1"/>
  <c r="P152" i="16"/>
  <c r="Q152" i="16" s="1"/>
  <c r="AA151" i="16"/>
  <c r="AB151" i="16" s="1"/>
  <c r="P151" i="16"/>
  <c r="Q151" i="16" s="1"/>
  <c r="AA150" i="16"/>
  <c r="AB150" i="16" s="1"/>
  <c r="P150" i="16"/>
  <c r="Q150" i="16" s="1"/>
  <c r="AA149" i="16"/>
  <c r="AB149" i="16" s="1"/>
  <c r="P149" i="16"/>
  <c r="Q149" i="16" s="1"/>
  <c r="AA148" i="16"/>
  <c r="AB148" i="16" s="1"/>
  <c r="P148" i="16"/>
  <c r="Q148" i="16" s="1"/>
  <c r="AA147" i="16"/>
  <c r="AB147" i="16" s="1"/>
  <c r="P147" i="16"/>
  <c r="Q147" i="16" s="1"/>
  <c r="AA146" i="16"/>
  <c r="AB146" i="16" s="1"/>
  <c r="P146" i="16"/>
  <c r="Q146" i="16" s="1"/>
  <c r="P145" i="16"/>
  <c r="Q145" i="16" s="1"/>
  <c r="AA144" i="16"/>
  <c r="AB144" i="16" s="1"/>
  <c r="P144" i="16"/>
  <c r="Q144" i="16" s="1"/>
  <c r="AA143" i="16"/>
  <c r="AB143" i="16" s="1"/>
  <c r="P143" i="16"/>
  <c r="Q143" i="16" s="1"/>
  <c r="AA142" i="16"/>
  <c r="AB142" i="16" s="1"/>
  <c r="P142" i="16"/>
  <c r="Q142" i="16" s="1"/>
  <c r="AA141" i="16"/>
  <c r="AB141" i="16" s="1"/>
  <c r="P141" i="16"/>
  <c r="Q141" i="16" s="1"/>
  <c r="AA140" i="16"/>
  <c r="AB140" i="16" s="1"/>
  <c r="P140" i="16"/>
  <c r="Q140" i="16" s="1"/>
  <c r="AA139" i="16"/>
  <c r="AB139" i="16" s="1"/>
  <c r="P139" i="16"/>
  <c r="Q139" i="16" s="1"/>
  <c r="AA138" i="16"/>
  <c r="AB138" i="16" s="1"/>
  <c r="P138" i="16"/>
  <c r="Q138" i="16" s="1"/>
  <c r="P137" i="16"/>
  <c r="Q137" i="16" s="1"/>
  <c r="AA136" i="16"/>
  <c r="AB136" i="16" s="1"/>
  <c r="P136" i="16"/>
  <c r="Q136" i="16" s="1"/>
  <c r="AA135" i="16"/>
  <c r="AB135" i="16" s="1"/>
  <c r="P135" i="16"/>
  <c r="Q135" i="16" s="1"/>
  <c r="AA134" i="16"/>
  <c r="AB134" i="16" s="1"/>
  <c r="P134" i="16"/>
  <c r="Q134" i="16" s="1"/>
  <c r="AA133" i="16"/>
  <c r="AB133" i="16" s="1"/>
  <c r="P133" i="16"/>
  <c r="Q133" i="16" s="1"/>
  <c r="AA132" i="16"/>
  <c r="AB132" i="16" s="1"/>
  <c r="P132" i="16"/>
  <c r="Q132" i="16" s="1"/>
  <c r="AA131" i="16"/>
  <c r="AB131" i="16" s="1"/>
  <c r="P131" i="16"/>
  <c r="Q131" i="16" s="1"/>
  <c r="AA130" i="16"/>
  <c r="AB130" i="16" s="1"/>
  <c r="P130" i="16"/>
  <c r="Q130" i="16" s="1"/>
  <c r="P129" i="16"/>
  <c r="Q129" i="16" s="1"/>
  <c r="AA128" i="16"/>
  <c r="AB128" i="16" s="1"/>
  <c r="P128" i="16"/>
  <c r="Q128" i="16" s="1"/>
  <c r="AA127" i="16"/>
  <c r="AB127" i="16" s="1"/>
  <c r="P127" i="16"/>
  <c r="Q127" i="16" s="1"/>
  <c r="AA126" i="16"/>
  <c r="AB126" i="16" s="1"/>
  <c r="P126" i="16"/>
  <c r="Q126" i="16" s="1"/>
  <c r="AA125" i="16"/>
  <c r="AB125" i="16" s="1"/>
  <c r="P125" i="16"/>
  <c r="Q125" i="16" s="1"/>
  <c r="AA124" i="16"/>
  <c r="AB124" i="16" s="1"/>
  <c r="P124" i="16"/>
  <c r="Q124" i="16" s="1"/>
  <c r="AA123" i="16"/>
  <c r="AB123" i="16" s="1"/>
  <c r="P123" i="16"/>
  <c r="Q123" i="16" s="1"/>
  <c r="AA122" i="16"/>
  <c r="AB122" i="16" s="1"/>
  <c r="P122" i="16"/>
  <c r="Q122" i="16" s="1"/>
  <c r="P121" i="16"/>
  <c r="Q121" i="16" s="1"/>
  <c r="AA120" i="16"/>
  <c r="AB120" i="16" s="1"/>
  <c r="P120" i="16"/>
  <c r="Q120" i="16" s="1"/>
  <c r="AA119" i="16"/>
  <c r="AB119" i="16" s="1"/>
  <c r="P119" i="16"/>
  <c r="Q119" i="16" s="1"/>
  <c r="AA118" i="16"/>
  <c r="AB118" i="16" s="1"/>
  <c r="P118" i="16"/>
  <c r="Q118" i="16" s="1"/>
  <c r="AA117" i="16"/>
  <c r="AB117" i="16" s="1"/>
  <c r="P117" i="16"/>
  <c r="Q117" i="16" s="1"/>
  <c r="AA116" i="16"/>
  <c r="AB116" i="16" s="1"/>
  <c r="P116" i="16"/>
  <c r="Q116" i="16" s="1"/>
  <c r="AA115" i="16"/>
  <c r="AB115" i="16" s="1"/>
  <c r="P115" i="16"/>
  <c r="Q115" i="16" s="1"/>
  <c r="AA114" i="16"/>
  <c r="AB114" i="16" s="1"/>
  <c r="P114" i="16"/>
  <c r="Q114" i="16" s="1"/>
  <c r="P113" i="16"/>
  <c r="Q113" i="16" s="1"/>
  <c r="AA112" i="16"/>
  <c r="AB112" i="16" s="1"/>
  <c r="P112" i="16"/>
  <c r="Q112" i="16" s="1"/>
  <c r="AA111" i="16"/>
  <c r="AB111" i="16" s="1"/>
  <c r="P111" i="16"/>
  <c r="Q111" i="16" s="1"/>
  <c r="AA110" i="16"/>
  <c r="AB110" i="16" s="1"/>
  <c r="P110" i="16"/>
  <c r="Q110" i="16" s="1"/>
  <c r="AA109" i="16"/>
  <c r="AB109" i="16" s="1"/>
  <c r="P109" i="16"/>
  <c r="Q109" i="16" s="1"/>
  <c r="AA108" i="16"/>
  <c r="AB108" i="16" s="1"/>
  <c r="P108" i="16"/>
  <c r="Q108" i="16" s="1"/>
  <c r="AA107" i="16"/>
  <c r="AB107" i="16" s="1"/>
  <c r="P107" i="16"/>
  <c r="Q107" i="16" s="1"/>
  <c r="AA106" i="16"/>
  <c r="AB106" i="16" s="1"/>
  <c r="P106" i="16"/>
  <c r="Q106" i="16" s="1"/>
  <c r="P105" i="16"/>
  <c r="Q105" i="16" s="1"/>
  <c r="AA104" i="16"/>
  <c r="AB104" i="16" s="1"/>
  <c r="P104" i="16"/>
  <c r="Q104" i="16" s="1"/>
  <c r="AA103" i="16"/>
  <c r="AB103" i="16" s="1"/>
  <c r="P103" i="16"/>
  <c r="Q103" i="16" s="1"/>
  <c r="AA102" i="16"/>
  <c r="AB102" i="16" s="1"/>
  <c r="P102" i="16"/>
  <c r="Q102" i="16" s="1"/>
  <c r="AA101" i="16"/>
  <c r="AB101" i="16" s="1"/>
  <c r="P101" i="16"/>
  <c r="Q101" i="16" s="1"/>
  <c r="AA100" i="16"/>
  <c r="AB100" i="16" s="1"/>
  <c r="P100" i="16"/>
  <c r="Q100" i="16" s="1"/>
  <c r="AA99" i="16"/>
  <c r="AB99" i="16" s="1"/>
  <c r="P99" i="16"/>
  <c r="Q99" i="16" s="1"/>
  <c r="AA98" i="16"/>
  <c r="AB98" i="16" s="1"/>
  <c r="P98" i="16"/>
  <c r="Q98" i="16" s="1"/>
  <c r="P97" i="16"/>
  <c r="Q97" i="16" s="1"/>
  <c r="AA96" i="16"/>
  <c r="AB96" i="16" s="1"/>
  <c r="P96" i="16"/>
  <c r="Q96" i="16" s="1"/>
  <c r="AA95" i="16"/>
  <c r="AB95" i="16" s="1"/>
  <c r="P95" i="16"/>
  <c r="Q95" i="16" s="1"/>
  <c r="AA94" i="16"/>
  <c r="AB94" i="16" s="1"/>
  <c r="P94" i="16"/>
  <c r="Q94" i="16" s="1"/>
  <c r="AA93" i="16"/>
  <c r="AB93" i="16" s="1"/>
  <c r="P93" i="16"/>
  <c r="Q93" i="16" s="1"/>
  <c r="AA92" i="16"/>
  <c r="AB92" i="16" s="1"/>
  <c r="P92" i="16"/>
  <c r="Q92" i="16" s="1"/>
  <c r="AA91" i="16"/>
  <c r="AB91" i="16" s="1"/>
  <c r="P91" i="16"/>
  <c r="Q91" i="16" s="1"/>
  <c r="AA90" i="16"/>
  <c r="AB90" i="16" s="1"/>
  <c r="P90" i="16"/>
  <c r="Q90" i="16" s="1"/>
  <c r="P89" i="16"/>
  <c r="Q89" i="16" s="1"/>
  <c r="AA88" i="16"/>
  <c r="AB88" i="16" s="1"/>
  <c r="P88" i="16"/>
  <c r="Q88" i="16" s="1"/>
  <c r="AA87" i="16"/>
  <c r="AB87" i="16" s="1"/>
  <c r="P87" i="16"/>
  <c r="Q87" i="16" s="1"/>
  <c r="AA86" i="16"/>
  <c r="AB86" i="16" s="1"/>
  <c r="P86" i="16"/>
  <c r="Q86" i="16" s="1"/>
  <c r="AA85" i="16"/>
  <c r="AB85" i="16" s="1"/>
  <c r="P85" i="16"/>
  <c r="Q85" i="16" s="1"/>
  <c r="AA84" i="16"/>
  <c r="AB84" i="16" s="1"/>
  <c r="P84" i="16"/>
  <c r="Q84" i="16" s="1"/>
  <c r="AA83" i="16"/>
  <c r="AB83" i="16" s="1"/>
  <c r="P83" i="16"/>
  <c r="Q83" i="16" s="1"/>
  <c r="AA82" i="16"/>
  <c r="AB82" i="16" s="1"/>
  <c r="P82" i="16"/>
  <c r="Q82" i="16" s="1"/>
  <c r="P81" i="16"/>
  <c r="Q81" i="16" s="1"/>
  <c r="AA80" i="16"/>
  <c r="AB80" i="16" s="1"/>
  <c r="P80" i="16"/>
  <c r="Q80" i="16" s="1"/>
  <c r="AA79" i="16"/>
  <c r="AB79" i="16" s="1"/>
  <c r="P79" i="16"/>
  <c r="Q79" i="16" s="1"/>
  <c r="AA78" i="16"/>
  <c r="AB78" i="16" s="1"/>
  <c r="P78" i="16"/>
  <c r="Q78" i="16" s="1"/>
  <c r="AA77" i="16"/>
  <c r="AB77" i="16" s="1"/>
  <c r="P77" i="16"/>
  <c r="Q77" i="16" s="1"/>
  <c r="AA76" i="16"/>
  <c r="AB76" i="16" s="1"/>
  <c r="P76" i="16"/>
  <c r="Q76" i="16" s="1"/>
  <c r="AA75" i="16"/>
  <c r="AB75" i="16" s="1"/>
  <c r="P75" i="16"/>
  <c r="Q75" i="16" s="1"/>
  <c r="AA74" i="16"/>
  <c r="AB74" i="16" s="1"/>
  <c r="P74" i="16"/>
  <c r="Q74" i="16" s="1"/>
  <c r="P73" i="16"/>
  <c r="Q73" i="16" s="1"/>
  <c r="AA72" i="16"/>
  <c r="AB72" i="16" s="1"/>
  <c r="P72" i="16"/>
  <c r="Q72" i="16" s="1"/>
  <c r="AA71" i="16"/>
  <c r="AB71" i="16" s="1"/>
  <c r="P71" i="16"/>
  <c r="Q71" i="16" s="1"/>
  <c r="AA70" i="16"/>
  <c r="AB70" i="16" s="1"/>
  <c r="P70" i="16"/>
  <c r="Q70" i="16" s="1"/>
  <c r="AA69" i="16"/>
  <c r="AB69" i="16" s="1"/>
  <c r="P69" i="16"/>
  <c r="Q69" i="16" s="1"/>
  <c r="AA68" i="16"/>
  <c r="AB68" i="16" s="1"/>
  <c r="P68" i="16"/>
  <c r="Q68" i="16" s="1"/>
  <c r="AA67" i="16"/>
  <c r="AB67" i="16" s="1"/>
  <c r="P67" i="16"/>
  <c r="Q67" i="16" s="1"/>
  <c r="AA66" i="16"/>
  <c r="AB66" i="16" s="1"/>
  <c r="P66" i="16"/>
  <c r="Q66" i="16" s="1"/>
  <c r="P65" i="16"/>
  <c r="Q65" i="16" s="1"/>
  <c r="AA64" i="16"/>
  <c r="AB64" i="16" s="1"/>
  <c r="P64" i="16"/>
  <c r="Q64" i="16" s="1"/>
  <c r="AA63" i="16"/>
  <c r="AB63" i="16" s="1"/>
  <c r="P63" i="16"/>
  <c r="Q63" i="16" s="1"/>
  <c r="AA62" i="16"/>
  <c r="AB62" i="16" s="1"/>
  <c r="P62" i="16"/>
  <c r="Q62" i="16" s="1"/>
  <c r="AA61" i="16"/>
  <c r="AB61" i="16" s="1"/>
  <c r="P61" i="16"/>
  <c r="Q61" i="16" s="1"/>
  <c r="AA60" i="16"/>
  <c r="AB60" i="16" s="1"/>
  <c r="P60" i="16"/>
  <c r="Q60" i="16" s="1"/>
  <c r="AA59" i="16"/>
  <c r="AB59" i="16" s="1"/>
  <c r="P59" i="16"/>
  <c r="Q59" i="16" s="1"/>
  <c r="AA58" i="16"/>
  <c r="AB58" i="16" s="1"/>
  <c r="P58" i="16"/>
  <c r="Q58" i="16" s="1"/>
  <c r="P57" i="16"/>
  <c r="Q57" i="16" s="1"/>
  <c r="AA56" i="16"/>
  <c r="AB56" i="16" s="1"/>
  <c r="P56" i="16"/>
  <c r="Q56" i="16" s="1"/>
  <c r="AA55" i="16"/>
  <c r="AB55" i="16" s="1"/>
  <c r="P55" i="16"/>
  <c r="Q55" i="16" s="1"/>
  <c r="AA54" i="16"/>
  <c r="AB54" i="16" s="1"/>
  <c r="P54" i="16"/>
  <c r="Q54" i="16" s="1"/>
  <c r="AA53" i="16"/>
  <c r="AB53" i="16" s="1"/>
  <c r="P53" i="16"/>
  <c r="Q53" i="16" s="1"/>
  <c r="AA52" i="16"/>
  <c r="AB52" i="16" s="1"/>
  <c r="P52" i="16"/>
  <c r="Q52" i="16" s="1"/>
  <c r="AA51" i="16"/>
  <c r="AB51" i="16" s="1"/>
  <c r="P51" i="16"/>
  <c r="Q51" i="16" s="1"/>
  <c r="AA50" i="16"/>
  <c r="AB50" i="16" s="1"/>
  <c r="P50" i="16"/>
  <c r="Q50" i="16" s="1"/>
  <c r="P49" i="16"/>
  <c r="Q49" i="16" s="1"/>
  <c r="AA48" i="16"/>
  <c r="AB48" i="16" s="1"/>
  <c r="P48" i="16"/>
  <c r="Q48" i="16" s="1"/>
  <c r="AA47" i="16"/>
  <c r="AB47" i="16" s="1"/>
  <c r="P47" i="16"/>
  <c r="Q47" i="16" s="1"/>
  <c r="AA46" i="16"/>
  <c r="AB46" i="16" s="1"/>
  <c r="P46" i="16"/>
  <c r="Q46" i="16" s="1"/>
  <c r="AA45" i="16"/>
  <c r="AB45" i="16" s="1"/>
  <c r="P45" i="16"/>
  <c r="Q45" i="16" s="1"/>
  <c r="AA44" i="16"/>
  <c r="AB44" i="16" s="1"/>
  <c r="P44" i="16"/>
  <c r="Q44" i="16" s="1"/>
  <c r="AA43" i="16"/>
  <c r="AB43" i="16" s="1"/>
  <c r="P43" i="16"/>
  <c r="Q43" i="16" s="1"/>
  <c r="AA42" i="16"/>
  <c r="AB42" i="16" s="1"/>
  <c r="P42" i="16"/>
  <c r="Q42" i="16" s="1"/>
  <c r="P41" i="16"/>
  <c r="Q41" i="16" s="1"/>
  <c r="AA40" i="16"/>
  <c r="AB40" i="16" s="1"/>
  <c r="P40" i="16"/>
  <c r="Q40" i="16" s="1"/>
  <c r="AA39" i="16"/>
  <c r="AB39" i="16" s="1"/>
  <c r="P39" i="16"/>
  <c r="Q39" i="16" s="1"/>
  <c r="AA38" i="16"/>
  <c r="AB38" i="16" s="1"/>
  <c r="P38" i="16"/>
  <c r="Q38" i="16" s="1"/>
  <c r="AA37" i="16"/>
  <c r="AB37" i="16" s="1"/>
  <c r="P37" i="16"/>
  <c r="Q37" i="16" s="1"/>
  <c r="D36" i="16"/>
  <c r="C36" i="16"/>
  <c r="AA36" i="16"/>
  <c r="AB36" i="16" s="1"/>
  <c r="P36" i="16"/>
  <c r="Q36" i="16" s="1"/>
  <c r="AA35" i="16"/>
  <c r="AB35" i="16" s="1"/>
  <c r="P35" i="16"/>
  <c r="Q35" i="16" s="1"/>
  <c r="AA34" i="16"/>
  <c r="AB34" i="16" s="1"/>
  <c r="P34" i="16"/>
  <c r="Q34" i="16" s="1"/>
  <c r="P33" i="16"/>
  <c r="Q33" i="16" s="1"/>
  <c r="AA32" i="16"/>
  <c r="AB32" i="16" s="1"/>
  <c r="P32" i="16"/>
  <c r="Q32" i="16" s="1"/>
  <c r="AA31" i="16"/>
  <c r="AB31" i="16" s="1"/>
  <c r="P31" i="16"/>
  <c r="Q31" i="16" s="1"/>
  <c r="AA30" i="16"/>
  <c r="AB30" i="16" s="1"/>
  <c r="P30" i="16"/>
  <c r="Q30" i="16" s="1"/>
  <c r="AA28" i="16"/>
  <c r="AB28" i="16" s="1"/>
  <c r="P28" i="16"/>
  <c r="Q28" i="16" s="1"/>
  <c r="D28" i="16"/>
  <c r="C28" i="16"/>
  <c r="AA27" i="16"/>
  <c r="AB27" i="16" s="1"/>
  <c r="P27" i="16"/>
  <c r="Q27" i="16" s="1"/>
  <c r="AA26" i="16"/>
  <c r="AB26" i="16" s="1"/>
  <c r="P26" i="16"/>
  <c r="Q26" i="16" s="1"/>
  <c r="P25" i="16"/>
  <c r="Q25" i="16" s="1"/>
  <c r="AA24" i="16"/>
  <c r="AB24" i="16" s="1"/>
  <c r="P24" i="16"/>
  <c r="Q24" i="16" s="1"/>
  <c r="AA23" i="16"/>
  <c r="AB23" i="16" s="1"/>
  <c r="P23" i="16"/>
  <c r="Q23" i="16" s="1"/>
  <c r="AA22" i="16"/>
  <c r="AB22" i="16" s="1"/>
  <c r="P22" i="16"/>
  <c r="Q22" i="16" s="1"/>
  <c r="AA21" i="16"/>
  <c r="AB21" i="16" s="1"/>
  <c r="P21" i="16"/>
  <c r="Q21" i="16" s="1"/>
  <c r="AA20" i="16"/>
  <c r="AB20" i="16" s="1"/>
  <c r="P20" i="16"/>
  <c r="Q20" i="16" s="1"/>
  <c r="AA19" i="16"/>
  <c r="AB19" i="16" s="1"/>
  <c r="P19" i="16"/>
  <c r="Q19" i="16" s="1"/>
  <c r="AA18" i="16"/>
  <c r="AB18" i="16" s="1"/>
  <c r="P18" i="16"/>
  <c r="Q18" i="16" s="1"/>
  <c r="P17" i="16"/>
  <c r="Q17" i="16" s="1"/>
  <c r="AA16" i="16"/>
  <c r="AB16" i="16" s="1"/>
  <c r="P16" i="16"/>
  <c r="Q16" i="16" s="1"/>
  <c r="AA15" i="16"/>
  <c r="AB15" i="16" s="1"/>
  <c r="P15" i="16"/>
  <c r="Q15" i="16" s="1"/>
  <c r="AA14" i="16"/>
  <c r="AB14" i="16" s="1"/>
  <c r="P14" i="16"/>
  <c r="Q14" i="16" s="1"/>
  <c r="V11" i="16"/>
  <c r="O11" i="16"/>
  <c r="D15" i="16" s="1"/>
  <c r="V10" i="16"/>
  <c r="D49" i="16" l="1"/>
  <c r="D51" i="16"/>
  <c r="D50" i="16"/>
  <c r="C50" i="16"/>
  <c r="C19" i="16"/>
  <c r="C49" i="16"/>
  <c r="C52" i="16"/>
  <c r="C51" i="16"/>
  <c r="D41" i="16"/>
  <c r="D43" i="16"/>
  <c r="C42" i="16"/>
  <c r="C41" i="16"/>
  <c r="D42" i="16"/>
  <c r="C44" i="16"/>
  <c r="C43" i="16"/>
  <c r="AC29" i="16"/>
  <c r="E5" i="16"/>
  <c r="E6" i="16"/>
  <c r="E7" i="16"/>
  <c r="D8" i="16"/>
  <c r="C8" i="16"/>
  <c r="E4" i="16"/>
  <c r="D18" i="16"/>
  <c r="C18" i="16"/>
  <c r="I15" i="16"/>
  <c r="C33" i="16"/>
  <c r="J18" i="16"/>
  <c r="I18" i="16"/>
  <c r="J17" i="16"/>
  <c r="I17" i="16"/>
  <c r="J16" i="16"/>
  <c r="I16" i="16"/>
  <c r="J19" i="16"/>
  <c r="J15" i="16"/>
  <c r="I19" i="16"/>
  <c r="D33" i="16"/>
  <c r="C35" i="16"/>
  <c r="D35" i="16"/>
  <c r="AA153" i="16"/>
  <c r="AB153" i="16" s="1"/>
  <c r="AC19" i="16"/>
  <c r="AC263" i="16"/>
  <c r="AC62" i="16"/>
  <c r="AC241" i="16"/>
  <c r="AC40" i="16"/>
  <c r="AC101" i="16"/>
  <c r="AC117" i="16"/>
  <c r="AC165" i="16"/>
  <c r="AC197" i="16"/>
  <c r="AC213" i="16"/>
  <c r="AC13" i="16"/>
  <c r="AC129" i="16"/>
  <c r="AC145" i="16"/>
  <c r="AC161" i="16"/>
  <c r="AC185" i="16"/>
  <c r="AC107" i="16"/>
  <c r="AC18" i="16"/>
  <c r="AC225" i="16"/>
  <c r="AC42" i="16"/>
  <c r="AC261" i="16"/>
  <c r="AC30" i="16"/>
  <c r="AC259" i="16"/>
  <c r="AC72" i="16"/>
  <c r="AC88" i="16"/>
  <c r="AC236" i="16"/>
  <c r="AC67" i="16"/>
  <c r="AC39" i="16"/>
  <c r="AC83" i="16"/>
  <c r="AC96" i="16"/>
  <c r="AC192" i="16"/>
  <c r="AC233" i="16"/>
  <c r="AC264" i="16"/>
  <c r="AC65" i="16"/>
  <c r="AC89" i="16"/>
  <c r="AC110" i="16"/>
  <c r="AC126" i="16"/>
  <c r="AC142" i="16"/>
  <c r="AC150" i="16"/>
  <c r="AC158" i="16"/>
  <c r="AC71" i="16"/>
  <c r="AC108" i="16"/>
  <c r="AC124" i="16"/>
  <c r="AC208" i="16"/>
  <c r="AC252" i="16"/>
  <c r="AC64" i="16"/>
  <c r="AC95" i="16"/>
  <c r="AC31" i="16"/>
  <c r="AC106" i="16"/>
  <c r="AC138" i="16"/>
  <c r="AC146" i="16"/>
  <c r="AC162" i="16"/>
  <c r="AC206" i="16"/>
  <c r="AC222" i="16"/>
  <c r="AC227" i="16"/>
  <c r="AC258" i="16"/>
  <c r="AC44" i="16"/>
  <c r="AC128" i="16"/>
  <c r="AC168" i="16"/>
  <c r="AC176" i="16"/>
  <c r="AC211" i="16"/>
  <c r="AC219" i="16"/>
  <c r="AC184" i="16"/>
  <c r="AC81" i="16"/>
  <c r="AC127" i="16"/>
  <c r="AC180" i="16"/>
  <c r="AC183" i="16"/>
  <c r="AC242" i="16"/>
  <c r="AC247" i="16"/>
  <c r="AC114" i="16"/>
  <c r="AC16" i="16"/>
  <c r="AC37" i="16"/>
  <c r="AC41" i="16"/>
  <c r="AC59" i="16"/>
  <c r="AC90" i="16"/>
  <c r="AC112" i="16"/>
  <c r="AC123" i="16"/>
  <c r="AC179" i="16"/>
  <c r="AC212" i="16"/>
  <c r="AC217" i="16"/>
  <c r="AC257" i="16"/>
  <c r="AC78" i="16"/>
  <c r="AC130" i="16"/>
  <c r="AC152" i="16"/>
  <c r="AC177" i="16"/>
  <c r="AC182" i="16"/>
  <c r="AC52" i="16"/>
  <c r="AC80" i="16"/>
  <c r="AC36" i="16"/>
  <c r="AC256" i="16"/>
  <c r="AC70" i="16"/>
  <c r="AC134" i="16"/>
  <c r="AC20" i="16"/>
  <c r="AC122" i="16"/>
  <c r="AC223" i="16"/>
  <c r="AC148" i="16"/>
  <c r="AC27" i="16"/>
  <c r="AC38" i="16"/>
  <c r="AC47" i="16"/>
  <c r="AC55" i="16"/>
  <c r="AC57" i="16"/>
  <c r="AC63" i="16"/>
  <c r="AC79" i="16"/>
  <c r="AC119" i="16"/>
  <c r="AC149" i="16"/>
  <c r="AC169" i="16"/>
  <c r="AC188" i="16"/>
  <c r="AC34" i="16"/>
  <c r="AC43" i="16"/>
  <c r="AC45" i="16"/>
  <c r="AC51" i="16"/>
  <c r="AC73" i="16"/>
  <c r="AC91" i="16"/>
  <c r="AC97" i="16"/>
  <c r="AC164" i="16"/>
  <c r="AC202" i="16"/>
  <c r="AC49" i="16"/>
  <c r="AC33" i="16"/>
  <c r="AC46" i="16"/>
  <c r="AC54" i="16"/>
  <c r="AC60" i="16"/>
  <c r="AC69" i="16"/>
  <c r="AC74" i="16"/>
  <c r="AC120" i="16"/>
  <c r="AC203" i="16"/>
  <c r="AC210" i="16"/>
  <c r="AC32" i="16"/>
  <c r="AC14" i="16"/>
  <c r="AC21" i="16"/>
  <c r="AC48" i="16"/>
  <c r="AC98" i="16"/>
  <c r="AC201" i="16"/>
  <c r="AC250" i="16"/>
  <c r="AC94" i="16"/>
  <c r="AC191" i="16"/>
  <c r="AC198" i="16"/>
  <c r="AC204" i="16"/>
  <c r="AC260" i="16"/>
  <c r="AC262" i="16"/>
  <c r="AC248" i="16"/>
  <c r="AC194" i="16"/>
  <c r="AC244" i="16"/>
  <c r="AC209" i="16"/>
  <c r="AC228" i="16"/>
  <c r="AC251" i="16"/>
  <c r="AC166" i="16"/>
  <c r="AC175" i="16"/>
  <c r="AC186" i="16"/>
  <c r="AC193" i="16"/>
  <c r="AC15" i="16"/>
  <c r="AC25" i="16"/>
  <c r="AC35" i="16"/>
  <c r="AC61" i="16"/>
  <c r="AC66" i="16"/>
  <c r="AC92" i="16"/>
  <c r="AC100" i="16"/>
  <c r="AC132" i="16"/>
  <c r="AC136" i="16"/>
  <c r="AC140" i="16"/>
  <c r="AC156" i="16"/>
  <c r="AC172" i="16"/>
  <c r="AC205" i="16"/>
  <c r="AC207" i="16"/>
  <c r="AC56" i="16"/>
  <c r="AC68" i="16"/>
  <c r="AC75" i="16"/>
  <c r="AC87" i="16"/>
  <c r="AC111" i="16"/>
  <c r="AC154" i="16"/>
  <c r="AC170" i="16"/>
  <c r="AC234" i="16"/>
  <c r="AC82" i="16"/>
  <c r="AC102" i="16"/>
  <c r="AC121" i="16"/>
  <c r="AC143" i="16"/>
  <c r="AC181" i="16"/>
  <c r="AC224" i="16"/>
  <c r="AC22" i="16"/>
  <c r="AC24" i="16"/>
  <c r="AC17" i="16"/>
  <c r="AC53" i="16"/>
  <c r="AC58" i="16"/>
  <c r="AC84" i="16"/>
  <c r="AC99" i="16"/>
  <c r="AC104" i="16"/>
  <c r="AC125" i="16"/>
  <c r="AC131" i="16"/>
  <c r="AC133" i="16"/>
  <c r="AC135" i="16"/>
  <c r="AC137" i="16"/>
  <c r="AC139" i="16"/>
  <c r="AC141" i="16"/>
  <c r="AC157" i="16"/>
  <c r="AC196" i="16"/>
  <c r="AC232" i="16"/>
  <c r="AC240" i="16"/>
  <c r="AC249" i="16"/>
  <c r="AC86" i="16"/>
  <c r="AC113" i="16"/>
  <c r="AC116" i="16"/>
  <c r="AC190" i="16"/>
  <c r="AC200" i="16"/>
  <c r="AC214" i="16"/>
  <c r="AC23" i="16"/>
  <c r="AC50" i="16"/>
  <c r="AC76" i="16"/>
  <c r="AC103" i="16"/>
  <c r="AC105" i="16"/>
  <c r="AC118" i="16"/>
  <c r="AC144" i="16"/>
  <c r="AC160" i="16"/>
  <c r="AC199" i="16"/>
  <c r="AC216" i="16"/>
  <c r="AC221" i="16"/>
  <c r="AC231" i="16"/>
  <c r="AC239" i="16"/>
  <c r="AC238" i="16"/>
  <c r="AC195" i="16"/>
  <c r="AC220" i="16"/>
  <c r="AC255" i="16"/>
  <c r="AC243" i="16"/>
  <c r="AC187" i="16"/>
  <c r="AC235" i="16"/>
  <c r="D19" i="16"/>
  <c r="AC77" i="16"/>
  <c r="AC174" i="16"/>
  <c r="AC26" i="16"/>
  <c r="AC147" i="16"/>
  <c r="AC151" i="16"/>
  <c r="AC155" i="16"/>
  <c r="AC159" i="16"/>
  <c r="AC163" i="16"/>
  <c r="AC167" i="16"/>
  <c r="AC171" i="16"/>
  <c r="AC93" i="16"/>
  <c r="AC28" i="16"/>
  <c r="AC85" i="16"/>
  <c r="AC109" i="16"/>
  <c r="AC115" i="16"/>
  <c r="AC215" i="16"/>
  <c r="AC230" i="16"/>
  <c r="AC246" i="16"/>
  <c r="AC178" i="16"/>
  <c r="AC218" i="16"/>
  <c r="AC229" i="16"/>
  <c r="AC253" i="16"/>
  <c r="AC226" i="16"/>
  <c r="AC237" i="16"/>
  <c r="AC245" i="16"/>
  <c r="AC173" i="16"/>
  <c r="AC189" i="16"/>
  <c r="AC254" i="16"/>
  <c r="D53" i="16" l="1"/>
  <c r="D45" i="16"/>
  <c r="C53" i="16"/>
  <c r="C17" i="16"/>
  <c r="C20" i="16" s="1"/>
  <c r="C21" i="16" s="1"/>
  <c r="C34" i="16"/>
  <c r="C37" i="16" s="1"/>
  <c r="D34" i="16"/>
  <c r="D37" i="16" s="1"/>
  <c r="C45" i="16"/>
  <c r="C25" i="16"/>
  <c r="E8" i="16"/>
  <c r="I20" i="16"/>
  <c r="J20" i="16"/>
  <c r="D27" i="16"/>
  <c r="C27" i="16"/>
  <c r="D25" i="16"/>
  <c r="D17" i="16"/>
  <c r="AC153" i="16"/>
  <c r="C16" i="16" s="1"/>
  <c r="D26" i="16" l="1"/>
  <c r="D29" i="16" s="1"/>
  <c r="C26" i="16"/>
  <c r="C29" i="16" s="1"/>
  <c r="D16" i="16"/>
  <c r="D20" i="16" l="1"/>
  <c r="D21" i="16" s="1"/>
  <c r="D4" i="15" l="1"/>
  <c r="D8" i="15"/>
  <c r="E8" i="15"/>
  <c r="E4" i="15"/>
  <c r="AB85" i="6" l="1"/>
  <c r="AB28" i="6"/>
  <c r="AB228" i="6"/>
  <c r="AB238" i="6"/>
  <c r="AB232" i="6"/>
  <c r="AB224" i="6"/>
  <c r="AB205" i="6"/>
  <c r="AB186" i="6"/>
  <c r="AB179" i="6"/>
  <c r="AB155" i="6"/>
  <c r="AB147" i="6"/>
  <c r="AB73" i="6"/>
  <c r="AB226" i="6"/>
  <c r="AB230" i="6"/>
  <c r="AB212" i="6"/>
  <c r="AB204" i="6"/>
  <c r="AB196" i="6"/>
  <c r="AB160" i="6"/>
  <c r="AB141" i="6"/>
  <c r="AB123" i="6"/>
  <c r="AB17" i="6"/>
  <c r="AB221" i="6"/>
  <c r="AB236" i="6"/>
  <c r="AB217" i="6"/>
  <c r="AB211" i="6"/>
  <c r="AB195" i="6"/>
  <c r="AB190" i="6"/>
  <c r="AB171" i="6"/>
  <c r="AB165" i="6"/>
  <c r="AB159" i="6"/>
  <c r="AB153" i="6"/>
  <c r="AB10" i="6"/>
  <c r="AB215" i="6"/>
  <c r="AB167" i="6"/>
  <c r="AB235" i="6"/>
  <c r="AB229" i="6"/>
  <c r="AB222" i="6"/>
  <c r="AB202" i="6"/>
  <c r="AB170" i="6"/>
  <c r="AB164" i="6"/>
  <c r="AB158" i="6"/>
  <c r="AB144" i="6"/>
  <c r="AB139" i="6"/>
  <c r="AB121" i="6"/>
  <c r="AB112" i="6"/>
  <c r="AB37" i="6"/>
  <c r="AB9" i="6"/>
  <c r="AB3" i="6"/>
  <c r="AB189" i="6"/>
  <c r="AB151" i="6"/>
  <c r="AB143" i="6"/>
  <c r="AB227" i="6"/>
  <c r="AB216" i="6"/>
  <c r="AB207" i="6"/>
  <c r="AB188" i="6"/>
  <c r="AB175" i="6"/>
  <c r="AB168" i="6"/>
  <c r="AB142" i="6"/>
  <c r="AB137" i="6"/>
  <c r="AB119" i="6"/>
  <c r="AB2" i="6"/>
  <c r="AB193" i="6"/>
  <c r="AB169" i="6"/>
  <c r="AB233" i="6"/>
  <c r="AB225" i="6"/>
  <c r="AB220" i="6"/>
  <c r="AB214" i="6"/>
  <c r="AB180" i="6"/>
  <c r="AB135" i="6"/>
  <c r="AB129" i="6"/>
  <c r="AB115" i="6"/>
  <c r="AB90" i="6"/>
  <c r="AB12" i="6"/>
  <c r="AB6" i="6"/>
  <c r="AB234" i="6"/>
  <c r="AB136" i="6"/>
</calcChain>
</file>

<file path=xl/comments1.xml><?xml version="1.0" encoding="utf-8"?>
<comments xmlns="http://schemas.openxmlformats.org/spreadsheetml/2006/main">
  <authors>
    <author>Melissa Valencia Ceballos</author>
    <author>Luz Angela Quintero Aristizabal</author>
  </authors>
  <commentList>
    <comment ref="S1" authorId="0" shapeId="0">
      <text>
        <r>
          <rPr>
            <sz val="9"/>
            <color rgb="FF000000"/>
            <rFont val="Tahoma"/>
            <family val="2"/>
          </rPr>
          <t xml:space="preserve">Valores expresados en pesos
</t>
        </r>
      </text>
    </comment>
    <comment ref="V1" authorId="1" shapeId="0">
      <text>
        <r>
          <rPr>
            <b/>
            <sz val="9"/>
            <color rgb="FF000000"/>
            <rFont val="Tahoma"/>
            <family val="2"/>
          </rPr>
          <t xml:space="preserve">Luz Angela Quintero Aristizabal:
</t>
        </r>
        <r>
          <rPr>
            <sz val="9"/>
            <color rgb="FF000000"/>
            <rFont val="Tahoma"/>
            <family val="2"/>
          </rPr>
          <t xml:space="preserve">Verificar la fecha estimada, dado que en algunas demandas, en SAP tienen una fecha y en el archivo de excel otra.
</t>
        </r>
      </text>
    </comment>
    <comment ref="X1" authorId="0" shapeId="0">
      <text>
        <r>
          <rPr>
            <sz val="9"/>
            <color rgb="FF000000"/>
            <rFont val="Tahoma"/>
            <family val="2"/>
          </rPr>
          <t xml:space="preserve">Diligenciar un número de años aproximado, no se permite "mayor a X años".
</t>
        </r>
      </text>
    </comment>
  </commentList>
</comments>
</file>

<file path=xl/sharedStrings.xml><?xml version="1.0" encoding="utf-8"?>
<sst xmlns="http://schemas.openxmlformats.org/spreadsheetml/2006/main" count="6887" uniqueCount="1968">
  <si>
    <t>ALTO</t>
  </si>
  <si>
    <t>BAJO</t>
  </si>
  <si>
    <t>ALTA</t>
  </si>
  <si>
    <t>MEDIA</t>
  </si>
  <si>
    <t>BAJA</t>
  </si>
  <si>
    <t>REMOTA</t>
  </si>
  <si>
    <t>ITEM</t>
  </si>
  <si>
    <t>FECHA RADICACIÓN</t>
  </si>
  <si>
    <t xml:space="preserve">DESPACHO JUDICIAL </t>
  </si>
  <si>
    <t>APODERADO DEL DEMANDANTE (S)</t>
  </si>
  <si>
    <t>LABORAL</t>
  </si>
  <si>
    <t>CIVIL</t>
  </si>
  <si>
    <t>Fecha cálculo (dd/mm/aaaa)</t>
  </si>
  <si>
    <t>TIEMPO PROBABLE DEL FALLO</t>
  </si>
  <si>
    <t>VALOR A REGISTRAR CONTABLEMENTE</t>
  </si>
  <si>
    <t>NIVEL RIESGO</t>
  </si>
  <si>
    <t>PROBABILIDAD PÉRDIDA</t>
  </si>
  <si>
    <t xml:space="preserve">Convenciones </t>
  </si>
  <si>
    <t>Celda formulada, no modificar</t>
  </si>
  <si>
    <t>Ingresar datos</t>
  </si>
  <si>
    <r>
      <rPr>
        <b/>
        <sz val="11"/>
        <color theme="1"/>
        <rFont val="Arial"/>
        <family val="2"/>
      </rPr>
      <t xml:space="preserve">2. </t>
    </r>
    <r>
      <rPr>
        <sz val="11"/>
        <color theme="1"/>
        <rFont val="Arial"/>
        <family val="2"/>
      </rPr>
      <t>La fecha de admisión y la fecha de radicación de la demana deben diligenciarse en formato DD/MM/AAAA</t>
    </r>
  </si>
  <si>
    <t>Cuando existen hechos y normas que sustenten las pretensiones del demandante.</t>
  </si>
  <si>
    <t>Cuando no existen hechos ni normas que sustenten las pretensiones del demandante.</t>
  </si>
  <si>
    <t>Cuando el material probatorio aportado es contundente al propósito de sustentar los hechos y las pretensiones de la demanda.</t>
  </si>
  <si>
    <t>Cuando el material probatorio aportado con la contestación para la defensa es insuficiente para sustentar los hechos y las pretensiones de la demanda.</t>
  </si>
  <si>
    <t>Nivel de Jurisprudencia</t>
  </si>
  <si>
    <r>
      <rPr>
        <b/>
        <sz val="11"/>
        <color theme="1"/>
        <rFont val="Arial"/>
        <family val="2"/>
      </rPr>
      <t>5.</t>
    </r>
    <r>
      <rPr>
        <sz val="11"/>
        <color theme="1"/>
        <rFont val="Arial"/>
        <family val="2"/>
      </rPr>
      <t xml:space="preserve"> El tiempo probable del fallo se debe diligenciar en años exactos, no es válido indicar "más de 10 años". El formato debe ser "XX AÑOS".</t>
    </r>
  </si>
  <si>
    <r>
      <t xml:space="preserve">6. </t>
    </r>
    <r>
      <rPr>
        <sz val="11"/>
        <color theme="1"/>
        <rFont val="Arial"/>
        <family val="2"/>
      </rPr>
      <t>En la casilla "porcentaje de ajuste condena/pretensión" se debe indicar el porcentaje por el que posiblemente fallaría el juez, cuando las pretensiones estén sobreestimadas o subestimadas por el actor según sea el caso.</t>
    </r>
  </si>
  <si>
    <r>
      <rPr>
        <b/>
        <sz val="11"/>
        <color theme="1"/>
        <rFont val="Arial"/>
        <family val="2"/>
      </rPr>
      <t xml:space="preserve">7. </t>
    </r>
    <r>
      <rPr>
        <sz val="11"/>
        <color theme="1"/>
        <rFont val="Arial"/>
        <family val="2"/>
      </rPr>
      <t>Cuando surjan nuevas actuaciones dentro del proceso que indiquen que ha variado el nivel de los riesgos o el porcentaje de ajuste condena/pretensión, se deberá actualizar el archivo.</t>
    </r>
  </si>
  <si>
    <r>
      <t xml:space="preserve">9. </t>
    </r>
    <r>
      <rPr>
        <sz val="11"/>
        <color theme="1"/>
        <rFont val="Arial"/>
        <family val="2"/>
      </rPr>
      <t xml:space="preserve">Se deberá designar un funcionario que actualice cada mes las pestañas IPC y TES, de acuerdo al instructivo en cada una de ellas. </t>
    </r>
  </si>
  <si>
    <r>
      <rPr>
        <b/>
        <sz val="11"/>
        <color theme="1"/>
        <rFont val="Arial"/>
        <family val="2"/>
      </rPr>
      <t xml:space="preserve">10. </t>
    </r>
    <r>
      <rPr>
        <sz val="11"/>
        <color theme="1"/>
        <rFont val="Arial"/>
        <family val="2"/>
      </rPr>
      <t>La pestana INFLAC PROYECTADA se deberá actualizar trimestralmente, validando si se ha publicado un nuevo año en la proyección y actualizar para que el promedio también lo haga.</t>
    </r>
  </si>
  <si>
    <t>A FAVOR</t>
  </si>
  <si>
    <r>
      <rPr>
        <b/>
        <sz val="11"/>
        <color theme="1"/>
        <rFont val="Arial"/>
        <family val="2"/>
      </rPr>
      <t xml:space="preserve">2. </t>
    </r>
    <r>
      <rPr>
        <sz val="11"/>
        <color theme="1"/>
        <rFont val="Arial"/>
        <family val="2"/>
      </rPr>
      <t>La fecha de notificación de la demana deben diligenciarse en formato DD/MM/AAAA</t>
    </r>
  </si>
  <si>
    <r>
      <rPr>
        <b/>
        <sz val="11"/>
        <color theme="1"/>
        <rFont val="Arial"/>
        <family val="2"/>
      </rPr>
      <t>3.</t>
    </r>
    <r>
      <rPr>
        <sz val="11"/>
        <color theme="1"/>
        <rFont val="Arial"/>
        <family val="2"/>
      </rPr>
      <t xml:space="preserve"> El tiempo probable del fallo se debe diligenciar en años exactos, no es válido indicar "más de 10 años". El formato debe ser "XX AÑOS".</t>
    </r>
  </si>
  <si>
    <t xml:space="preserve">TIPO DE ACCIÓN </t>
  </si>
  <si>
    <t>OTRAS</t>
  </si>
  <si>
    <t>JURISDICCIÓN</t>
  </si>
  <si>
    <t>PROBABILIDAD DE FALLO</t>
  </si>
  <si>
    <t>A CONTRA</t>
  </si>
  <si>
    <t>Análisis Probatorio de la Defensa</t>
  </si>
  <si>
    <t>Cuando no existe algún antecedente similar o jurisprudencial que señale fallos desfavorables para la defensa de la Entidad.</t>
  </si>
  <si>
    <t>Fortaleza de la Acción del Demandante</t>
  </si>
  <si>
    <r>
      <t xml:space="preserve">8. </t>
    </r>
    <r>
      <rPr>
        <sz val="11"/>
        <color theme="1"/>
        <rFont val="Arial"/>
        <family val="2"/>
      </rPr>
      <t>Cuando se presente fallo de condena en primera instancia, se deberá diligenciar el valor de la condena, en números exactos, sin letras.</t>
    </r>
  </si>
  <si>
    <r>
      <t xml:space="preserve">4. </t>
    </r>
    <r>
      <rPr>
        <sz val="11"/>
        <color theme="1"/>
        <rFont val="Arial"/>
        <family val="2"/>
      </rPr>
      <t>El valor de la pretensiones/cuantía se debe ingresar en números exactos, sin letras.</t>
    </r>
  </si>
  <si>
    <r>
      <rPr>
        <b/>
        <sz val="11"/>
        <color theme="1"/>
        <rFont val="Arial"/>
        <family val="2"/>
      </rPr>
      <t>3.</t>
    </r>
    <r>
      <rPr>
        <sz val="11"/>
        <color theme="1"/>
        <rFont val="Arial"/>
        <family val="2"/>
      </rPr>
      <t xml:space="preserve"> Las pretensiones se deben ingresar en números exactos, sin letras.</t>
    </r>
  </si>
  <si>
    <t>Juzgado 3 Administrativo de Descongestión de Medellín</t>
  </si>
  <si>
    <t>Juzgado 11 Laboral de Circuito de Medellín</t>
  </si>
  <si>
    <t>Juzgado 1 Administrativo de Descongestión de Medellín</t>
  </si>
  <si>
    <t>Juzgado 26 Civil Municipal de Medellín</t>
  </si>
  <si>
    <t>Tribunal Admtivo Antioquia. M.P. Yolanda Obando Montes</t>
  </si>
  <si>
    <t>Juzgado 8 Civil de Circuito de Medellín</t>
  </si>
  <si>
    <t>Tribunal Administrativo de Antioquia</t>
  </si>
  <si>
    <t>Juzgado 4 Civil Municipal de Descongestión de Mínima y Menor Cuantía de Medellín</t>
  </si>
  <si>
    <t>Juzgado 13 Administrativo de Medellín</t>
  </si>
  <si>
    <t>Juzgado 27 Administrativo de Medellín</t>
  </si>
  <si>
    <t>Juzgado 21 Administrativo de Medellín</t>
  </si>
  <si>
    <t>Juzgado 10 Administrativo de Barranquilla</t>
  </si>
  <si>
    <t>Juzgado 17 Administrativo de Medellín</t>
  </si>
  <si>
    <t>Juzgado 20 Laboral de Circuito de Medellín</t>
  </si>
  <si>
    <t>Juzgado 10 Laboral de Circuito de Medellín</t>
  </si>
  <si>
    <t>Juzgado 18 Civil Municipal de Medellín</t>
  </si>
  <si>
    <t>Juzgado Promiscuo Municipal de Anzá</t>
  </si>
  <si>
    <t>Juzgado 15 Administrativo de Medellín</t>
  </si>
  <si>
    <t>Juzgado 5 de Ejecución Civil Municipal de Medellín</t>
  </si>
  <si>
    <t>Juzgado 16 Civil Municipal de Medellín</t>
  </si>
  <si>
    <t>Juzgado 25 Administrativo de Medellín</t>
  </si>
  <si>
    <t>Juzgado 21 Laboral de Circuito de Medellín</t>
  </si>
  <si>
    <t>Expediente: 05001310500820130047800</t>
  </si>
  <si>
    <t>Expediente: 05001233300020140007200</t>
  </si>
  <si>
    <t>Expediente: 05001333302720140046000 TRIBUNAL 2</t>
  </si>
  <si>
    <t>Expediente: 05001400302420130034200</t>
  </si>
  <si>
    <t>Expediente: 73001333300120130059500</t>
  </si>
  <si>
    <t>Expediente: 05266400300120120142600</t>
  </si>
  <si>
    <t>Expediente: 05001233300020140121300</t>
  </si>
  <si>
    <t>Expediente: 05001333301720140036200</t>
  </si>
  <si>
    <t>Expediente: 05001233300020140058200</t>
  </si>
  <si>
    <t>Expediente: 05001233300020130070000</t>
  </si>
  <si>
    <t>Expediente: 05001233300020140135500</t>
  </si>
  <si>
    <t>Expediente: 05001333300920140114400</t>
  </si>
  <si>
    <t>Expediente: 05001402270420140028000</t>
  </si>
  <si>
    <t>Expediente: 05001333300720140140800</t>
  </si>
  <si>
    <t>Expediente: 05001333300920140138000</t>
  </si>
  <si>
    <t>Expediente: 05001233300020140216600</t>
  </si>
  <si>
    <t>Expediente: 05001233300020140212300</t>
  </si>
  <si>
    <t>Expediente: 05001333300320140036500</t>
  </si>
  <si>
    <t>Expediente: 05001233300020140212200</t>
  </si>
  <si>
    <t>Expediente: 05001333301220140139100</t>
  </si>
  <si>
    <t>Expediente: 05001233300020140171100</t>
  </si>
  <si>
    <t>Expediente: 05001233300020140216400</t>
  </si>
  <si>
    <t>Expediente: 05001333302920140185900</t>
  </si>
  <si>
    <t>Expediente: 05001333302220140182600</t>
  </si>
  <si>
    <t>Expediente: 05001333302620140189100</t>
  </si>
  <si>
    <t>Expediente: 05001233300020150011100</t>
  </si>
  <si>
    <t>Expediente: 05001333300120140044800</t>
  </si>
  <si>
    <t>Expediente: 05001333300420150015400</t>
  </si>
  <si>
    <t>Expediente: 05001233300020140226800</t>
  </si>
  <si>
    <t>Expediente: 05001233300020150071100</t>
  </si>
  <si>
    <t>Expediente: 05001333301320140034800</t>
  </si>
  <si>
    <t>Expediente: 05001333300420140141100</t>
  </si>
  <si>
    <t>Expediente: 05001333301020150073100</t>
  </si>
  <si>
    <t>Expediente: 05001233300020150138300</t>
  </si>
  <si>
    <t>Expediente: 05001333302620130038700</t>
  </si>
  <si>
    <t>Expediente. 05001333370320150015500</t>
  </si>
  <si>
    <t>Expediente: 05001333301220150069000</t>
  </si>
  <si>
    <t>Expediente: 05001233300020150251200</t>
  </si>
  <si>
    <t>Expediente: 05001333302520150087700</t>
  </si>
  <si>
    <t>Expediente: 05001310502120140017700</t>
  </si>
  <si>
    <t>Expediente: 05001233300020140141800</t>
  </si>
  <si>
    <t>Expediente: 05001333301220170050800</t>
  </si>
  <si>
    <t>Expediente: 05001233300020150238800</t>
  </si>
  <si>
    <t>Expediente: 05001400301020150041600</t>
  </si>
  <si>
    <t>Expediente: 05001333301320150118800</t>
  </si>
  <si>
    <t>Expediente: 05001233300020170152500</t>
  </si>
  <si>
    <t>Expediente: 05001333301720160043600</t>
  </si>
  <si>
    <t>Expediente: 05001400301020150060800</t>
  </si>
  <si>
    <t>Expediente: 05001233300020160039200</t>
  </si>
  <si>
    <t>Expediente: 05001333302020160040200</t>
  </si>
  <si>
    <t>Expediente: 05001333300420160064400</t>
  </si>
  <si>
    <t>Expediente: 05001233300020170150800</t>
  </si>
  <si>
    <t>Expediente: 05001233300020160117900</t>
  </si>
  <si>
    <t>Expediente: 05001333370420150019600</t>
  </si>
  <si>
    <t>Expediente: 05001333300620160091800</t>
  </si>
  <si>
    <t>Expediente: 05001233300020160026300</t>
  </si>
  <si>
    <t>Expediente: 05001333302020160018500</t>
  </si>
  <si>
    <t>Expediente 05001310502120160141900</t>
  </si>
  <si>
    <t>Expediente: 05001233300020170039900</t>
  </si>
  <si>
    <t>Expediente: 05001333301620150072600</t>
  </si>
  <si>
    <t>Expediente: 05001333302120170005400</t>
  </si>
  <si>
    <t>Expediente: 05001310502120170016200</t>
  </si>
  <si>
    <t>Expediente: 05001310501420160131400</t>
  </si>
  <si>
    <t>Expediente: 05001233300020170019700</t>
  </si>
  <si>
    <t>Expediente: 05001310501520170030200</t>
  </si>
  <si>
    <t>Expediente: 05001310502220170018700</t>
  </si>
  <si>
    <t>Expediente: 05001310501220170014600</t>
  </si>
  <si>
    <t>Expediente: 05001310502320170026800</t>
  </si>
  <si>
    <t>Expediente: 05001233300020150242600</t>
  </si>
  <si>
    <t>Expediente: 05001310500520170043000</t>
  </si>
  <si>
    <t>Expediente: 05001233300020160181800</t>
  </si>
  <si>
    <t>Expediente: 05001310502120160105800</t>
  </si>
  <si>
    <t>Expediente: 05001333302920170006300</t>
  </si>
  <si>
    <t>Expediente: 08001333301020170012800</t>
  </si>
  <si>
    <t>Expediente: 05001310500520170032400</t>
  </si>
  <si>
    <t>Expediente: 05001333301420160088900</t>
  </si>
  <si>
    <t>Expediente: 05001310501820170039300</t>
  </si>
  <si>
    <t>Expediente: 05001333302220160090600 TRIBUNAL</t>
  </si>
  <si>
    <t>Expediente: 13001233300020130023000</t>
  </si>
  <si>
    <t>Expediente: 05001310500720170075700 TRIBUNAL</t>
  </si>
  <si>
    <t>Expediente: 05001310501220170083800</t>
  </si>
  <si>
    <t>Expediente: 05001310501220170043200</t>
  </si>
  <si>
    <t>Expediente: 05001310501320170072800</t>
  </si>
  <si>
    <t>Expediente: 05001233300020170172300</t>
  </si>
  <si>
    <t>Expediente: 05001233300020160163500</t>
  </si>
  <si>
    <t>Expediente: 05001333302220170014900</t>
  </si>
  <si>
    <t>Expediente: 05001310501820170061000</t>
  </si>
  <si>
    <t>Expediente: 05001333302520160091500</t>
  </si>
  <si>
    <t>Expediente: 05001310501020170069800</t>
  </si>
  <si>
    <t>Expediente: 05001233300020170049200</t>
  </si>
  <si>
    <t>Expediente: 05001333301820170045900</t>
  </si>
  <si>
    <t>Expediente: 05001310501920160130900</t>
  </si>
  <si>
    <t>Expediente: 05001310501520170071200 (2017-732)</t>
  </si>
  <si>
    <t>Expediente: 05001333302820170000800</t>
  </si>
  <si>
    <t>Expediente: 05001310501320170073200</t>
  </si>
  <si>
    <t>Expediente: 05001310501320170080300</t>
  </si>
  <si>
    <t>Expediente: 05001310502320170052100</t>
  </si>
  <si>
    <t>Expediente: 05001310502320170054000</t>
  </si>
  <si>
    <t>Expediente: 05001233300020160088100</t>
  </si>
  <si>
    <t>Expediente: 05001333300920160071500</t>
  </si>
  <si>
    <t>Expediente: 05001333301320170012600</t>
  </si>
  <si>
    <t>Expediente: 05001333301320170007300</t>
  </si>
  <si>
    <t>Expediente: 05001333301520170009100</t>
  </si>
  <si>
    <t>Expediente: 05001310501020170089800</t>
  </si>
  <si>
    <t>Expediente: 05001333303020180036300</t>
  </si>
  <si>
    <t>Expediente: 05001310500220160140500</t>
  </si>
  <si>
    <t>Expediente: 05001333301720170054800</t>
  </si>
  <si>
    <t>Expediente: 05001310501820170071900</t>
  </si>
  <si>
    <t>Expediente: 05001310502020160133100</t>
  </si>
  <si>
    <t>Expediente: 05001233300020170150900</t>
  </si>
  <si>
    <t>Expediente: 05001310501320150151300</t>
  </si>
  <si>
    <t>Expediente: 05001310502020170071900</t>
  </si>
  <si>
    <t>Expediente: 11001333603320160023000</t>
  </si>
  <si>
    <t>Expediente: 05001310501420170072200</t>
  </si>
  <si>
    <t>Expediente: 05001310500420170073600</t>
  </si>
  <si>
    <t>Expediente: 05001233300020170272300</t>
  </si>
  <si>
    <t>Expediente. 05001310502220170073000</t>
  </si>
  <si>
    <t>Expediente: 05001310500120170076600</t>
  </si>
  <si>
    <t>Expediente: 05001233300020170151100</t>
  </si>
  <si>
    <t>Expediente. 05001310500420170073200</t>
  </si>
  <si>
    <t>Expediente. 05001233300020180016200</t>
  </si>
  <si>
    <t>Expediente. 05001333300620160053100</t>
  </si>
  <si>
    <t>Expediente. 05001333301120180013600</t>
  </si>
  <si>
    <t>Expediente. 05001333301420180012600</t>
  </si>
  <si>
    <t>Expediente. 05001233300020180056200</t>
  </si>
  <si>
    <t>Expediente. 05001333302720170039800</t>
  </si>
  <si>
    <t>Expediente. 08001333101320170072600</t>
  </si>
  <si>
    <t>Expediente. 05001310501220170099800</t>
  </si>
  <si>
    <t>Expediente. 05001310501220170102500</t>
  </si>
  <si>
    <t>Expediente. 05001310501220170126300</t>
  </si>
  <si>
    <t>Expediente. 05001310500920170079400</t>
  </si>
  <si>
    <t>Expediente. 05001310500920170081800</t>
  </si>
  <si>
    <t>Expediente. 05001310500920170086600</t>
  </si>
  <si>
    <t>Expediente. 05001333300620170047500</t>
  </si>
  <si>
    <t>Expediente. 05001310501520160146600</t>
  </si>
  <si>
    <t>Expediente. 05001333300120180012400</t>
  </si>
  <si>
    <t>Expediente. 05001333300320180016000</t>
  </si>
  <si>
    <t>Expediente. 05001333302720180004000</t>
  </si>
  <si>
    <t>Expediente: 05001233300020170059400</t>
  </si>
  <si>
    <t>Exepdiente. 05001333301920170024100</t>
  </si>
  <si>
    <t>Expediente. 05001333302420180033400</t>
  </si>
  <si>
    <t>Expediente. 05001333300820170055600</t>
  </si>
  <si>
    <t>Expediente. 05001233300020160254100</t>
  </si>
  <si>
    <t>Expediente. 05001310500420180063600</t>
  </si>
  <si>
    <t>Expediente. 05001310501020180058100</t>
  </si>
  <si>
    <t>Expediente. 05001310501020180056000</t>
  </si>
  <si>
    <t>Expediente: 05001333300620170054700</t>
  </si>
  <si>
    <t>Expediente: 05034311300120130014700</t>
  </si>
  <si>
    <t>Exp. 05001333300120170037100</t>
  </si>
  <si>
    <t>Expediente: 05001400300320170047600</t>
  </si>
  <si>
    <t>Expediente: 05001400302620180026300</t>
  </si>
  <si>
    <t>Expediente. 05001400301620180045900</t>
  </si>
  <si>
    <t>Expediente. 05212408900120180022800</t>
  </si>
  <si>
    <t>Expediente. 05001333302520170043500</t>
  </si>
  <si>
    <t>Expediente. 05001310300520180032400</t>
  </si>
  <si>
    <t>Expediente. 05001333300120180027300</t>
  </si>
  <si>
    <t>Expediente. 05001310500220170096300</t>
  </si>
  <si>
    <t>Expediente. 05001310501620170031500</t>
  </si>
  <si>
    <t>Expediente. 05001310502120170091500</t>
  </si>
  <si>
    <t>Expediente. 05001333301520180016300</t>
  </si>
  <si>
    <t>ADMINISTRATIVO</t>
  </si>
  <si>
    <t>Administrativo</t>
  </si>
  <si>
    <t>Laboral</t>
  </si>
  <si>
    <t>Civil</t>
  </si>
  <si>
    <t>MARIA ELENA GONZALEZ RESTREPO</t>
  </si>
  <si>
    <t>Universidad de Antioquia</t>
  </si>
  <si>
    <t>LUIS FERNANDO PRIOLO ESPITIA</t>
  </si>
  <si>
    <t>GUILLERMO LEON ARBELAEZ GALLO</t>
  </si>
  <si>
    <t>Sandra Yaneth Jiménez Molina y Otros.</t>
  </si>
  <si>
    <t>María Miriam López Patiño y Otros</t>
  </si>
  <si>
    <t>FRANK ANTONIO URIBE ALVAREZ</t>
  </si>
  <si>
    <t>Universidad de Antioquia - Inmobiliaria Alberto Naranjo S.A (Cesión)</t>
  </si>
  <si>
    <t>Carlos Eduardo Pineda Amortegui</t>
  </si>
  <si>
    <t>Jorge Iván Cardona Echeverri</t>
  </si>
  <si>
    <t>VICTOR MANUEL VILLA</t>
  </si>
  <si>
    <t>MARTHA ARACELY RODRIGUEZ ROSAS</t>
  </si>
  <si>
    <t>DORA HELENA OSPINA RESTREPO</t>
  </si>
  <si>
    <t>FABIO LEON MUÑOZ TORO</t>
  </si>
  <si>
    <t>LUIS GIOVANNI RESTREPO ORREGO</t>
  </si>
  <si>
    <t>ALBA ROCÍO RAMÍREZ DE ÁLVAREZ</t>
  </si>
  <si>
    <t>OSCAR RODAS VILLEGAS</t>
  </si>
  <si>
    <t>RICARDO LEÓN GÓMEZ YEPES</t>
  </si>
  <si>
    <t>ZULMA URIBE ARANGO</t>
  </si>
  <si>
    <t>FREDY ALBERTO CHACÓN FLÓREZ</t>
  </si>
  <si>
    <t>LUZ AMPARO LONDOÑO CADAVID</t>
  </si>
  <si>
    <t>WILSON QUINTERO RESTREPO</t>
  </si>
  <si>
    <t>JOAQUIN GUILLERMO GAVIRIA</t>
  </si>
  <si>
    <t>LUIS FERNANDO GARCIA GOMEZ</t>
  </si>
  <si>
    <t>GLORIA MARÍA ZAPATA SERNA</t>
  </si>
  <si>
    <t>MARÍA MERCEDES MEDINA HURTADO</t>
  </si>
  <si>
    <t>MARÍA RUBIELA BASTIDAS ORTIZ</t>
  </si>
  <si>
    <t>JOSÉ HUMBERTO ZAPATA ARCILA</t>
  </si>
  <si>
    <t>DORA LUCIA HENAO PEÑA</t>
  </si>
  <si>
    <t>ORLANDO DE JESÚS RESTREPO OCHOA</t>
  </si>
  <si>
    <t>CONRADO DE JESÚS BERRIO RESTREPO</t>
  </si>
  <si>
    <t>MAGDA LUCIA MURILLO GIL</t>
  </si>
  <si>
    <t>ARTURO DE JESUS OLAYA RODRIGUEZ</t>
  </si>
  <si>
    <t>LA PREVISORA S.A.</t>
  </si>
  <si>
    <t>MARIA CLEMENCIA PAULINA WOLFF IDARRAGA</t>
  </si>
  <si>
    <t>BEATRIZ ELENA CARVAJAL</t>
  </si>
  <si>
    <t>DIANA CRISTINA RAMIREZ CEBALLOS</t>
  </si>
  <si>
    <t>EFRAIN LONDOÑO RAMÍREZ</t>
  </si>
  <si>
    <t>CARMEN JULIA CARTAGENA RIVERA</t>
  </si>
  <si>
    <t>DIANA ELIZABETH ESCUDERO Y OTROS</t>
  </si>
  <si>
    <t>JAIME ALBERTO GOEZ CADAVID</t>
  </si>
  <si>
    <t>GILDARDO DE JESUS VALENCIA</t>
  </si>
  <si>
    <t>DIOSELINA GRANADA JARAMILLO</t>
  </si>
  <si>
    <t>MARIA CARIDAD HERRERA DE CASTRO</t>
  </si>
  <si>
    <t>JOSE JESUS RAMIREZ CASTAÑO</t>
  </si>
  <si>
    <t>MARÍA ELIZABETH ISAZA CASTAÑO</t>
  </si>
  <si>
    <t>ROSALBA BUSTAMANTE RIOS</t>
  </si>
  <si>
    <t>GLORIA ELENA MOLINA VELEZ</t>
  </si>
  <si>
    <t>MARÍA HERLINDA ARBOLEDA COSSIO</t>
  </si>
  <si>
    <t>CARLOS ARTURO FERNANDEZ URIBE</t>
  </si>
  <si>
    <t>OMAR ANTONIO MORA ACEVEDO</t>
  </si>
  <si>
    <t>MIRIAM DEL SOCORRO MARTINEZ CARMONA Y OTROS</t>
  </si>
  <si>
    <t>ANA CECILIA GIRALDO CASTRO</t>
  </si>
  <si>
    <t>KATHRINA MICHEL TERAN SANTAMARIA Y OTROS</t>
  </si>
  <si>
    <t>LUIS HERNÁN SALAS DAVID</t>
  </si>
  <si>
    <t>TERESA DE JESUS CASTILLO GRANDA</t>
  </si>
  <si>
    <t>NIVIA AMPARO RUANO</t>
  </si>
  <si>
    <t>ELCY DEL CARMEN CHAVARRIAGA RUIZ</t>
  </si>
  <si>
    <t>AURA ELISA BENAVIDES MONTENEGRO</t>
  </si>
  <si>
    <t>OMAR DE JESÚS GRAJALES</t>
  </si>
  <si>
    <t>ARGIRO DE JESUS AYALA ZAPATA</t>
  </si>
  <si>
    <t>GUSTAVO ADOLFO PATIÑO ARANGO</t>
  </si>
  <si>
    <t>LUZ STELLA CORREA BOTERO</t>
  </si>
  <si>
    <t>LUZ MERY ARENAS ARENAS</t>
  </si>
  <si>
    <t>MARTINIANO ANTONIO ALVAREZ HENAO</t>
  </si>
  <si>
    <t>MANUEL LONDOÑO GALINDO</t>
  </si>
  <si>
    <t>TERESA DE JESUS GONZÁLEZ HIGUITA</t>
  </si>
  <si>
    <t>MÓNICA MARÍA GONZALEZ FRANCO</t>
  </si>
  <si>
    <t>PROMOTORA EL CAMPIN S.A</t>
  </si>
  <si>
    <t>LUIS IGNACIO ORDOÑEZ MUTIS</t>
  </si>
  <si>
    <t>GUSTAVO ANTONIO JARAMILLO ZAPATA</t>
  </si>
  <si>
    <t>- AMPARO ALEIDA ALVAREZ GARCIA
- HALMAR MUNERA LLANO
- JORGE LUIS ZAPATA PALACIO</t>
  </si>
  <si>
    <t>MARIA PATRICIA POSADA DE CASTAÑEDA</t>
  </si>
  <si>
    <t>HENRY LANCE SEPULVEDA Y OTROS (MUSICOS)</t>
  </si>
  <si>
    <t>GONZALO DE JESÚS JARAMILLO AGUDELO</t>
  </si>
  <si>
    <t>ALONSO KLINGER MACHUCA</t>
  </si>
  <si>
    <t>JOSE ANTONIO CORREA OSPINA</t>
  </si>
  <si>
    <t>LUZ MARINA ALZATE GUERRA</t>
  </si>
  <si>
    <t>GLORIA MARÍA MORA GONZALEZ</t>
  </si>
  <si>
    <t>LUZ HELENA VELASQUEZ MORALES</t>
  </si>
  <si>
    <t>CARLOS ARTURO DUQUE GOMEZ</t>
  </si>
  <si>
    <t>MIGUEL ENRIQUE TOBON CASTAÑO</t>
  </si>
  <si>
    <t>MARIA ARBOLEDA DE MARULANDA</t>
  </si>
  <si>
    <t>ANGGYE CATHERINE JIMÉNEZ FAJARDO</t>
  </si>
  <si>
    <t>CARLOS ALBERTO MORALES FONNEGRA</t>
  </si>
  <si>
    <t>RUBÉN DARÍO SUAREZ PASOS</t>
  </si>
  <si>
    <t>ROBERTO ALONSO JIMÉNEZ CARDONA</t>
  </si>
  <si>
    <t>ELVA DE JESUS ARIAS</t>
  </si>
  <si>
    <t>MARIA MARTINA TORO GOYES</t>
  </si>
  <si>
    <t>AMPARO DE FATIMA ZULUAGA ARIAS</t>
  </si>
  <si>
    <t>MARÍA FRANCISCA TORO GOYES</t>
  </si>
  <si>
    <t>MARIA URDELINA CORREA OTALVARO</t>
  </si>
  <si>
    <t>RESFA OTILIA HENAO FLOREZ</t>
  </si>
  <si>
    <t>MARTA OTÁLVARO DE GRANADA</t>
  </si>
  <si>
    <t>JHON JAIRO GARCÍA PALACIO</t>
  </si>
  <si>
    <t>RUBÉN DARÍO PUERTA PUERTA</t>
  </si>
  <si>
    <t>ORFA DE JESUS BEDOYA DE SALDARRIAGA</t>
  </si>
  <si>
    <t>OLSON GIL JARAMILLO</t>
  </si>
  <si>
    <t>BLANCA HORTENSIA AGUDELO DE RESTREPO</t>
  </si>
  <si>
    <t>MARÍA ROSARIO SUÁREZ RUANO</t>
  </si>
  <si>
    <t>MARÍA CLAUDINA ACEVEDO ÁLVAREZ</t>
  </si>
  <si>
    <t>ROSA PASTORA TORRES GÓMEZ</t>
  </si>
  <si>
    <t>NATALIA RESTREPO RESTREPO</t>
  </si>
  <si>
    <t>- PAOLA ARIAS GIRALDO 
- MARTHA LUCIA GIRALDO 
- NATALIA ARIAS GIRALDO 
- LUIS CARLOS ARIAS VALENCIA 
- YONI ALEXANDER JIMENEZ</t>
  </si>
  <si>
    <t>GUSTAVO ADOLFO LEÓN TAMAYO</t>
  </si>
  <si>
    <t>ALBA NURY LONDOÑO ORTEGA</t>
  </si>
  <si>
    <t>PEDRO AGUSTÍN HERNÁNDEZ CABALLERO</t>
  </si>
  <si>
    <t>JESÚS LIBARDO ARROYAVE ESCUDERO</t>
  </si>
  <si>
    <t>MARTA OLIVA IBARRA GUTIÉRREZ</t>
  </si>
  <si>
    <t>JAVIER DE JESÚS DOMÍNGUEZ HERNÁNDEZ</t>
  </si>
  <si>
    <t>ROSENDA OQUENDO DE MARÍN</t>
  </si>
  <si>
    <t>MARÍA ABIGAIL TELLEZ RAMÍREZ</t>
  </si>
  <si>
    <t>AMPARO HERNÁNDEZ DE JARAMILLO</t>
  </si>
  <si>
    <t>MARÍA INÉS LONDOÑO DE CANO</t>
  </si>
  <si>
    <t>MARÍA DEIBA SALAZAR</t>
  </si>
  <si>
    <t>ANA ELVIA LEGARDA MEJÍA</t>
  </si>
  <si>
    <t>JORGE ALBERTO SALAZAR MONTOYA</t>
  </si>
  <si>
    <t>MARÍA LIGIA ACEVEDO CAÑAVERAL</t>
  </si>
  <si>
    <t>MARÍA CRISTINA CLAUDIA LASCANO AGUILAR</t>
  </si>
  <si>
    <t>MARÍA EUGENIA MEDINA MUÑOZ</t>
  </si>
  <si>
    <t>ALBERTO JARAMILLO ATEHORTÚA</t>
  </si>
  <si>
    <t>CARLOS EMILIO TIRADO SANTAMARÍA</t>
  </si>
  <si>
    <t>KATHERINE BEDOYA URREGO, GIOVAN FERNANDO GÓMEZ GARCÍA Y ELIANA MARÍA ARANGO FLOREZ</t>
  </si>
  <si>
    <t>MARÍA DEL CARMEN ZEA HERRERA , AGUSTÍN ALFONSO GIRALDO SÁNCHEZ E ISABEL GIRALDO ZEA</t>
  </si>
  <si>
    <t>MYRIAM DEL SOCORRO OSPINA BOTERO</t>
  </si>
  <si>
    <t>OSCAR HERNANDO PANESSO CÁRDENAS</t>
  </si>
  <si>
    <t>JAVIER HERRERA OSORIO</t>
  </si>
  <si>
    <t>CAROLINA CÁRDENAS ROA</t>
  </si>
  <si>
    <t>CONRADO DE JESÚS BEDOYA CARDONA</t>
  </si>
  <si>
    <t>ANA MARÍA SANTAMARÍA</t>
  </si>
  <si>
    <t>DAIRON DE JESÚS VILLA ZAPATA</t>
  </si>
  <si>
    <t>JESÚS EMILIO GUERRA</t>
  </si>
  <si>
    <t>CLARA MARÍA ÁLVAREZ DE VÉLEZ</t>
  </si>
  <si>
    <t>UNIVERSIDAD DE ANTIOQUIA</t>
  </si>
  <si>
    <t>RAMIRO ALBERTO AGUILAR VELÁSQUEZ</t>
  </si>
  <si>
    <t>SANTIAGO EMILIO PALACIO PIEDRAHITA</t>
  </si>
  <si>
    <t>MARÍA DOLLY SALDARRIAGA CASTRILLÓN</t>
  </si>
  <si>
    <t>HUMBERTO JARAMILLO CASTRO</t>
  </si>
  <si>
    <t>ILBIA LUZ OQUENDO GARCÍA</t>
  </si>
  <si>
    <t>MARÍA ELENA TORO MONTOYA</t>
  </si>
  <si>
    <t>SEBASTIÁN GÓMEZ ÁLVAREZ</t>
  </si>
  <si>
    <t>Santiago Alejandro Jiménez Campiño</t>
  </si>
  <si>
    <t>Carlos Alberto Duque Restrepo</t>
  </si>
  <si>
    <t>JUAN DIEGO SANCHEZ ARBELAEZ</t>
  </si>
  <si>
    <t>Javier Leonidas Villegas Posada</t>
  </si>
  <si>
    <t>Jorge Eduardo Vallejo Bravo</t>
  </si>
  <si>
    <t>AZAEL DE JESUS CARVAJAL MARTINEZ</t>
  </si>
  <si>
    <t>Carlos Horacio Londoño Moreno</t>
  </si>
  <si>
    <t>CARLOS HORACIO LONDOÑO MORENO</t>
  </si>
  <si>
    <t>Azael de Jesús Carvajal Martínez</t>
  </si>
  <si>
    <t>Paula Andrea Ramirez</t>
  </si>
  <si>
    <t>DIANA G</t>
  </si>
  <si>
    <t>AMANDA PINEDA GUTIERREZ</t>
  </si>
  <si>
    <t>JUAN CARLOS MONTOYA ECHEVERRI</t>
  </si>
  <si>
    <t>Juan Carlos Montoya Echeverry</t>
  </si>
  <si>
    <t>Liliana Patricia Varón Ruíz</t>
  </si>
  <si>
    <t>Marcela Tamayo Arango</t>
  </si>
  <si>
    <t>CARLOS ALBERTO VARGAS FLOREZ</t>
  </si>
  <si>
    <t>Nancy Estella Valencia Olguin</t>
  </si>
  <si>
    <t>ALBEIRO FERNANDEZ OCHOA</t>
  </si>
  <si>
    <t>Carlos Alberto Vargas Florez</t>
  </si>
  <si>
    <t>LUIS FERNANDO RAMIREZ ISAZA</t>
  </si>
  <si>
    <t>JAVIER ENRIQUE MUÑOZ VALDIVIESO</t>
  </si>
  <si>
    <t>Ana Maria Arguelles Restrepo</t>
  </si>
  <si>
    <t>Jorge Luis Mesa Arango</t>
  </si>
  <si>
    <t>Urbano Rico Monroy</t>
  </si>
  <si>
    <t>Jhon Jairo Diez Gonzalez</t>
  </si>
  <si>
    <t>CARLOS MARIO ALVAREZ MARTINEZ</t>
  </si>
  <si>
    <t>AMANDA PINEDA GUITERREZ</t>
  </si>
  <si>
    <t>LAURA SALAZAR GOMEZ</t>
  </si>
  <si>
    <t>CARLOS ALBERTO BALLESTEROS</t>
  </si>
  <si>
    <t>SANDRO SANCHEZ SALAZAR</t>
  </si>
  <si>
    <t>NANCY STELLA VALENCIA OLGUÍN</t>
  </si>
  <si>
    <t>Carlos Augusto Quintero Jimenez</t>
  </si>
  <si>
    <t>DANIEL GOMEZ MOLINA</t>
  </si>
  <si>
    <t>CLAUDIA GONZALEZ</t>
  </si>
  <si>
    <t>JUAN DE LA CRUZ NOREÑA</t>
  </si>
  <si>
    <t>NELSON ADRIAN TORO QUINTERO</t>
  </si>
  <si>
    <t>Gloria Cecilia Gallego</t>
  </si>
  <si>
    <t>Alfonso Tito Mejía Restrepo</t>
  </si>
  <si>
    <t>Luz Alejandra Sandoval Arango</t>
  </si>
  <si>
    <t>Gloria Mary Velez Agudelo</t>
  </si>
  <si>
    <t>Diego Cardona Londoño</t>
  </si>
  <si>
    <t>GLORIA CECILIA GALLEGO</t>
  </si>
  <si>
    <t>JORGE MARIO ARROYAVE GARCIA</t>
  </si>
  <si>
    <t>GLORIA CECILIA GALLEGO CORDOBA</t>
  </si>
  <si>
    <t>CARLOS ARTURO AGUDELO CARVAJAL</t>
  </si>
  <si>
    <t>LINA MARCELA LÓPEZ GÓMEZ</t>
  </si>
  <si>
    <t>RICARDO LEON HENAO CALLE</t>
  </si>
  <si>
    <t>Azael de Jesus Carvajal</t>
  </si>
  <si>
    <t>NESTOR ANDRES AGUDELO SANCHEZ</t>
  </si>
  <si>
    <t>CARLOS ANDRES LONDOÑO MARULANDA</t>
  </si>
  <si>
    <t>ALBEIRO FRENÁNDEZ OCHOA</t>
  </si>
  <si>
    <t>DIEGO ARTURO TAMAYO ZAPATA</t>
  </si>
  <si>
    <t>Lina Marcela Rendón Builes</t>
  </si>
  <si>
    <t>Juan Esteban Escudero Ramirez</t>
  </si>
  <si>
    <t>LUZ ALEJANDRA SANDOVAL ARANGO</t>
  </si>
  <si>
    <t>NELSON ENRIQUE GRAIG ALBARRACÍN</t>
  </si>
  <si>
    <t>JOSE LUIS ROLDAL GRAJALES</t>
  </si>
  <si>
    <t>EDGAR ANTONIO COLORADO SÁNCHEZ</t>
  </si>
  <si>
    <t>Lina Marcela Rendon Builes</t>
  </si>
  <si>
    <t>Franklin Anderson Isaza Londoño</t>
  </si>
  <si>
    <t>LUIS FERNANDO RAMÍREZ ISAZA</t>
  </si>
  <si>
    <t>EDWIN OSORIO RODRIGUEZ</t>
  </si>
  <si>
    <t>GLORIA MARCELA LOMBANA ARIAS</t>
  </si>
  <si>
    <t>MARÍA CARMENZA MONSALVE CATAÑO</t>
  </si>
  <si>
    <t>ALBEIRO FERNÁNDEZ OCHOA</t>
  </si>
  <si>
    <t>CARLOS MARIO GIRALDO PIEDRAHITA</t>
  </si>
  <si>
    <t>PAULA ANDREA ESCOBAR SÁNCHEZ</t>
  </si>
  <si>
    <t>STEVEN BETANCUR CANO</t>
  </si>
  <si>
    <t>JOHANA ORTEGA USUGA</t>
  </si>
  <si>
    <t>FERNÁN RAMÓN CERRA SILVA</t>
  </si>
  <si>
    <t>SEBASTIÁN AGUDELO ECHEVERRI</t>
  </si>
  <si>
    <t>ALEJANDRO VILLEGAS CEBALLOS</t>
  </si>
  <si>
    <t>AZAEL DE JESÚS MARTÍNEZ CARVAJAL</t>
  </si>
  <si>
    <t>ASTRID YUBEIDY VERA OQUENDO</t>
  </si>
  <si>
    <t>DANIEL GÓMEZ MOLINA</t>
  </si>
  <si>
    <t>EDWIN OSORIO RODRÍGUEZ</t>
  </si>
  <si>
    <t>LUIS JAVIER ZAPATA GARCÍA</t>
  </si>
  <si>
    <t>Nelson Adrián Toro Quintero</t>
  </si>
  <si>
    <t>MARIO DE JESÚS DUQUE GIRALDO</t>
  </si>
  <si>
    <t>AZAEL DE JESÚS CARVAJAL</t>
  </si>
  <si>
    <t>JUAN CARLOS GAVIRIA GÓMEZ</t>
  </si>
  <si>
    <t>FRANCY LORENA PÉREZ CUELLAR</t>
  </si>
  <si>
    <t>RAFAEL TORO VILLEGAS</t>
  </si>
  <si>
    <t>Reparación directa</t>
  </si>
  <si>
    <t>Contractual</t>
  </si>
  <si>
    <t>Ordinario</t>
  </si>
  <si>
    <t>EJECUTIVO SINGULAR</t>
  </si>
  <si>
    <t>JURIS. ORD. LABORAL</t>
  </si>
  <si>
    <t>JURIS. ORD. EJECUTIVO LABORAL</t>
  </si>
  <si>
    <t>Ejecutivo Mixto</t>
  </si>
  <si>
    <t>Acción Popular</t>
  </si>
  <si>
    <t>CONTENCIOSA REPARACION DIRECTA</t>
  </si>
  <si>
    <t>ACCION POPULAR</t>
  </si>
  <si>
    <t>Nulidad y restablecimiento del derecho (laboral)</t>
  </si>
  <si>
    <t>Ejecutivo laboral</t>
  </si>
  <si>
    <t>Acción de Nulidad y Restablecimiento del Derecho</t>
  </si>
  <si>
    <t>Llamamiento en garantia - Nulidad y restablecimiento</t>
  </si>
  <si>
    <t>Nulidad y restablecimiento del derecho</t>
  </si>
  <si>
    <t>CONTENCIOSA NULIDAD Y RESTABLECIMIENTO DEL DERECHO LABORAL</t>
  </si>
  <si>
    <t>Nulidad y restablecimiento del derecho Laboral - Lesividad</t>
  </si>
  <si>
    <t>EJECUTIVO CONTRACTUAL</t>
  </si>
  <si>
    <t>EJECUTIVO MIXTO</t>
  </si>
  <si>
    <t>Ordinario laboral</t>
  </si>
  <si>
    <t>CONTENCIOSA NULIDAD Y RESTABLECIMIENTO DEL DERECHO</t>
  </si>
  <si>
    <t>Controversias contractuales</t>
  </si>
  <si>
    <t>Acción de nulidad</t>
  </si>
  <si>
    <t>JURIS. ORD. SERVIDUMBRES</t>
  </si>
  <si>
    <t>Nulidad y restablecimiento del derecho - Laboral</t>
  </si>
  <si>
    <t>llamamiento en garantia - Reparación Directa</t>
  </si>
  <si>
    <t>Proceso Ejecutivo Singular</t>
  </si>
  <si>
    <t>CONTENCIOSA CONTRACTUAL</t>
  </si>
  <si>
    <t>Ejecutivo Contractual</t>
  </si>
  <si>
    <t>Ordinario Laboral de primera instancia</t>
  </si>
  <si>
    <t>OTRAS ACCIONES JUDICIALES</t>
  </si>
  <si>
    <t>25000232400020110005901</t>
  </si>
  <si>
    <t>13001233300020160018000</t>
  </si>
  <si>
    <t>13001233300020130023000</t>
  </si>
  <si>
    <t>5001233100020000077202</t>
  </si>
  <si>
    <t>5001310500820060012501</t>
  </si>
  <si>
    <t>5001400302520060040300</t>
  </si>
  <si>
    <t>5001233300020150214600</t>
  </si>
  <si>
    <t>5001310500120110005401</t>
  </si>
  <si>
    <t>5001400302220110020500</t>
  </si>
  <si>
    <t>5001333101420110040700</t>
  </si>
  <si>
    <t>5001310301120120013200</t>
  </si>
  <si>
    <t>5001310301520100050300</t>
  </si>
  <si>
    <t>5001333101620120023000</t>
  </si>
  <si>
    <t>5001333100820120034900</t>
  </si>
  <si>
    <t>5001333100420120051800</t>
  </si>
  <si>
    <t>5001310500820130047800</t>
  </si>
  <si>
    <t>5001233300020130105600</t>
  </si>
  <si>
    <t>5001333302820140019800</t>
  </si>
  <si>
    <t>5001233300020140019300</t>
  </si>
  <si>
    <t>5001310501320130121601</t>
  </si>
  <si>
    <t>5001233300020130110400</t>
  </si>
  <si>
    <t>5001333301220130130200</t>
  </si>
  <si>
    <t>5001333302720140046000</t>
  </si>
  <si>
    <t>5001400302420130034200</t>
  </si>
  <si>
    <t>5001333302420140046300</t>
  </si>
  <si>
    <t>5001333301220140046100</t>
  </si>
  <si>
    <t>5001333301020140098300</t>
  </si>
  <si>
    <t>5001310500820130166000</t>
  </si>
  <si>
    <t>73001333300120130059500</t>
  </si>
  <si>
    <t>5001233100020090129501</t>
  </si>
  <si>
    <t>5001233300020140121300</t>
  </si>
  <si>
    <t>5001233300020140133000</t>
  </si>
  <si>
    <t>5001333302920140126100</t>
  </si>
  <si>
    <t>5001333303020140126700</t>
  </si>
  <si>
    <t>5001333300820130080600</t>
  </si>
  <si>
    <t>5001233300020140158000</t>
  </si>
  <si>
    <t>5001333301720140036200</t>
  </si>
  <si>
    <t>5001233300020140058200</t>
  </si>
  <si>
    <t>5001333302420140145900</t>
  </si>
  <si>
    <t>5001233300020140190600</t>
  </si>
  <si>
    <t>5001233300020140190500</t>
  </si>
  <si>
    <t>5001233300020140190700</t>
  </si>
  <si>
    <t>5001233300020130070000</t>
  </si>
  <si>
    <t>5001233300020140135500</t>
  </si>
  <si>
    <t>5001333300820140127900</t>
  </si>
  <si>
    <t>5001333300920140114400</t>
  </si>
  <si>
    <t>5001402270420140028000</t>
  </si>
  <si>
    <t>5001333300720140140800</t>
  </si>
  <si>
    <t>5001333300920140138000</t>
  </si>
  <si>
    <t>5001233300020140216600</t>
  </si>
  <si>
    <t>5001233300020140212300</t>
  </si>
  <si>
    <t>5001333300320140036500</t>
  </si>
  <si>
    <t>5001233300020140035800</t>
  </si>
  <si>
    <t>5001333301220140139100</t>
  </si>
  <si>
    <t>5001233300020140171100</t>
  </si>
  <si>
    <t>5001333302320150004300</t>
  </si>
  <si>
    <t>5001333302620140091100</t>
  </si>
  <si>
    <t>5001233300020140216400</t>
  </si>
  <si>
    <t>5001333302920140185900</t>
  </si>
  <si>
    <t>5001333302220140182600</t>
  </si>
  <si>
    <t>5001333302620140189100</t>
  </si>
  <si>
    <t>5001233300020150011100</t>
  </si>
  <si>
    <t>5001333300420150015400</t>
  </si>
  <si>
    <t>5001233300020140226800</t>
  </si>
  <si>
    <t>5001233300020150071100</t>
  </si>
  <si>
    <t>5001333301320140034800</t>
  </si>
  <si>
    <t>5001333301520150051000</t>
  </si>
  <si>
    <t>5001333300420140141100</t>
  </si>
  <si>
    <t>5001333301020150073100</t>
  </si>
  <si>
    <t>5001333302620130055200</t>
  </si>
  <si>
    <t>5001233300020150138300</t>
  </si>
  <si>
    <t>5001333302820150109300</t>
  </si>
  <si>
    <t>5001333302620130038700</t>
  </si>
  <si>
    <t>5001333370320150015500</t>
  </si>
  <si>
    <t>5001333301220150069000</t>
  </si>
  <si>
    <t>5001333302520150087700</t>
  </si>
  <si>
    <t>5001233300020140141800</t>
  </si>
  <si>
    <t>5001333301220170050800</t>
  </si>
  <si>
    <t>5001400301020150041600</t>
  </si>
  <si>
    <t>5001333302520140064200</t>
  </si>
  <si>
    <t>5001233300020170152500</t>
  </si>
  <si>
    <t>5001333301720160043600</t>
  </si>
  <si>
    <t>5001333300320160049600</t>
  </si>
  <si>
    <t>5001333302120150113300</t>
  </si>
  <si>
    <t>5001333302920140074800</t>
  </si>
  <si>
    <t>5001333300920150059400</t>
  </si>
  <si>
    <t>5001233300020160104400</t>
  </si>
  <si>
    <t>5001333302020160040200</t>
  </si>
  <si>
    <t>5001333300420160064400</t>
  </si>
  <si>
    <t>5001233300020170150800</t>
  </si>
  <si>
    <t>5001310501820160070700</t>
  </si>
  <si>
    <t>5001333301320150095600</t>
  </si>
  <si>
    <t>5001233300020160117900</t>
  </si>
  <si>
    <t>5001333370420150019600</t>
  </si>
  <si>
    <t>5001233300020160191000</t>
  </si>
  <si>
    <t>5001333300620160091800</t>
  </si>
  <si>
    <t>5001233300020160026300</t>
  </si>
  <si>
    <t>5001310501020160132800</t>
  </si>
  <si>
    <t>5001310502120160141900</t>
  </si>
  <si>
    <t>5001233300020170039900</t>
  </si>
  <si>
    <t>5001333301620150072600</t>
  </si>
  <si>
    <t>5001333302120170005400</t>
  </si>
  <si>
    <t>5001310502120170016200</t>
  </si>
  <si>
    <t>5001310501420160131400</t>
  </si>
  <si>
    <t>5001310500920160148500</t>
  </si>
  <si>
    <t>5001310501520170030200</t>
  </si>
  <si>
    <t>5001310502220170019100</t>
  </si>
  <si>
    <t>5001310502220170024000</t>
  </si>
  <si>
    <t>5001310502220170018700</t>
  </si>
  <si>
    <t>5001310501220170014600</t>
  </si>
  <si>
    <t>5001310502320170026800</t>
  </si>
  <si>
    <t>5001233300020150242600</t>
  </si>
  <si>
    <t>5001233300020160181800</t>
  </si>
  <si>
    <t>5001310502120160105800</t>
  </si>
  <si>
    <t>5001333302920170006300</t>
  </si>
  <si>
    <t>5001310500620170018600</t>
  </si>
  <si>
    <t>5001233300020170035300</t>
  </si>
  <si>
    <t>5001333303520170043300</t>
  </si>
  <si>
    <t>5001310500520170032400</t>
  </si>
  <si>
    <t>5001333301420160088900</t>
  </si>
  <si>
    <t>5001310501820170039300</t>
  </si>
  <si>
    <t>5001310501920170040700</t>
  </si>
  <si>
    <t>5001310500720170075700</t>
  </si>
  <si>
    <t>5001310501220170083800</t>
  </si>
  <si>
    <t>5001310501220170043200</t>
  </si>
  <si>
    <t>5001310501320170072800</t>
  </si>
  <si>
    <t>5001233300020170172300</t>
  </si>
  <si>
    <t>5001233300020160163500</t>
  </si>
  <si>
    <t>5001333302220170014900</t>
  </si>
  <si>
    <t>5001310501820170061000</t>
  </si>
  <si>
    <t>5001233300020160088100</t>
  </si>
  <si>
    <t>5001310501020170069800</t>
  </si>
  <si>
    <t>5001233300020170049200</t>
  </si>
  <si>
    <t>5001333301820170045900</t>
  </si>
  <si>
    <t>5001310501920160130900</t>
  </si>
  <si>
    <t>5001333302820170000800</t>
  </si>
  <si>
    <t>5001310501320170080300</t>
  </si>
  <si>
    <t>5001310502320170052100</t>
  </si>
  <si>
    <t>5001310502320170054000</t>
  </si>
  <si>
    <t>5001333300920160071500</t>
  </si>
  <si>
    <t>5001333301320170012600</t>
  </si>
  <si>
    <t>5001333301320170007300</t>
  </si>
  <si>
    <t>5001310501020170089800</t>
  </si>
  <si>
    <t>5001333303020180036300</t>
  </si>
  <si>
    <t>63001333300220170026100</t>
  </si>
  <si>
    <t>5001310500220160140500</t>
  </si>
  <si>
    <t>5001310501820170071900</t>
  </si>
  <si>
    <t>5001310502020160133100</t>
  </si>
  <si>
    <t>5001310501020170095500</t>
  </si>
  <si>
    <t>5001310500520170092700</t>
  </si>
  <si>
    <t>5001233300020170150900</t>
  </si>
  <si>
    <t>5001310501320150151300</t>
  </si>
  <si>
    <t>5001310502020170071900</t>
  </si>
  <si>
    <t>11001333603320160023000</t>
  </si>
  <si>
    <t>5001310501420170072200</t>
  </si>
  <si>
    <t>5001310500420170073600</t>
  </si>
  <si>
    <t>5001233300020170272300</t>
  </si>
  <si>
    <t>5001310502220170073000</t>
  </si>
  <si>
    <t>5001233300020170271900</t>
  </si>
  <si>
    <t>5001333301120170039400</t>
  </si>
  <si>
    <t>5001310500120170076600</t>
  </si>
  <si>
    <t>5001310500820170069000</t>
  </si>
  <si>
    <t>5001333302420180007300</t>
  </si>
  <si>
    <t>5001310500420160132600</t>
  </si>
  <si>
    <t>5001310500420170035500</t>
  </si>
  <si>
    <t>5001310500420170073200</t>
  </si>
  <si>
    <t>5001310500220160141400</t>
  </si>
  <si>
    <t>5001410500520160103700</t>
  </si>
  <si>
    <t>5001233300020180016200</t>
  </si>
  <si>
    <t>5001333301020170019700</t>
  </si>
  <si>
    <t>5001333300420170029300</t>
  </si>
  <si>
    <t>5001333301120180013600</t>
  </si>
  <si>
    <t>5001333301420180012600</t>
  </si>
  <si>
    <t>5001310501120170059200</t>
  </si>
  <si>
    <t>5001233300020180056200</t>
  </si>
  <si>
    <t>5001333302720170039800</t>
  </si>
  <si>
    <t>8001333101320170072600</t>
  </si>
  <si>
    <t>5001310501220170099800</t>
  </si>
  <si>
    <t>5001310501220170102500</t>
  </si>
  <si>
    <t>5001310501220170126300</t>
  </si>
  <si>
    <t>5001310502020170072500</t>
  </si>
  <si>
    <t>5001310500920170079000</t>
  </si>
  <si>
    <t>5001310500920170079400</t>
  </si>
  <si>
    <t>5001310500920170081800</t>
  </si>
  <si>
    <t>5001310500920170086600</t>
  </si>
  <si>
    <t>5001233300020180111400</t>
  </si>
  <si>
    <t>5001333302020170055400</t>
  </si>
  <si>
    <t>5001333300620170047500</t>
  </si>
  <si>
    <t>5001310501520160146600</t>
  </si>
  <si>
    <t>5001333300320180016000</t>
  </si>
  <si>
    <t>5001333302720180004000</t>
  </si>
  <si>
    <t>5001233300020170059400</t>
  </si>
  <si>
    <t>5001333301920170024100</t>
  </si>
  <si>
    <t>5001333302420180033400</t>
  </si>
  <si>
    <t>5001333300820170055600</t>
  </si>
  <si>
    <t>5001233300020160254100</t>
  </si>
  <si>
    <t>5001310500420180063600</t>
  </si>
  <si>
    <t>5001310501020180058100</t>
  </si>
  <si>
    <t>5001310501020180056000</t>
  </si>
  <si>
    <t>5001333303020180021100</t>
  </si>
  <si>
    <t>5001400300320170047600</t>
  </si>
  <si>
    <t>5212408900120180022800</t>
  </si>
  <si>
    <t>5001333302520170043500</t>
  </si>
  <si>
    <t>5001333300120180027300</t>
  </si>
  <si>
    <t>5001310500220170096300</t>
  </si>
  <si>
    <t>5001310501620170087300</t>
  </si>
  <si>
    <t>5001310501620170031500</t>
  </si>
  <si>
    <t>5001310502120170091500</t>
  </si>
  <si>
    <t>5001333301520180016300</t>
  </si>
  <si>
    <t>50013105015201800059100</t>
  </si>
  <si>
    <t>5001333102020090032900</t>
  </si>
  <si>
    <t>5001310500420090069101</t>
  </si>
  <si>
    <t>5001400300720110015400</t>
  </si>
  <si>
    <t>5001333302320120048602</t>
  </si>
  <si>
    <t>5001233300020130068501</t>
  </si>
  <si>
    <t>5001233300020130105500</t>
  </si>
  <si>
    <t>5001400302620120140600</t>
  </si>
  <si>
    <t>5001233300020130101400</t>
  </si>
  <si>
    <t>5001233300020130102600</t>
  </si>
  <si>
    <t>5001233300020140006100</t>
  </si>
  <si>
    <t>5001233300020140212200</t>
  </si>
  <si>
    <t>5001233300020150167400</t>
  </si>
  <si>
    <t>5001333300120140044800</t>
  </si>
  <si>
    <t>5001310502120140017700</t>
  </si>
  <si>
    <t>5001233300020150238800</t>
  </si>
  <si>
    <t>5001333301320150118800</t>
  </si>
  <si>
    <t>5001333302020160035100</t>
  </si>
  <si>
    <t>5001400301020150060800</t>
  </si>
  <si>
    <t>5001233300020160039200</t>
  </si>
  <si>
    <t>5001310502320160127500</t>
  </si>
  <si>
    <t>5001333302020160018500</t>
  </si>
  <si>
    <t>5001233300020150172200</t>
  </si>
  <si>
    <t>5001333301820150011800</t>
  </si>
  <si>
    <t>5001233300020170019700</t>
  </si>
  <si>
    <t>5001310500520170043000</t>
  </si>
  <si>
    <t>8001333301020170012800</t>
  </si>
  <si>
    <t>5001333302220160090600</t>
  </si>
  <si>
    <t>5001310501520170071200</t>
  </si>
  <si>
    <t>5001310501320170073200</t>
  </si>
  <si>
    <t>5001333301520170009100</t>
  </si>
  <si>
    <t>5001333301720170054800</t>
  </si>
  <si>
    <t>5001333303620170022600</t>
  </si>
  <si>
    <t>5001233300020170151100</t>
  </si>
  <si>
    <t>5001333300620160053100</t>
  </si>
  <si>
    <t>5001333301120180020100</t>
  </si>
  <si>
    <t>5001333300120180012400</t>
  </si>
  <si>
    <t>5001333300620170054700</t>
  </si>
  <si>
    <t>5034311300120130014700</t>
  </si>
  <si>
    <t>5001333300120170037100</t>
  </si>
  <si>
    <t>5001333301520180015700</t>
  </si>
  <si>
    <t>5001400302620180026300</t>
  </si>
  <si>
    <t>5001400301620180045900</t>
  </si>
  <si>
    <t>5001310501120090076001</t>
  </si>
  <si>
    <t>5001333303020140110000</t>
  </si>
  <si>
    <t>CALIDAD DE LA UNIVERSIDAD (Demandante o Demandado)</t>
  </si>
  <si>
    <t>Activo/Inactivo</t>
  </si>
  <si>
    <t>FECHA ESTIMADA</t>
  </si>
  <si>
    <t>MEDIO ALTO</t>
  </si>
  <si>
    <t>MEDIO BAJO</t>
  </si>
  <si>
    <t>Cuando existen normas, pero no existen hechos ciertos y completos que sustenten las pretensiones del demandante.</t>
  </si>
  <si>
    <t>Cuando existen hechos ciertos y completos, pero no existen normas que sustenten las pretensiones del demandante.</t>
  </si>
  <si>
    <t>Cuando el material probatorio aportado en la demanda es suficiente para demostrar los hechos y pretensiones de la demanda.</t>
  </si>
  <si>
    <t>Cuando el material probatorio aportado en la demanda es insuficiente para demostrar los hechos y pretensiones de la demanda.</t>
  </si>
  <si>
    <t>Este criterio se relaciona con los siguientes eventos que afectan la defensa del Estado:
1. Posición del juez de conocimiento (existencia de elementos que afectan la objetividad del juez en razón a su edad, origen regional, filiación política y/o religiosa, ideología, pertenencia a grupos socio-culturales o intereses económicos),
2. Presencia de medidas de protección transitoria a favor del demandante como acción de tutela y/o medidas cautelares,
3. Corrupción,
4. Inminencia de revocatoria de fallo favorable o ratificación de fallo desfavorable en segunda instancia o recurso extraordinario,
5. Cambio del titular del despacho.</t>
  </si>
  <si>
    <t>Cuando se presentan alguno de los eventos 1, 2, y/o 3.</t>
  </si>
  <si>
    <t xml:space="preserve">Cuando se presenta solamente el evento 4. </t>
  </si>
  <si>
    <t>Cuando se presenta el evento e o el evento 5.</t>
  </si>
  <si>
    <t>Cuando no se presenta ningún evento.</t>
  </si>
  <si>
    <t>Presencia de Riesgos Procesales y Extraprocesales</t>
  </si>
  <si>
    <t>Cuando existe suficiente material jurisprudencial que soporta fallos desfavorables para los intereses del Estado; principalmente sentencias de unificación y/o constitucionalidad.</t>
  </si>
  <si>
    <t>Cuando se han presentado al menos tres fallos de casos similares en un mismo sentido que podrían definir líneas y tendencias jurisprudenciales desfavorables para los intereses del Estado</t>
  </si>
  <si>
    <t>Cuando se han presentado menos de tres casos similares que podrían definir tendencias jurisprudenciales desfavorables para los intereses del Estado.</t>
  </si>
  <si>
    <r>
      <rPr>
        <b/>
        <sz val="11"/>
        <color theme="1"/>
        <rFont val="Arial"/>
        <family val="2"/>
      </rPr>
      <t>4.</t>
    </r>
    <r>
      <rPr>
        <sz val="11"/>
        <color theme="1"/>
        <rFont val="Arial"/>
        <family val="2"/>
      </rPr>
      <t xml:space="preserve"> Se deben calificar los siguientes riesgos en los niveles ALTO, MEDIO ALTO, MEDIO BAJO o BAJO, seleccionando de la lista desplegable. Cada riesgo se calificará atendiendo lo siguiente:</t>
    </r>
  </si>
  <si>
    <t>ESTIMACIÓN DE LA PROBABILIDAD DE PÉRDIDA DE LOS PROCESOS JUDICIALES EN LOS QUE LA UNIVERSIDAD DE ANTIOQUIA ACTÚA COMO DEMANDADO</t>
  </si>
  <si>
    <t>ESTIMACIÓN DEL ACTIVO CONTINGENTE EN LOS PROCESOS JUDICIALES EN LOS QUE LA UNIVERSIDAD DE ANTIOQUIA ACTÚA COMO DEMANDANTE</t>
  </si>
  <si>
    <t>FECHA ESTIMADA SAP</t>
  </si>
  <si>
    <t>ETAPA PROCESAL</t>
  </si>
  <si>
    <t>TEMA O ASUNTO OBJETO DE LA LITIS</t>
  </si>
  <si>
    <t>RADICADO</t>
  </si>
  <si>
    <r>
      <rPr>
        <b/>
        <sz val="11"/>
        <color theme="1"/>
        <rFont val="Arial"/>
        <family val="2"/>
      </rPr>
      <t>1.</t>
    </r>
    <r>
      <rPr>
        <sz val="11"/>
        <color theme="1"/>
        <rFont val="Arial"/>
        <family val="2"/>
      </rPr>
      <t xml:space="preserve"> Para cada nuevo proceso que reciba la Universidad de Antioquia como parte demandada, el apoderado de cada proceso deberá diligenciar la información general en la pestaña DEMANDADO.</t>
    </r>
  </si>
  <si>
    <r>
      <rPr>
        <b/>
        <sz val="11"/>
        <color theme="1"/>
        <rFont val="Arial"/>
        <family val="2"/>
      </rPr>
      <t>1.</t>
    </r>
    <r>
      <rPr>
        <sz val="11"/>
        <color theme="1"/>
        <rFont val="Arial"/>
        <family val="2"/>
      </rPr>
      <t xml:space="preserve"> Para cada nuevo proceso que inicie la Universidad de Antioquia como parte demandante, el apoderado de cada proceso deberá diligenciar la información general en la pestaña DEMANDANTE.</t>
    </r>
  </si>
  <si>
    <t>BASE DE DATOS DE LOS PROCESOS JUDICIALES A FAVOR Y EN CONTRA DE LA UNIVERSIDAD</t>
  </si>
  <si>
    <t>Organizar la información relativa a las demandas en la hoja base de datos, desde allí por medio de fórmulas se lleva la información a las demás hojas de trabajo</t>
  </si>
  <si>
    <t>Etiquetas de fila</t>
  </si>
  <si>
    <t>Cuentas de Orden</t>
  </si>
  <si>
    <t>Provisión contable</t>
  </si>
  <si>
    <t>Total general</t>
  </si>
  <si>
    <t>Suma de VALOR A REGISTRAR CONTABLEMENTE</t>
  </si>
  <si>
    <t>DEMANDAS EN CONTRA</t>
  </si>
  <si>
    <t>DEMANDAS A FAVOR</t>
  </si>
  <si>
    <t>RESUMEN CONSOLIDADO</t>
  </si>
  <si>
    <t>MES ANT</t>
  </si>
  <si>
    <t>MES ACT</t>
  </si>
  <si>
    <t>VARIACIÓN</t>
  </si>
  <si>
    <t>ADMINISTRATIVA</t>
  </si>
  <si>
    <t>ORDINARIA</t>
  </si>
  <si>
    <t>CONSTITUCIONAL</t>
  </si>
  <si>
    <t>TOTAL</t>
  </si>
  <si>
    <t>DETALLE PROCESOS CORTE MES ACTUAL</t>
  </si>
  <si>
    <t>PROVISIONES CORTE MES ANT</t>
  </si>
  <si>
    <t>PROCESOS</t>
  </si>
  <si>
    <t>PROVISIONES CORTE MES ACT</t>
  </si>
  <si>
    <t>TOTAL PROCESOS RECONOCIDOS</t>
  </si>
  <si>
    <t>VALOR TOTAL</t>
  </si>
  <si>
    <t>VALOR TOTAL DEL REGISTRO CONTABLE</t>
  </si>
  <si>
    <t>PRETENSIONES</t>
  </si>
  <si>
    <t>CP</t>
  </si>
  <si>
    <t>PRETENSIONES ACTUALES</t>
  </si>
  <si>
    <t>REGISTRO ANTERIOR</t>
  </si>
  <si>
    <t>DIFERENCIA REGISTRO</t>
  </si>
  <si>
    <t>C1</t>
  </si>
  <si>
    <t>C2</t>
  </si>
  <si>
    <t>DETALLE GENERAL</t>
  </si>
  <si>
    <t>DETALLE DESINCORPORADOS</t>
  </si>
  <si>
    <t>DESCRIPCIÓN</t>
  </si>
  <si>
    <t>TPROC</t>
  </si>
  <si>
    <t>TOTAL REGISTRO</t>
  </si>
  <si>
    <t>Mes anterior</t>
  </si>
  <si>
    <t>Actualización financiera</t>
  </si>
  <si>
    <t>Nuevos</t>
  </si>
  <si>
    <t>Variación por pretensiones</t>
  </si>
  <si>
    <t>Desincorporados</t>
  </si>
  <si>
    <t>Mes actual</t>
  </si>
  <si>
    <t>TOTAL NUEVOS</t>
  </si>
  <si>
    <t>DETALLE ACTUALIZACIÓN FINANCIERA</t>
  </si>
  <si>
    <t>DETALLE NUEVOS</t>
  </si>
  <si>
    <t>DETALLE VARIACIÓN PRETENSIONES</t>
  </si>
  <si>
    <t>Cambio pretensiones</t>
  </si>
  <si>
    <t>05001333302520160091500</t>
  </si>
  <si>
    <t>CUENTA RCP</t>
  </si>
  <si>
    <t>CUENTA NICSP</t>
  </si>
  <si>
    <t>TABLA DINAMICA</t>
  </si>
  <si>
    <t>Suma de VALOR ACTIVO CONTINGENTE</t>
  </si>
  <si>
    <t>PLANTILLA</t>
  </si>
  <si>
    <t>Pasos:</t>
  </si>
  <si>
    <t>Actualizar las tablas dinámicas con el fin de identificar el valor a ajustar por cada una de las jurisdicciones.</t>
  </si>
  <si>
    <t>La plantilla está diseñada para que indique el ajuste que se debe realizar a las provisiones, identificando la cuenta contable de resultados que se debe afectar.</t>
  </si>
  <si>
    <t>1. En provisiones corte mes anterior, se deberán colocar la totalidad de procesos en contra de la Universidad que arrojaron una probabilidad de pérdida probable, en el cálculo anterior, con la información solicitada.</t>
  </si>
  <si>
    <t>2. En provisiones corte mes actual, se deberán colocar la totalidad de procesos en contra de la Universidad que arrojaron una probabilidad de pérdida posible en el cálculo actual, con la información solicitada.</t>
  </si>
  <si>
    <t>3. Revisar si se presenta alguna inconsistencia en las cifras y cáclulos realizados en las tablas.</t>
  </si>
  <si>
    <t>5001333302220130033200</t>
  </si>
  <si>
    <t>5266400300120120142600</t>
  </si>
  <si>
    <t>5001233300020150251700</t>
  </si>
  <si>
    <t>5001310300520180032400</t>
  </si>
  <si>
    <t>5001233300020150251200</t>
  </si>
  <si>
    <t>5001233300020150251500</t>
  </si>
  <si>
    <t>5001233300020150251600</t>
  </si>
  <si>
    <t>Juzgado 22 Civil Municipal de Medellín</t>
  </si>
  <si>
    <t>Expediente. 05001400302220180061600</t>
  </si>
  <si>
    <t>5001310501520180059100</t>
  </si>
  <si>
    <t>5001400302220180061600</t>
  </si>
  <si>
    <t>APODERADO CONTRAPARTE</t>
  </si>
  <si>
    <t>CONTRAPARTE</t>
  </si>
  <si>
    <t>Francisco Javier Lópera Gutiérrez</t>
  </si>
  <si>
    <t>Juzgado 1 Administrativo de Medellín</t>
  </si>
  <si>
    <t>Expediente. 05001333300120180027000</t>
  </si>
  <si>
    <t>5001333300120180027000</t>
  </si>
  <si>
    <t>N/A</t>
  </si>
  <si>
    <t>Expediente. 05001233300020190027200</t>
  </si>
  <si>
    <t>5001233300020190027200</t>
  </si>
  <si>
    <t>Pendiente</t>
  </si>
  <si>
    <t>WILLIAM OCTAVIO RESTREPO RIAZA</t>
  </si>
  <si>
    <t>Expediente. 05001233300020190027300</t>
  </si>
  <si>
    <t>5001233300020190027300</t>
  </si>
  <si>
    <t>LUIS FERNANDO GOMEZ JIMENEZ</t>
  </si>
  <si>
    <t>Expediente. 05001233300020190027400</t>
  </si>
  <si>
    <t>5001233300020190027400</t>
  </si>
  <si>
    <t>LUIS JAVIER ARROYAVE MORALES</t>
  </si>
  <si>
    <t>Expediente. 05001233300020190028500</t>
  </si>
  <si>
    <t>5001233300020190028500</t>
  </si>
  <si>
    <t>CONSUELO MARINA POSADA DE QUINTERO</t>
  </si>
  <si>
    <t>Expediente. 05001233300020190028300</t>
  </si>
  <si>
    <t>5001233300020190028300</t>
  </si>
  <si>
    <t>HORACIO AGUIAR JARAMILLO</t>
  </si>
  <si>
    <t>5001233300020190025700</t>
  </si>
  <si>
    <t>5001233300020190025900</t>
  </si>
  <si>
    <t>5001233300020190026300</t>
  </si>
  <si>
    <t>50012333300020190025800</t>
  </si>
  <si>
    <t>5001233300020190026000</t>
  </si>
  <si>
    <t>5001233300020190028000</t>
  </si>
  <si>
    <t>5001233300020190025600</t>
  </si>
  <si>
    <t>Expediente: 05001233300020190027700</t>
  </si>
  <si>
    <t>CONTENCIOSA NULIDAD Y RESTABLECIMIENTO DERECHO LABORAL</t>
  </si>
  <si>
    <t>LABORAL SUBROGACION</t>
  </si>
  <si>
    <t>PENDIENTE</t>
  </si>
  <si>
    <t>Expediente: 05001233300020190027900</t>
  </si>
  <si>
    <t>Expediente: 05001233300020190027800</t>
  </si>
  <si>
    <t>ROBERTH AUGUSTO URIBE ÁLVAREZ</t>
  </si>
  <si>
    <t>CONTENCIOSA NULIDAD Y RESTABLECIMIENTO DERECHO</t>
  </si>
  <si>
    <t>ACTOS ADM. CON DESVIACION DEL PODER (REINTEGRO)</t>
  </si>
  <si>
    <t>Juzgado 23 Administrativo de Medellín</t>
  </si>
  <si>
    <t>Expediente. 05001333302320190000300</t>
  </si>
  <si>
    <t>ALEXANDER MIRA ÁLVAREZ</t>
  </si>
  <si>
    <t>Álvaro Antonio Mira Álvarez</t>
  </si>
  <si>
    <t>ACCIÓN NULIDAD Y RESTABLECIMIENTO DERECHO</t>
  </si>
  <si>
    <t>ACTO ADM. CONTENIDO GENERAL</t>
  </si>
  <si>
    <t>Ana María Salazar</t>
  </si>
  <si>
    <t>Juzgado 2 Administrativo de Turbo</t>
  </si>
  <si>
    <t>Expediente. 05837333300220180045400</t>
  </si>
  <si>
    <t>JOSÉ MIGUEL CUELLAR BOBADILLA</t>
  </si>
  <si>
    <t>Neir Palacios Becerra</t>
  </si>
  <si>
    <t>EJECUTIVO CONEXO</t>
  </si>
  <si>
    <t>Expediente. 05001333302320190008400</t>
  </si>
  <si>
    <t>YOLIMA LUZMILA HOLGUÍN MERCADO</t>
  </si>
  <si>
    <t>Carlos Arturo Bedoya</t>
  </si>
  <si>
    <t>REPARACIÓN DIRECTA</t>
  </si>
  <si>
    <t>R.E. DAÑOS A BIENES O PERSONAS EN ESTABLECIMIENTO PÚBLICO</t>
  </si>
  <si>
    <t>Juzgado 9 Laboral de Circuito de Medellín</t>
  </si>
  <si>
    <t>Expediente. 05001310500920180066100</t>
  </si>
  <si>
    <t>MARÍA DEL ROSARIO SÁNCHEZ CARMONA</t>
  </si>
  <si>
    <t>Diana Alexandra Morales Builes</t>
  </si>
  <si>
    <t>Paula Andrea Ramírez</t>
  </si>
  <si>
    <t>Expediente. 05001310502020170070000</t>
  </si>
  <si>
    <t>MANUEL JOSÉ SALAZAR PANIAGUA</t>
  </si>
  <si>
    <t>NULIDAD Y RESTABLECIMIENTO DEL DERECHO - LABORAL</t>
  </si>
  <si>
    <t>LABORAL PENSION VEJEZ RELIQUIDACION (15%)</t>
  </si>
  <si>
    <t>Expediente. 05001310500920180059000</t>
  </si>
  <si>
    <t>CARLOS ALBERTO LÓPEZ CÓRDOBA</t>
  </si>
  <si>
    <t>Raúl Cataño Arango</t>
  </si>
  <si>
    <t>ORDINARIO LABORAL PRIMERO INSTANCIA</t>
  </si>
  <si>
    <t>Expediente. 05001233300020190055800</t>
  </si>
  <si>
    <t>NULIDAD Y RESTABLECIMIENTO DEL DERECHO - LABORAL - LESIVIDAD</t>
  </si>
  <si>
    <t>VICTOR VLADIMIR ZAPATA VILLEGAS</t>
  </si>
  <si>
    <t>Expediente. 05001233300020190055500</t>
  </si>
  <si>
    <t>JORGE ELIÉCER SUÁREZ MAZO</t>
  </si>
  <si>
    <t>Expediente. 05001233300020190045200</t>
  </si>
  <si>
    <t>FABIO NELSÓN ZULUAGA TOBÓN</t>
  </si>
  <si>
    <t>Expediente. 05001233300020190035300</t>
  </si>
  <si>
    <t>HÉCTOR ALONSO SEPÚLVEDA SOTO</t>
  </si>
  <si>
    <t>Expediente 05001233300020190028600</t>
  </si>
  <si>
    <t>Santiago Jimenez Campiño</t>
  </si>
  <si>
    <t>ARMANDO GUTIERREZ ARIAS</t>
  </si>
  <si>
    <t>Expediente 05001233300020190028100</t>
  </si>
  <si>
    <t>JESUALDO FUENTES GONZALEZ</t>
  </si>
  <si>
    <t>Expediente 05001233300020190029100</t>
  </si>
  <si>
    <t>CESAR AUGUSTO VELASQUEZ RESTREPO</t>
  </si>
  <si>
    <t>Expediente 05001233300020190029300</t>
  </si>
  <si>
    <t>HUMBERTO RAMIREZ GOMEZ</t>
  </si>
  <si>
    <t>Expediente 05001233300020190029200</t>
  </si>
  <si>
    <t>HILDA NORHA JARAMILLO LONDOÑO</t>
  </si>
  <si>
    <t>Expediente. 05001233300020190035200</t>
  </si>
  <si>
    <t>Ana María Salazar Aguilar</t>
  </si>
  <si>
    <t>MARÍA CONSUELO CASTRILLÓN AGUDELO</t>
  </si>
  <si>
    <t>Juzgado 6 Laboral de Circuito de Medellín</t>
  </si>
  <si>
    <t>Expediente 05001310500620180061700</t>
  </si>
  <si>
    <t>AMANDA MARÍA DOMINGUEZ PORRAS</t>
  </si>
  <si>
    <t>Expediente 05001233300020190045300</t>
  </si>
  <si>
    <t>MARÍA LUCY MEJÍA</t>
  </si>
  <si>
    <t>Expediente 05001233300020190045400</t>
  </si>
  <si>
    <t>JOSÉ MARIO TRUJILLO</t>
  </si>
  <si>
    <t>Juzgado 2 Laboral de Circuito de Medellín</t>
  </si>
  <si>
    <t>Expediente. 05001310500220170099500</t>
  </si>
  <si>
    <t>Jorge Hernando Henao Cardeño</t>
  </si>
  <si>
    <t>Nelson Alberto Salazar Botero</t>
  </si>
  <si>
    <t>Juzgado 5 Laboral de Circuito de Medellín</t>
  </si>
  <si>
    <t>Expediente. 05001310500520180058100</t>
  </si>
  <si>
    <t>Rosalina Graciano Manco</t>
  </si>
  <si>
    <t>Juzgado 11 Administrativo de Medellín</t>
  </si>
  <si>
    <t>Expediente. 05001333301120190005700</t>
  </si>
  <si>
    <t>LUIS FERNANDO OSORIO HOYOS</t>
  </si>
  <si>
    <t>Liliana María Ramírez Arenas</t>
  </si>
  <si>
    <t>Juzgado 29 Administrativo de Medellín</t>
  </si>
  <si>
    <t>NELSON FERNANDO HERRERA RODRÍGUEZ</t>
  </si>
  <si>
    <t>LABORAL CONTRATO REALIDAD</t>
  </si>
  <si>
    <t>Juzgado 4 Administrativo de Medellín</t>
  </si>
  <si>
    <t>Juzgado 19 Laboral de Circuito de Medellín</t>
  </si>
  <si>
    <t>Expediente. 05001310501920160132800</t>
  </si>
  <si>
    <t>ANA OLIVA GARCÍA DE MARULANDA</t>
  </si>
  <si>
    <t>Gloria C. Gallego</t>
  </si>
  <si>
    <t>ANA MARÍA SALAZAR AGUILAR</t>
  </si>
  <si>
    <t>Expediente. 05001310500220170070300</t>
  </si>
  <si>
    <t>Elidia de Jesús González</t>
  </si>
  <si>
    <t>Expediente. 05001333301720190017200</t>
  </si>
  <si>
    <t>CADENA S.A.</t>
  </si>
  <si>
    <t>CONTROVESIA CONTRACTUAL</t>
  </si>
  <si>
    <t>Incumplimiento contractual</t>
  </si>
  <si>
    <t>5001233300020190027700</t>
  </si>
  <si>
    <t>5001233300020190027900</t>
  </si>
  <si>
    <t>5001233300020190027800</t>
  </si>
  <si>
    <t>5001233300020180051200</t>
  </si>
  <si>
    <t>5001333302320190000300</t>
  </si>
  <si>
    <t>5837333300220180045400</t>
  </si>
  <si>
    <t>5001333302320190008400</t>
  </si>
  <si>
    <t>5001310500920180066100</t>
  </si>
  <si>
    <t>5001310502020170070000</t>
  </si>
  <si>
    <t>5001310500920180059000</t>
  </si>
  <si>
    <t>5001233300020190055800</t>
  </si>
  <si>
    <t>5001233300020190045200</t>
  </si>
  <si>
    <t>5001233300020190035300</t>
  </si>
  <si>
    <t>5001233300020190028600</t>
  </si>
  <si>
    <t>5001233300020190028100</t>
  </si>
  <si>
    <t>5001233300020190029100</t>
  </si>
  <si>
    <t>5001233300020190029300</t>
  </si>
  <si>
    <t>5001233300020190029200</t>
  </si>
  <si>
    <t>5001233300020190035200</t>
  </si>
  <si>
    <t>5001310500620180061700</t>
  </si>
  <si>
    <t>5001233300020190045300</t>
  </si>
  <si>
    <t>5001233300020190045400</t>
  </si>
  <si>
    <t>5001310500220170099500</t>
  </si>
  <si>
    <t>5001310500520180058100</t>
  </si>
  <si>
    <t>5001333301120190005700</t>
  </si>
  <si>
    <t>5001333302920180036800</t>
  </si>
  <si>
    <t>5001333300720180037700</t>
  </si>
  <si>
    <t>5001310501920160132800</t>
  </si>
  <si>
    <t>5001310500220170070300</t>
  </si>
  <si>
    <t>5001333301720190017200</t>
  </si>
  <si>
    <t xml:space="preserve"> 5001310501120100037000</t>
  </si>
  <si>
    <t xml:space="preserve">5001233300020140133100 </t>
  </si>
  <si>
    <t>Expediente: 05001430300520170015900</t>
  </si>
  <si>
    <t>5001430300520170015900</t>
  </si>
  <si>
    <t>Juzgado 12 Laboral de Circuito de Medellín</t>
  </si>
  <si>
    <t>Expediente. 05001310501220190028600</t>
  </si>
  <si>
    <t>5001310501220190028600</t>
  </si>
  <si>
    <t>Andrea Carolina Muñoz Arroyave</t>
  </si>
  <si>
    <t>LABORAL CALIDAD DE TRABAJADOR OFICIAL</t>
  </si>
  <si>
    <t>Juzgado 12 Administrativo de Medellín</t>
  </si>
  <si>
    <t>JAIME DE JESÚS CARMONA FONSECA</t>
  </si>
  <si>
    <t>SUSPENSIÓN DE COTIZACIONES</t>
  </si>
  <si>
    <t>JESÚS MARÍA GÓMEZ DUQUE</t>
  </si>
  <si>
    <t>Juzgado 5 Administrativo de Medellín</t>
  </si>
  <si>
    <t>Expediente. 05001333300520190011700</t>
  </si>
  <si>
    <t>MARÍA OFELIA LOPERA DE RESTREPO</t>
  </si>
  <si>
    <t>LABORAL PENSION VEJEZ RELIQUIDACION (FACTORES)</t>
  </si>
  <si>
    <t>Juzgado 30 Administrativo de Medellín</t>
  </si>
  <si>
    <t>Expediente. 05001333303020180046900</t>
  </si>
  <si>
    <t>NULIDAD Y RESTABLECIMIENTO TRIBUTARIA</t>
  </si>
  <si>
    <t>Juzgado 22 Administrativo de Medellín</t>
  </si>
  <si>
    <t>Expediente. 05001333302220180034800</t>
  </si>
  <si>
    <t>JUAN CAMILO RUÍZ PÉREZ</t>
  </si>
  <si>
    <t>Gloria Cecilia Duque Gómez</t>
  </si>
  <si>
    <t>Juzgado 33 Administrativo de Medellín</t>
  </si>
  <si>
    <t>5001333301220190026000</t>
  </si>
  <si>
    <t>500133303320180046300</t>
  </si>
  <si>
    <t>5001333300520190011700</t>
  </si>
  <si>
    <t>5001333303020180046900</t>
  </si>
  <si>
    <t>5001333302220190034800</t>
  </si>
  <si>
    <t>R.E. FALLA MÉDICA</t>
  </si>
  <si>
    <t>R.E. MUERTE O LESIONES DE VINCULADO EN ESTABLECIMIENTO EDUCATIVO</t>
  </si>
  <si>
    <t>LABORAL PENSION VEJEZ</t>
  </si>
  <si>
    <t>COBRO CARTERA FBU</t>
  </si>
  <si>
    <t>LABORAL CALIDAD DE TRABAJADOR OFICIAL (Músico)</t>
  </si>
  <si>
    <t>Ejecución de costas</t>
  </si>
  <si>
    <t>R.E MUERTE Y/O LESIÓN TERCERO</t>
  </si>
  <si>
    <t>COBRO CARTERA COMISION DE ESTUDIOS</t>
  </si>
  <si>
    <t>CONTRACTUAL INCUMPLIMIENTO ARRENDAMIENTO</t>
  </si>
  <si>
    <t>R.E. OMISION EN EL CUMPLIMIENTO DE LA FUNCION ASIGNADA</t>
  </si>
  <si>
    <t>LABORAL SUSTITUCION SUBROGACION</t>
  </si>
  <si>
    <t>CONTRACTUAL INCUMPLIMIENTO CONCESION</t>
  </si>
  <si>
    <t>COBRO CARTERA MOROSA</t>
  </si>
  <si>
    <t>LABORAL CUOTAS PARTES PENSIONALES</t>
  </si>
  <si>
    <t>LABORAL PRESTACIONES SOCIALES O INTERESES DEBIDOS (R.S. 1078)</t>
  </si>
  <si>
    <t>ACOSO LABORAL</t>
  </si>
  <si>
    <t>R.E. ENRIQUECIMIENTO SIN CAUSA</t>
  </si>
  <si>
    <t>LABORAL CONVOCATORIA PÚBLICA</t>
  </si>
  <si>
    <t>ACTOS ADM. CON DESCONOCIMIENTO DEL DEBIDO PROCESO Y/O DERECHO DE DEFENSA (DISCIPLINARIO)</t>
  </si>
  <si>
    <t>R.E. Supuestos daños a poseedor</t>
  </si>
  <si>
    <t>LABORAL SOLIDARIDAD</t>
  </si>
  <si>
    <t>ACTOS ADM. CON DESVIACIÓN DEL PODER (COMISIÓN DE ESTUDIOS)</t>
  </si>
  <si>
    <t>ACTOS ADM. CON DESVIACION DEL PODER</t>
  </si>
  <si>
    <t>CONTRACTUAL INCUMPLIMIENTO CONTRATO INTERADMINISTRATIVO</t>
  </si>
  <si>
    <t>LABORAL SUSTITUCIÒN RELIQUIDACION (FACTORES)</t>
  </si>
  <si>
    <t>LLAMAMIENTO EN GARANTÍA</t>
  </si>
  <si>
    <t>LABORAL PRESTACIONES SOCIALES O INTERESES DEBIDOS</t>
  </si>
  <si>
    <t>LABORAL COTIZACIÓN CÁTEDRA ACTIVIDAD ESPECIAL</t>
  </si>
  <si>
    <t>LABORAL INDEMNIZACIÓN DESPIDO INJUSTO (Músico)</t>
  </si>
  <si>
    <t>Insolvencia de persona natural no comerciante</t>
  </si>
  <si>
    <t>Multa</t>
  </si>
  <si>
    <t>Liquidación Judicial</t>
  </si>
  <si>
    <t>Juzgado 28 Administrativo de Medellín</t>
  </si>
  <si>
    <t>Expediente. 05001333302820190040500</t>
  </si>
  <si>
    <t>Expediente. 05001333302720190041300</t>
  </si>
  <si>
    <t>Expediente. 05001333302320190042500</t>
  </si>
  <si>
    <t>Juzgado 20 Administrativo de Medellín</t>
  </si>
  <si>
    <t>Expediente. 05001333302020190042300</t>
  </si>
  <si>
    <t>Juzgado 16 Administrativo de Medellín</t>
  </si>
  <si>
    <t>Expediente. 05001333301620190040600</t>
  </si>
  <si>
    <t>Juzgado 6 Administrativo de Medellín</t>
  </si>
  <si>
    <t>Expediente. 05001333300620190042000</t>
  </si>
  <si>
    <t>Juzgado 3 Administrativo de Medellín</t>
  </si>
  <si>
    <t>Expediente. 05001333300320190044200</t>
  </si>
  <si>
    <t>Expediente. 05001333301320190040700</t>
  </si>
  <si>
    <t>Juzgado 4 Municipal de Pequeñas Causas Laborales de Medellín</t>
  </si>
  <si>
    <t>Expediente. 05001410500420190086400</t>
  </si>
  <si>
    <t>Juzgado 15 Civil de Circuito de Medellín</t>
  </si>
  <si>
    <t>Expediente. 05001310301520180012800</t>
  </si>
  <si>
    <t>Juzgado 16 Laboral de Circuito de Medellín</t>
  </si>
  <si>
    <t>Expediente. 05001310501620180059800</t>
  </si>
  <si>
    <t>Expediente. 05001333303320190007400</t>
  </si>
  <si>
    <t>JORGE IVÁN GONZÁLEZ RESTREPO</t>
  </si>
  <si>
    <t>NAZAIRO ALIRIO MOSQUERA MOSQUERA</t>
  </si>
  <si>
    <t>Alejandro Mejía</t>
  </si>
  <si>
    <t>DIANA GIRLET DUQUE PÉREZ</t>
  </si>
  <si>
    <t>Fulvia Erica Marín Calle</t>
  </si>
  <si>
    <t>EMPRESAS PÚBLICAS DE MEDELLÍN (EPM)</t>
  </si>
  <si>
    <t>Lorena Rosa Baños Rocha</t>
  </si>
  <si>
    <t>JOSEFINA PISCAL LÓPEZ</t>
  </si>
  <si>
    <t>NULIDAD Y RESTABLECIMIENTO DEL DERECHO</t>
  </si>
  <si>
    <t>VERBAL</t>
  </si>
  <si>
    <t>IMPOSICIÓN DE SERVIDUMBRE DE ALCANTARILLADOS</t>
  </si>
  <si>
    <t>- CARLOS MARIO PALACIOS CHAMAT 
- CONSTRUCCIONES PALOR S.A.S 
- GOBERNACION DE ANTIOQUIA 
- DISEÑO ABSOLUTO S.A.S 
- UDEA (LLAMADA EN GARANTÍA)</t>
  </si>
  <si>
    <t>ITAGÜÍ RS 2013 No. 1063</t>
  </si>
  <si>
    <t>ITAGÜÍ LOA 2014 No. 2675</t>
  </si>
  <si>
    <t xml:space="preserve">ITAGÜÍ LOA 2013 No. 2674
</t>
  </si>
  <si>
    <t xml:space="preserve">ITAGÜÍ RS 2015 No.1066
</t>
  </si>
  <si>
    <t xml:space="preserve">ITAGÜÍ RS 2012 No.28823
</t>
  </si>
  <si>
    <t xml:space="preserve">ITAGÜÍ LOA 2012 No. 28824
</t>
  </si>
  <si>
    <t xml:space="preserve">ITAGÜÍ RS 2014 No. 1065
</t>
  </si>
  <si>
    <t>ITAGÜÍ LOA 2015 No. 2676</t>
  </si>
  <si>
    <t>Santiago Jiménez</t>
  </si>
  <si>
    <t>Universida de Antioquia</t>
  </si>
  <si>
    <t>Juzgado 2 Civil Municipal de Bello</t>
  </si>
  <si>
    <t>María Liliam Amparo Arboleda Álvarez</t>
  </si>
  <si>
    <t>Juzgado 7 de Pequeñas Causas y Competencia Múltiple de Medellín</t>
  </si>
  <si>
    <t>Expediente. 05001418900720180072300</t>
  </si>
  <si>
    <t>LIQUIDACIÓN DE COSTAS</t>
  </si>
  <si>
    <t>Henrry Alexander Rúa Pérez</t>
  </si>
  <si>
    <t>Juzgado 3 Civil Municipal de Medellín</t>
  </si>
  <si>
    <t>Expediente. 05001400300320180085400</t>
  </si>
  <si>
    <t>Expediente. 05001400301520180060500</t>
  </si>
  <si>
    <t>Neovid SAS</t>
  </si>
  <si>
    <t>Juzgado 9 de pequeñas causas.</t>
  </si>
  <si>
    <t>Expediente. 05001418900920180115900</t>
  </si>
  <si>
    <t>Lucas Adolfo Giraldo Ríos (ACOPI)</t>
  </si>
  <si>
    <t>Juzgado 8 Civil Municipal de Medellín</t>
  </si>
  <si>
    <t>Expediente. 05001400300820180056600</t>
  </si>
  <si>
    <t>John Jairo Gómez Quintero y Otra</t>
  </si>
  <si>
    <t>5001310501220190011600</t>
  </si>
  <si>
    <t>5001333302820190040500</t>
  </si>
  <si>
    <t>5001333302720190041300</t>
  </si>
  <si>
    <t>500133302320190042500</t>
  </si>
  <si>
    <t>5001333302020190042300</t>
  </si>
  <si>
    <t>5001333300620190042000</t>
  </si>
  <si>
    <t>500133300320190044200</t>
  </si>
  <si>
    <t>5001333301320190040700</t>
  </si>
  <si>
    <t>5001333301620190040600</t>
  </si>
  <si>
    <t>5001410500420190086400</t>
  </si>
  <si>
    <t>5001310301520180012800</t>
  </si>
  <si>
    <t>5001333303320190007400</t>
  </si>
  <si>
    <t>5088400300220190008500</t>
  </si>
  <si>
    <t>5001418900720180072300</t>
  </si>
  <si>
    <t>5001400300320180085400</t>
  </si>
  <si>
    <t>5001400301520180060500</t>
  </si>
  <si>
    <t>5001418900920180115900</t>
  </si>
  <si>
    <t>5001400300820180056600</t>
  </si>
  <si>
    <t>Luís Simón Zuluaga y Otros</t>
  </si>
  <si>
    <t>SANDRA YANETH RESTREPO CARO (2)</t>
  </si>
  <si>
    <t>Luís Alfredo Saldarriaga</t>
  </si>
  <si>
    <t>Francisco Londoño Castañeda</t>
  </si>
  <si>
    <t>Pedro Pablo Restrepo Arango</t>
  </si>
  <si>
    <t>Juan Bautista Arroyave Ossa</t>
  </si>
  <si>
    <t>Emma del Carmen Montes Betancur</t>
  </si>
  <si>
    <t>SONNYA MONTERO MERCADO</t>
  </si>
  <si>
    <t>ALBERTO ISIDORO KURZER SCHALL</t>
  </si>
  <si>
    <t>Ana Patricia Escobar Moncada</t>
  </si>
  <si>
    <t>CARMEN BEJARANO MADRIGAL</t>
  </si>
  <si>
    <t>Jorge Alberto Osorio Londoño</t>
  </si>
  <si>
    <t>DIEGO CAÑARTE VELEZ</t>
  </si>
  <si>
    <t>LEON JAIME CADAVID TORO</t>
  </si>
  <si>
    <t>GILDARDO ANTONIO GALLEGO NOREÑA</t>
  </si>
  <si>
    <t>FABIO ANCIZAR NOREÑA RAMIREZ</t>
  </si>
  <si>
    <t>LUIS MANUEL GIRALDO VARGAS</t>
  </si>
  <si>
    <t>GLORIA ESTER DEL SOCORRO LOPEZ SEPULVEDA</t>
  </si>
  <si>
    <t>LUZ ANGELA RAMIREZ JARAMILLO</t>
  </si>
  <si>
    <t>AMANDA URIBE CAÑAS</t>
  </si>
  <si>
    <t>Iván Dario Montilla Muelle</t>
  </si>
  <si>
    <t>ELKIN EDUARDO VASQUEZ CORREA</t>
  </si>
  <si>
    <t>VICTORIA EUGENIA MUÑOZ SALAZAR</t>
  </si>
  <si>
    <t>ALFONSO IGNACIO MEJIA CANO</t>
  </si>
  <si>
    <t>GERMAN DE JESUS GALLO MONTOYA</t>
  </si>
  <si>
    <t>FONPRECON</t>
  </si>
  <si>
    <t>JUAN GUILLERMO SANIN ECHEVERRI</t>
  </si>
  <si>
    <t>JAIME OCHOA ANGEL</t>
  </si>
  <si>
    <t>PABLO SEGUNDO ROBLES VERGARA</t>
  </si>
  <si>
    <t>MARIA OFELIA MORA LOPEZ</t>
  </si>
  <si>
    <t>LUIS ALFONSO GUTIERREZ</t>
  </si>
  <si>
    <t>LEON DARIO CHAVERRA GIL</t>
  </si>
  <si>
    <t>Departamento de Antioquia - Mana contrato 2012SS390018</t>
  </si>
  <si>
    <t>SONIA CECILIA ROBLEDO RUIZ</t>
  </si>
  <si>
    <t>CARLOS EDUARDO FERNANDEZ OSSA</t>
  </si>
  <si>
    <t>TERESITA DEL SOCORRO LOPEZ ACEVEDO</t>
  </si>
  <si>
    <t>María Nubia Sánchez Soto</t>
  </si>
  <si>
    <t>DIAN (Primer Bimestre)</t>
  </si>
  <si>
    <t>DIAN (Segundo Bimestre)</t>
  </si>
  <si>
    <t>JOSE RUBIO RAMIREZ MONTOYA</t>
  </si>
  <si>
    <t>Departamento de Antioquia (Contribución Especial)</t>
  </si>
  <si>
    <t>DIAN (Cuarto Bimestre)</t>
  </si>
  <si>
    <t>DIAN (Tercer Bimestre)</t>
  </si>
  <si>
    <t>Departamento de Antioquia - Mana contrato 2012SS390060</t>
  </si>
  <si>
    <t>Betty Ruíz de Piedrahita</t>
  </si>
  <si>
    <t>DIAN (Quinto Bimestre)</t>
  </si>
  <si>
    <t>Quick Chicken SAS</t>
  </si>
  <si>
    <t>MINISTERIO DE TECNOLOGÍAS DE LA INFORMACIÓN Y LAS COMUNICACIONES</t>
  </si>
  <si>
    <t>Margoth Anduquia Serna</t>
  </si>
  <si>
    <t>DIAN (Sexto Bimestre)</t>
  </si>
  <si>
    <t>Departamento de Antioquia (Seduca)</t>
  </si>
  <si>
    <t>Departamento de Antioquia - Mana contrato 2013SS390001</t>
  </si>
  <si>
    <t>Departamento de Antioquia - Mana contrato 2012SS390041</t>
  </si>
  <si>
    <t>Ingenieria Triple C S.A.S</t>
  </si>
  <si>
    <t>Municipio de Rionegro</t>
  </si>
  <si>
    <t>Anditécnica</t>
  </si>
  <si>
    <t>Angela Lucía Arcila Jiménez y Otro</t>
  </si>
  <si>
    <t>Maricela Botero Sánchez</t>
  </si>
  <si>
    <t>Coomeva EPS</t>
  </si>
  <si>
    <t>Cooperativa Industrial Lechera de Colombia - Ciledco</t>
  </si>
  <si>
    <t>Jesús Emilio Gil Gil</t>
  </si>
  <si>
    <t>Luís Felipe Carvajal Rueda</t>
  </si>
  <si>
    <t>Natalia Restrepo Restrepo y Otra</t>
  </si>
  <si>
    <t>Santiago Arboleda Quiñones</t>
  </si>
  <si>
    <t>Expediente. 05001310501120170067400</t>
  </si>
  <si>
    <t>5001310501120170067400</t>
  </si>
  <si>
    <t>Expediente. 05001310500320190021900</t>
  </si>
  <si>
    <t>5001310500320190021900</t>
  </si>
  <si>
    <t>EDILBERTO DE JESÚS ISAZA GRACIANO (2)</t>
  </si>
  <si>
    <t>Juzgado 3 Laboral de Circuito de Medellín</t>
  </si>
  <si>
    <t>GLADYS MARÍA ESTRADA ACOSTA</t>
  </si>
  <si>
    <t>Luisa Fernanda Restrepo Tobón</t>
  </si>
  <si>
    <t>Expediente. 05001233300020190028400</t>
  </si>
  <si>
    <t>5001233300020190028400</t>
  </si>
  <si>
    <t>ELSI OLAYA ESTEFAN</t>
  </si>
  <si>
    <t>Expediente. 050012333000201300259000</t>
  </si>
  <si>
    <t>50012333000201300259000</t>
  </si>
  <si>
    <t>Vital Baltazar Gonzalez</t>
  </si>
  <si>
    <t>DIANA MARCELA MORALES VILLA</t>
  </si>
  <si>
    <t>MAURICIO ALVIAR RAMÍREZ</t>
  </si>
  <si>
    <t>MARIA LIBIA TAMAYO GONZALEZ</t>
  </si>
  <si>
    <t>CLARA PATRICIA JULIO CRIOLLO</t>
  </si>
  <si>
    <t>GUILLERMO LEON LONDOÑO RESTREPO</t>
  </si>
  <si>
    <t>JAIME MORENO MEJÍA</t>
  </si>
  <si>
    <t>LIGIA MARTÍNEZ MALUENDAS</t>
  </si>
  <si>
    <t>JOSÉ SANTIAGO CORREA URIBE</t>
  </si>
  <si>
    <t>MIGUEL TURIZO ARANGO</t>
  </si>
  <si>
    <t>ALFREDO JARAMILLO MURILLO</t>
  </si>
  <si>
    <t>PRISCILLA EVELYN BURCHER OCHOA</t>
  </si>
  <si>
    <t>RAFAEL OTERO PATIÑO</t>
  </si>
  <si>
    <t>CORPORACIÓN PROYECTO ANTIOQUIA</t>
  </si>
  <si>
    <t>UNIDAD DE RESTITUCIÓN DE TIERRAS</t>
  </si>
  <si>
    <t>ROSA INÉS GIRALDO DE MESA</t>
  </si>
  <si>
    <t>ELIZABETH OSORIO LOPERA</t>
  </si>
  <si>
    <t>SINDICATO ANTIOQUEÑO DE ANESTESIOLOGÍA - ANESTESIAR</t>
  </si>
  <si>
    <t>IRINA IDALIS TIRADO ROMÁN Y OTRO</t>
  </si>
  <si>
    <t>JOHANNA ANDREA ARBOLEDA SALAZAR</t>
  </si>
  <si>
    <t>LUIS JORGE GÓMEZ GALLÓN</t>
  </si>
  <si>
    <t>Expediente. 05001310501720180072000</t>
  </si>
  <si>
    <t>5001310501720180072000</t>
  </si>
  <si>
    <t>5001350101120180068000</t>
  </si>
  <si>
    <t>Expediente 05001233300020190028700</t>
  </si>
  <si>
    <t>Expediente 05001233300020190028800</t>
  </si>
  <si>
    <t>5001233300020190028700</t>
  </si>
  <si>
    <t>5001233300020190028800</t>
  </si>
  <si>
    <t>Juan Carlos Gaviria Gómez</t>
  </si>
  <si>
    <t>Sin apoderado</t>
  </si>
  <si>
    <t>Expediente 05001233300020190055600</t>
  </si>
  <si>
    <t>Expediente 05001233300020190055300</t>
  </si>
  <si>
    <t>Expediente 05001233300020190055000</t>
  </si>
  <si>
    <t>Expediente 05001233300020190055400</t>
  </si>
  <si>
    <t>Expediente 05001233300020190055700</t>
  </si>
  <si>
    <t>5001233300020190055600</t>
  </si>
  <si>
    <t>5001233300020190055300</t>
  </si>
  <si>
    <t>5001233300020190055000</t>
  </si>
  <si>
    <t>5001233300020190055400</t>
  </si>
  <si>
    <t>5001233300020190055700</t>
  </si>
  <si>
    <t>Expediente: 05001400301820200001100</t>
  </si>
  <si>
    <t>5001400301820200001100</t>
  </si>
  <si>
    <t>Juzgado 1 Administrativo de Circuito de Turbo</t>
  </si>
  <si>
    <t>Expediente. 05837333300120180041200</t>
  </si>
  <si>
    <t>5837333300120180041200</t>
  </si>
  <si>
    <t>Flavio Enrique Daza Toro</t>
  </si>
  <si>
    <t>REPETICIÓN</t>
  </si>
  <si>
    <t>Expediente. 05001333300820190039200</t>
  </si>
  <si>
    <t>5001333300820190039200</t>
  </si>
  <si>
    <t>Juzgado 7 Laboral de Circuito de Medellín</t>
  </si>
  <si>
    <t>Gabriel Jaime Rodríguez Ortíz</t>
  </si>
  <si>
    <t>SUSTITUCION PENSIONAL</t>
  </si>
  <si>
    <t>Expediente. 05001233300020190027500</t>
  </si>
  <si>
    <t>5001233300020190027500</t>
  </si>
  <si>
    <t>Expediente. 05001310501620170039400</t>
  </si>
  <si>
    <t>5001310501620170039400</t>
  </si>
  <si>
    <t>Juzgado 13 Laboral de Circuito de Medellín</t>
  </si>
  <si>
    <t>Juzgado 8 Administrativo de Medellín</t>
  </si>
  <si>
    <t>Expediente. 05001310501220190067200</t>
  </si>
  <si>
    <t>Expediente. 05001310501320190066000</t>
  </si>
  <si>
    <t>Expediente. 05001333300420190049300</t>
  </si>
  <si>
    <t>Expediente. 05001333300820200001500</t>
  </si>
  <si>
    <t>Expediente. 05001233300020180069700</t>
  </si>
  <si>
    <t>5001310501220190067200</t>
  </si>
  <si>
    <t>5001310501320190066000</t>
  </si>
  <si>
    <t>LADY JULIANA GUEVARA FLÓREZ</t>
  </si>
  <si>
    <t>Sebastián Figueroa Arias</t>
  </si>
  <si>
    <t>DIANA PATRICIA GARCÍA GUTIÉRREZ</t>
  </si>
  <si>
    <t>Edgardo Cabarcas Molina</t>
  </si>
  <si>
    <t>LLAMAMIENTO GARANTIA - NULIDAD Y RESTABLECIMIENTO</t>
  </si>
  <si>
    <t>LABORAL INDEMNIZACIÓN DESPIDO INJUSTO</t>
  </si>
  <si>
    <t>Consejo de Estado - Sección Tercera</t>
  </si>
  <si>
    <t>Expediente: 05001233100020000077200</t>
  </si>
  <si>
    <t>LUZ MARINA RIVERO SANPEDRO</t>
  </si>
  <si>
    <t>LEOPOLDO MARULANDA CASTAÑO</t>
  </si>
  <si>
    <t>Pendiente, se le solicitará a Patricia Arias documentación.</t>
  </si>
  <si>
    <t>Corte Suprema de Justicia - Sala Laboral</t>
  </si>
  <si>
    <t>E. 05001310500820060012501 C. S. de J.</t>
  </si>
  <si>
    <t>Corte Suprema de Justicia - Sala de Casación Laboral</t>
  </si>
  <si>
    <t>Juzgado 25 Civil Municipal de Medellín</t>
  </si>
  <si>
    <t>E. 050014003025200600403000</t>
  </si>
  <si>
    <t>E. 05001310501120090076001 C S J</t>
  </si>
  <si>
    <t>E. 05001333102020090032900 PENDIENTE AL TRIBUNAL 3</t>
  </si>
  <si>
    <t>JOSÉ DE JESÚS NARIÑO URIBE</t>
  </si>
  <si>
    <t>JOAQUÍN GUILLERMO GÓMEZ</t>
  </si>
  <si>
    <t>E. 05001310500420090069101</t>
  </si>
  <si>
    <t>FRANK LONDOÑO, JUAN CARLOS YEPES Y SAÚL PARRA</t>
  </si>
  <si>
    <t>CARLOS ALBERTO DUQUE RESTREPO</t>
  </si>
  <si>
    <t>E. 05001310501120100037000</t>
  </si>
  <si>
    <t>JULIÁN ARCE ROGER</t>
  </si>
  <si>
    <t>Tribunal Administrativo de Cundinamarca</t>
  </si>
  <si>
    <t>E. 25000232400020110005901 TRIBUNAL ADMINISTRATIVO DE BOGOTÁ</t>
  </si>
  <si>
    <t>MARCELA RAMÍREZ SARMIENTO</t>
  </si>
  <si>
    <t>E. 05001310500120110005401</t>
  </si>
  <si>
    <t>E. 05001400302220110020500</t>
  </si>
  <si>
    <t>Juzgado 14 Administrativo de Medellín</t>
  </si>
  <si>
    <t>E. 05001333101420110040700</t>
  </si>
  <si>
    <t>Juzgado 7 Civil Municipal de Medellín</t>
  </si>
  <si>
    <t>E. 05001400300720110015400</t>
  </si>
  <si>
    <t>Juzgado 1 de Ejecución Civil de Circuito de Medellín</t>
  </si>
  <si>
    <t>E. 05001310301120120013200</t>
  </si>
  <si>
    <t>E. 05001310301520100050300</t>
  </si>
  <si>
    <t>Juzgado 4 Administrativo de Descongestión de Medellín</t>
  </si>
  <si>
    <t>E. 05001333101620120023000</t>
  </si>
  <si>
    <t>E. 05001333100820120034900</t>
  </si>
  <si>
    <t>LILIANA MARÍA ÁLVAREZ FERNÁNDEZ</t>
  </si>
  <si>
    <t>LILIANA RINCÓN CASTELLANOS</t>
  </si>
  <si>
    <t>E. 05001333302320120048602</t>
  </si>
  <si>
    <t>EJECUTIVO LABORAL</t>
  </si>
  <si>
    <t>E. 05001333301620120032801</t>
  </si>
  <si>
    <t>05001333301620120032801</t>
  </si>
  <si>
    <t>Juzgado 8 Laboral de Circuito de Medellín</t>
  </si>
  <si>
    <t>PABLO EMILIO SÁNCHEZ BALZÁN</t>
  </si>
  <si>
    <t>ADRIANA MARÍA HURTADO BERNAL</t>
  </si>
  <si>
    <t>E. 05001233300020130105500</t>
  </si>
  <si>
    <t>E. 05001400302620120140600</t>
  </si>
  <si>
    <t>E. 05001233300020130101400</t>
  </si>
  <si>
    <t>Exp: 05001233300020130102600</t>
  </si>
  <si>
    <t>UNIVERSIDAD DE ANTIOQUIA - FONDO ACUMULATIVO UNIVERSITARIO</t>
  </si>
  <si>
    <t>Exp. 05001233300020130105600</t>
  </si>
  <si>
    <t>FABIO AUGUSTO MEJÍA FERNÁNDEZ</t>
  </si>
  <si>
    <t>AZAEL DE JESÚS CARVAJAL MARTÍNEZ</t>
  </si>
  <si>
    <t>CARLOS FERNANDO ROLDÁN PÉREZ</t>
  </si>
  <si>
    <t>E.05001233300020140006100</t>
  </si>
  <si>
    <t>E. 05001333302220130033200</t>
  </si>
  <si>
    <t>Juzgado 10 Civil de Circuito de Medellín</t>
  </si>
  <si>
    <t>Expediente: 05001333302820140019800</t>
  </si>
  <si>
    <t>LUIS ALFREDO ATEHORTÚA CASTRO</t>
  </si>
  <si>
    <t>MARISOL OROZCO GIRALDO</t>
  </si>
  <si>
    <t>E. 05001233300020140019300</t>
  </si>
  <si>
    <t>E. 05001310501320130121600 TRIBUNAL</t>
  </si>
  <si>
    <t>JUAN FERNANDO TAMAYO ESCOBAR</t>
  </si>
  <si>
    <t>RUBÉN DARIO RICO GUERRA</t>
  </si>
  <si>
    <t>E. 05001333301220130113300</t>
  </si>
  <si>
    <t>JOSÉ ANTONIO GARCÍA PEREAÑEZ</t>
  </si>
  <si>
    <t>E. 05001233300020130110400</t>
  </si>
  <si>
    <t>YAMILE DEL SOCORRO SALDARRIAGA OSORIO</t>
  </si>
  <si>
    <t>MARTHA CECILIA ESTRADA TABORDA</t>
  </si>
  <si>
    <t>Juzgado 24 Civil Municipal de Medellín</t>
  </si>
  <si>
    <t>Juzgado 24 Administrativo de Medellín</t>
  </si>
  <si>
    <t>Expediente: 05001333302420140046300</t>
  </si>
  <si>
    <t>ALEJANDRO MIRA AGUDELO</t>
  </si>
  <si>
    <t>JUAN CARLOS MONTOYA ECHEVERRY</t>
  </si>
  <si>
    <t>Expediente: 05001333301220140046100</t>
  </si>
  <si>
    <t>ALBEIRO ALONSO RESTREPO COSSIO</t>
  </si>
  <si>
    <t>Juzgado 10 Administrativo de Medellín</t>
  </si>
  <si>
    <t>E.05001333301020140098300</t>
  </si>
  <si>
    <t>UNIVERSIDAD DE ANTOQUIA</t>
  </si>
  <si>
    <t>Juzgado 26 Administrativo de Medellín</t>
  </si>
  <si>
    <t>Expediente: 05001310500820130166000</t>
  </si>
  <si>
    <t>LUIS CARLOS DURANGO MONÁ</t>
  </si>
  <si>
    <t>Juzgado 1 Administrativo de Descongestión de Circuito de Ibagué</t>
  </si>
  <si>
    <t>Juzgado 1 Civil de Circuito de Envigado</t>
  </si>
  <si>
    <t xml:space="preserve">Expediente: 
05001233300020180108900 </t>
  </si>
  <si>
    <t>05001233300020180108900</t>
  </si>
  <si>
    <t>HERNÁN DARIO VERGARA MESA</t>
  </si>
  <si>
    <t>E.05001233300020140133100</t>
  </si>
  <si>
    <t>E.05001233300020140133000</t>
  </si>
  <si>
    <t>E.05001333302920140126103</t>
  </si>
  <si>
    <t>E. 05001333303020140126700</t>
  </si>
  <si>
    <t>E. 05001333300820130080600</t>
  </si>
  <si>
    <t>LYDA CECILIA ÁLVAREZ VÉLEZ</t>
  </si>
  <si>
    <t>ÁNGELA MARÍA BEDOYA SERNA</t>
  </si>
  <si>
    <t>E. 05001233300020140158000</t>
  </si>
  <si>
    <t>E.05001333302420140145900</t>
  </si>
  <si>
    <t>E.05001233300020140190600</t>
  </si>
  <si>
    <t>E.05001233300020140190500</t>
  </si>
  <si>
    <t>E.05001233300020140190700</t>
  </si>
  <si>
    <t>JUAN ESTEBAN VÉLEZ VILLEGAS</t>
  </si>
  <si>
    <t>FLOR ELENA GONZÁLEZ RAMÍREZ</t>
  </si>
  <si>
    <t>Juzgado 17 Civil de Circuito de Medellín</t>
  </si>
  <si>
    <t>Expediente: 05001333300820140127900</t>
  </si>
  <si>
    <t>SANDRA PATRICIA DUQUE QUINTERO</t>
  </si>
  <si>
    <t>Juzgado 9 Administrativo de Medellín</t>
  </si>
  <si>
    <t>E.05001333303020140110000</t>
  </si>
  <si>
    <t>MARÍA DEL C. CORMICK JURADO</t>
  </si>
  <si>
    <t>Juzgado 7 Administrativo de Medellín</t>
  </si>
  <si>
    <t>DIANA PAOLA HERRERA ARROYAVE</t>
  </si>
  <si>
    <t>MARY LUZ ZAPATA RODRÍGUEZ Y OTROS</t>
  </si>
  <si>
    <t>MANUEL FERNEY PATIÑO PERDOMO</t>
  </si>
  <si>
    <t>E.05001233300020140035800</t>
  </si>
  <si>
    <t>HERNANDO VELÁSQUEZ ECHEVERRI</t>
  </si>
  <si>
    <t>Expediente: 05001233100020090129501 C DE E</t>
  </si>
  <si>
    <t>JORGE ALBERTO OSORIO LONDOÑO Y OTROS</t>
  </si>
  <si>
    <t>JAVIER LEONIDAS VILLEGAS POSADA</t>
  </si>
  <si>
    <t>E.05001333302320150004300</t>
  </si>
  <si>
    <t>MARÍA EUGENIA ORTÍZ GAVIRIA</t>
  </si>
  <si>
    <t>E.05001333302620140091100</t>
  </si>
  <si>
    <t>MARÍA ELENA ECHEVERRI GONZÁLEZ</t>
  </si>
  <si>
    <t>LUZ ELENA GALLEGO</t>
  </si>
  <si>
    <t>JAVIER DARÍO MURILLO ARROYAVE</t>
  </si>
  <si>
    <t>JESÚS ELÍAS JARAMILLO JARAMILLO</t>
  </si>
  <si>
    <t>E.05001333301520150051000</t>
  </si>
  <si>
    <t>DORA DEL SOCORRO MUÑOZ ORTÍZ</t>
  </si>
  <si>
    <t>FREDY MAURICIO ARBOLEDA CORREA</t>
  </si>
  <si>
    <t>E. 05001333302620130055200</t>
  </si>
  <si>
    <t>JOSÉ LUIS PÉREZ LÓPEZ</t>
  </si>
  <si>
    <t>Juzgado 4 Laboral de Circuito de Medellín</t>
  </si>
  <si>
    <t>JORGE ELIÉCER SUÁREZ ROBLEDO</t>
  </si>
  <si>
    <t>E. 05001333302820150109300</t>
  </si>
  <si>
    <t>MARÍA DEL PILAR TORO GALEANO</t>
  </si>
  <si>
    <t>LABORAL INDEMNIZACIÓN SUSTITUTIVA PENSIÓN VEJEZ</t>
  </si>
  <si>
    <t>Expediente: 05001233300020150251100 (RADICADO al cual se encuentra acumulado 2015 2530)</t>
  </si>
  <si>
    <t>LLAMAMIENTO GARANTIA - REPARACIÓN DIRECTA</t>
  </si>
  <si>
    <t>Juzgado 34 Administrativo de Medellín</t>
  </si>
  <si>
    <t xml:space="preserve">Expediente: 05001233300020150251500 </t>
  </si>
  <si>
    <t xml:space="preserve">Expediente: 05001233300020150251300 </t>
  </si>
  <si>
    <t>Juzgado 10 Civil Municipal de Medellín</t>
  </si>
  <si>
    <t>Expediente: 05001233300020150251600 (2015 2539 Radicado al cual esta acumulado este proceso)</t>
  </si>
  <si>
    <t>E.05001333302520140064200</t>
  </si>
  <si>
    <t>Expediente. 05001333302020160035100 TRIBUNAL</t>
  </si>
  <si>
    <t>E.05001333300320160049600</t>
  </si>
  <si>
    <t>E.05001333302120150113300</t>
  </si>
  <si>
    <t>MAGDALENA PIEDRAHITA RODRÍGUEZ</t>
  </si>
  <si>
    <t>Expediente: 05001233300020150251700 (acumulado al radicado 2015 2540 UPB vs DIAN)</t>
  </si>
  <si>
    <t>E.05001333302920140074800</t>
  </si>
  <si>
    <t>Juzgado 19 Administrativo de Medellín</t>
  </si>
  <si>
    <t>E.05001333300920150059400</t>
  </si>
  <si>
    <t>E.05001233300020160104400</t>
  </si>
  <si>
    <t>ADRIANA PATRICIA HOLGUÍN LÓPEZ Y OTROS</t>
  </si>
  <si>
    <t>JOSÉ MANUEL SERRANO ÁLVAREZ</t>
  </si>
  <si>
    <t>Juzgado 23 Laboral de Circuito de Medellín</t>
  </si>
  <si>
    <t>Anterior radicado: 05001310501820160070700 
Nuevo radicado: 05001310502320190030600</t>
  </si>
  <si>
    <t>ORDINARIO LABORAL</t>
  </si>
  <si>
    <t>E.05001333301320150095600</t>
  </si>
  <si>
    <t>E.05001233300020160191000</t>
  </si>
  <si>
    <t>E.05001310502320160127500</t>
  </si>
  <si>
    <t>MARÍA BEATRIZ ASPRILLA DE MOSQUERA</t>
  </si>
  <si>
    <t>Expediente: 05001233300020150167400</t>
  </si>
  <si>
    <t>E.05001310501020160132800</t>
  </si>
  <si>
    <t>LÍA ISABEL RIOS SÁNCHEZ, ANA MARÍA GIRALDO RÍOS, JOHN ALEXANDER GIRALDO RÍOS, VANESA GIRALDO RÍOS</t>
  </si>
  <si>
    <t>MARIO DE JESÚS MORENO MORENO</t>
  </si>
  <si>
    <t>E.05001233300020150172200</t>
  </si>
  <si>
    <t>Juzgado 19 Civil Municipal de Medellín</t>
  </si>
  <si>
    <t>Juzgado 18 Administrativo de Medellín</t>
  </si>
  <si>
    <t>E.05001333301820150011800</t>
  </si>
  <si>
    <t>JUAN CAMILO ARANGO RÍOS</t>
  </si>
  <si>
    <t>Juzgado 14 Laboral de Circuito de Medellín</t>
  </si>
  <si>
    <t>E.05001310500920160148500</t>
  </si>
  <si>
    <t>Juzgado 15 Laboral de Circuito de Medellín</t>
  </si>
  <si>
    <t>Juzgado 22 Laboral de Circuito de Medellín</t>
  </si>
  <si>
    <t>E.05001310502220170019100</t>
  </si>
  <si>
    <t>E.05001310502220170024000</t>
  </si>
  <si>
    <t>Juzgado 12 Laboral de Circuito de Medellin</t>
  </si>
  <si>
    <t>Nuevo radicado: 05001233300020200006400</t>
  </si>
  <si>
    <t>5001233300020200006400</t>
  </si>
  <si>
    <t>ÓSCAR OVIDIO LÓPEZ AGUDELO</t>
  </si>
  <si>
    <t>STEFAN BRAVO MARTÍNEZ</t>
  </si>
  <si>
    <t>ÓSCAR DARÍO VILLEGAS POSADA</t>
  </si>
  <si>
    <t>E.05001310500620170018600</t>
  </si>
  <si>
    <t>LAURA ROSA ZAPATA DE GONZÁLEZ</t>
  </si>
  <si>
    <t>E.05001233300020170035300</t>
  </si>
  <si>
    <t>E.05001233300020150214600</t>
  </si>
  <si>
    <t>SANDRA YANETH RESTREPO CARO</t>
  </si>
  <si>
    <t>FRANCISCO GÓMEZ ARISTIZÁBAL</t>
  </si>
  <si>
    <t>Juzgado 18 Laboral de Circuito de Medellín</t>
  </si>
  <si>
    <t>CATALINA RENDÓN LÓPEZ</t>
  </si>
  <si>
    <t>Tribunal Administrativo de Bolivar</t>
  </si>
  <si>
    <t>PROMOTORA EL CAMPIN</t>
  </si>
  <si>
    <t>MARÍA DELFINA CORREA RÍOS</t>
  </si>
  <si>
    <t>LABORAL PENSION ORDENANZA 058/79</t>
  </si>
  <si>
    <t>LINA MARCELA RENDÓN BUILES</t>
  </si>
  <si>
    <t>JHORMAN MAURICIO ARIAS ESCOBAR</t>
  </si>
  <si>
    <t>Expediente: 13001233300020160018000</t>
  </si>
  <si>
    <t>Juzgado 17 Laboral de Circuito de Medellín</t>
  </si>
  <si>
    <t>JUAN GUILLERMO HERRERA GAVIRIA</t>
  </si>
  <si>
    <t>Juzgado 36 Administrativo de Medellín</t>
  </si>
  <si>
    <t>JOSÉ LUISA ROLDÁN GRAJALES</t>
  </si>
  <si>
    <t>HERNAN ALONSO AMAYA GONZALEZ</t>
  </si>
  <si>
    <t>Juzgado 2 Administrativo de Armenia</t>
  </si>
  <si>
    <t>Expediente: 63001333300220170026100</t>
  </si>
  <si>
    <t>LIBARDO DE JESÚS QUIROZ FLÓREZ</t>
  </si>
  <si>
    <t>E.05001310501020170095500</t>
  </si>
  <si>
    <t>JOSÉ DE APOLINAR MONTOYA PEREZ</t>
  </si>
  <si>
    <t>E.05001310500520170092700</t>
  </si>
  <si>
    <t>E.05001333303620170022600</t>
  </si>
  <si>
    <t>Juzgado 33 Administartvio de Bogotá</t>
  </si>
  <si>
    <t>ÁLVARO SALAZAR Y OTROS</t>
  </si>
  <si>
    <t>ÓSCAR CONDE ORTÍZ</t>
  </si>
  <si>
    <t>RUBIELA FLÓREZ MANRIQUE</t>
  </si>
  <si>
    <t>Expediente: 05001310502320190029000</t>
  </si>
  <si>
    <t>5001310502320190029000</t>
  </si>
  <si>
    <t>Expediente: 05001233300020170271900</t>
  </si>
  <si>
    <t>E.05001333301120170039400</t>
  </si>
  <si>
    <t>Juzgado 1 Laboral de Circuito de Medellín</t>
  </si>
  <si>
    <t>JAIRO DE JESÚS RUÍZ VÉLEZ</t>
  </si>
  <si>
    <t>Expediente: 05001310500820170069000</t>
  </si>
  <si>
    <t>Expediente: 05001333302420180007300</t>
  </si>
  <si>
    <t>E.05001310500420160132600</t>
  </si>
  <si>
    <t>E.05001310500420170035500</t>
  </si>
  <si>
    <t>E.05001310500220160141400</t>
  </si>
  <si>
    <t>NATALIA ARIAS GIRALDO</t>
  </si>
  <si>
    <t>E.05001333301020170019700</t>
  </si>
  <si>
    <t>E.05001333300420170029300</t>
  </si>
  <si>
    <t>MARIA ARACELY QUIROS AVENDAÑO</t>
  </si>
  <si>
    <t>E.05001310501120170059200</t>
  </si>
  <si>
    <t>Juzgado 13 Administrativo Mixto de Circuito de Barranquilla</t>
  </si>
  <si>
    <t>Denis Maria Patiño y Otros</t>
  </si>
  <si>
    <t>E.05001310502020170072500</t>
  </si>
  <si>
    <t>E.05001310500920170079000</t>
  </si>
  <si>
    <t>E.05001233300020180111400</t>
  </si>
  <si>
    <t>E.05001333302020170055400</t>
  </si>
  <si>
    <t>Expediente: 05001333301120180020100</t>
  </si>
  <si>
    <t>LABORAL PENSIÓN TRASLADO RAIS</t>
  </si>
  <si>
    <t>MARÍA NORFA GARCÍA DE VÁSQUEZ - VIVIANA NATALIA VÁSQUEZ GARCÍA</t>
  </si>
  <si>
    <t>VILMA INÉS LEZCANO MIRANDA</t>
  </si>
  <si>
    <t>LUZ GLADYS DÍAZ MONTOYA</t>
  </si>
  <si>
    <t>Expediente. 05001310501420180059300- 05001310502320190012100</t>
  </si>
  <si>
    <t>5001310502320190012100</t>
  </si>
  <si>
    <t>MANUEL DE CRISTO PORTACIO PACHECHO</t>
  </si>
  <si>
    <t>E.05001310501520180059100</t>
  </si>
  <si>
    <t>Juzgado 6 Civil Municipal de Medellín</t>
  </si>
  <si>
    <t>LIQUIDATORIO JUDICIAL</t>
  </si>
  <si>
    <t>Juzgado 1 de Pequeñas Causas y Competencia Multiple</t>
  </si>
  <si>
    <t>Expediente: 05001418900120170063200</t>
  </si>
  <si>
    <t>5001418900120170063200</t>
  </si>
  <si>
    <t xml:space="preserve">Expendiente:   05001333303020180021100, </t>
  </si>
  <si>
    <t>EXP. 05001333301520180015700</t>
  </si>
  <si>
    <t>Expediente:05088400300220190008500</t>
  </si>
  <si>
    <t>EJECUTIVO HIPOTECARIO</t>
  </si>
  <si>
    <t>Juzgado 1 Promiscuo Municipal de Copacabana</t>
  </si>
  <si>
    <t>Expediente. 05001400300620180066100</t>
  </si>
  <si>
    <t>Expediente. 05001310301720180032500</t>
  </si>
  <si>
    <t>5001310301720180032500</t>
  </si>
  <si>
    <t>Juzgado 5 Civil Municipal de Medellín</t>
  </si>
  <si>
    <t>Expediente. 05001310301020180030000</t>
  </si>
  <si>
    <t>5001310301020180030000</t>
  </si>
  <si>
    <t>Juzgado 7 Civil de Circuito de Medellín</t>
  </si>
  <si>
    <t>Expediente 05001310300720180042400</t>
  </si>
  <si>
    <t>Expediente. 05001310501620170087300</t>
  </si>
  <si>
    <t>PAULA ANDREA MORENO QUINTERO Y OTROS</t>
  </si>
  <si>
    <t>SANTIAGO ANDRÉS CARDEÑO RESTREPO</t>
  </si>
  <si>
    <t>ISIDRO DE JESUS GALLEGO AGUDELO</t>
  </si>
  <si>
    <t>Expediente. 05001310501120180068000</t>
  </si>
  <si>
    <t>5001333303620190022400</t>
  </si>
  <si>
    <t>E.05001233300020190025700</t>
  </si>
  <si>
    <t>E.05001233300020190025900</t>
  </si>
  <si>
    <t>E.05001233300020190026300</t>
  </si>
  <si>
    <t>E.05001233300020190025800</t>
  </si>
  <si>
    <t>E.05001233300020190026000</t>
  </si>
  <si>
    <t>E.05001233300020190028000</t>
  </si>
  <si>
    <t>E.05001233300020190025600</t>
  </si>
  <si>
    <t>E.05001233300020180051200</t>
  </si>
  <si>
    <t>FRANCISCO JAVIER HERRERA SÁNCHEZ</t>
  </si>
  <si>
    <t>Universidad de Antioqui</t>
  </si>
  <si>
    <t>Expediente: 05001333302920180036800</t>
  </si>
  <si>
    <t>LILIAM PIEDAD GUARÍN SÁNCHEZ</t>
  </si>
  <si>
    <t>Expediente: 05001333300720180037700</t>
  </si>
  <si>
    <t>LUZ JANETH CARDONA GARCÍA</t>
  </si>
  <si>
    <t>MAURICIO VELÁSQUEZ FERNÁNDEZ</t>
  </si>
  <si>
    <t>CARLOS ENRIQUE ARROYAVE BARRIENTOS</t>
  </si>
  <si>
    <t>E.05001333301220190026000</t>
  </si>
  <si>
    <t>Expediente: 05001333300120190032400</t>
  </si>
  <si>
    <t>5001333300120190032400</t>
  </si>
  <si>
    <t>E.05001333303320180046300</t>
  </si>
  <si>
    <t>ALEJANDRO JAVIER MENA</t>
  </si>
  <si>
    <t>E.05001310501220190011600</t>
  </si>
  <si>
    <t>YURLEIS GÓMEZ HURTADO</t>
  </si>
  <si>
    <t>RUBÉN DARÍO RICO GUERRA</t>
  </si>
  <si>
    <t>Juzgado 10 de Pequeñas Causas y Competencia Multiple de Medellín</t>
  </si>
  <si>
    <t>Expediente 05001418901020190015500</t>
  </si>
  <si>
    <t>5001418901020190015500</t>
  </si>
  <si>
    <t>Expediente 05001400302520190022200</t>
  </si>
  <si>
    <t>5001400302520190022200</t>
  </si>
  <si>
    <t>JUZGADO 2 CIVIL MUNICIPAL DE BELLO</t>
  </si>
  <si>
    <t>Expediente 05088400300220190029500</t>
  </si>
  <si>
    <t>5088400300220190029500</t>
  </si>
  <si>
    <t>Expediente: 05001400300720190038900</t>
  </si>
  <si>
    <t>05001400300720190038900</t>
  </si>
  <si>
    <t>Juzgado 4 Civil Municipal de Medellín</t>
  </si>
  <si>
    <t>Expediente 05001400300420190026600</t>
  </si>
  <si>
    <t>5001400300420190026600</t>
  </si>
  <si>
    <t>Expediente: 05001400300820190025000</t>
  </si>
  <si>
    <t>05001400300820190025000</t>
  </si>
  <si>
    <t>UNVERSIDAD DE ANTIOQUIA</t>
  </si>
  <si>
    <t>Expediente: 05001400300620190030200</t>
  </si>
  <si>
    <t>05001400300620190030200</t>
  </si>
  <si>
    <t>Expediente: 05001400301020190030800</t>
  </si>
  <si>
    <t>05001400301020190030800</t>
  </si>
  <si>
    <t>Juzgado 28 Civil Municipal de Medellín</t>
  </si>
  <si>
    <t>Expediente: 05001400302820190030600</t>
  </si>
  <si>
    <t>05001400302820190030600</t>
  </si>
  <si>
    <t>Juzgado 10 de Pequeñas Causas y Competencia Multiple de Mdellín</t>
  </si>
  <si>
    <t>Expediente: 05001418901020190023500</t>
  </si>
  <si>
    <t>05001418901020190023500</t>
  </si>
  <si>
    <t>Expediente: 05001310300820190027900</t>
  </si>
  <si>
    <t>05001310300820190027900</t>
  </si>
  <si>
    <t>Juzgado 21 Civil Municipal de Medellín</t>
  </si>
  <si>
    <t>Expediente: 05001400302120190094000</t>
  </si>
  <si>
    <t>05001400302120190094000</t>
  </si>
  <si>
    <t>Expediente: 05001400300620190122100</t>
  </si>
  <si>
    <t>05001400300620190122100</t>
  </si>
  <si>
    <t>Expediente: 05001400300420190117800</t>
  </si>
  <si>
    <t>05001400300420190117800</t>
  </si>
  <si>
    <t>Juzgado 21 Civil del Circuito de Medellín</t>
  </si>
  <si>
    <t>Expediente: 05001310302120200000300</t>
  </si>
  <si>
    <t>05001310302120200000300</t>
  </si>
  <si>
    <t>Expediente: 05001400302820190149800</t>
  </si>
  <si>
    <t>05001400302820190149800</t>
  </si>
  <si>
    <t>PIEDAD ESTELLA ARANGO ESCOBAR</t>
  </si>
  <si>
    <t>05001333300420190049300</t>
  </si>
  <si>
    <t>Expediente: 05001400300720180069600</t>
  </si>
  <si>
    <t>05001400300720180069600</t>
  </si>
  <si>
    <t>UNIVERISDAD DE ANTIOQUIA</t>
  </si>
  <si>
    <t>Juzgado 1 de Pequeñas Causas y competencia Multiple de Medellín</t>
  </si>
  <si>
    <t>Expedinete: 05001418900120180159000</t>
  </si>
  <si>
    <t>05001418900120180159000</t>
  </si>
  <si>
    <t>Expediente: 05001400300620180071700</t>
  </si>
  <si>
    <t>05001400300620180071700</t>
  </si>
  <si>
    <t>Juzgado 1 de pequeñas Causas y Competencia Multiple de Medellin</t>
  </si>
  <si>
    <t>Expediente 05001418900120180158900</t>
  </si>
  <si>
    <t>5001418900120180158900</t>
  </si>
  <si>
    <t>Expediente 05001400302620180070300</t>
  </si>
  <si>
    <t>5001400302620180070300</t>
  </si>
  <si>
    <t>Expediente: 05001400301620190028300</t>
  </si>
  <si>
    <t>05001400301620190028300</t>
  </si>
  <si>
    <t>juzgado 1 de Pequeñas Causas y Competencia Multiple de Medellín</t>
  </si>
  <si>
    <t>Expediente: 05001418900120190035500</t>
  </si>
  <si>
    <t>05001418900120190035500</t>
  </si>
  <si>
    <t>juzgado 1 de pequeñas Cauisas y Competencia Multiplel de Mdellín</t>
  </si>
  <si>
    <t>Expediente: 05001418900120190033900</t>
  </si>
  <si>
    <t>05001418900120190033900</t>
  </si>
  <si>
    <t>juzgado 1 de pequeñas Cuasas y Competencia Multiple de Medellín</t>
  </si>
  <si>
    <t>Expediente: 05001418900120190099000</t>
  </si>
  <si>
    <t>05001418900120190099000</t>
  </si>
  <si>
    <t>Juzgado 9 de Pequeñas Causas y Competencia Multiple de Medellín</t>
  </si>
  <si>
    <t>Expediente: 05001418900920190005700</t>
  </si>
  <si>
    <t>05001418900920190005700</t>
  </si>
  <si>
    <t>05001333300820200001500</t>
  </si>
  <si>
    <t>Juzgado 1 de Pequeñas Causas y Competencia Multiple de Medellín</t>
  </si>
  <si>
    <t>Expediente: 05001418900120180106300</t>
  </si>
  <si>
    <t>05001418900120180106300</t>
  </si>
  <si>
    <t>Expediente: 05001400300320180085300</t>
  </si>
  <si>
    <t>05001400300320180085300</t>
  </si>
  <si>
    <t>Expediente: 05001400302120190019100</t>
  </si>
  <si>
    <t>05001400302120190019100</t>
  </si>
  <si>
    <t>Juzgado 20 Civil Municipal de Medellín</t>
  </si>
  <si>
    <t>Expediente: 05001400302020180066900</t>
  </si>
  <si>
    <t>05001400302020180066900</t>
  </si>
  <si>
    <t>Juzgado 1 Promiscuo Municipal de Turbo</t>
  </si>
  <si>
    <t>Expediente 2018 00493</t>
  </si>
  <si>
    <t>018 00493</t>
  </si>
  <si>
    <t>Juzgado Promiscuo Municipal de Zaragoza</t>
  </si>
  <si>
    <t>Expediente: 05895408900120190006500</t>
  </si>
  <si>
    <t>05895408900120190006500</t>
  </si>
  <si>
    <t>Juzgado 2 de Pequeñas Causas y Competencia Multiple de Medellín</t>
  </si>
  <si>
    <t>Expediente: 05001418900220180145600</t>
  </si>
  <si>
    <t>05001418900220180145600</t>
  </si>
  <si>
    <t>05001233300020180069700</t>
  </si>
  <si>
    <t>Expediente: 05001400300820200024200</t>
  </si>
  <si>
    <t>05001400300820200024200</t>
  </si>
  <si>
    <t>CASACIÓN</t>
  </si>
  <si>
    <t>TERMINA POR SENTENCIA</t>
  </si>
  <si>
    <t>LQUIDACIÓN DE CRÉDITO</t>
  </si>
  <si>
    <t>LIQUIDACIÓN DEL CRÉDITO</t>
  </si>
  <si>
    <t>CONSULTA DE BIENES</t>
  </si>
  <si>
    <t>AUTO REPONE</t>
  </si>
  <si>
    <t>SEGUNDA INSTANCIA</t>
  </si>
  <si>
    <t>EMBARGO DE BIENES</t>
  </si>
  <si>
    <t>SENTENCIA 2DA INSTANCIA</t>
  </si>
  <si>
    <t>PRIMERA INSTANCIA</t>
  </si>
  <si>
    <t>APELACIÓN</t>
  </si>
  <si>
    <t>PRUEBAS</t>
  </si>
  <si>
    <t>NO APLICA</t>
  </si>
  <si>
    <t>SENTENCIA 1RA INSTANCIA</t>
  </si>
  <si>
    <t>EN CONSULTA</t>
  </si>
  <si>
    <t>LIBRA MANDAMIENTO DE PAGO</t>
  </si>
  <si>
    <t>ADMISIÓN</t>
  </si>
  <si>
    <t>SEGUIR ADELANTE EJECUCIÓN</t>
  </si>
  <si>
    <t>SECUESTRE</t>
  </si>
  <si>
    <t>LIQUIDACIÓN PATRIMONIAL</t>
  </si>
  <si>
    <t>UNIVERSIDAD DE ANTIOQUIA - COLPENSIONES</t>
  </si>
  <si>
    <t>Universidad de Antioquia - Colpensiones</t>
  </si>
  <si>
    <t>UNIVERSIDAD DE ANTIOQUIA, DPTO DE ANTIOQUIA Y SOCIEDADES CONSTRUCCIONES E INVERSIONES BETA SAS, COMPAÑÍA DE ASESORÍAS Y CONSTRUCCIONES SAS, CASCO SAS Y CONSORCIO URBANO</t>
  </si>
  <si>
    <t>UNIVERSIDAD DE ANTIOQUIA - IPS UNIVERSITARIA</t>
  </si>
  <si>
    <t>UNIVERSIDAD DE ANTIOQUIA - CIS</t>
  </si>
  <si>
    <t>UNIVERSIDAD DE ANTIOQUIA, ALCALDÍA ALTOS DEL ROSARIO Y CORMAGDALENA</t>
  </si>
  <si>
    <t>UNIVERSIDAD DE ANTIOQUIA, ALCALDÍA BARRANCO DE LOVA Y CORMAGDALENA</t>
  </si>
  <si>
    <t>UNIVERSIDAD DE ANTIOQUIA , INSTITUTO TECNOLOGICO METROPOLITANO (ITM) 
- INSTITUCION UNIVERSITARIA PASCUAL BRAVO 
- MUNICIPIO DE MEDELLIN-SECRETARIA DE EDUCACIÓN</t>
  </si>
  <si>
    <t>Luis Pérez Gutiérrez</t>
  </si>
  <si>
    <t>UNIVERSIDAD DE ANTIOQUIA (llamada en garantía) por el Departamento de Antioquia</t>
  </si>
  <si>
    <t>UNIVERSIDAD DE ANTIOQUIA , CORPORACION AUTONOMA REGIONAL DE ANTIOQUIA 
- DEPARTAMENTO DE ANTIOQUIA 
- MUNICIPIO DE GUARNE 
- EMPRESAS PUBLICAS DE MEDELLIN E.S.P. 
- CAMARA DE COMERCIO DE MEDELLIN 
- MUNICIPIO DE MEDELLIN 
- EMPRESA DE TRANSPORTE MASIVO DEL VALLE DEL ABURRA 
- AREA METROPOLITANA DEL VALLE DE ABURRA 
- CORNARE 
- CORPORACION PARQUE ARVI 
- COMFAMA 
- ACTUAR FAMIEMPRESAS 
- ESCUELA DE INGENIERIA DE ANTIOQUIA 
- ESCUELA DE ADMISNIRACION, FINANZAS Y TECNOLOGIA- EAFIT</t>
  </si>
  <si>
    <t>Universidad de Antioquia, la Nación, Salud Vida, Camino Simón Bolivar, oinsamed sas, ANDJE</t>
  </si>
  <si>
    <t>UNIVERSIDAD DE ANTIOQUIA - METRO DE MEDELLÍN</t>
  </si>
  <si>
    <t>Universidad de Antioquia y Municipio de Medellín</t>
  </si>
  <si>
    <t>MUNICIPIO DE ANZÁ</t>
  </si>
  <si>
    <t>JUAN CARLOS PINEDA ARAQUE</t>
  </si>
  <si>
    <t>PROCURADURÍA GENERAL DE LA NACIÓN</t>
  </si>
  <si>
    <t>YALETH SEVIGNE MANYOMA LEUDO</t>
  </si>
  <si>
    <t>Gustavo Adolfo Betancur Castaño</t>
  </si>
  <si>
    <t>Nuevo Hospital La Candelaria de la Purificación del Tolima E.S.E</t>
  </si>
  <si>
    <t>ESE HOSPITAL SAN JUAN DE DIOS DE SANTA FE DE ANTIOQUIA</t>
  </si>
  <si>
    <t>Roberto Alonso Jiménez Cardona y Otro</t>
  </si>
  <si>
    <t>Alvaro Mercado Bastidas y Otra</t>
  </si>
  <si>
    <t>CARLOS JOSE HUMBERTO GARCIA GARCIA</t>
  </si>
  <si>
    <t>I.P.S. Universitaria</t>
  </si>
  <si>
    <t>PEDNDIENTE</t>
  </si>
  <si>
    <t>UNIVERSIDAD DE ANTIOQUIA Y OTROS</t>
  </si>
  <si>
    <t>Pendiente - Emplazado</t>
  </si>
  <si>
    <t>Jairo Iván Ochoa Romero</t>
  </si>
  <si>
    <t>ALICIA URIBE DE CAMARGO</t>
  </si>
  <si>
    <t>JOSÉ FEDERMAN MUÑOZ</t>
  </si>
  <si>
    <t>CARLOS ANDRÉS RESTREPO GIRALDO</t>
  </si>
  <si>
    <t>LEONARDO DEL VALLE OSSA</t>
  </si>
  <si>
    <t>LUIS GONZALO BOHÓRQUEZ LOTERO</t>
  </si>
  <si>
    <t>MARINA QUINTERO QUINTERO</t>
  </si>
  <si>
    <t>AUGUSTO LEÓN MONTES BARAHONA</t>
  </si>
  <si>
    <t>SIN APODERADO</t>
  </si>
  <si>
    <t>CARLOS AUGUSTO VILLAMIZAR CAÑAS</t>
  </si>
  <si>
    <t>LUIS IVÁN BEDOYA MONTOYA</t>
  </si>
  <si>
    <t>FERNANDO MONTOYA MAYA</t>
  </si>
  <si>
    <t>CLARA INÉS GIRALDO MOLINA</t>
  </si>
  <si>
    <t>UNIVERSIDAD DE ANTIOQUIA - MUNICIPIO DE MEDELLÍN</t>
  </si>
  <si>
    <t>SERVICIO NACIONAL DE APRENDIZAJE - SENA</t>
  </si>
  <si>
    <t>NATALIA VIVIANA LEÓN ÁVILA</t>
  </si>
  <si>
    <t>Óscar Darío Muñoz Vásques</t>
  </si>
  <si>
    <t>Edificio Ramos Propiedad Horizonal - Huimberto Ramírez Zapata</t>
  </si>
  <si>
    <t>INNOVA X S.A.S</t>
  </si>
  <si>
    <t>SURTIOIL DEL CARIBE S.A.S</t>
  </si>
  <si>
    <t>JAIRO MORALES QUINTERO</t>
  </si>
  <si>
    <t>JANNET ZAPATA BAILARIN</t>
  </si>
  <si>
    <t>ROBINSON PALACIO MONA</t>
  </si>
  <si>
    <t>LUZ DEL CARMEN MOSQUERA</t>
  </si>
  <si>
    <t>CESAR FABIAN GUERRA DEL RIO</t>
  </si>
  <si>
    <t>JUAN CAMILO GARCIA MUÑOZ</t>
  </si>
  <si>
    <t>ERICK EMMANUEL LÓPEZ VEGA</t>
  </si>
  <si>
    <t>JULIANA GIL NAVARRO</t>
  </si>
  <si>
    <t>CORPORACIÓN CONSULTORES INTEGRALES EN PSICOLOGIA Y PEDAGOGIA</t>
  </si>
  <si>
    <t>ESE HOSPITAL FRANCISCO VALDERRAMA</t>
  </si>
  <si>
    <t>ESE HOSPITAL GENERAL DE MEDELLÍN "LUZ CASTRO DE GUTIERREZ"</t>
  </si>
  <si>
    <t>OLGA LUZ DARY RODRIGUEZ RODRIGUEZ</t>
  </si>
  <si>
    <t>YANED GARCIA CASTAÑO</t>
  </si>
  <si>
    <t>Jose Fernando Garcia</t>
  </si>
  <si>
    <t>Diana Maria Vidal Salazar</t>
  </si>
  <si>
    <t>Helver Salazar Cruz</t>
  </si>
  <si>
    <t>Jesús Envencio Alzate Vanegas</t>
  </si>
  <si>
    <t>Juan Pablo Jaramillo Pabon</t>
  </si>
  <si>
    <t>Jorge Andres Florez Henao</t>
  </si>
  <si>
    <t>Jhonatan Tapias Vasquez</t>
  </si>
  <si>
    <t>Juan Fernando Correa Wacthter</t>
  </si>
  <si>
    <t>Franklin Soto Ruiz</t>
  </si>
  <si>
    <t>AUDY GONZALO OSPINA CIFUENTES Y OTRA</t>
  </si>
  <si>
    <t>EMMA DEL CARMEN MONTES BETANCUR</t>
  </si>
  <si>
    <t>PAPELERIA DOS CLICK S.A.S</t>
  </si>
  <si>
    <t>QUICK CHICKEN S.A.S</t>
  </si>
  <si>
    <t>FUNDACION MEDICO NORCA</t>
  </si>
  <si>
    <t>SANDRA MILENA MENA JAVE</t>
  </si>
  <si>
    <t>Colpensiones - Universidad de Antioquia</t>
  </si>
  <si>
    <t>Paula Ramírez</t>
  </si>
  <si>
    <t>FRANCISCO GÓMEZ ARISTIZABAL</t>
  </si>
  <si>
    <t>LAURA ALICIA LAVERDE BOTERO</t>
  </si>
  <si>
    <t>LUZ AMPARO ZEA ATEHORTÚA</t>
  </si>
  <si>
    <t>GLORIA MARÍA SÁNCHEZ HERRERA</t>
  </si>
  <si>
    <t>Maritza Hurtado Rentería</t>
  </si>
  <si>
    <t>COLPENSIONES - Universidad de Antioquia</t>
  </si>
  <si>
    <t>CAJANAL</t>
  </si>
  <si>
    <t>NORELA BELLA DÍAZ AGUDELO</t>
  </si>
  <si>
    <t>CAJANAL EN LIQUIDACIÓN</t>
  </si>
  <si>
    <t>UNIVERSIDAD DE ANTOQUIA - COLPENSIONES</t>
  </si>
  <si>
    <t>CARLOS HUMBERTO LERMA AGUDELO</t>
  </si>
  <si>
    <t>MARIA NAZARETH GUEVARA GIRALDO</t>
  </si>
  <si>
    <t>Juan Carlos Gaviria</t>
  </si>
  <si>
    <t>Universidad de Antioquia y Otros</t>
  </si>
  <si>
    <t>AMANDA DEL SOCORRO BETANCUR ARANGO</t>
  </si>
  <si>
    <t>JOSE ELÍAS VALLEJO MERA</t>
  </si>
  <si>
    <t>CARLOS A. BALLESTEROS</t>
  </si>
  <si>
    <t>Universidad de Antioquia y Departamento de Antioquia</t>
  </si>
  <si>
    <t>LUZ BEATRIZ MORALES ARENAS</t>
  </si>
  <si>
    <t>HENRY DE JESÚS LÓPEZ ACEVEDO</t>
  </si>
  <si>
    <t>CIPRIANO EMIRO LÓPEZ HENAO</t>
  </si>
  <si>
    <t>Carlos Ballesteros</t>
  </si>
  <si>
    <t>Olga Patricia Ossa Giraldo</t>
  </si>
  <si>
    <t>UNIVERSIDAD DE ANTIOQUIA, DEPARTAMENTO DE ANTIOQUIA, MUNICIPIOS: SONSÓN, PUERTO TRIUNFO, SAN LUIS, SAN FRANCISCO, RESERVA CAÑÓN RÍO CLARO, FUNDACIÓN AMAZONAS, JUAN GUILLERMO GARCÉS</t>
  </si>
  <si>
    <t>UNIVERSIDAD DE ANTIOQUIA, FISCALÍA, NACIÓN, CONSEJO SUPERIOR</t>
  </si>
  <si>
    <t>Curador Ad Litem</t>
  </si>
  <si>
    <t>Luis Fernando Durango Roldan</t>
  </si>
  <si>
    <t>Cesar Augusto Gómez García</t>
  </si>
  <si>
    <t>LILIANA PATRICIA CORREA</t>
  </si>
  <si>
    <t>Iván Darío Gómez Tobón</t>
  </si>
  <si>
    <t>Ofelia Lopera de Restrepo</t>
  </si>
  <si>
    <t>John Jairo Ramírez Gómez</t>
  </si>
  <si>
    <t>HOSPITAL LA MARÍA</t>
  </si>
  <si>
    <t>Marío de Jesús Duque Giraldo</t>
  </si>
  <si>
    <t>NOHORA OFELIA OTALORA CIFUENTES</t>
  </si>
  <si>
    <t>Sergio Fajardo Valderrama</t>
  </si>
  <si>
    <t>UNIVERSIDAD DE ANTIOQUIA Y DEPARTAMENTO DE ANTIOQUIA</t>
  </si>
  <si>
    <t>ALBERTO GARCÍA CIFUENTES</t>
  </si>
  <si>
    <t>UNIVERSIDAD DE ANTIOQUIA, IPS UNIVERSITARIA Y NUEVA EPS</t>
  </si>
  <si>
    <t>UNIVERSIDAD DE ANTIOQUIA Y CONTRALORÍA</t>
  </si>
  <si>
    <t>5001400300620180066100</t>
  </si>
  <si>
    <t>5001310501620180059800</t>
  </si>
  <si>
    <t>HENRY DE JESÚS VÉLEZ</t>
  </si>
  <si>
    <t>JUAN DIEGO RESTREPO ECHAVARRÍA</t>
  </si>
  <si>
    <t>Sandro Sánchez Salazar</t>
  </si>
  <si>
    <t>LABORAL VIOLACION O DESCONOCIMIENTO DEL FUERO SINDICAL</t>
  </si>
  <si>
    <t>Expediente. 05001310501420200016400</t>
  </si>
  <si>
    <t>Carlos Roldán</t>
  </si>
  <si>
    <t>ESTEBAN CANCELADO GÓMEZ</t>
  </si>
  <si>
    <t>Johan Raúl Garzón Lesmes</t>
  </si>
  <si>
    <t>Juzgado 22 Laboral de Circuito de Bogotá</t>
  </si>
  <si>
    <t>Expediente. 11001310502220190016200</t>
  </si>
  <si>
    <t>EDIFICIO TORRE DE RELOJ P.H.</t>
  </si>
  <si>
    <t>Felix Antonio Gil Cárdenas</t>
  </si>
  <si>
    <t>Juzgado 20 Civil Municipal de Oralidad de Medellín</t>
  </si>
  <si>
    <t>Expediente. 05001400302020190134200</t>
  </si>
  <si>
    <t>Edwin Osorio Rodríguez</t>
  </si>
  <si>
    <t>GLADYS DE JESÚS GRISALES DE ESCOBAR</t>
  </si>
  <si>
    <t>Liliana Betancur Uribe</t>
  </si>
  <si>
    <t>Expediente. 05001310500620190059900</t>
  </si>
  <si>
    <t>JORGE IVÁN ÁLVAREZ SERNA</t>
  </si>
  <si>
    <t>PAGO DE INCAPACIDADES</t>
  </si>
  <si>
    <t>Expediente. 05001333303320200003200</t>
  </si>
  <si>
    <t>05001310501420200016400</t>
  </si>
  <si>
    <t>11001310502220190016200</t>
  </si>
  <si>
    <t>05001400302020190134200</t>
  </si>
  <si>
    <t>05001310500620190059900</t>
  </si>
  <si>
    <t>05001333303320200003200</t>
  </si>
  <si>
    <t>FIJA AUDIENCIA INICIAL</t>
  </si>
  <si>
    <t>JESÚS DAVID PÉREZ DELGADO</t>
  </si>
  <si>
    <t>Expediente. 05001333301320200004000</t>
  </si>
  <si>
    <t>05001333301320200004000</t>
  </si>
  <si>
    <t>Javier Jaramillo Álvarez</t>
  </si>
  <si>
    <t>Universidad de Antioquia - Municipio de Medellín - ITM - Pascual Bravo</t>
  </si>
  <si>
    <t>Universidad de Antioquia -  Colpensiones</t>
  </si>
  <si>
    <t>5001310300720180042400</t>
  </si>
  <si>
    <t>5001233300020150251100</t>
  </si>
  <si>
    <t>EXPEDIENTE</t>
  </si>
  <si>
    <t>Juzgado 2 Civil Municipal de Medellín</t>
  </si>
  <si>
    <t>Expediente. 05001400300220200056300</t>
  </si>
  <si>
    <t>05001400300220200056300</t>
  </si>
  <si>
    <t>Exp. 05001333302620190030300</t>
  </si>
  <si>
    <t>05001333302620190030300</t>
  </si>
  <si>
    <t>YOLANDA MARÍA CASTAÑEDA Y OTROS</t>
  </si>
  <si>
    <t>05001333301220130113300</t>
  </si>
  <si>
    <t>05001233300020140007200</t>
  </si>
  <si>
    <t>05001333302720140046000</t>
  </si>
  <si>
    <t>05001233300020190055500</t>
  </si>
  <si>
    <t>HHO INGENIERÍA S.A.S</t>
  </si>
  <si>
    <r>
      <t xml:space="preserve">FECHA DE ADMISIÓN         </t>
    </r>
    <r>
      <rPr>
        <sz val="10"/>
        <rFont val="Calibri"/>
        <family val="2"/>
        <scheme val="minor"/>
      </rPr>
      <t>(Escriba la fecha de admisión de la demanda en formato dd/mm/aaaa)</t>
    </r>
  </si>
  <si>
    <r>
      <t xml:space="preserve">RADICADO
</t>
    </r>
    <r>
      <rPr>
        <sz val="10"/>
        <rFont val="Calibri"/>
        <family val="2"/>
        <scheme val="minor"/>
      </rPr>
      <t>(Escriba los 23 Digitos del radicado judicial sin espacios, guiones u otro carácter especial)</t>
    </r>
  </si>
  <si>
    <r>
      <t xml:space="preserve">JURISDICCIÓN
</t>
    </r>
    <r>
      <rPr>
        <sz val="10"/>
        <rFont val="Calibri"/>
        <family val="2"/>
        <scheme val="minor"/>
      </rPr>
      <t>(Seleccione una de las opciones de la lista desplegable)</t>
    </r>
  </si>
  <si>
    <r>
      <t xml:space="preserve">CÉDULA DEMANDADO (S)
</t>
    </r>
    <r>
      <rPr>
        <sz val="10"/>
        <rFont val="Calibri"/>
        <family val="2"/>
        <scheme val="minor"/>
      </rPr>
      <t>(Digite número de cédula o NIT del demandado)</t>
    </r>
  </si>
  <si>
    <r>
      <t xml:space="preserve">CÉDULA DEMANDANTE (S)
</t>
    </r>
    <r>
      <rPr>
        <sz val="10"/>
        <rFont val="Calibri"/>
        <family val="2"/>
        <scheme val="minor"/>
      </rPr>
      <t>(Digite número de cédula o NIT del demandante)</t>
    </r>
  </si>
  <si>
    <r>
      <t xml:space="preserve">DEMANDANTE (S)
</t>
    </r>
    <r>
      <rPr>
        <sz val="10"/>
        <rFont val="Calibri"/>
        <family val="2"/>
        <scheme val="minor"/>
      </rPr>
      <t>(Digite nombres y apellidos de todos y cada uno de los demandantes)</t>
    </r>
  </si>
  <si>
    <r>
      <t xml:space="preserve">TIPO DE ACCIÓN/PRETENSIÓN
</t>
    </r>
    <r>
      <rPr>
        <sz val="10"/>
        <rFont val="Calibri"/>
        <family val="2"/>
        <scheme val="minor"/>
      </rPr>
      <t>(Seleccione una de las opciones de la lista desplegable)</t>
    </r>
  </si>
  <si>
    <r>
      <t xml:space="preserve">1. FORTALEZA DE LA ACCIÓN DEL DEMANDANTE 20%
</t>
    </r>
    <r>
      <rPr>
        <sz val="10"/>
        <rFont val="Calibri"/>
        <family val="2"/>
        <scheme val="minor"/>
      </rPr>
      <t>Corresponde a la razonabilidad y/o expectativa de éxito del demandante frente a los hechos y normas en las que se fundamenta.</t>
    </r>
  </si>
  <si>
    <r>
      <t xml:space="preserve">2.ANÁLISIS PROBATORIO DE LA DEFENSA 35%
</t>
    </r>
    <r>
      <rPr>
        <sz val="10"/>
        <rFont val="Calibri"/>
        <family val="2"/>
        <scheme val="minor"/>
      </rPr>
      <t>Muestra la consistencia y solidez de los hechos frente a las pruebas que se aportan y se practican para la defensa del proceso.</t>
    </r>
  </si>
  <si>
    <r>
      <t xml:space="preserve">3. PRESENCIA DE RIESGOS PROCESALES 10%
</t>
    </r>
    <r>
      <rPr>
        <sz val="10"/>
        <rFont val="Calibri"/>
        <family val="2"/>
        <scheme val="minor"/>
      </rPr>
      <t>Este criterio se relaciona con los siguientes eventos en la defensa del Estado: (i) cambio del titular del despacho, (ii) posición del juez de conocimiento, (iii) arribo oportuno de las pruebas solicitadas, (iv) número de instancias asociadas al proceso, y (v) medidas de descongestión judicial.</t>
    </r>
  </si>
  <si>
    <r>
      <t xml:space="preserve">4. NIVEL DE JURISPRUDENCIA 35%
</t>
    </r>
    <r>
      <rPr>
        <sz val="10"/>
        <rFont val="Calibri"/>
        <family val="2"/>
        <scheme val="minor"/>
      </rPr>
      <t>Este indicador muestra la incidencia de los antecedentes procesales similares en un proceso de contestación de la demanda, donde se obtuvieron fallos favorables.</t>
    </r>
  </si>
  <si>
    <r>
      <t xml:space="preserve">VALOR PRETENSIONES
</t>
    </r>
    <r>
      <rPr>
        <sz val="10"/>
        <rFont val="Calibri"/>
        <family val="2"/>
        <scheme val="minor"/>
      </rPr>
      <t>(Escriba el total en de la sumatoria de las pretensiones de contenido económico)</t>
    </r>
  </si>
  <si>
    <r>
      <t xml:space="preserve">PORCENTAJE DE AJUSTE CONDENA/PRETENSIÓN                        </t>
    </r>
    <r>
      <rPr>
        <sz val="10"/>
        <rFont val="Calibri"/>
        <family val="2"/>
        <scheme val="minor"/>
      </rPr>
      <t>Digite la relación entre la condena estimada y el valor de la pretensión (porcentaje entre 0 y 500%)</t>
    </r>
  </si>
  <si>
    <r>
      <t xml:space="preserve">Expediente. 05001310500720180066700- 05001333301520190010100 (Juzgado administrativo) </t>
    </r>
    <r>
      <rPr>
        <sz val="10"/>
        <color rgb="FFFF0000"/>
        <rFont val="Calibri"/>
        <family val="2"/>
        <scheme val="minor"/>
      </rPr>
      <t>05001333303620190022400 (ACTUAL)</t>
    </r>
  </si>
  <si>
    <t>DIEGO CLAVER MARÍN VÁSQUEZ</t>
  </si>
  <si>
    <t>Julián Henao Lopera</t>
  </si>
  <si>
    <t>Exp. 05001333301920200031800</t>
  </si>
  <si>
    <t>05001333301920200031800</t>
  </si>
  <si>
    <t>HARTBODEN S.A.S.</t>
  </si>
  <si>
    <t>901.091.926-2</t>
  </si>
  <si>
    <t>05001400300720210005500</t>
  </si>
  <si>
    <t>Exp. 05001400300720210005500</t>
  </si>
  <si>
    <t>05001310501120170017100</t>
  </si>
  <si>
    <t>Exp. 05001310501120170017100</t>
  </si>
  <si>
    <t>JOSÉ HELGAR LÓPEZ GUZMAN</t>
  </si>
  <si>
    <t>URBANIZACIÓN PENÍNSULA CONDOMINIO PH (Udea acreedor hipotecario)</t>
  </si>
  <si>
    <t>Juzgado 7 de Pequeñas Causas y Competencias Múltiples</t>
  </si>
  <si>
    <t>05001418900720180054500</t>
  </si>
  <si>
    <t>Exp. 05001418900720180054500</t>
  </si>
  <si>
    <t>Santiago Jiménez Campiño</t>
  </si>
  <si>
    <t>TERESA DEL SOCORRO ÁLVAREZ ARENAS</t>
  </si>
  <si>
    <t>Exp. 05001233300020190257500</t>
  </si>
  <si>
    <t>05001233300020190257500</t>
  </si>
  <si>
    <t>JORGE ALBERTO LÓPEZ ORTIZ</t>
  </si>
  <si>
    <t>Gloria Cecilia López Zapata</t>
  </si>
  <si>
    <t>PAULA ANDREA CALLE DIAZ</t>
  </si>
  <si>
    <t>Liliam Piedad Guarín Sánchez</t>
  </si>
  <si>
    <t>Exp. 05001333300520180036600</t>
  </si>
  <si>
    <t>05001333300520180036600</t>
  </si>
  <si>
    <t>LLAMAMIENTO GARANTIA</t>
  </si>
  <si>
    <t>Juzgado 11 Civil Municipal de Medellín</t>
  </si>
  <si>
    <t>Juzgado 01 de Pequeñas Causas y Competencias Multiples de Medellín</t>
  </si>
  <si>
    <t>Expediente. 05001400301120200040200</t>
  </si>
  <si>
    <t>Expediente. 05001400300220200037800</t>
  </si>
  <si>
    <t>Expediente. 05001400301920200047200</t>
  </si>
  <si>
    <t>Expediente. 05001400300320200040000</t>
  </si>
  <si>
    <t>Expediente. 05001418900120200016000</t>
  </si>
  <si>
    <t>05001400301120200040200</t>
  </si>
  <si>
    <t>05001400300220200037800</t>
  </si>
  <si>
    <t>05001400301920200047200</t>
  </si>
  <si>
    <t>05001400300320200040000</t>
  </si>
  <si>
    <t>05001418900120200016000</t>
  </si>
  <si>
    <t>ÉDGAR EDUARDO ÁLVAREZ VELÁSQUEZ</t>
  </si>
  <si>
    <t>ÉLKIN EMILIO VILLEGAS MESA</t>
  </si>
  <si>
    <t>GUSTAVO ALBERTO CARRASQUILLA CARO</t>
  </si>
  <si>
    <t>HENDERSON ALBERTO LÓPEZ OROZCO</t>
  </si>
  <si>
    <t>ROGER ESTIVEN ZAPATA CIRO</t>
  </si>
  <si>
    <t>05001400301020200074800</t>
  </si>
  <si>
    <t>Exp. 05001400301020200074800</t>
  </si>
  <si>
    <t>FABIOLA DE JESÚS GONZÁLEZ OSORIO</t>
  </si>
  <si>
    <t>RED EAGLE MINING DE COLOMBIA S.A.S.</t>
  </si>
  <si>
    <t>Expediente: 05001310301020210002500</t>
  </si>
  <si>
    <t>05001310301020210002500</t>
  </si>
  <si>
    <t>E.05001333300920170026400</t>
  </si>
  <si>
    <t>05001333300920170026400</t>
  </si>
  <si>
    <t>JUAN MANUEL RAMÍREZ POSADA</t>
  </si>
  <si>
    <t>TERMINA POR PAGO</t>
  </si>
  <si>
    <t>TERMINA POR CONCILIACIÓN</t>
  </si>
  <si>
    <t>SECCIONAL DE SALUD</t>
  </si>
  <si>
    <t>MUNICIPIO DE ITAGÜÍ</t>
  </si>
  <si>
    <t>Edwin Darío Ceballos Murial</t>
  </si>
  <si>
    <t>PEDRO MARÍA PATIÑO GARCÍA</t>
  </si>
  <si>
    <t>HELDA CECILIA YEPES CASTAÑEDA</t>
  </si>
  <si>
    <t>05001333302320210007100</t>
  </si>
  <si>
    <t>Expediente 05001333302320210007100</t>
  </si>
  <si>
    <t>Juzgado 13 Civil Municipal de Medellín</t>
  </si>
  <si>
    <t>05001400301320200069100</t>
  </si>
  <si>
    <t xml:space="preserve">Santiago Jimenez Campiño </t>
  </si>
  <si>
    <t>Exp. 05001400301320200069100</t>
  </si>
  <si>
    <t>Exp. 05001333300620210002300</t>
  </si>
  <si>
    <t>05001333300620210002300</t>
  </si>
  <si>
    <t>JUAN GUILLERMO MOLINA PAJÓN</t>
  </si>
  <si>
    <t>ACTOS ADMINISTRATIVO DE CARÁCTER PARTICULAR</t>
  </si>
  <si>
    <t>Gabriel Ángel Colorado Buritica</t>
  </si>
  <si>
    <t>Exp. 05001333302920210006300</t>
  </si>
  <si>
    <t>05001333302920210006300</t>
  </si>
  <si>
    <t>LEOBARDO DE JESÚS PÉREZ JIMÉNEZ</t>
  </si>
  <si>
    <t xml:space="preserve">Radicado: 05001333300520210006200 </t>
  </si>
  <si>
    <t xml:space="preserve"> 05001333300520210006200 </t>
  </si>
  <si>
    <t>SERVIENTREGA S.A.</t>
  </si>
  <si>
    <t>Laura Marín Cardona</t>
  </si>
  <si>
    <t>Juzgado 9 Civil Municipal de Medellín</t>
  </si>
  <si>
    <t>Exp. 05001400300920210039700</t>
  </si>
  <si>
    <t>05001400300920210039700</t>
  </si>
  <si>
    <t>LEMOINE EDITORES S.A.S.</t>
  </si>
  <si>
    <t>Juzgado 7 Civil del Circuito de Medellín</t>
  </si>
  <si>
    <t>05001310300720210012100</t>
  </si>
  <si>
    <t>Exp. 05001310300720210012100</t>
  </si>
  <si>
    <t>43.614.056 y 8.257.603</t>
  </si>
  <si>
    <t>ADRIANA MARÍA SANÍN VÉLEZ y JUAN GUILLERMO SANÍN</t>
  </si>
  <si>
    <t xml:space="preserve">Juzgado 4 Municipal de Pequeñas Causas Laborales </t>
  </si>
  <si>
    <t>Exp. 05001410500420210009400</t>
  </si>
  <si>
    <t>05001410500420210009400</t>
  </si>
  <si>
    <t>NORA EMILIA PERLAZA VALLEJO</t>
  </si>
  <si>
    <t>Juan Felipe Gallego Ossa</t>
  </si>
  <si>
    <t>Exp. 05001400300920190087900</t>
  </si>
  <si>
    <t>05001400300920190087900</t>
  </si>
  <si>
    <t xml:space="preserve">GLORIA LUCÍA  ARISTIZÁBAL GÓMEZ
Santiago Jimenez Campiño </t>
  </si>
  <si>
    <t>JOSÉ ANTONIO SOLANO ATEHORTÚA</t>
  </si>
  <si>
    <t>Exp. 05001310501020200012100</t>
  </si>
  <si>
    <t>05001310501020200012100</t>
  </si>
  <si>
    <t xml:space="preserve">SINDICATO ANTIOQUEÑO DE ANESTESIOLOGÍA - ANESTESIAR (2) -  </t>
  </si>
  <si>
    <t>Luis Fernando Orozco Salazar</t>
  </si>
  <si>
    <t xml:space="preserve">Exp. 05001333301720200030900 </t>
  </si>
  <si>
    <t xml:space="preserve">05001333301720200030900 </t>
  </si>
  <si>
    <t>TERESA LUCÍA ARIAS ARANGO</t>
  </si>
  <si>
    <t>JUAN GUILLERMO BETANCUR LONDOÑO</t>
  </si>
  <si>
    <t>Exp. 05001233300020190224200</t>
  </si>
  <si>
    <t xml:space="preserve"> 05001233300020190224200</t>
  </si>
  <si>
    <t>AURA ALEIDA JARAMILLO VALENCIA</t>
  </si>
  <si>
    <t>GERMÁN DE J. LONDOÑO CARVAJAL</t>
  </si>
  <si>
    <t>Se incrementa el nivel del riesgo por la parte probatoria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</si>
</sst>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 #,##0;[Red]\-&quot;$&quot;\ #,##0"/>
    <numFmt numFmtId="42" formatCode="_-&quot;$&quot;\ * #,##0_-;\-&quot;$&quot;\ * #,##0_-;_-&quot;$&quot;\ * &quot;-&quot;_-;_-@_-"/>
    <numFmt numFmtId="41" formatCode="_-* #,##0_-;\-* #,##0_-;_-* &quot;-&quot;_-;_-@_-"/>
    <numFmt numFmtId="43" formatCode="_-* #,##0.00_-;\-* #,##0.00_-;_-* &quot;-&quot;??_-;_-@_-"/>
    <numFmt numFmtId="164" formatCode="[$-C0A]d\-mmm\-yy;@"/>
    <numFmt numFmtId="165" formatCode="_-* #,##0.00\ _€_-;\-* #,##0.00\ _€_-;_-* &quot;-&quot;??\ _€_-;_-@_-"/>
    <numFmt numFmtId="166" formatCode="d\-m\-yyyy;@"/>
    <numFmt numFmtId="167" formatCode="_-* #,##0_-;\-* #,##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theme="1"/>
      <name val="Calibri"/>
      <family val="2"/>
    </font>
    <font>
      <b/>
      <u/>
      <sz val="11"/>
      <color theme="1"/>
      <name val="Arial"/>
      <family val="2"/>
    </font>
    <font>
      <sz val="11"/>
      <color theme="1"/>
      <name val="Arial"/>
      <family val="2"/>
    </font>
    <font>
      <b/>
      <sz val="11"/>
      <color theme="1"/>
      <name val="Arial"/>
      <family val="2"/>
    </font>
    <font>
      <sz val="10"/>
      <color theme="1"/>
      <name val="Arial"/>
      <family val="2"/>
    </font>
    <font>
      <sz val="11"/>
      <name val="Arial"/>
      <family val="2"/>
    </font>
    <font>
      <b/>
      <sz val="12"/>
      <color theme="1"/>
      <name val="Arial"/>
      <family val="2"/>
    </font>
    <font>
      <b/>
      <sz val="10"/>
      <name val="Arial"/>
      <family val="2"/>
    </font>
    <font>
      <b/>
      <sz val="11"/>
      <name val="Arial"/>
      <family val="2"/>
    </font>
    <font>
      <sz val="12"/>
      <color theme="1"/>
      <name val="Calibri"/>
      <family val="2"/>
      <scheme val="minor"/>
    </font>
    <font>
      <b/>
      <sz val="10"/>
      <color theme="1"/>
      <name val="Arial"/>
      <family val="2"/>
    </font>
    <font>
      <b/>
      <sz val="10"/>
      <color theme="0"/>
      <name val="Arial"/>
      <family val="2"/>
    </font>
    <font>
      <b/>
      <sz val="14"/>
      <name val="Arial"/>
      <family val="2"/>
    </font>
    <font>
      <b/>
      <sz val="12"/>
      <name val="Arial"/>
      <family val="2"/>
    </font>
    <font>
      <sz val="9"/>
      <color rgb="FF000000"/>
      <name val="Tahoma"/>
      <family val="2"/>
    </font>
    <font>
      <b/>
      <sz val="9"/>
      <color rgb="FF000000"/>
      <name val="Tahoma"/>
      <family val="2"/>
    </font>
    <font>
      <sz val="10"/>
      <name val="Calibri"/>
      <family val="2"/>
      <scheme val="minor"/>
    </font>
    <font>
      <sz val="10"/>
      <color theme="1"/>
      <name val="Calibri"/>
      <family val="2"/>
      <scheme val="minor"/>
    </font>
    <font>
      <b/>
      <sz val="10"/>
      <name val="Calibri"/>
      <family val="2"/>
      <scheme val="minor"/>
    </font>
    <font>
      <sz val="10"/>
      <color rgb="FF000000"/>
      <name val="Calibri"/>
      <family val="2"/>
      <scheme val="minor"/>
    </font>
    <font>
      <sz val="10"/>
      <color rgb="FFFF0000"/>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
      <gradientFill degree="90">
        <stop position="0">
          <color theme="0"/>
        </stop>
        <stop position="1">
          <color rgb="FF00B050"/>
        </stop>
      </gradientFill>
    </fill>
    <fill>
      <gradientFill type="path" left="0.5" right="0.5" top="0.5" bottom="0.5">
        <stop position="0">
          <color theme="0"/>
        </stop>
        <stop position="1">
          <color theme="9" tint="-0.25098422193060094"/>
        </stop>
      </gradientFill>
    </fill>
    <fill>
      <patternFill patternType="solid">
        <fgColor theme="4" tint="-0.499984740745262"/>
        <bgColor indexed="64"/>
      </patternFill>
    </fill>
    <fill>
      <patternFill patternType="solid">
        <fgColor theme="2" tint="-0.499984740745262"/>
        <bgColor indexed="64"/>
      </patternFill>
    </fill>
    <fill>
      <gradientFill degree="270">
        <stop position="0">
          <color theme="0"/>
        </stop>
        <stop position="1">
          <color theme="9" tint="-0.25098422193060094"/>
        </stop>
      </gradientFill>
    </fill>
    <fill>
      <gradientFill degree="270">
        <stop position="0">
          <color theme="0"/>
        </stop>
        <stop position="1">
          <color theme="9" tint="0.40000610370189521"/>
        </stop>
      </gradient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s>
  <cellStyleXfs count="12">
    <xf numFmtId="0" fontId="0" fillId="0" borderId="0"/>
    <xf numFmtId="42"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3" fillId="0" borderId="0"/>
    <xf numFmtId="0" fontId="1" fillId="0" borderId="0" applyFont="0" applyFill="0" applyBorder="0" applyAlignment="0" applyProtection="0"/>
    <xf numFmtId="0" fontId="4" fillId="0" borderId="0"/>
    <xf numFmtId="4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49">
    <xf numFmtId="0" fontId="0" fillId="0" borderId="0" xfId="0"/>
    <xf numFmtId="0" fontId="0" fillId="0" borderId="1" xfId="0" applyBorder="1"/>
    <xf numFmtId="0" fontId="0" fillId="0" borderId="0" xfId="0"/>
    <xf numFmtId="0" fontId="0" fillId="0" borderId="1" xfId="0" applyBorder="1" applyProtection="1">
      <protection hidden="1"/>
    </xf>
    <xf numFmtId="0" fontId="2" fillId="0" borderId="0" xfId="0" applyFont="1"/>
    <xf numFmtId="0" fontId="5" fillId="0" borderId="0" xfId="0" applyFont="1"/>
    <xf numFmtId="0" fontId="6" fillId="0" borderId="0" xfId="0" applyFont="1"/>
    <xf numFmtId="0" fontId="6" fillId="4" borderId="1" xfId="0" applyFont="1" applyFill="1" applyBorder="1"/>
    <xf numFmtId="0" fontId="6" fillId="0" borderId="0" xfId="0" applyFont="1" applyAlignment="1">
      <alignment horizontal="left" wrapText="1"/>
    </xf>
    <xf numFmtId="0" fontId="6" fillId="0" borderId="0" xfId="0" applyFont="1" applyBorder="1"/>
    <xf numFmtId="0" fontId="6" fillId="0" borderId="10" xfId="0" applyFont="1" applyBorder="1"/>
    <xf numFmtId="0" fontId="6" fillId="0" borderId="8" xfId="0" applyFont="1" applyBorder="1"/>
    <xf numFmtId="0" fontId="6" fillId="0" borderId="9" xfId="0" applyFont="1" applyBorder="1"/>
    <xf numFmtId="0" fontId="6" fillId="0" borderId="6" xfId="0" applyFont="1" applyBorder="1"/>
    <xf numFmtId="0" fontId="6" fillId="0" borderId="11" xfId="0" applyFont="1" applyBorder="1"/>
    <xf numFmtId="0" fontId="6" fillId="0" borderId="8" xfId="0" applyFont="1" applyBorder="1" applyAlignment="1">
      <alignment vertical="top" wrapText="1"/>
    </xf>
    <xf numFmtId="0" fontId="6" fillId="0" borderId="0" xfId="0" applyFont="1" applyBorder="1" applyAlignment="1">
      <alignment vertical="top" wrapText="1"/>
    </xf>
    <xf numFmtId="0" fontId="6" fillId="5" borderId="1" xfId="0" applyFont="1" applyFill="1" applyBorder="1"/>
    <xf numFmtId="0" fontId="7" fillId="0" borderId="0" xfId="0" applyFont="1" applyBorder="1"/>
    <xf numFmtId="0" fontId="6" fillId="0" borderId="0" xfId="0" applyFont="1" applyBorder="1" applyAlignment="1">
      <alignment horizontal="left" wrapText="1"/>
    </xf>
    <xf numFmtId="0" fontId="5" fillId="0" borderId="0" xfId="0" applyFont="1" applyBorder="1"/>
    <xf numFmtId="0" fontId="7" fillId="0" borderId="0" xfId="0" applyFont="1" applyBorder="1" applyAlignment="1">
      <alignment vertical="center"/>
    </xf>
    <xf numFmtId="0" fontId="6" fillId="0" borderId="0" xfId="0" applyFont="1" applyFill="1"/>
    <xf numFmtId="167" fontId="0" fillId="0" borderId="0" xfId="3" applyNumberFormat="1" applyFont="1"/>
    <xf numFmtId="0" fontId="13" fillId="0" borderId="14" xfId="0" applyFont="1" applyBorder="1" applyAlignment="1">
      <alignment horizontal="left"/>
    </xf>
    <xf numFmtId="0" fontId="5" fillId="0" borderId="8" xfId="0" applyFont="1" applyBorder="1"/>
    <xf numFmtId="0" fontId="5" fillId="0" borderId="9" xfId="0" applyFont="1" applyFill="1" applyBorder="1"/>
    <xf numFmtId="0" fontId="6" fillId="0" borderId="6" xfId="0" applyFont="1" applyFill="1" applyBorder="1"/>
    <xf numFmtId="0" fontId="6" fillId="0" borderId="11" xfId="0" applyFont="1" applyFill="1" applyBorder="1"/>
    <xf numFmtId="167" fontId="0" fillId="0" borderId="0" xfId="0" applyNumberFormat="1"/>
    <xf numFmtId="3" fontId="0" fillId="0" borderId="0" xfId="0" applyNumberFormat="1"/>
    <xf numFmtId="41" fontId="8" fillId="0" borderId="0" xfId="8" applyFont="1"/>
    <xf numFmtId="41" fontId="15" fillId="11" borderId="1" xfId="8" applyFont="1" applyFill="1" applyBorder="1" applyAlignment="1">
      <alignment horizontal="center" vertical="center" wrapText="1"/>
    </xf>
    <xf numFmtId="41" fontId="8" fillId="0" borderId="1" xfId="8" applyFont="1" applyBorder="1"/>
    <xf numFmtId="41" fontId="8" fillId="2" borderId="1" xfId="8" applyFont="1" applyFill="1" applyBorder="1"/>
    <xf numFmtId="41" fontId="8" fillId="0" borderId="1" xfId="8" applyFont="1" applyBorder="1" applyAlignment="1">
      <alignment vertical="center"/>
    </xf>
    <xf numFmtId="41" fontId="14" fillId="0" borderId="1" xfId="8" applyFont="1" applyBorder="1"/>
    <xf numFmtId="41" fontId="14" fillId="2" borderId="1" xfId="8" applyFont="1" applyFill="1" applyBorder="1"/>
    <xf numFmtId="0" fontId="8" fillId="0" borderId="0" xfId="0" applyFont="1" applyAlignment="1">
      <alignment vertical="center"/>
    </xf>
    <xf numFmtId="41" fontId="8" fillId="0" borderId="0" xfId="8" applyFont="1" applyAlignment="1">
      <alignment vertical="center" wrapText="1"/>
    </xf>
    <xf numFmtId="41" fontId="8" fillId="0" borderId="8" xfId="8" applyFont="1" applyBorder="1" applyAlignment="1">
      <alignment vertical="center"/>
    </xf>
    <xf numFmtId="41" fontId="8" fillId="0" borderId="0" xfId="8" applyFont="1" applyBorder="1" applyAlignment="1">
      <alignment vertical="center"/>
    </xf>
    <xf numFmtId="41" fontId="8" fillId="0" borderId="13" xfId="8" applyFont="1" applyBorder="1" applyAlignment="1">
      <alignment vertical="center"/>
    </xf>
    <xf numFmtId="41" fontId="8" fillId="6" borderId="0" xfId="8" applyFont="1" applyFill="1" applyBorder="1" applyAlignment="1">
      <alignment vertical="center"/>
    </xf>
    <xf numFmtId="41" fontId="8" fillId="0" borderId="7" xfId="8" applyFont="1" applyBorder="1" applyAlignment="1">
      <alignment vertical="center"/>
    </xf>
    <xf numFmtId="41" fontId="8" fillId="6" borderId="0" xfId="8" applyFont="1" applyFill="1" applyBorder="1" applyAlignment="1">
      <alignment horizontal="right" vertical="center"/>
    </xf>
    <xf numFmtId="0" fontId="8" fillId="0" borderId="0" xfId="0" applyFont="1"/>
    <xf numFmtId="41" fontId="8" fillId="0" borderId="10" xfId="8" applyFont="1" applyBorder="1" applyAlignment="1">
      <alignment vertical="center"/>
    </xf>
    <xf numFmtId="0" fontId="14" fillId="0" borderId="1" xfId="0" applyFont="1" applyBorder="1" applyAlignment="1">
      <alignment vertical="center"/>
    </xf>
    <xf numFmtId="41" fontId="14" fillId="2" borderId="1" xfId="0" applyNumberFormat="1" applyFont="1" applyFill="1" applyBorder="1" applyAlignment="1">
      <alignment horizontal="right" vertical="center"/>
    </xf>
    <xf numFmtId="41" fontId="14" fillId="2" borderId="1" xfId="8" applyFont="1" applyFill="1" applyBorder="1" applyAlignment="1">
      <alignment vertical="center"/>
    </xf>
    <xf numFmtId="0" fontId="8" fillId="12" borderId="1" xfId="0" applyFont="1" applyFill="1" applyBorder="1" applyAlignment="1">
      <alignment vertical="center"/>
    </xf>
    <xf numFmtId="0" fontId="8" fillId="0" borderId="1" xfId="0" applyFont="1" applyBorder="1" applyAlignment="1">
      <alignment vertical="center"/>
    </xf>
    <xf numFmtId="41" fontId="8" fillId="2" borderId="1" xfId="8" applyFont="1" applyFill="1" applyBorder="1" applyAlignment="1">
      <alignment vertical="center"/>
    </xf>
    <xf numFmtId="41" fontId="8" fillId="2" borderId="1" xfId="0" applyNumberFormat="1" applyFont="1" applyFill="1" applyBorder="1" applyAlignment="1">
      <alignment vertical="center"/>
    </xf>
    <xf numFmtId="41" fontId="14" fillId="2" borderId="1" xfId="8" applyFont="1" applyFill="1" applyBorder="1" applyAlignment="1">
      <alignment horizontal="right" vertical="center"/>
    </xf>
    <xf numFmtId="41" fontId="8" fillId="2" borderId="0" xfId="0" applyNumberFormat="1" applyFont="1" applyFill="1" applyAlignment="1">
      <alignment vertical="center"/>
    </xf>
    <xf numFmtId="41" fontId="8" fillId="2" borderId="0" xfId="8" applyFont="1" applyFill="1" applyAlignment="1">
      <alignment vertical="center"/>
    </xf>
    <xf numFmtId="41" fontId="8" fillId="0" borderId="0" xfId="0" applyNumberFormat="1" applyFont="1" applyAlignment="1">
      <alignment vertical="center"/>
    </xf>
    <xf numFmtId="41" fontId="8" fillId="0" borderId="8" xfId="8" applyFont="1" applyBorder="1"/>
    <xf numFmtId="41" fontId="8" fillId="0" borderId="10" xfId="8" applyFont="1" applyBorder="1"/>
    <xf numFmtId="41" fontId="11" fillId="13" borderId="1" xfId="8" applyFont="1" applyFill="1" applyBorder="1" applyAlignment="1">
      <alignment vertical="center" wrapText="1"/>
    </xf>
    <xf numFmtId="41" fontId="11" fillId="13" borderId="1" xfId="8" applyFont="1" applyFill="1" applyBorder="1" applyAlignment="1">
      <alignment horizontal="center" vertical="center" wrapText="1"/>
    </xf>
    <xf numFmtId="41" fontId="11" fillId="14" borderId="1" xfId="8" applyFont="1" applyFill="1" applyBorder="1" applyAlignment="1">
      <alignment vertical="center" wrapText="1"/>
    </xf>
    <xf numFmtId="41" fontId="11" fillId="14" borderId="2" xfId="8" applyFont="1" applyFill="1" applyBorder="1" applyAlignment="1">
      <alignment vertical="center" wrapText="1"/>
    </xf>
    <xf numFmtId="41" fontId="11" fillId="14" borderId="1" xfId="8" applyFont="1" applyFill="1" applyBorder="1" applyAlignment="1">
      <alignment horizontal="center" vertical="center" wrapText="1"/>
    </xf>
    <xf numFmtId="14" fontId="0" fillId="3" borderId="0" xfId="0" applyNumberFormat="1" applyFill="1" applyBorder="1" applyAlignment="1">
      <alignment horizontal="center" vertical="center"/>
    </xf>
    <xf numFmtId="167" fontId="13" fillId="0" borderId="15" xfId="0" applyNumberFormat="1" applyFont="1" applyBorder="1"/>
    <xf numFmtId="0" fontId="13" fillId="0" borderId="15" xfId="0" applyFont="1" applyBorder="1" applyAlignment="1">
      <alignment horizontal="left"/>
    </xf>
    <xf numFmtId="167" fontId="13" fillId="0" borderId="14" xfId="0" applyNumberFormat="1" applyFont="1" applyBorder="1"/>
    <xf numFmtId="41" fontId="8" fillId="0" borderId="9" xfId="8" applyFont="1" applyBorder="1"/>
    <xf numFmtId="14" fontId="0" fillId="3" borderId="6" xfId="0" applyNumberFormat="1" applyFill="1" applyBorder="1" applyAlignment="1">
      <alignment horizontal="center" vertical="center"/>
    </xf>
    <xf numFmtId="41" fontId="8" fillId="0" borderId="6" xfId="8" applyFont="1" applyBorder="1"/>
    <xf numFmtId="41" fontId="8" fillId="0" borderId="11" xfId="8" applyFont="1" applyBorder="1"/>
    <xf numFmtId="41" fontId="8" fillId="6" borderId="6" xfId="8" applyFont="1" applyFill="1" applyBorder="1" applyAlignment="1">
      <alignment vertical="center"/>
    </xf>
    <xf numFmtId="41" fontId="8" fillId="0" borderId="0" xfId="8" applyFont="1" applyBorder="1"/>
    <xf numFmtId="41" fontId="8" fillId="6" borderId="6" xfId="8" applyFont="1" applyFill="1" applyBorder="1" applyAlignment="1">
      <alignment horizontal="right" vertical="center"/>
    </xf>
    <xf numFmtId="41" fontId="8" fillId="0" borderId="12" xfId="8" applyFont="1" applyBorder="1" applyAlignment="1">
      <alignment vertical="center"/>
    </xf>
    <xf numFmtId="41" fontId="8" fillId="6" borderId="12" xfId="8" applyFont="1" applyFill="1" applyBorder="1" applyAlignment="1">
      <alignment horizontal="right" vertical="center"/>
    </xf>
    <xf numFmtId="41" fontId="8" fillId="6" borderId="12" xfId="8" applyFont="1" applyFill="1" applyBorder="1" applyAlignment="1">
      <alignment vertical="center"/>
    </xf>
    <xf numFmtId="41" fontId="8" fillId="6" borderId="13" xfId="8" applyFont="1" applyFill="1" applyBorder="1" applyAlignment="1">
      <alignment vertical="center"/>
    </xf>
    <xf numFmtId="41" fontId="8" fillId="6" borderId="10" xfId="8" applyFont="1" applyFill="1" applyBorder="1" applyAlignment="1">
      <alignment vertical="center"/>
    </xf>
    <xf numFmtId="41" fontId="8" fillId="6" borderId="11" xfId="8" applyFont="1" applyFill="1" applyBorder="1" applyAlignment="1">
      <alignment vertical="center"/>
    </xf>
    <xf numFmtId="14" fontId="0" fillId="3" borderId="12" xfId="0" applyNumberFormat="1" applyFill="1" applyBorder="1" applyAlignment="1">
      <alignment horizontal="center" vertical="center"/>
    </xf>
    <xf numFmtId="41" fontId="8" fillId="6" borderId="12" xfId="8" applyFont="1" applyFill="1" applyBorder="1" applyAlignment="1">
      <alignment horizontal="center" vertical="center"/>
    </xf>
    <xf numFmtId="41" fontId="15" fillId="11" borderId="2" xfId="8" applyFont="1" applyFill="1" applyBorder="1" applyAlignment="1">
      <alignment horizontal="center" vertical="center" wrapText="1"/>
    </xf>
    <xf numFmtId="41" fontId="8" fillId="6" borderId="0" xfId="8" applyFont="1" applyFill="1" applyBorder="1" applyAlignment="1">
      <alignment horizontal="center" vertical="center"/>
    </xf>
    <xf numFmtId="41" fontId="8" fillId="6" borderId="6" xfId="8" applyFont="1" applyFill="1" applyBorder="1" applyAlignment="1">
      <alignment horizontal="center" vertical="center"/>
    </xf>
    <xf numFmtId="0" fontId="8" fillId="0" borderId="1" xfId="0" applyFont="1" applyFill="1" applyBorder="1" applyAlignment="1">
      <alignment vertical="center"/>
    </xf>
    <xf numFmtId="41" fontId="8" fillId="0" borderId="0" xfId="8" applyFont="1" applyAlignment="1">
      <alignment horizontal="center"/>
    </xf>
    <xf numFmtId="0" fontId="8" fillId="0" borderId="0" xfId="0" applyFont="1" applyAlignment="1">
      <alignment horizontal="center" vertical="center"/>
    </xf>
    <xf numFmtId="41" fontId="8" fillId="0" borderId="0" xfId="8" applyFont="1" applyBorder="1" applyAlignment="1">
      <alignment horizontal="center" vertical="center"/>
    </xf>
    <xf numFmtId="41" fontId="8" fillId="0" borderId="0" xfId="8" applyFont="1" applyBorder="1" applyAlignment="1">
      <alignment horizontal="center"/>
    </xf>
    <xf numFmtId="41" fontId="8" fillId="0" borderId="6" xfId="8" applyFont="1" applyBorder="1" applyAlignment="1">
      <alignment horizontal="center"/>
    </xf>
    <xf numFmtId="0" fontId="14" fillId="0" borderId="0" xfId="0" applyFont="1" applyFill="1" applyBorder="1" applyAlignment="1">
      <alignment vertical="center"/>
    </xf>
    <xf numFmtId="41" fontId="11" fillId="0" borderId="0" xfId="8" applyFont="1" applyFill="1" applyBorder="1" applyAlignment="1">
      <alignment horizontal="center" vertical="center" wrapText="1"/>
    </xf>
    <xf numFmtId="0" fontId="8" fillId="0" borderId="0" xfId="0" applyFont="1" applyFill="1" applyBorder="1" applyAlignment="1">
      <alignment vertical="center"/>
    </xf>
    <xf numFmtId="0" fontId="8" fillId="0" borderId="0" xfId="0" applyFont="1" applyFill="1" applyBorder="1" applyAlignment="1">
      <alignment horizontal="right" vertical="center"/>
    </xf>
    <xf numFmtId="41" fontId="8" fillId="0" borderId="0" xfId="0" applyNumberFormat="1" applyFont="1" applyFill="1" applyBorder="1" applyAlignment="1">
      <alignment vertical="center"/>
    </xf>
    <xf numFmtId="41" fontId="11" fillId="0" borderId="0" xfId="8" applyFont="1" applyFill="1" applyBorder="1" applyAlignment="1">
      <alignment vertical="center" wrapText="1"/>
    </xf>
    <xf numFmtId="41" fontId="8" fillId="0" borderId="0" xfId="8" applyFont="1" applyFill="1" applyBorder="1" applyAlignment="1">
      <alignment vertical="center"/>
    </xf>
    <xf numFmtId="41" fontId="8" fillId="0" borderId="0" xfId="8" applyFont="1" applyFill="1" applyBorder="1"/>
    <xf numFmtId="41" fontId="15" fillId="11" borderId="13" xfId="8" applyFont="1" applyFill="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horizontal="center" vertical="center" wrapText="1"/>
    </xf>
    <xf numFmtId="41" fontId="14" fillId="0" borderId="0" xfId="8" applyFont="1" applyFill="1" applyBorder="1"/>
    <xf numFmtId="0" fontId="8" fillId="0" borderId="1" xfId="0" applyNumberFormat="1" applyFont="1" applyBorder="1" applyAlignment="1">
      <alignment vertical="center"/>
    </xf>
    <xf numFmtId="0" fontId="13" fillId="0" borderId="8" xfId="0" applyFont="1" applyBorder="1" applyAlignment="1">
      <alignment horizontal="left" inden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9" fillId="7"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167" fontId="2" fillId="0" borderId="0" xfId="3" applyNumberFormat="1" applyFont="1"/>
    <xf numFmtId="167" fontId="2" fillId="0" borderId="0" xfId="0" applyNumberFormat="1" applyFont="1"/>
    <xf numFmtId="3" fontId="2" fillId="0" borderId="0" xfId="0" applyNumberFormat="1" applyFont="1"/>
    <xf numFmtId="167" fontId="13" fillId="0" borderId="1" xfId="0" applyNumberFormat="1" applyFont="1" applyBorder="1" applyAlignment="1">
      <alignment indent="1"/>
    </xf>
    <xf numFmtId="167" fontId="13" fillId="0" borderId="1" xfId="0" applyNumberFormat="1" applyFont="1" applyBorder="1" applyAlignment="1">
      <alignment horizontal="left" indent="1"/>
    </xf>
    <xf numFmtId="167" fontId="17" fillId="5" borderId="15" xfId="0" applyNumberFormat="1" applyFont="1" applyFill="1" applyBorder="1" applyAlignment="1">
      <alignment horizontal="center" vertical="center" wrapText="1"/>
    </xf>
    <xf numFmtId="0" fontId="17" fillId="5" borderId="15" xfId="0" applyFont="1" applyFill="1" applyBorder="1" applyAlignment="1">
      <alignment horizontal="center" vertical="center" wrapText="1"/>
    </xf>
    <xf numFmtId="167" fontId="17" fillId="5"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167" fontId="17" fillId="5" borderId="14" xfId="0" applyNumberFormat="1" applyFont="1" applyFill="1" applyBorder="1" applyAlignment="1">
      <alignment horizontal="center" vertical="center" wrapText="1"/>
    </xf>
    <xf numFmtId="9" fontId="0" fillId="0" borderId="0" xfId="0" applyNumberFormat="1"/>
    <xf numFmtId="0" fontId="22" fillId="5" borderId="16" xfId="0" applyFont="1" applyFill="1" applyBorder="1" applyAlignment="1">
      <alignment horizontal="center" vertical="center" wrapText="1"/>
    </xf>
    <xf numFmtId="164" fontId="22" fillId="5" borderId="16" xfId="0" applyNumberFormat="1" applyFont="1" applyFill="1" applyBorder="1" applyAlignment="1">
      <alignment horizontal="center" vertical="center" wrapText="1"/>
    </xf>
    <xf numFmtId="49" fontId="22" fillId="5" borderId="16" xfId="0" applyNumberFormat="1" applyFont="1" applyFill="1" applyBorder="1" applyAlignment="1">
      <alignment horizontal="center" vertical="center" wrapText="1"/>
    </xf>
    <xf numFmtId="49" fontId="22" fillId="8" borderId="16" xfId="0" applyNumberFormat="1" applyFont="1" applyFill="1" applyBorder="1" applyAlignment="1">
      <alignment horizontal="center" vertical="center" wrapText="1"/>
    </xf>
    <xf numFmtId="49" fontId="22" fillId="8" borderId="16" xfId="0" applyNumberFormat="1" applyFont="1" applyFill="1" applyBorder="1" applyAlignment="1">
      <alignment vertical="center" wrapText="1"/>
    </xf>
    <xf numFmtId="49" fontId="22" fillId="5" borderId="16" xfId="0" applyNumberFormat="1" applyFont="1" applyFill="1" applyBorder="1" applyAlignment="1">
      <alignment horizontal="left" vertical="center" wrapText="1"/>
    </xf>
    <xf numFmtId="0" fontId="22" fillId="7" borderId="16" xfId="0" applyFont="1" applyFill="1" applyBorder="1" applyAlignment="1">
      <alignment horizontal="center" vertical="center" wrapText="1"/>
    </xf>
    <xf numFmtId="0" fontId="21" fillId="0" borderId="16" xfId="0" applyFont="1" applyBorder="1" applyAlignment="1">
      <alignment horizontal="center" vertical="center" wrapText="1"/>
    </xf>
    <xf numFmtId="0" fontId="21" fillId="3" borderId="16" xfId="0" applyFont="1" applyFill="1" applyBorder="1" applyAlignment="1">
      <alignment horizontal="center" vertical="center" wrapText="1"/>
    </xf>
    <xf numFmtId="14" fontId="23" fillId="3" borderId="16" xfId="0" applyNumberFormat="1" applyFont="1" applyFill="1" applyBorder="1" applyAlignment="1">
      <alignment horizontal="center" vertical="center" wrapText="1"/>
    </xf>
    <xf numFmtId="0" fontId="21" fillId="3" borderId="16" xfId="0" applyFont="1" applyFill="1" applyBorder="1" applyAlignment="1">
      <alignment horizontal="left" vertical="center" wrapText="1"/>
    </xf>
    <xf numFmtId="49" fontId="21" fillId="3" borderId="16" xfId="0" applyNumberFormat="1" applyFont="1" applyFill="1" applyBorder="1" applyAlignment="1">
      <alignment horizontal="left" vertical="center" wrapText="1"/>
    </xf>
    <xf numFmtId="167" fontId="21" fillId="3" borderId="16" xfId="3" applyNumberFormat="1" applyFont="1" applyFill="1" applyBorder="1" applyAlignment="1">
      <alignment horizontal="right" vertical="center" wrapText="1"/>
    </xf>
    <xf numFmtId="167" fontId="21" fillId="3" borderId="16" xfId="3" applyNumberFormat="1" applyFont="1" applyFill="1" applyBorder="1" applyAlignment="1">
      <alignment vertical="center" wrapText="1"/>
    </xf>
    <xf numFmtId="0" fontId="23" fillId="3" borderId="16" xfId="0" applyFont="1" applyFill="1" applyBorder="1" applyAlignment="1">
      <alignment horizontal="left" vertical="center" wrapText="1"/>
    </xf>
    <xf numFmtId="42" fontId="21" fillId="3" borderId="16" xfId="1" applyFont="1" applyFill="1" applyBorder="1" applyAlignment="1">
      <alignment vertical="center" wrapText="1"/>
    </xf>
    <xf numFmtId="9" fontId="20" fillId="3" borderId="16" xfId="2" applyFont="1" applyFill="1" applyBorder="1" applyAlignment="1">
      <alignment horizontal="center" vertical="center" wrapText="1"/>
    </xf>
    <xf numFmtId="14" fontId="21" fillId="3" borderId="16" xfId="1" applyNumberFormat="1" applyFont="1" applyFill="1" applyBorder="1" applyAlignment="1">
      <alignment horizontal="center" vertical="center" wrapText="1"/>
    </xf>
    <xf numFmtId="167" fontId="21" fillId="3" borderId="16" xfId="3" applyNumberFormat="1" applyFont="1" applyFill="1" applyBorder="1" applyAlignment="1">
      <alignment horizontal="center" vertical="center" wrapText="1"/>
    </xf>
    <xf numFmtId="14" fontId="21" fillId="0" borderId="16" xfId="0" applyNumberFormat="1" applyFont="1" applyBorder="1" applyAlignment="1">
      <alignment horizontal="center" vertical="center" wrapText="1"/>
    </xf>
    <xf numFmtId="9" fontId="21" fillId="3" borderId="16" xfId="2" applyFont="1" applyFill="1" applyBorder="1" applyAlignment="1">
      <alignment horizontal="center" vertical="center" wrapText="1"/>
    </xf>
    <xf numFmtId="0" fontId="21" fillId="3" borderId="16" xfId="2" applyNumberFormat="1" applyFont="1" applyFill="1" applyBorder="1" applyAlignment="1" applyProtection="1">
      <alignment horizontal="center" vertical="center" wrapText="1"/>
    </xf>
    <xf numFmtId="14" fontId="23" fillId="0" borderId="16" xfId="0" applyNumberFormat="1" applyFont="1" applyFill="1" applyBorder="1" applyAlignment="1">
      <alignment horizontal="center" vertical="center" wrapText="1"/>
    </xf>
    <xf numFmtId="0" fontId="21" fillId="0" borderId="16" xfId="0" applyFont="1" applyFill="1" applyBorder="1" applyAlignment="1">
      <alignment horizontal="left" vertical="center" wrapText="1"/>
    </xf>
    <xf numFmtId="49" fontId="21" fillId="0" borderId="16" xfId="0" applyNumberFormat="1" applyFont="1" applyFill="1" applyBorder="1" applyAlignment="1">
      <alignment horizontal="left" vertical="center" wrapText="1"/>
    </xf>
    <xf numFmtId="0" fontId="21" fillId="0" borderId="16" xfId="0" applyFont="1" applyFill="1" applyBorder="1" applyAlignment="1">
      <alignment horizontal="center" vertical="center" wrapText="1"/>
    </xf>
    <xf numFmtId="167" fontId="21" fillId="0" borderId="16" xfId="3" applyNumberFormat="1" applyFont="1" applyFill="1" applyBorder="1" applyAlignment="1">
      <alignment horizontal="right" vertical="center" wrapText="1"/>
    </xf>
    <xf numFmtId="167" fontId="21" fillId="0" borderId="16" xfId="3" applyNumberFormat="1" applyFont="1" applyFill="1" applyBorder="1" applyAlignment="1">
      <alignment vertical="center" wrapText="1"/>
    </xf>
    <xf numFmtId="0" fontId="23" fillId="0" borderId="16" xfId="0" applyFont="1" applyFill="1" applyBorder="1" applyAlignment="1">
      <alignment horizontal="left" vertical="center" wrapText="1"/>
    </xf>
    <xf numFmtId="0" fontId="21" fillId="0" borderId="16" xfId="2" applyNumberFormat="1" applyFont="1" applyFill="1" applyBorder="1" applyAlignment="1" applyProtection="1">
      <alignment horizontal="center" vertical="center" wrapText="1"/>
    </xf>
    <xf numFmtId="9" fontId="21" fillId="0" borderId="16" xfId="2" applyFont="1" applyFill="1" applyBorder="1" applyAlignment="1">
      <alignment horizontal="center" vertical="center" wrapText="1"/>
    </xf>
    <xf numFmtId="14" fontId="21" fillId="0" borderId="16" xfId="1" applyNumberFormat="1" applyFont="1" applyFill="1" applyBorder="1" applyAlignment="1">
      <alignment horizontal="center" vertical="center" wrapText="1"/>
    </xf>
    <xf numFmtId="167" fontId="21" fillId="0" borderId="16" xfId="3" applyNumberFormat="1" applyFont="1" applyFill="1" applyBorder="1" applyAlignment="1">
      <alignment horizontal="center" vertical="center" wrapText="1"/>
    </xf>
    <xf numFmtId="14" fontId="21" fillId="3" borderId="16" xfId="0" applyNumberFormat="1" applyFont="1" applyFill="1" applyBorder="1" applyAlignment="1">
      <alignment horizontal="center" vertical="center" wrapText="1"/>
    </xf>
    <xf numFmtId="0" fontId="21" fillId="3" borderId="16" xfId="0" applyFont="1" applyFill="1" applyBorder="1" applyAlignment="1">
      <alignment vertical="center" wrapText="1"/>
    </xf>
    <xf numFmtId="0" fontId="21" fillId="3" borderId="16" xfId="2" applyNumberFormat="1" applyFont="1" applyFill="1" applyBorder="1" applyAlignment="1">
      <alignment horizontal="center" vertical="center" wrapText="1"/>
    </xf>
    <xf numFmtId="0" fontId="23" fillId="3" borderId="16" xfId="0" applyFont="1" applyFill="1" applyBorder="1" applyAlignment="1">
      <alignment horizontal="center" vertical="center" wrapText="1"/>
    </xf>
    <xf numFmtId="6" fontId="21" fillId="3" borderId="16" xfId="1" applyNumberFormat="1" applyFont="1" applyFill="1" applyBorder="1" applyAlignment="1">
      <alignment vertical="center" wrapText="1"/>
    </xf>
    <xf numFmtId="14" fontId="20" fillId="3" borderId="16" xfId="0" applyNumberFormat="1" applyFont="1" applyFill="1" applyBorder="1" applyAlignment="1">
      <alignment horizontal="center" vertical="center" wrapText="1"/>
    </xf>
    <xf numFmtId="0" fontId="20" fillId="3" borderId="16" xfId="0" applyFont="1" applyFill="1" applyBorder="1" applyAlignment="1">
      <alignment horizontal="left" vertical="center" wrapText="1"/>
    </xf>
    <xf numFmtId="49" fontId="20" fillId="3" borderId="16" xfId="0" applyNumberFormat="1" applyFont="1" applyFill="1" applyBorder="1" applyAlignment="1">
      <alignment horizontal="left" vertical="center" wrapText="1"/>
    </xf>
    <xf numFmtId="0" fontId="20" fillId="3" borderId="16" xfId="0" applyFont="1" applyFill="1" applyBorder="1" applyAlignment="1">
      <alignment horizontal="center" vertical="center" wrapText="1"/>
    </xf>
    <xf numFmtId="167" fontId="20" fillId="3" borderId="16" xfId="3" applyNumberFormat="1" applyFont="1" applyFill="1" applyBorder="1" applyAlignment="1">
      <alignment horizontal="right" vertical="center" wrapText="1"/>
    </xf>
    <xf numFmtId="167" fontId="20" fillId="0" borderId="16" xfId="3" applyNumberFormat="1" applyFont="1" applyFill="1" applyBorder="1" applyAlignment="1">
      <alignment vertical="center" wrapText="1"/>
    </xf>
    <xf numFmtId="167" fontId="20" fillId="3" borderId="16" xfId="3" applyNumberFormat="1" applyFont="1" applyFill="1" applyBorder="1" applyAlignment="1">
      <alignment vertical="center" wrapText="1"/>
    </xf>
    <xf numFmtId="6" fontId="20" fillId="3" borderId="16" xfId="1" applyNumberFormat="1" applyFont="1" applyFill="1" applyBorder="1" applyAlignment="1">
      <alignment vertical="center" wrapText="1"/>
    </xf>
    <xf numFmtId="14" fontId="20" fillId="3" borderId="16" xfId="1" applyNumberFormat="1" applyFont="1" applyFill="1" applyBorder="1" applyAlignment="1">
      <alignment horizontal="center" vertical="center" wrapText="1"/>
    </xf>
    <xf numFmtId="167" fontId="20" fillId="3" borderId="16" xfId="3" applyNumberFormat="1" applyFont="1" applyFill="1" applyBorder="1" applyAlignment="1">
      <alignment horizontal="center" vertical="center" wrapText="1"/>
    </xf>
    <xf numFmtId="167" fontId="20" fillId="3" borderId="16" xfId="0" applyNumberFormat="1" applyFont="1" applyFill="1" applyBorder="1" applyAlignment="1">
      <alignment horizontal="center" vertical="center" wrapText="1"/>
    </xf>
    <xf numFmtId="0" fontId="20" fillId="3" borderId="16" xfId="0" applyFont="1" applyFill="1" applyBorder="1" applyAlignment="1">
      <alignment vertical="center" wrapText="1"/>
    </xf>
    <xf numFmtId="49" fontId="20" fillId="0" borderId="16" xfId="0" applyNumberFormat="1" applyFont="1" applyFill="1" applyBorder="1" applyAlignment="1">
      <alignment horizontal="left" vertical="center" wrapText="1"/>
    </xf>
    <xf numFmtId="167" fontId="20" fillId="0" borderId="16" xfId="3" applyNumberFormat="1" applyFont="1" applyFill="1" applyBorder="1" applyAlignment="1">
      <alignment horizontal="right" vertical="center" wrapText="1"/>
    </xf>
    <xf numFmtId="0" fontId="20" fillId="0" borderId="16" xfId="0" applyFont="1" applyFill="1" applyBorder="1" applyAlignment="1">
      <alignment horizontal="left" vertical="center" wrapText="1"/>
    </xf>
    <xf numFmtId="0" fontId="20" fillId="0" borderId="16" xfId="0" applyFont="1" applyFill="1" applyBorder="1" applyAlignment="1">
      <alignment horizontal="center" vertical="center" wrapText="1"/>
    </xf>
    <xf numFmtId="6" fontId="21" fillId="0" borderId="16" xfId="1" applyNumberFormat="1" applyFont="1" applyFill="1" applyBorder="1" applyAlignment="1">
      <alignment vertical="center" wrapText="1"/>
    </xf>
    <xf numFmtId="0" fontId="21" fillId="0" borderId="16" xfId="0" applyFont="1" applyFill="1" applyBorder="1" applyAlignment="1">
      <alignment vertical="center" wrapText="1"/>
    </xf>
    <xf numFmtId="0" fontId="21" fillId="0" borderId="16" xfId="0" applyFont="1" applyBorder="1" applyAlignment="1">
      <alignment horizontal="left" vertical="center" wrapText="1"/>
    </xf>
    <xf numFmtId="0" fontId="21" fillId="0" borderId="16" xfId="0" applyFont="1" applyBorder="1" applyAlignment="1">
      <alignment vertical="center" wrapText="1"/>
    </xf>
    <xf numFmtId="42" fontId="21" fillId="0" borderId="16" xfId="1" applyFont="1" applyBorder="1" applyAlignment="1">
      <alignment horizontal="center" vertical="center" wrapText="1"/>
    </xf>
    <xf numFmtId="42" fontId="21" fillId="0" borderId="16" xfId="1" applyFont="1" applyBorder="1" applyAlignment="1">
      <alignment vertical="center" wrapText="1"/>
    </xf>
    <xf numFmtId="14" fontId="21" fillId="0" borderId="16" xfId="0" applyNumberFormat="1" applyFont="1" applyFill="1" applyBorder="1" applyAlignment="1">
      <alignment horizontal="center" vertical="center" wrapText="1"/>
    </xf>
    <xf numFmtId="167" fontId="20" fillId="0" borderId="16" xfId="0" applyNumberFormat="1" applyFont="1" applyFill="1" applyBorder="1" applyAlignment="1">
      <alignment horizontal="center" vertical="center" wrapText="1"/>
    </xf>
    <xf numFmtId="9" fontId="21" fillId="0" borderId="16" xfId="2" applyFont="1" applyBorder="1" applyAlignment="1">
      <alignment vertical="center" wrapText="1"/>
    </xf>
    <xf numFmtId="49" fontId="21" fillId="0" borderId="16" xfId="0" applyNumberFormat="1" applyFont="1" applyBorder="1" applyAlignment="1">
      <alignment horizontal="left" vertical="center" wrapText="1"/>
    </xf>
    <xf numFmtId="0" fontId="21" fillId="0" borderId="16" xfId="0" applyFont="1" applyBorder="1" applyAlignment="1">
      <alignment horizontal="right" vertical="center" wrapText="1"/>
    </xf>
    <xf numFmtId="0" fontId="21" fillId="0" borderId="16" xfId="0" applyNumberFormat="1" applyFont="1" applyBorder="1" applyAlignment="1">
      <alignment vertical="center" wrapText="1"/>
    </xf>
    <xf numFmtId="14" fontId="20" fillId="0" borderId="16" xfId="0" applyNumberFormat="1" applyFont="1" applyFill="1" applyBorder="1" applyAlignment="1">
      <alignment horizontal="center" vertical="center" wrapText="1"/>
    </xf>
    <xf numFmtId="6" fontId="20" fillId="0" borderId="16" xfId="1" applyNumberFormat="1" applyFont="1" applyFill="1" applyBorder="1" applyAlignment="1">
      <alignment vertical="center" wrapText="1"/>
    </xf>
    <xf numFmtId="9" fontId="20" fillId="0" borderId="16" xfId="2" applyFont="1" applyFill="1" applyBorder="1" applyAlignment="1">
      <alignment horizontal="center" vertical="center" wrapText="1"/>
    </xf>
    <xf numFmtId="14" fontId="20" fillId="0" borderId="16" xfId="1" applyNumberFormat="1" applyFont="1" applyFill="1" applyBorder="1" applyAlignment="1">
      <alignment horizontal="center" vertical="center" wrapText="1"/>
    </xf>
    <xf numFmtId="167" fontId="20" fillId="0" borderId="16" xfId="3" applyNumberFormat="1" applyFont="1" applyFill="1" applyBorder="1" applyAlignment="1">
      <alignment horizontal="center" vertical="center" wrapText="1"/>
    </xf>
    <xf numFmtId="0" fontId="20" fillId="0" borderId="16" xfId="0" applyFont="1" applyFill="1" applyBorder="1" applyAlignment="1">
      <alignmen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horizontal="center" vertical="center" wrapText="1"/>
    </xf>
    <xf numFmtId="0" fontId="21" fillId="0" borderId="16" xfId="0" applyFont="1" applyFill="1" applyBorder="1" applyAlignment="1">
      <alignment horizontal="left"/>
    </xf>
    <xf numFmtId="6" fontId="21" fillId="0" borderId="16" xfId="1" applyNumberFormat="1" applyFont="1" applyFill="1" applyBorder="1" applyAlignment="1">
      <alignment horizontal="right" vertical="center" wrapText="1"/>
    </xf>
    <xf numFmtId="0" fontId="7" fillId="9"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9" fillId="7" borderId="3" xfId="0" applyFont="1" applyFill="1" applyBorder="1" applyAlignment="1">
      <alignment horizontal="left" vertical="center" wrapText="1"/>
    </xf>
    <xf numFmtId="0" fontId="9" fillId="7" borderId="4" xfId="0" applyFont="1" applyFill="1" applyBorder="1" applyAlignment="1">
      <alignment horizontal="left" vertical="center" wrapText="1"/>
    </xf>
    <xf numFmtId="0" fontId="9" fillId="7" borderId="5" xfId="0" applyFont="1" applyFill="1" applyBorder="1" applyAlignment="1">
      <alignment horizontal="left" vertical="center" wrapText="1"/>
    </xf>
    <xf numFmtId="0" fontId="6" fillId="0" borderId="0" xfId="0" applyFont="1" applyBorder="1" applyAlignment="1">
      <alignment horizontal="justify" wrapText="1"/>
    </xf>
    <xf numFmtId="0" fontId="6" fillId="0" borderId="0" xfId="0" applyFont="1" applyBorder="1" applyAlignment="1">
      <alignment horizontal="justify"/>
    </xf>
    <xf numFmtId="0" fontId="6" fillId="0" borderId="0" xfId="0" applyFont="1" applyBorder="1" applyAlignment="1">
      <alignment horizontal="left" vertical="top" wrapText="1"/>
    </xf>
    <xf numFmtId="0" fontId="6" fillId="0" borderId="1" xfId="0" applyFont="1" applyFill="1" applyBorder="1" applyAlignment="1">
      <alignment horizontal="center" vertical="center"/>
    </xf>
    <xf numFmtId="0" fontId="6" fillId="4" borderId="1" xfId="0" applyFont="1" applyFill="1" applyBorder="1" applyAlignment="1">
      <alignment horizontal="left"/>
    </xf>
    <xf numFmtId="0" fontId="6" fillId="5" borderId="1" xfId="0" applyFont="1" applyFill="1" applyBorder="1" applyAlignment="1">
      <alignment horizontal="left"/>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5" xfId="0" applyFont="1" applyFill="1" applyBorder="1" applyAlignment="1">
      <alignment horizontal="center" vertical="center"/>
    </xf>
    <xf numFmtId="0" fontId="6" fillId="0" borderId="0" xfId="0" applyFont="1" applyBorder="1" applyAlignment="1">
      <alignment horizontal="left" wrapText="1"/>
    </xf>
    <xf numFmtId="0" fontId="6" fillId="0" borderId="0" xfId="0" applyFont="1" applyAlignment="1">
      <alignment horizontal="left" vertical="center" wrapText="1"/>
    </xf>
    <xf numFmtId="0" fontId="7" fillId="0" borderId="0" xfId="0" applyFont="1" applyBorder="1" applyAlignment="1">
      <alignment horizontal="justify" wrapText="1"/>
    </xf>
    <xf numFmtId="0" fontId="7" fillId="9"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justify" vertical="center" wrapText="1"/>
    </xf>
    <xf numFmtId="0" fontId="6" fillId="0" borderId="0" xfId="0" applyFont="1" applyFill="1" applyBorder="1" applyAlignment="1">
      <alignment horizontal="left" vertical="center"/>
    </xf>
    <xf numFmtId="0" fontId="10" fillId="10" borderId="3" xfId="0" applyFont="1" applyFill="1" applyBorder="1" applyAlignment="1">
      <alignment horizontal="center"/>
    </xf>
    <xf numFmtId="0" fontId="10" fillId="10" borderId="5" xfId="0" applyFont="1" applyFill="1" applyBorder="1" applyAlignment="1">
      <alignment horizontal="center"/>
    </xf>
    <xf numFmtId="41" fontId="16" fillId="14" borderId="7" xfId="8" applyFont="1" applyFill="1" applyBorder="1" applyAlignment="1">
      <alignment horizontal="center" vertical="center" wrapText="1"/>
    </xf>
    <xf numFmtId="41" fontId="16" fillId="14" borderId="13" xfId="8" applyFont="1" applyFill="1" applyBorder="1" applyAlignment="1">
      <alignment horizontal="center" vertical="center" wrapText="1"/>
    </xf>
    <xf numFmtId="41" fontId="16" fillId="14" borderId="9" xfId="8" applyFont="1" applyFill="1" applyBorder="1" applyAlignment="1">
      <alignment horizontal="center" vertical="center" wrapText="1"/>
    </xf>
    <xf numFmtId="41" fontId="16" fillId="14" borderId="11" xfId="8" applyFont="1" applyFill="1" applyBorder="1" applyAlignment="1">
      <alignment horizontal="center" vertical="center" wrapText="1"/>
    </xf>
    <xf numFmtId="41" fontId="16" fillId="13" borderId="1" xfId="8" applyFont="1" applyFill="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2" fillId="4" borderId="1" xfId="0" applyFont="1" applyFill="1" applyBorder="1" applyAlignment="1">
      <alignment horizontal="center"/>
    </xf>
    <xf numFmtId="0" fontId="20" fillId="3" borderId="16" xfId="2" applyNumberFormat="1" applyFont="1" applyFill="1" applyBorder="1" applyAlignment="1" applyProtection="1">
      <alignment horizontal="center" vertical="center" wrapText="1"/>
    </xf>
    <xf numFmtId="0" fontId="20" fillId="0" borderId="16" xfId="0" applyFont="1" applyBorder="1" applyAlignment="1">
      <alignment horizontal="center" vertical="center" wrapText="1"/>
    </xf>
    <xf numFmtId="14" fontId="20" fillId="0" borderId="16" xfId="0" applyNumberFormat="1" applyFont="1" applyBorder="1" applyAlignment="1">
      <alignment horizontal="center" vertical="center" wrapText="1"/>
    </xf>
  </cellXfs>
  <cellStyles count="12">
    <cellStyle name="Millares" xfId="3" builtinId="3"/>
    <cellStyle name="Millares [0]" xfId="8" builtinId="6"/>
    <cellStyle name="Millares [0] 2" xfId="11"/>
    <cellStyle name="Millares 2" xfId="4"/>
    <cellStyle name="Millares 3" xfId="10"/>
    <cellStyle name="Moneda [0]" xfId="1" builtinId="7"/>
    <cellStyle name="Moneda [0] 2" xfId="9"/>
    <cellStyle name="Normal" xfId="0" builtinId="0"/>
    <cellStyle name="Normal 2" xfId="5"/>
    <cellStyle name="Normal 3" xfId="7"/>
    <cellStyle name="Porcentaje" xfId="2" builtinId="5"/>
    <cellStyle name="Porcentaje 2" xfId="6"/>
  </cellStyles>
  <dxfs count="47">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67" formatCode="_-* #,##0_-;\-* #,##0_-;_-* &quot;-&quot;??_-;_-@_-"/>
    </dxf>
    <dxf>
      <numFmt numFmtId="167" formatCode="_-* #,##0_-;\-* #,##0_-;_-* &quot;-&quot;??_-;_-@_-"/>
    </dxf>
    <dxf>
      <numFmt numFmtId="167" formatCode="_-* #,##0_-;\-* #,##0_-;_-* &quot;-&quot;??_-;_-@_-"/>
    </dxf>
    <dxf>
      <numFmt numFmtId="167" formatCode="_-* #,##0_-;\-* #,##0_-;_-* &quot;-&quot;??_-;_-@_-"/>
    </dxf>
    <dxf>
      <numFmt numFmtId="167" formatCode="_-* #,##0_-;\-* #,##0_-;_-* &quot;-&quot;??_-;_-@_-"/>
    </dxf>
    <dxf>
      <numFmt numFmtId="167" formatCode="_-* #,##0_-;\-* #,##0_-;_-* &quot;-&quot;??_-;_-@_-"/>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numFmt numFmtId="167" formatCode="_-* #,##0_-;\-* #,##0_-;_-* &quot;-&quot;??_-;_-@_-"/>
    </dxf>
    <dxf>
      <font>
        <sz val="12"/>
      </font>
      <alignment indent="1" readingOrder="0"/>
    </dxf>
    <dxf>
      <font>
        <sz val="12"/>
      </font>
      <alignment indent="1" readingOrder="0"/>
    </dxf>
    <dxf>
      <font>
        <b/>
        <sz val="12"/>
        <color auto="1"/>
        <name val="Arial"/>
        <scheme val="none"/>
      </font>
      <fill>
        <patternFill patternType="solid">
          <fgColor indexed="64"/>
          <bgColor theme="9" tint="0.59999389629810485"/>
        </patternFill>
      </fill>
      <alignment horizontal="center" vertical="center" wrapText="1" readingOrder="0"/>
    </dxf>
    <dxf>
      <font>
        <b/>
        <sz val="12"/>
        <color auto="1"/>
        <name val="Arial"/>
        <scheme val="none"/>
      </font>
      <fill>
        <patternFill patternType="solid">
          <fgColor indexed="64"/>
          <bgColor theme="9" tint="0.59999389629810485"/>
        </patternFill>
      </fill>
      <alignment horizontal="center" vertical="center" wrapText="1" readingOrder="0"/>
    </dxf>
    <dxf>
      <font>
        <b/>
        <sz val="12"/>
        <color auto="1"/>
        <name val="Arial"/>
        <scheme val="none"/>
      </font>
      <fill>
        <patternFill patternType="solid">
          <fgColor indexed="64"/>
          <bgColor theme="9" tint="0.59999389629810485"/>
        </patternFill>
      </fill>
      <alignment horizontal="center" vertical="center" wrapText="1" readingOrder="0"/>
    </dxf>
    <dxf>
      <font>
        <b/>
        <sz val="12"/>
        <color auto="1"/>
        <name val="Arial"/>
        <scheme val="none"/>
      </font>
      <fill>
        <patternFill patternType="solid">
          <fgColor indexed="64"/>
          <bgColor theme="9" tint="0.59999389629810485"/>
        </patternFill>
      </fill>
      <alignment horizontal="center" vertical="center" wrapText="1" readingOrder="0"/>
    </dxf>
    <dxf>
      <border>
        <top style="thin">
          <color indexed="64"/>
        </top>
        <bottom style="thin">
          <color indexed="64"/>
        </bottom>
      </border>
    </dxf>
    <dxf>
      <border>
        <top style="thin">
          <color indexed="64"/>
        </top>
        <bottom style="thin">
          <color indexed="64"/>
        </bottom>
      </border>
    </dxf>
    <dxf>
      <font>
        <b/>
        <color auto="1"/>
        <name val="Arial"/>
        <scheme val="none"/>
      </font>
      <fill>
        <patternFill patternType="solid">
          <fgColor indexed="64"/>
          <bgColor theme="9" tint="0.59999389629810485"/>
        </patternFill>
      </fill>
      <alignment horizontal="center" vertical="center" wrapText="1" readingOrder="0"/>
    </dxf>
    <dxf>
      <font>
        <b/>
        <color auto="1"/>
        <name val="Arial"/>
        <scheme val="none"/>
      </font>
      <fill>
        <patternFill patternType="solid">
          <fgColor indexed="64"/>
          <bgColor theme="9" tint="0.59999389629810485"/>
        </patternFill>
      </fill>
      <alignment horizontal="center" vertical="center" wrapText="1" readingOrder="0"/>
    </dxf>
    <dxf>
      <border>
        <right style="thin">
          <color indexed="64"/>
        </right>
      </border>
    </dxf>
    <dxf>
      <border>
        <bottom style="thin">
          <color indexed="64"/>
        </bottom>
      </border>
    </dxf>
    <dxf>
      <border>
        <bottom style="thin">
          <color indexed="64"/>
        </bottom>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font>
        <sz val="12"/>
      </font>
    </dxf>
    <dxf>
      <font>
        <sz val="12"/>
      </font>
    </dxf>
    <dxf>
      <font>
        <sz val="12"/>
      </font>
    </dxf>
    <dxf>
      <font>
        <sz val="12"/>
      </font>
    </dxf>
    <dxf>
      <font>
        <sz val="12"/>
      </font>
    </dxf>
    <dxf>
      <font>
        <sz val="12"/>
      </font>
    </dxf>
    <dxf>
      <numFmt numFmtId="167" formatCode="_-* #,##0_-;\-* #,##0_-;_-* &quot;-&quot;??_-;_-@_-"/>
    </dxf>
    <dxf>
      <font>
        <b/>
        <sz val="9"/>
        <color auto="1"/>
        <name val="Arial"/>
        <scheme val="none"/>
      </font>
      <fill>
        <patternFill patternType="solid">
          <fgColor indexed="64"/>
          <bgColor theme="9" tint="0.59999389629810485"/>
        </patternFill>
      </fill>
      <alignment horizontal="center" vertical="center" wrapText="1" readingOrder="0"/>
    </dxf>
    <dxf>
      <font>
        <b/>
        <sz val="9"/>
        <color auto="1"/>
        <name val="Arial"/>
        <scheme val="none"/>
      </font>
      <fill>
        <patternFill patternType="solid">
          <fgColor indexed="64"/>
          <bgColor theme="9" tint="0.59999389629810485"/>
        </patternFill>
      </fill>
      <alignment horizontal="center" vertical="center" wrapText="1" readingOrder="0"/>
    </dxf>
    <dxf>
      <numFmt numFmtId="167" formatCode="_-* #,##0_-;\-* #,##0_-;_-* &quot;-&quot;??_-;_-@_-"/>
    </dxf>
    <dxf>
      <numFmt numFmtId="167"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45022436/Dropbox/Universidad%20de%20Antioquia/Pol&#237;ticas%20Contables/Provisiones/Ejercicio/PROCESOS%20ACTIVOS%20A%20DIC%2031%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anamarcelaramirezgaviria/Library/Containers/com.microsoft.Excel/Data/Documents/C:/Users/Juliana%20Galeano/AppData/Roaming/Microsoft/Excel/Control%20de%20litigios%20(version%2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D1" t="str">
            <v>Nº ident.fis.1</v>
          </cell>
          <cell r="E1" t="str">
            <v>Tipo de Probabilidad</v>
          </cell>
          <cell r="F1" t="str">
            <v>Tipo Incremento</v>
          </cell>
          <cell r="G1" t="str">
            <v>Fecha Radicación</v>
          </cell>
          <cell r="H1" t="str">
            <v>Fecha Notificación</v>
          </cell>
          <cell r="I1" t="str">
            <v>En Calidad</v>
          </cell>
          <cell r="J1" t="str">
            <v>Valor Inicial</v>
          </cell>
          <cell r="K1" t="str">
            <v>Valor Variable</v>
          </cell>
          <cell r="L1" t="str">
            <v>Valor Incremento</v>
          </cell>
          <cell r="M1" t="str">
            <v>Último Valor Procesado VP</v>
          </cell>
          <cell r="N1" t="str">
            <v>Último Valor Procesado VD</v>
          </cell>
          <cell r="O1" t="str">
            <v>Estado</v>
          </cell>
        </row>
        <row r="2">
          <cell r="D2">
            <v>42874450</v>
          </cell>
          <cell r="E2" t="str">
            <v>S</v>
          </cell>
          <cell r="F2">
            <v>3</v>
          </cell>
          <cell r="G2">
            <v>37435</v>
          </cell>
          <cell r="H2">
            <v>44740</v>
          </cell>
          <cell r="I2">
            <v>2</v>
          </cell>
          <cell r="J2">
            <v>340661056</v>
          </cell>
          <cell r="K2">
            <v>0</v>
          </cell>
          <cell r="L2">
            <v>1</v>
          </cell>
          <cell r="M2">
            <v>0</v>
          </cell>
          <cell r="N2">
            <v>287285950</v>
          </cell>
          <cell r="O2">
            <v>1</v>
          </cell>
        </row>
        <row r="3">
          <cell r="D3">
            <v>860038813</v>
          </cell>
          <cell r="E3" t="str">
            <v>S</v>
          </cell>
          <cell r="F3">
            <v>3</v>
          </cell>
          <cell r="G3">
            <v>37461</v>
          </cell>
          <cell r="H3">
            <v>44787</v>
          </cell>
          <cell r="I3">
            <v>2</v>
          </cell>
          <cell r="J3">
            <v>27064000</v>
          </cell>
          <cell r="K3">
            <v>0</v>
          </cell>
          <cell r="L3">
            <v>1</v>
          </cell>
          <cell r="M3">
            <v>0</v>
          </cell>
          <cell r="N3">
            <v>22686298</v>
          </cell>
          <cell r="O3">
            <v>1</v>
          </cell>
        </row>
        <row r="4">
          <cell r="D4">
            <v>8255041</v>
          </cell>
          <cell r="E4" t="str">
            <v>C</v>
          </cell>
          <cell r="F4">
            <v>3</v>
          </cell>
          <cell r="G4">
            <v>38890</v>
          </cell>
          <cell r="H4">
            <v>44460</v>
          </cell>
          <cell r="I4">
            <v>2</v>
          </cell>
          <cell r="J4">
            <v>340000000</v>
          </cell>
          <cell r="K4">
            <v>0</v>
          </cell>
          <cell r="L4">
            <v>1</v>
          </cell>
          <cell r="M4">
            <v>0</v>
          </cell>
          <cell r="N4">
            <v>0</v>
          </cell>
          <cell r="O4">
            <v>2</v>
          </cell>
        </row>
        <row r="5">
          <cell r="D5">
            <v>7249668</v>
          </cell>
          <cell r="E5" t="str">
            <v>S</v>
          </cell>
          <cell r="F5">
            <v>3</v>
          </cell>
          <cell r="G5">
            <v>40085</v>
          </cell>
          <cell r="H5">
            <v>44534</v>
          </cell>
          <cell r="I5">
            <v>2</v>
          </cell>
          <cell r="J5">
            <v>500000000</v>
          </cell>
          <cell r="K5">
            <v>0</v>
          </cell>
          <cell r="L5">
            <v>1</v>
          </cell>
          <cell r="M5">
            <v>0</v>
          </cell>
          <cell r="N5">
            <v>433426386</v>
          </cell>
          <cell r="O5">
            <v>1</v>
          </cell>
        </row>
        <row r="6">
          <cell r="D6">
            <v>32443378</v>
          </cell>
          <cell r="E6" t="str">
            <v>P</v>
          </cell>
          <cell r="F6">
            <v>3</v>
          </cell>
          <cell r="G6">
            <v>41387</v>
          </cell>
          <cell r="H6">
            <v>45045</v>
          </cell>
          <cell r="I6">
            <v>2</v>
          </cell>
          <cell r="J6">
            <v>109901865</v>
          </cell>
          <cell r="K6">
            <v>0</v>
          </cell>
          <cell r="L6">
            <v>1</v>
          </cell>
          <cell r="M6">
            <v>0</v>
          </cell>
          <cell r="N6">
            <v>88980733</v>
          </cell>
          <cell r="O6">
            <v>1</v>
          </cell>
        </row>
        <row r="7">
          <cell r="D7">
            <v>71310023</v>
          </cell>
          <cell r="E7" t="str">
            <v>S</v>
          </cell>
          <cell r="F7">
            <v>1</v>
          </cell>
          <cell r="G7">
            <v>41389</v>
          </cell>
          <cell r="H7">
            <v>45036</v>
          </cell>
          <cell r="I7">
            <v>2</v>
          </cell>
          <cell r="J7">
            <v>31436437</v>
          </cell>
          <cell r="K7">
            <v>0</v>
          </cell>
          <cell r="L7">
            <v>5438496</v>
          </cell>
          <cell r="M7">
            <v>0</v>
          </cell>
          <cell r="N7">
            <v>561394780</v>
          </cell>
          <cell r="O7">
            <v>1</v>
          </cell>
        </row>
        <row r="8">
          <cell r="D8">
            <v>830130800</v>
          </cell>
          <cell r="E8" t="str">
            <v>S</v>
          </cell>
          <cell r="F8">
            <v>3</v>
          </cell>
          <cell r="G8">
            <v>41468</v>
          </cell>
          <cell r="H8">
            <v>45186</v>
          </cell>
          <cell r="I8">
            <v>1</v>
          </cell>
          <cell r="J8">
            <v>6910918214</v>
          </cell>
          <cell r="K8">
            <v>0</v>
          </cell>
          <cell r="L8">
            <v>1</v>
          </cell>
          <cell r="M8">
            <v>0</v>
          </cell>
          <cell r="N8">
            <v>5490690837</v>
          </cell>
          <cell r="O8">
            <v>1</v>
          </cell>
        </row>
        <row r="9">
          <cell r="D9">
            <v>830130800</v>
          </cell>
          <cell r="E9" t="str">
            <v>S</v>
          </cell>
          <cell r="F9">
            <v>3</v>
          </cell>
          <cell r="G9">
            <v>41468</v>
          </cell>
          <cell r="H9">
            <v>45257</v>
          </cell>
          <cell r="I9">
            <v>1</v>
          </cell>
          <cell r="J9">
            <v>517388097</v>
          </cell>
          <cell r="K9">
            <v>0</v>
          </cell>
          <cell r="L9">
            <v>1</v>
          </cell>
          <cell r="M9">
            <v>0</v>
          </cell>
          <cell r="N9">
            <v>407182274</v>
          </cell>
          <cell r="O9">
            <v>1</v>
          </cell>
        </row>
        <row r="10">
          <cell r="D10">
            <v>70048648</v>
          </cell>
          <cell r="E10" t="str">
            <v>S</v>
          </cell>
          <cell r="F10">
            <v>3</v>
          </cell>
          <cell r="G10">
            <v>41470</v>
          </cell>
          <cell r="H10">
            <v>45151</v>
          </cell>
          <cell r="I10">
            <v>2</v>
          </cell>
          <cell r="J10">
            <v>68933733</v>
          </cell>
          <cell r="K10">
            <v>0</v>
          </cell>
          <cell r="L10">
            <v>1</v>
          </cell>
          <cell r="M10">
            <v>0</v>
          </cell>
          <cell r="N10">
            <v>55027255</v>
          </cell>
          <cell r="O10">
            <v>1</v>
          </cell>
        </row>
        <row r="11">
          <cell r="D11">
            <v>70044005</v>
          </cell>
          <cell r="E11" t="str">
            <v>P</v>
          </cell>
          <cell r="F11">
            <v>3</v>
          </cell>
          <cell r="G11">
            <v>41470</v>
          </cell>
          <cell r="H11">
            <v>45231</v>
          </cell>
          <cell r="I11">
            <v>2</v>
          </cell>
          <cell r="J11">
            <v>45029160</v>
          </cell>
          <cell r="K11">
            <v>0</v>
          </cell>
          <cell r="L11">
            <v>1</v>
          </cell>
          <cell r="M11">
            <v>0</v>
          </cell>
          <cell r="N11">
            <v>35563848</v>
          </cell>
          <cell r="O11">
            <v>1</v>
          </cell>
        </row>
        <row r="12">
          <cell r="D12">
            <v>32539624</v>
          </cell>
          <cell r="E12" t="str">
            <v>S</v>
          </cell>
          <cell r="F12">
            <v>3</v>
          </cell>
          <cell r="G12">
            <v>41472</v>
          </cell>
          <cell r="H12">
            <v>45159</v>
          </cell>
          <cell r="I12">
            <v>2</v>
          </cell>
          <cell r="J12">
            <v>74808547</v>
          </cell>
          <cell r="K12">
            <v>0</v>
          </cell>
          <cell r="L12">
            <v>1</v>
          </cell>
          <cell r="M12">
            <v>0</v>
          </cell>
          <cell r="N12">
            <v>59652831</v>
          </cell>
          <cell r="O12">
            <v>1</v>
          </cell>
        </row>
        <row r="13">
          <cell r="D13">
            <v>3417692</v>
          </cell>
          <cell r="E13" t="str">
            <v>P</v>
          </cell>
          <cell r="F13">
            <v>3</v>
          </cell>
          <cell r="G13">
            <v>41660</v>
          </cell>
          <cell r="H13">
            <v>45312</v>
          </cell>
          <cell r="I13">
            <v>1</v>
          </cell>
          <cell r="J13">
            <v>649146642</v>
          </cell>
          <cell r="K13">
            <v>0</v>
          </cell>
          <cell r="L13">
            <v>1</v>
          </cell>
          <cell r="M13">
            <v>0</v>
          </cell>
          <cell r="N13">
            <v>507132683</v>
          </cell>
          <cell r="O13">
            <v>1</v>
          </cell>
        </row>
        <row r="14">
          <cell r="D14">
            <v>8442007</v>
          </cell>
          <cell r="E14" t="str">
            <v>P</v>
          </cell>
          <cell r="F14">
            <v>3</v>
          </cell>
          <cell r="G14">
            <v>41660</v>
          </cell>
          <cell r="H14">
            <v>45516</v>
          </cell>
          <cell r="I14">
            <v>1</v>
          </cell>
          <cell r="J14">
            <v>562940107</v>
          </cell>
          <cell r="K14">
            <v>0</v>
          </cell>
          <cell r="L14">
            <v>1</v>
          </cell>
          <cell r="M14">
            <v>0</v>
          </cell>
          <cell r="N14">
            <v>427955608</v>
          </cell>
          <cell r="O14">
            <v>1</v>
          </cell>
        </row>
        <row r="15">
          <cell r="D15">
            <v>8266747</v>
          </cell>
          <cell r="E15" t="str">
            <v>P</v>
          </cell>
          <cell r="F15">
            <v>3</v>
          </cell>
          <cell r="G15">
            <v>41660</v>
          </cell>
          <cell r="H15">
            <v>45392</v>
          </cell>
          <cell r="I15">
            <v>1</v>
          </cell>
          <cell r="J15">
            <v>873092361</v>
          </cell>
          <cell r="K15">
            <v>0</v>
          </cell>
          <cell r="L15">
            <v>1</v>
          </cell>
          <cell r="M15">
            <v>0</v>
          </cell>
          <cell r="N15">
            <v>674829651</v>
          </cell>
          <cell r="O15">
            <v>1</v>
          </cell>
        </row>
        <row r="16">
          <cell r="D16">
            <v>6786177</v>
          </cell>
          <cell r="E16" t="str">
            <v>C</v>
          </cell>
          <cell r="F16">
            <v>3</v>
          </cell>
          <cell r="G16">
            <v>41660</v>
          </cell>
          <cell r="H16">
            <v>45362</v>
          </cell>
          <cell r="I16">
            <v>1</v>
          </cell>
          <cell r="J16">
            <v>907539222</v>
          </cell>
          <cell r="K16">
            <v>0</v>
          </cell>
          <cell r="L16">
            <v>1</v>
          </cell>
          <cell r="M16">
            <v>0</v>
          </cell>
          <cell r="N16">
            <v>0</v>
          </cell>
          <cell r="O16">
            <v>2</v>
          </cell>
        </row>
        <row r="17">
          <cell r="D17">
            <v>32451735</v>
          </cell>
          <cell r="E17" t="str">
            <v>P</v>
          </cell>
          <cell r="F17">
            <v>3</v>
          </cell>
          <cell r="G17">
            <v>41660</v>
          </cell>
          <cell r="H17">
            <v>45505</v>
          </cell>
          <cell r="I17">
            <v>1</v>
          </cell>
          <cell r="J17">
            <v>105853047</v>
          </cell>
          <cell r="K17">
            <v>0</v>
          </cell>
          <cell r="L17">
            <v>1</v>
          </cell>
          <cell r="M17">
            <v>0</v>
          </cell>
          <cell r="N17">
            <v>80591878</v>
          </cell>
          <cell r="O17">
            <v>1</v>
          </cell>
        </row>
        <row r="18">
          <cell r="D18">
            <v>8274964</v>
          </cell>
          <cell r="E18" t="str">
            <v>P</v>
          </cell>
          <cell r="F18">
            <v>3</v>
          </cell>
          <cell r="G18">
            <v>41660</v>
          </cell>
          <cell r="H18">
            <v>45505</v>
          </cell>
          <cell r="I18">
            <v>1</v>
          </cell>
          <cell r="J18">
            <v>482776516</v>
          </cell>
          <cell r="K18">
            <v>0</v>
          </cell>
          <cell r="L18">
            <v>1</v>
          </cell>
          <cell r="M18">
            <v>0</v>
          </cell>
          <cell r="N18">
            <v>367554490</v>
          </cell>
          <cell r="O18">
            <v>1</v>
          </cell>
        </row>
        <row r="19">
          <cell r="D19">
            <v>8270498</v>
          </cell>
          <cell r="E19" t="str">
            <v>P</v>
          </cell>
          <cell r="F19">
            <v>3</v>
          </cell>
          <cell r="G19">
            <v>41660</v>
          </cell>
          <cell r="H19">
            <v>45414</v>
          </cell>
          <cell r="I19">
            <v>1</v>
          </cell>
          <cell r="J19">
            <v>926665427</v>
          </cell>
          <cell r="K19">
            <v>0</v>
          </cell>
          <cell r="L19">
            <v>1</v>
          </cell>
          <cell r="M19">
            <v>0</v>
          </cell>
          <cell r="N19">
            <v>714133931</v>
          </cell>
          <cell r="O19">
            <v>1</v>
          </cell>
        </row>
        <row r="20">
          <cell r="D20">
            <v>10518537</v>
          </cell>
          <cell r="E20" t="str">
            <v>P</v>
          </cell>
          <cell r="F20">
            <v>3</v>
          </cell>
          <cell r="G20">
            <v>41662</v>
          </cell>
          <cell r="H20">
            <v>45362</v>
          </cell>
          <cell r="I20">
            <v>1</v>
          </cell>
          <cell r="J20">
            <v>667724736</v>
          </cell>
          <cell r="K20">
            <v>0</v>
          </cell>
          <cell r="L20">
            <v>1</v>
          </cell>
          <cell r="M20">
            <v>0</v>
          </cell>
          <cell r="N20">
            <v>518171556</v>
          </cell>
          <cell r="O20">
            <v>1</v>
          </cell>
        </row>
        <row r="21">
          <cell r="D21">
            <v>15521654</v>
          </cell>
          <cell r="E21" t="str">
            <v>P</v>
          </cell>
          <cell r="F21">
            <v>3</v>
          </cell>
          <cell r="G21">
            <v>41662</v>
          </cell>
          <cell r="H21">
            <v>45364</v>
          </cell>
          <cell r="I21">
            <v>1</v>
          </cell>
          <cell r="J21">
            <v>126938608</v>
          </cell>
          <cell r="K21">
            <v>0</v>
          </cell>
          <cell r="L21">
            <v>1</v>
          </cell>
          <cell r="M21">
            <v>0</v>
          </cell>
          <cell r="N21">
            <v>98483617</v>
          </cell>
          <cell r="O21">
            <v>1</v>
          </cell>
        </row>
        <row r="22">
          <cell r="D22">
            <v>31222970</v>
          </cell>
          <cell r="E22" t="str">
            <v>P</v>
          </cell>
          <cell r="F22">
            <v>3</v>
          </cell>
          <cell r="G22">
            <v>41663</v>
          </cell>
          <cell r="H22">
            <v>45377</v>
          </cell>
          <cell r="I22">
            <v>1</v>
          </cell>
          <cell r="J22">
            <v>417988907</v>
          </cell>
          <cell r="K22">
            <v>0</v>
          </cell>
          <cell r="L22">
            <v>1</v>
          </cell>
          <cell r="M22">
            <v>0</v>
          </cell>
          <cell r="N22">
            <v>323721482</v>
          </cell>
          <cell r="O22">
            <v>1</v>
          </cell>
        </row>
        <row r="23">
          <cell r="D23">
            <v>70100824</v>
          </cell>
          <cell r="E23" t="str">
            <v>S</v>
          </cell>
          <cell r="F23">
            <v>3</v>
          </cell>
          <cell r="G23">
            <v>41681</v>
          </cell>
          <cell r="H23">
            <v>45480</v>
          </cell>
          <cell r="I23">
            <v>2</v>
          </cell>
          <cell r="J23">
            <v>45288767</v>
          </cell>
          <cell r="K23">
            <v>0</v>
          </cell>
          <cell r="L23">
            <v>1</v>
          </cell>
          <cell r="M23">
            <v>0</v>
          </cell>
          <cell r="N23">
            <v>34597952</v>
          </cell>
          <cell r="O23">
            <v>1</v>
          </cell>
        </row>
        <row r="24">
          <cell r="D24">
            <v>8406020</v>
          </cell>
          <cell r="E24" t="str">
            <v>S</v>
          </cell>
          <cell r="F24">
            <v>3</v>
          </cell>
          <cell r="G24">
            <v>41845</v>
          </cell>
          <cell r="H24">
            <v>45566</v>
          </cell>
          <cell r="I24">
            <v>2</v>
          </cell>
          <cell r="J24">
            <v>504000000</v>
          </cell>
          <cell r="K24">
            <v>0</v>
          </cell>
          <cell r="L24">
            <v>1</v>
          </cell>
          <cell r="M24">
            <v>0</v>
          </cell>
          <cell r="N24">
            <v>380596381</v>
          </cell>
          <cell r="O24">
            <v>1</v>
          </cell>
        </row>
        <row r="25">
          <cell r="D25">
            <v>14963475</v>
          </cell>
          <cell r="E25" t="str">
            <v>P</v>
          </cell>
          <cell r="F25">
            <v>3</v>
          </cell>
          <cell r="G25">
            <v>41843</v>
          </cell>
          <cell r="H25">
            <v>45622</v>
          </cell>
          <cell r="I25">
            <v>1</v>
          </cell>
          <cell r="J25">
            <v>100975437</v>
          </cell>
          <cell r="K25">
            <v>0</v>
          </cell>
          <cell r="L25">
            <v>1</v>
          </cell>
          <cell r="M25">
            <v>0</v>
          </cell>
          <cell r="N25">
            <v>75685372</v>
          </cell>
          <cell r="O25">
            <v>1</v>
          </cell>
        </row>
        <row r="26">
          <cell r="D26">
            <v>8259305</v>
          </cell>
          <cell r="E26" t="str">
            <v>P</v>
          </cell>
          <cell r="F26">
            <v>3</v>
          </cell>
          <cell r="G26">
            <v>41862</v>
          </cell>
          <cell r="H26">
            <v>45589</v>
          </cell>
          <cell r="I26">
            <v>1</v>
          </cell>
          <cell r="J26">
            <v>59302143</v>
          </cell>
          <cell r="K26">
            <v>0</v>
          </cell>
          <cell r="L26">
            <v>1</v>
          </cell>
          <cell r="M26">
            <v>0</v>
          </cell>
          <cell r="N26">
            <v>44647113</v>
          </cell>
          <cell r="O26">
            <v>1</v>
          </cell>
        </row>
        <row r="27">
          <cell r="D27">
            <v>14966104</v>
          </cell>
          <cell r="E27" t="str">
            <v>P</v>
          </cell>
          <cell r="F27">
            <v>3</v>
          </cell>
          <cell r="G27">
            <v>41865</v>
          </cell>
          <cell r="H27">
            <v>45939</v>
          </cell>
          <cell r="I27">
            <v>1</v>
          </cell>
          <cell r="J27">
            <v>37911506</v>
          </cell>
          <cell r="K27">
            <v>0</v>
          </cell>
          <cell r="L27">
            <v>1</v>
          </cell>
          <cell r="M27">
            <v>0</v>
          </cell>
          <cell r="N27">
            <v>27239235</v>
          </cell>
          <cell r="O27">
            <v>1</v>
          </cell>
        </row>
        <row r="28">
          <cell r="D28">
            <v>21776027</v>
          </cell>
          <cell r="E28" t="str">
            <v>P</v>
          </cell>
          <cell r="F28">
            <v>3</v>
          </cell>
          <cell r="G28">
            <v>41865</v>
          </cell>
          <cell r="H28">
            <v>45763</v>
          </cell>
          <cell r="I28">
            <v>1</v>
          </cell>
          <cell r="J28">
            <v>41875829</v>
          </cell>
          <cell r="K28">
            <v>0</v>
          </cell>
          <cell r="L28">
            <v>1</v>
          </cell>
          <cell r="M28">
            <v>0</v>
          </cell>
          <cell r="N28">
            <v>30803378</v>
          </cell>
          <cell r="O28">
            <v>1</v>
          </cell>
        </row>
        <row r="29">
          <cell r="D29">
            <v>21364644</v>
          </cell>
          <cell r="E29" t="str">
            <v>P</v>
          </cell>
          <cell r="F29">
            <v>3</v>
          </cell>
          <cell r="G29">
            <v>41870</v>
          </cell>
          <cell r="H29">
            <v>45575</v>
          </cell>
          <cell r="I29">
            <v>1</v>
          </cell>
          <cell r="J29">
            <v>274974969</v>
          </cell>
          <cell r="K29">
            <v>0</v>
          </cell>
          <cell r="L29">
            <v>1</v>
          </cell>
          <cell r="M29">
            <v>0</v>
          </cell>
          <cell r="N29">
            <v>207399378</v>
          </cell>
          <cell r="O29">
            <v>1</v>
          </cell>
        </row>
        <row r="30">
          <cell r="D30">
            <v>21366575</v>
          </cell>
          <cell r="E30" t="str">
            <v>P</v>
          </cell>
          <cell r="F30">
            <v>3</v>
          </cell>
          <cell r="G30">
            <v>41852</v>
          </cell>
          <cell r="H30">
            <v>45608</v>
          </cell>
          <cell r="I30">
            <v>1</v>
          </cell>
          <cell r="J30">
            <v>123328489</v>
          </cell>
          <cell r="K30">
            <v>0</v>
          </cell>
          <cell r="L30">
            <v>1</v>
          </cell>
          <cell r="M30">
            <v>0</v>
          </cell>
          <cell r="N30">
            <v>92612441</v>
          </cell>
          <cell r="O30">
            <v>1</v>
          </cell>
        </row>
        <row r="31">
          <cell r="D31">
            <v>14435678</v>
          </cell>
          <cell r="E31" t="str">
            <v>P</v>
          </cell>
          <cell r="F31">
            <v>3</v>
          </cell>
          <cell r="G31">
            <v>41873</v>
          </cell>
          <cell r="H31">
            <v>46090</v>
          </cell>
          <cell r="I31">
            <v>1</v>
          </cell>
          <cell r="J31">
            <v>41977812</v>
          </cell>
          <cell r="K31">
            <v>0</v>
          </cell>
          <cell r="L31">
            <v>1</v>
          </cell>
          <cell r="M31">
            <v>0</v>
          </cell>
          <cell r="N31">
            <v>29557972</v>
          </cell>
          <cell r="O31">
            <v>1</v>
          </cell>
        </row>
        <row r="32">
          <cell r="D32">
            <v>32395477</v>
          </cell>
          <cell r="E32" t="str">
            <v>P</v>
          </cell>
          <cell r="F32">
            <v>3</v>
          </cell>
          <cell r="G32">
            <v>41886</v>
          </cell>
          <cell r="H32">
            <v>45574</v>
          </cell>
          <cell r="I32">
            <v>1</v>
          </cell>
          <cell r="J32">
            <v>48816000</v>
          </cell>
          <cell r="K32">
            <v>0</v>
          </cell>
          <cell r="L32">
            <v>1</v>
          </cell>
          <cell r="M32">
            <v>0</v>
          </cell>
          <cell r="N32">
            <v>36826589</v>
          </cell>
          <cell r="O32">
            <v>1</v>
          </cell>
        </row>
        <row r="33">
          <cell r="D33">
            <v>8255408</v>
          </cell>
          <cell r="E33" t="str">
            <v>P</v>
          </cell>
          <cell r="F33">
            <v>3</v>
          </cell>
          <cell r="G33">
            <v>41886</v>
          </cell>
          <cell r="H33">
            <v>45929</v>
          </cell>
          <cell r="I33">
            <v>1</v>
          </cell>
          <cell r="J33">
            <v>41033816</v>
          </cell>
          <cell r="K33">
            <v>0</v>
          </cell>
          <cell r="L33">
            <v>1</v>
          </cell>
          <cell r="M33">
            <v>0</v>
          </cell>
          <cell r="N33">
            <v>29521772</v>
          </cell>
          <cell r="O33">
            <v>1</v>
          </cell>
        </row>
        <row r="34">
          <cell r="D34">
            <v>32482321</v>
          </cell>
          <cell r="E34" t="str">
            <v>S</v>
          </cell>
          <cell r="F34">
            <v>3</v>
          </cell>
          <cell r="G34">
            <v>41900</v>
          </cell>
          <cell r="H34">
            <v>45960</v>
          </cell>
          <cell r="I34">
            <v>2</v>
          </cell>
          <cell r="J34">
            <v>71069860</v>
          </cell>
          <cell r="K34">
            <v>0</v>
          </cell>
          <cell r="L34">
            <v>1</v>
          </cell>
          <cell r="M34">
            <v>0</v>
          </cell>
          <cell r="N34">
            <v>50917650</v>
          </cell>
          <cell r="O34">
            <v>1</v>
          </cell>
        </row>
        <row r="35">
          <cell r="D35">
            <v>8253937</v>
          </cell>
          <cell r="E35" t="str">
            <v>P</v>
          </cell>
          <cell r="F35">
            <v>3</v>
          </cell>
          <cell r="G35">
            <v>41906</v>
          </cell>
          <cell r="H35">
            <v>45727</v>
          </cell>
          <cell r="I35">
            <v>1</v>
          </cell>
          <cell r="J35">
            <v>214975865</v>
          </cell>
          <cell r="K35">
            <v>0</v>
          </cell>
          <cell r="L35">
            <v>1</v>
          </cell>
          <cell r="M35">
            <v>0</v>
          </cell>
          <cell r="N35">
            <v>158884607</v>
          </cell>
          <cell r="O35">
            <v>1</v>
          </cell>
        </row>
        <row r="36">
          <cell r="D36">
            <v>8260936</v>
          </cell>
          <cell r="E36" t="str">
            <v>P</v>
          </cell>
          <cell r="F36">
            <v>3</v>
          </cell>
          <cell r="G36">
            <v>41906</v>
          </cell>
          <cell r="H36">
            <v>45721</v>
          </cell>
          <cell r="I36">
            <v>1</v>
          </cell>
          <cell r="J36">
            <v>136442272</v>
          </cell>
          <cell r="K36">
            <v>0</v>
          </cell>
          <cell r="L36">
            <v>1</v>
          </cell>
          <cell r="M36">
            <v>0</v>
          </cell>
          <cell r="N36">
            <v>100923849</v>
          </cell>
          <cell r="O36">
            <v>1</v>
          </cell>
        </row>
        <row r="37">
          <cell r="D37">
            <v>17105008</v>
          </cell>
          <cell r="E37" t="str">
            <v>P</v>
          </cell>
          <cell r="F37">
            <v>3</v>
          </cell>
          <cell r="G37">
            <v>41942</v>
          </cell>
          <cell r="H37">
            <v>45874</v>
          </cell>
          <cell r="I37">
            <v>1</v>
          </cell>
          <cell r="J37">
            <v>38923811</v>
          </cell>
          <cell r="K37">
            <v>0</v>
          </cell>
          <cell r="L37">
            <v>1</v>
          </cell>
          <cell r="M37">
            <v>0</v>
          </cell>
          <cell r="N37">
            <v>28210440</v>
          </cell>
          <cell r="O37">
            <v>1</v>
          </cell>
        </row>
        <row r="38">
          <cell r="D38">
            <v>32407385</v>
          </cell>
          <cell r="E38" t="str">
            <v>P</v>
          </cell>
          <cell r="F38">
            <v>3</v>
          </cell>
          <cell r="G38">
            <v>41942</v>
          </cell>
          <cell r="H38">
            <v>45770</v>
          </cell>
          <cell r="I38">
            <v>1</v>
          </cell>
          <cell r="J38">
            <v>39906563</v>
          </cell>
          <cell r="K38">
            <v>0</v>
          </cell>
          <cell r="L38">
            <v>1</v>
          </cell>
          <cell r="M38">
            <v>0</v>
          </cell>
          <cell r="N38">
            <v>29327437</v>
          </cell>
          <cell r="O38">
            <v>1</v>
          </cell>
        </row>
        <row r="39">
          <cell r="D39">
            <v>8241460</v>
          </cell>
          <cell r="E39" t="str">
            <v>P</v>
          </cell>
          <cell r="F39">
            <v>3</v>
          </cell>
          <cell r="G39">
            <v>41942</v>
          </cell>
          <cell r="H39">
            <v>45757</v>
          </cell>
          <cell r="I39">
            <v>1</v>
          </cell>
          <cell r="J39">
            <v>41679636</v>
          </cell>
          <cell r="K39">
            <v>0</v>
          </cell>
          <cell r="L39">
            <v>1</v>
          </cell>
          <cell r="M39">
            <v>0</v>
          </cell>
          <cell r="N39">
            <v>30683612</v>
          </cell>
          <cell r="O39">
            <v>1</v>
          </cell>
        </row>
        <row r="40">
          <cell r="D40">
            <v>71768714</v>
          </cell>
          <cell r="E40" t="str">
            <v>S</v>
          </cell>
          <cell r="F40">
            <v>3</v>
          </cell>
          <cell r="G40">
            <v>41943</v>
          </cell>
          <cell r="H40">
            <v>45705</v>
          </cell>
          <cell r="I40">
            <v>2</v>
          </cell>
          <cell r="J40">
            <v>35851400</v>
          </cell>
          <cell r="K40">
            <v>0</v>
          </cell>
          <cell r="L40">
            <v>1</v>
          </cell>
          <cell r="M40">
            <v>0</v>
          </cell>
          <cell r="N40">
            <v>26577447</v>
          </cell>
          <cell r="O40">
            <v>1</v>
          </cell>
        </row>
        <row r="41">
          <cell r="D41">
            <v>8253814</v>
          </cell>
          <cell r="E41" t="str">
            <v>P</v>
          </cell>
          <cell r="F41">
            <v>3</v>
          </cell>
          <cell r="G41">
            <v>41971</v>
          </cell>
          <cell r="H41">
            <v>45683</v>
          </cell>
          <cell r="I41">
            <v>1</v>
          </cell>
          <cell r="J41">
            <v>158287979</v>
          </cell>
          <cell r="K41">
            <v>0</v>
          </cell>
          <cell r="L41">
            <v>1</v>
          </cell>
          <cell r="M41">
            <v>0</v>
          </cell>
          <cell r="N41">
            <v>117678425</v>
          </cell>
          <cell r="O41">
            <v>1</v>
          </cell>
        </row>
        <row r="42">
          <cell r="D42">
            <v>8261225</v>
          </cell>
          <cell r="E42" t="str">
            <v>P</v>
          </cell>
          <cell r="F42">
            <v>3</v>
          </cell>
          <cell r="G42">
            <v>41971</v>
          </cell>
          <cell r="H42">
            <v>45677</v>
          </cell>
          <cell r="I42">
            <v>1</v>
          </cell>
          <cell r="J42">
            <v>38294266</v>
          </cell>
          <cell r="K42">
            <v>0</v>
          </cell>
          <cell r="L42">
            <v>1</v>
          </cell>
          <cell r="M42">
            <v>0</v>
          </cell>
          <cell r="N42">
            <v>28494617</v>
          </cell>
          <cell r="O42">
            <v>1</v>
          </cell>
        </row>
        <row r="43">
          <cell r="D43">
            <v>4318422</v>
          </cell>
          <cell r="E43" t="str">
            <v>P</v>
          </cell>
          <cell r="F43">
            <v>3</v>
          </cell>
          <cell r="G43">
            <v>41976</v>
          </cell>
          <cell r="H43">
            <v>45767</v>
          </cell>
          <cell r="I43">
            <v>1</v>
          </cell>
          <cell r="J43">
            <v>200568754</v>
          </cell>
          <cell r="K43">
            <v>0</v>
          </cell>
          <cell r="L43">
            <v>1</v>
          </cell>
          <cell r="M43">
            <v>0</v>
          </cell>
          <cell r="N43">
            <v>147446263</v>
          </cell>
          <cell r="O43">
            <v>1</v>
          </cell>
        </row>
        <row r="44">
          <cell r="D44">
            <v>32402909</v>
          </cell>
          <cell r="E44" t="str">
            <v>P</v>
          </cell>
          <cell r="F44">
            <v>3</v>
          </cell>
          <cell r="G44">
            <v>41976</v>
          </cell>
          <cell r="H44">
            <v>45721</v>
          </cell>
          <cell r="I44">
            <v>1</v>
          </cell>
          <cell r="J44">
            <v>194995301</v>
          </cell>
          <cell r="K44">
            <v>0</v>
          </cell>
          <cell r="L44">
            <v>1</v>
          </cell>
          <cell r="M44">
            <v>0</v>
          </cell>
          <cell r="N44">
            <v>144233188</v>
          </cell>
          <cell r="O44">
            <v>1</v>
          </cell>
        </row>
        <row r="45">
          <cell r="D45">
            <v>24288320</v>
          </cell>
          <cell r="E45" t="str">
            <v>P</v>
          </cell>
          <cell r="F45">
            <v>3</v>
          </cell>
          <cell r="G45">
            <v>41976</v>
          </cell>
          <cell r="H45">
            <v>45666</v>
          </cell>
          <cell r="I45">
            <v>1</v>
          </cell>
          <cell r="J45">
            <v>173669156</v>
          </cell>
          <cell r="K45">
            <v>0</v>
          </cell>
          <cell r="L45">
            <v>1</v>
          </cell>
          <cell r="M45">
            <v>0</v>
          </cell>
          <cell r="N45">
            <v>129406934</v>
          </cell>
          <cell r="O45">
            <v>1</v>
          </cell>
        </row>
        <row r="46">
          <cell r="D46">
            <v>70120082</v>
          </cell>
          <cell r="E46" t="str">
            <v>S</v>
          </cell>
          <cell r="F46">
            <v>3</v>
          </cell>
          <cell r="G46">
            <v>41978</v>
          </cell>
          <cell r="H46">
            <v>45846</v>
          </cell>
          <cell r="I46">
            <v>2</v>
          </cell>
          <cell r="J46">
            <v>50000000</v>
          </cell>
          <cell r="K46">
            <v>0</v>
          </cell>
          <cell r="L46">
            <v>1</v>
          </cell>
          <cell r="M46">
            <v>0</v>
          </cell>
          <cell r="N46">
            <v>36373049</v>
          </cell>
          <cell r="O46">
            <v>1</v>
          </cell>
        </row>
        <row r="47">
          <cell r="D47">
            <v>32077065</v>
          </cell>
          <cell r="E47" t="str">
            <v>P</v>
          </cell>
          <cell r="F47">
            <v>3</v>
          </cell>
          <cell r="G47">
            <v>41988</v>
          </cell>
          <cell r="H47">
            <v>45846</v>
          </cell>
          <cell r="I47">
            <v>1</v>
          </cell>
          <cell r="J47">
            <v>121428782</v>
          </cell>
          <cell r="K47">
            <v>0</v>
          </cell>
          <cell r="L47">
            <v>1</v>
          </cell>
          <cell r="M47">
            <v>0</v>
          </cell>
          <cell r="N47">
            <v>88330674</v>
          </cell>
          <cell r="O47">
            <v>1</v>
          </cell>
        </row>
        <row r="48">
          <cell r="D48">
            <v>3407147</v>
          </cell>
          <cell r="E48" t="str">
            <v>P</v>
          </cell>
          <cell r="F48">
            <v>3</v>
          </cell>
          <cell r="G48">
            <v>42033</v>
          </cell>
          <cell r="H48">
            <v>45820</v>
          </cell>
          <cell r="I48">
            <v>1</v>
          </cell>
          <cell r="J48">
            <v>32752129</v>
          </cell>
          <cell r="K48">
            <v>0</v>
          </cell>
          <cell r="L48">
            <v>1</v>
          </cell>
          <cell r="M48">
            <v>0</v>
          </cell>
          <cell r="N48">
            <v>23909761</v>
          </cell>
          <cell r="O48">
            <v>1</v>
          </cell>
        </row>
        <row r="49">
          <cell r="D49">
            <v>6785617</v>
          </cell>
          <cell r="E49" t="str">
            <v>P</v>
          </cell>
          <cell r="F49">
            <v>3</v>
          </cell>
          <cell r="G49">
            <v>42102</v>
          </cell>
          <cell r="H49">
            <v>45848</v>
          </cell>
          <cell r="I49">
            <v>1</v>
          </cell>
          <cell r="J49">
            <v>138095016</v>
          </cell>
          <cell r="K49">
            <v>0</v>
          </cell>
          <cell r="L49">
            <v>1</v>
          </cell>
          <cell r="M49">
            <v>0</v>
          </cell>
          <cell r="N49">
            <v>100426838</v>
          </cell>
          <cell r="O49">
            <v>1</v>
          </cell>
        </row>
        <row r="50">
          <cell r="D50">
            <v>98640080</v>
          </cell>
          <cell r="E50" t="str">
            <v>P</v>
          </cell>
          <cell r="F50">
            <v>3</v>
          </cell>
          <cell r="G50">
            <v>42192</v>
          </cell>
          <cell r="H50">
            <v>45945</v>
          </cell>
          <cell r="I50">
            <v>2</v>
          </cell>
          <cell r="J50">
            <v>148160723</v>
          </cell>
          <cell r="K50">
            <v>0</v>
          </cell>
          <cell r="L50">
            <v>1</v>
          </cell>
          <cell r="M50">
            <v>0</v>
          </cell>
          <cell r="N50">
            <v>106358686</v>
          </cell>
          <cell r="O50">
            <v>1</v>
          </cell>
        </row>
        <row r="51">
          <cell r="D51">
            <v>899999734</v>
          </cell>
          <cell r="E51" t="str">
            <v>S</v>
          </cell>
          <cell r="F51">
            <v>3</v>
          </cell>
          <cell r="G51">
            <v>41884</v>
          </cell>
          <cell r="H51">
            <v>45685</v>
          </cell>
          <cell r="I51">
            <v>1</v>
          </cell>
          <cell r="J51">
            <v>4257605333</v>
          </cell>
          <cell r="K51">
            <v>0</v>
          </cell>
          <cell r="L51">
            <v>1</v>
          </cell>
          <cell r="M51">
            <v>0</v>
          </cell>
          <cell r="N51">
            <v>3164378378</v>
          </cell>
          <cell r="O51">
            <v>1</v>
          </cell>
        </row>
        <row r="52">
          <cell r="D52">
            <v>35508887</v>
          </cell>
          <cell r="E52" t="str">
            <v>S</v>
          </cell>
          <cell r="F52">
            <v>3</v>
          </cell>
          <cell r="G52">
            <v>42258</v>
          </cell>
          <cell r="H52">
            <v>46109</v>
          </cell>
          <cell r="I52">
            <v>2</v>
          </cell>
          <cell r="J52">
            <v>66089939</v>
          </cell>
          <cell r="K52">
            <v>0</v>
          </cell>
          <cell r="L52">
            <v>1</v>
          </cell>
          <cell r="M52">
            <v>0</v>
          </cell>
          <cell r="N52">
            <v>46416123</v>
          </cell>
          <cell r="O52">
            <v>1</v>
          </cell>
        </row>
        <row r="53">
          <cell r="D53">
            <v>42794467</v>
          </cell>
          <cell r="E53" t="str">
            <v>S</v>
          </cell>
          <cell r="F53">
            <v>3</v>
          </cell>
          <cell r="G53">
            <v>42296</v>
          </cell>
          <cell r="H53">
            <v>46091</v>
          </cell>
          <cell r="I53">
            <v>2</v>
          </cell>
          <cell r="J53">
            <v>207600000</v>
          </cell>
          <cell r="K53">
            <v>0</v>
          </cell>
          <cell r="L53">
            <v>1</v>
          </cell>
          <cell r="M53">
            <v>0</v>
          </cell>
          <cell r="N53">
            <v>146146508</v>
          </cell>
          <cell r="O53">
            <v>1</v>
          </cell>
        </row>
        <row r="54">
          <cell r="D54">
            <v>890900286</v>
          </cell>
          <cell r="E54" t="str">
            <v>P</v>
          </cell>
          <cell r="F54">
            <v>3</v>
          </cell>
          <cell r="G54">
            <v>42325</v>
          </cell>
          <cell r="H54">
            <v>46113</v>
          </cell>
          <cell r="I54">
            <v>1</v>
          </cell>
          <cell r="J54">
            <v>228687372</v>
          </cell>
          <cell r="K54">
            <v>0</v>
          </cell>
          <cell r="L54">
            <v>1</v>
          </cell>
          <cell r="M54">
            <v>0</v>
          </cell>
          <cell r="N54">
            <v>160518602</v>
          </cell>
          <cell r="O54">
            <v>1</v>
          </cell>
        </row>
        <row r="55">
          <cell r="D55">
            <v>43018250</v>
          </cell>
          <cell r="E55" t="str">
            <v>S</v>
          </cell>
          <cell r="F55">
            <v>3</v>
          </cell>
          <cell r="G55">
            <v>42328</v>
          </cell>
          <cell r="H55">
            <v>46159</v>
          </cell>
          <cell r="I55">
            <v>2</v>
          </cell>
          <cell r="J55">
            <v>47194173</v>
          </cell>
          <cell r="K55">
            <v>0</v>
          </cell>
          <cell r="L55">
            <v>1</v>
          </cell>
          <cell r="M55">
            <v>0</v>
          </cell>
          <cell r="N55">
            <v>32925259</v>
          </cell>
          <cell r="O55">
            <v>1</v>
          </cell>
        </row>
        <row r="56">
          <cell r="D56">
            <v>800197268</v>
          </cell>
          <cell r="E56" t="str">
            <v>P</v>
          </cell>
          <cell r="F56">
            <v>3</v>
          </cell>
          <cell r="G56">
            <v>42338</v>
          </cell>
          <cell r="H56">
            <v>46426</v>
          </cell>
          <cell r="I56">
            <v>1</v>
          </cell>
          <cell r="J56">
            <v>267061600</v>
          </cell>
          <cell r="K56">
            <v>0</v>
          </cell>
          <cell r="L56">
            <v>1</v>
          </cell>
          <cell r="M56">
            <v>0</v>
          </cell>
          <cell r="N56">
            <v>179772615</v>
          </cell>
          <cell r="O56">
            <v>1</v>
          </cell>
        </row>
        <row r="57">
          <cell r="D57">
            <v>800197268</v>
          </cell>
          <cell r="E57" t="str">
            <v>P</v>
          </cell>
          <cell r="F57">
            <v>3</v>
          </cell>
          <cell r="G57">
            <v>42338</v>
          </cell>
          <cell r="H57">
            <v>46085</v>
          </cell>
          <cell r="I57">
            <v>1</v>
          </cell>
          <cell r="J57">
            <v>361877600</v>
          </cell>
          <cell r="K57">
            <v>0</v>
          </cell>
          <cell r="L57">
            <v>1</v>
          </cell>
          <cell r="M57">
            <v>0</v>
          </cell>
          <cell r="N57">
            <v>254957428</v>
          </cell>
          <cell r="O57">
            <v>1</v>
          </cell>
        </row>
        <row r="58">
          <cell r="D58">
            <v>800197268</v>
          </cell>
          <cell r="E58" t="str">
            <v>P</v>
          </cell>
          <cell r="F58">
            <v>3</v>
          </cell>
          <cell r="G58">
            <v>42338</v>
          </cell>
          <cell r="H58">
            <v>46085</v>
          </cell>
          <cell r="I58">
            <v>1</v>
          </cell>
          <cell r="J58">
            <v>378363800</v>
          </cell>
          <cell r="K58">
            <v>0</v>
          </cell>
          <cell r="L58">
            <v>1</v>
          </cell>
          <cell r="M58">
            <v>0</v>
          </cell>
          <cell r="N58">
            <v>266572503</v>
          </cell>
          <cell r="O58">
            <v>1</v>
          </cell>
        </row>
        <row r="59">
          <cell r="D59">
            <v>800197268</v>
          </cell>
          <cell r="E59" t="str">
            <v>P</v>
          </cell>
          <cell r="F59">
            <v>3</v>
          </cell>
          <cell r="G59">
            <v>42338</v>
          </cell>
          <cell r="H59">
            <v>46085</v>
          </cell>
          <cell r="I59">
            <v>1</v>
          </cell>
          <cell r="J59">
            <v>467505800</v>
          </cell>
          <cell r="K59">
            <v>0</v>
          </cell>
          <cell r="L59">
            <v>1</v>
          </cell>
          <cell r="M59">
            <v>0</v>
          </cell>
          <cell r="N59">
            <v>329376002</v>
          </cell>
          <cell r="O59">
            <v>1</v>
          </cell>
        </row>
        <row r="60">
          <cell r="D60">
            <v>800197268</v>
          </cell>
          <cell r="E60" t="str">
            <v>P</v>
          </cell>
          <cell r="F60">
            <v>3</v>
          </cell>
          <cell r="G60">
            <v>42338</v>
          </cell>
          <cell r="H60">
            <v>46085</v>
          </cell>
          <cell r="I60">
            <v>1</v>
          </cell>
          <cell r="J60">
            <v>460948200</v>
          </cell>
          <cell r="K60">
            <v>0</v>
          </cell>
          <cell r="L60">
            <v>1</v>
          </cell>
          <cell r="M60">
            <v>0</v>
          </cell>
          <cell r="N60">
            <v>324755955</v>
          </cell>
          <cell r="O60">
            <v>1</v>
          </cell>
        </row>
        <row r="61">
          <cell r="D61">
            <v>800197268</v>
          </cell>
          <cell r="E61" t="str">
            <v>P</v>
          </cell>
          <cell r="F61">
            <v>3</v>
          </cell>
          <cell r="G61">
            <v>42338</v>
          </cell>
          <cell r="H61">
            <v>46085</v>
          </cell>
          <cell r="I61">
            <v>1</v>
          </cell>
          <cell r="J61">
            <v>511112000</v>
          </cell>
          <cell r="K61">
            <v>0</v>
          </cell>
          <cell r="L61">
            <v>1</v>
          </cell>
          <cell r="M61">
            <v>0</v>
          </cell>
          <cell r="N61">
            <v>360098019</v>
          </cell>
          <cell r="O61">
            <v>1</v>
          </cell>
        </row>
        <row r="62">
          <cell r="D62">
            <v>8288352</v>
          </cell>
          <cell r="E62" t="str">
            <v>S</v>
          </cell>
          <cell r="F62">
            <v>3</v>
          </cell>
          <cell r="G62">
            <v>42404</v>
          </cell>
          <cell r="H62">
            <v>46112</v>
          </cell>
          <cell r="I62">
            <v>2</v>
          </cell>
          <cell r="J62">
            <v>104490713</v>
          </cell>
          <cell r="K62">
            <v>0</v>
          </cell>
          <cell r="L62">
            <v>1</v>
          </cell>
          <cell r="M62">
            <v>0</v>
          </cell>
          <cell r="N62">
            <v>73354565</v>
          </cell>
          <cell r="O62">
            <v>1</v>
          </cell>
        </row>
        <row r="63">
          <cell r="D63">
            <v>890900286</v>
          </cell>
          <cell r="E63" t="str">
            <v>P</v>
          </cell>
          <cell r="F63">
            <v>3</v>
          </cell>
          <cell r="G63">
            <v>42419</v>
          </cell>
          <cell r="H63">
            <v>46302</v>
          </cell>
          <cell r="I63">
            <v>1</v>
          </cell>
          <cell r="J63">
            <v>1274012613</v>
          </cell>
          <cell r="K63">
            <v>0</v>
          </cell>
          <cell r="L63">
            <v>1</v>
          </cell>
          <cell r="M63">
            <v>0</v>
          </cell>
          <cell r="N63">
            <v>871924834</v>
          </cell>
          <cell r="O63">
            <v>1</v>
          </cell>
        </row>
        <row r="64">
          <cell r="D64">
            <v>32336619</v>
          </cell>
          <cell r="E64" t="str">
            <v>C</v>
          </cell>
          <cell r="F64">
            <v>3</v>
          </cell>
          <cell r="G64">
            <v>42458</v>
          </cell>
          <cell r="H64">
            <v>46175</v>
          </cell>
          <cell r="I64">
            <v>2</v>
          </cell>
          <cell r="J64">
            <v>9200000000</v>
          </cell>
          <cell r="K64">
            <v>0</v>
          </cell>
          <cell r="L64">
            <v>312800000</v>
          </cell>
          <cell r="M64">
            <v>0</v>
          </cell>
          <cell r="N64">
            <v>0</v>
          </cell>
          <cell r="O64">
            <v>2</v>
          </cell>
        </row>
        <row r="65">
          <cell r="D65">
            <v>70041027</v>
          </cell>
          <cell r="E65" t="str">
            <v>S</v>
          </cell>
          <cell r="F65">
            <v>3</v>
          </cell>
          <cell r="G65">
            <v>42831</v>
          </cell>
          <cell r="H65">
            <v>46439</v>
          </cell>
          <cell r="I65">
            <v>2</v>
          </cell>
          <cell r="J65">
            <v>127065927</v>
          </cell>
          <cell r="K65">
            <v>0</v>
          </cell>
          <cell r="L65">
            <v>1</v>
          </cell>
          <cell r="M65">
            <v>0</v>
          </cell>
          <cell r="N65">
            <v>85387087</v>
          </cell>
          <cell r="O65">
            <v>1</v>
          </cell>
        </row>
        <row r="66">
          <cell r="D66">
            <v>4326998</v>
          </cell>
          <cell r="E66" t="str">
            <v>S</v>
          </cell>
          <cell r="F66">
            <v>3</v>
          </cell>
          <cell r="G66">
            <v>42486</v>
          </cell>
          <cell r="H66">
            <v>46144</v>
          </cell>
          <cell r="I66">
            <v>2</v>
          </cell>
          <cell r="J66">
            <v>38400309</v>
          </cell>
          <cell r="K66">
            <v>0</v>
          </cell>
          <cell r="L66">
            <v>1</v>
          </cell>
          <cell r="M66">
            <v>0</v>
          </cell>
          <cell r="N66">
            <v>26844322</v>
          </cell>
          <cell r="O66">
            <v>1</v>
          </cell>
        </row>
        <row r="67">
          <cell r="D67">
            <v>42975262</v>
          </cell>
          <cell r="E67" t="str">
            <v>S</v>
          </cell>
          <cell r="F67">
            <v>3</v>
          </cell>
          <cell r="G67">
            <v>42503</v>
          </cell>
          <cell r="H67">
            <v>46167</v>
          </cell>
          <cell r="I67">
            <v>2</v>
          </cell>
          <cell r="J67">
            <v>42650429</v>
          </cell>
          <cell r="K67">
            <v>0</v>
          </cell>
          <cell r="L67">
            <v>1</v>
          </cell>
          <cell r="M67">
            <v>0</v>
          </cell>
          <cell r="N67">
            <v>29723630</v>
          </cell>
          <cell r="O67">
            <v>1</v>
          </cell>
        </row>
        <row r="68">
          <cell r="D68">
            <v>32538436</v>
          </cell>
          <cell r="E68" t="str">
            <v>S</v>
          </cell>
          <cell r="F68">
            <v>3</v>
          </cell>
          <cell r="G68">
            <v>42566</v>
          </cell>
          <cell r="H68">
            <v>46291</v>
          </cell>
          <cell r="I68">
            <v>2</v>
          </cell>
          <cell r="J68">
            <v>129641228</v>
          </cell>
          <cell r="K68">
            <v>0</v>
          </cell>
          <cell r="L68">
            <v>1</v>
          </cell>
          <cell r="M68">
            <v>0</v>
          </cell>
          <cell r="N68">
            <v>88858340</v>
          </cell>
          <cell r="O68">
            <v>1</v>
          </cell>
        </row>
        <row r="69">
          <cell r="D69">
            <v>19171168</v>
          </cell>
          <cell r="E69" t="str">
            <v>S</v>
          </cell>
          <cell r="F69">
            <v>3</v>
          </cell>
          <cell r="G69">
            <v>42591</v>
          </cell>
          <cell r="H69">
            <v>46258</v>
          </cell>
          <cell r="I69">
            <v>2</v>
          </cell>
          <cell r="J69">
            <v>38409050</v>
          </cell>
          <cell r="K69">
            <v>0</v>
          </cell>
          <cell r="L69">
            <v>1</v>
          </cell>
          <cell r="M69">
            <v>0</v>
          </cell>
          <cell r="N69">
            <v>26444378</v>
          </cell>
          <cell r="O69">
            <v>1</v>
          </cell>
        </row>
        <row r="70">
          <cell r="D70">
            <v>3545683</v>
          </cell>
          <cell r="E70" t="str">
            <v>S</v>
          </cell>
          <cell r="F70">
            <v>3</v>
          </cell>
          <cell r="G70">
            <v>42605</v>
          </cell>
          <cell r="H70">
            <v>46328</v>
          </cell>
          <cell r="I70">
            <v>2</v>
          </cell>
          <cell r="J70">
            <v>55476799</v>
          </cell>
          <cell r="K70">
            <v>0</v>
          </cell>
          <cell r="L70">
            <v>1</v>
          </cell>
          <cell r="M70">
            <v>0</v>
          </cell>
          <cell r="N70">
            <v>37838609</v>
          </cell>
          <cell r="O70">
            <v>1</v>
          </cell>
        </row>
        <row r="71">
          <cell r="D71">
            <v>43827998</v>
          </cell>
          <cell r="E71" t="str">
            <v>S</v>
          </cell>
          <cell r="F71">
            <v>3</v>
          </cell>
          <cell r="G71">
            <v>42692</v>
          </cell>
          <cell r="H71">
            <v>46344</v>
          </cell>
          <cell r="I71">
            <v>2</v>
          </cell>
          <cell r="J71">
            <v>180700000</v>
          </cell>
          <cell r="K71">
            <v>0</v>
          </cell>
          <cell r="L71">
            <v>1</v>
          </cell>
          <cell r="M71">
            <v>0</v>
          </cell>
          <cell r="N71">
            <v>122979495</v>
          </cell>
          <cell r="O71">
            <v>1</v>
          </cell>
        </row>
        <row r="72">
          <cell r="D72">
            <v>70120082</v>
          </cell>
          <cell r="E72" t="str">
            <v>S</v>
          </cell>
          <cell r="F72">
            <v>3</v>
          </cell>
          <cell r="G72">
            <v>42753</v>
          </cell>
          <cell r="H72">
            <v>46456</v>
          </cell>
          <cell r="I72">
            <v>2</v>
          </cell>
          <cell r="J72">
            <v>144235227</v>
          </cell>
          <cell r="K72">
            <v>0</v>
          </cell>
          <cell r="L72">
            <v>1</v>
          </cell>
          <cell r="M72">
            <v>0</v>
          </cell>
          <cell r="N72">
            <v>96704425</v>
          </cell>
          <cell r="O72">
            <v>1</v>
          </cell>
        </row>
        <row r="73">
          <cell r="D73">
            <v>32486130</v>
          </cell>
          <cell r="E73" t="str">
            <v>S</v>
          </cell>
          <cell r="F73">
            <v>3</v>
          </cell>
          <cell r="G73">
            <v>42774</v>
          </cell>
          <cell r="H73">
            <v>46515</v>
          </cell>
          <cell r="I73">
            <v>2</v>
          </cell>
          <cell r="J73">
            <v>100000000</v>
          </cell>
          <cell r="K73">
            <v>0</v>
          </cell>
          <cell r="L73">
            <v>1</v>
          </cell>
          <cell r="M73">
            <v>0</v>
          </cell>
          <cell r="N73">
            <v>66520420</v>
          </cell>
          <cell r="O73">
            <v>1</v>
          </cell>
        </row>
        <row r="74">
          <cell r="D74">
            <v>42870591</v>
          </cell>
          <cell r="E74" t="str">
            <v>P</v>
          </cell>
          <cell r="F74">
            <v>1</v>
          </cell>
          <cell r="G74">
            <v>42698</v>
          </cell>
          <cell r="H74">
            <v>46462</v>
          </cell>
          <cell r="I74">
            <v>2</v>
          </cell>
          <cell r="J74">
            <v>35200000</v>
          </cell>
          <cell r="K74">
            <v>0</v>
          </cell>
          <cell r="L74">
            <v>7817901.7000000002</v>
          </cell>
          <cell r="M74">
            <v>0</v>
          </cell>
          <cell r="N74">
            <v>680685466</v>
          </cell>
          <cell r="O74">
            <v>1</v>
          </cell>
        </row>
        <row r="75">
          <cell r="D75">
            <v>43639444</v>
          </cell>
          <cell r="E75" t="str">
            <v>P</v>
          </cell>
          <cell r="F75">
            <v>3</v>
          </cell>
          <cell r="G75">
            <v>42789</v>
          </cell>
          <cell r="H75">
            <v>46449</v>
          </cell>
          <cell r="I75">
            <v>2</v>
          </cell>
          <cell r="J75">
            <v>38052966</v>
          </cell>
          <cell r="K75">
            <v>0</v>
          </cell>
          <cell r="L75">
            <v>1</v>
          </cell>
          <cell r="M75">
            <v>0</v>
          </cell>
          <cell r="N75">
            <v>25538802</v>
          </cell>
          <cell r="O75">
            <v>1</v>
          </cell>
        </row>
        <row r="76">
          <cell r="D76">
            <v>70063645</v>
          </cell>
          <cell r="E76" t="str">
            <v>S</v>
          </cell>
          <cell r="F76">
            <v>3</v>
          </cell>
          <cell r="G76">
            <v>42800</v>
          </cell>
          <cell r="H76">
            <v>46452</v>
          </cell>
          <cell r="I76">
            <v>2</v>
          </cell>
          <cell r="J76">
            <v>71984292</v>
          </cell>
          <cell r="K76">
            <v>0</v>
          </cell>
          <cell r="L76">
            <v>1</v>
          </cell>
          <cell r="M76">
            <v>0</v>
          </cell>
          <cell r="N76">
            <v>48289848</v>
          </cell>
          <cell r="O76">
            <v>1</v>
          </cell>
        </row>
        <row r="77">
          <cell r="D77">
            <v>388446</v>
          </cell>
          <cell r="E77" t="str">
            <v>S</v>
          </cell>
          <cell r="F77">
            <v>3</v>
          </cell>
          <cell r="G77">
            <v>42881</v>
          </cell>
          <cell r="H77">
            <v>46581</v>
          </cell>
          <cell r="I77">
            <v>2</v>
          </cell>
          <cell r="J77">
            <v>73771700</v>
          </cell>
          <cell r="K77">
            <v>0</v>
          </cell>
          <cell r="L77">
            <v>1</v>
          </cell>
          <cell r="M77">
            <v>0</v>
          </cell>
          <cell r="N77">
            <v>48642829</v>
          </cell>
          <cell r="O77">
            <v>1</v>
          </cell>
        </row>
        <row r="78">
          <cell r="D78">
            <v>71786267</v>
          </cell>
          <cell r="E78" t="str">
            <v>S</v>
          </cell>
          <cell r="F78">
            <v>3</v>
          </cell>
          <cell r="G78">
            <v>42881</v>
          </cell>
          <cell r="H78">
            <v>46657</v>
          </cell>
          <cell r="I78">
            <v>2</v>
          </cell>
          <cell r="J78">
            <v>408191610</v>
          </cell>
          <cell r="K78">
            <v>0</v>
          </cell>
          <cell r="L78">
            <v>1</v>
          </cell>
          <cell r="M78">
            <v>0</v>
          </cell>
          <cell r="N78">
            <v>266417849</v>
          </cell>
          <cell r="O78">
            <v>1</v>
          </cell>
        </row>
        <row r="79">
          <cell r="D79">
            <v>890900286</v>
          </cell>
          <cell r="E79" t="str">
            <v>S</v>
          </cell>
          <cell r="F79">
            <v>3</v>
          </cell>
          <cell r="G79">
            <v>42881</v>
          </cell>
          <cell r="H79">
            <v>46439</v>
          </cell>
          <cell r="I79">
            <v>1</v>
          </cell>
          <cell r="J79">
            <v>728783116</v>
          </cell>
          <cell r="K79">
            <v>0</v>
          </cell>
          <cell r="L79">
            <v>1</v>
          </cell>
          <cell r="M79">
            <v>0</v>
          </cell>
          <cell r="N79">
            <v>489723760</v>
          </cell>
          <cell r="O79">
            <v>1</v>
          </cell>
        </row>
        <row r="80">
          <cell r="D80">
            <v>71651940</v>
          </cell>
          <cell r="E80" t="str">
            <v>S</v>
          </cell>
          <cell r="F80">
            <v>3</v>
          </cell>
          <cell r="G80">
            <v>42886</v>
          </cell>
          <cell r="H80">
            <v>46546</v>
          </cell>
          <cell r="I80">
            <v>2</v>
          </cell>
          <cell r="J80">
            <v>326619267</v>
          </cell>
          <cell r="K80">
            <v>0</v>
          </cell>
          <cell r="L80">
            <v>1</v>
          </cell>
          <cell r="M80">
            <v>0</v>
          </cell>
          <cell r="N80">
            <v>216364379</v>
          </cell>
          <cell r="O80">
            <v>1</v>
          </cell>
        </row>
        <row r="81">
          <cell r="D81">
            <v>3324390</v>
          </cell>
          <cell r="E81" t="str">
            <v>S</v>
          </cell>
          <cell r="F81">
            <v>3</v>
          </cell>
          <cell r="G81">
            <v>42913</v>
          </cell>
          <cell r="H81">
            <v>46628</v>
          </cell>
          <cell r="I81">
            <v>2</v>
          </cell>
          <cell r="J81">
            <v>112928592</v>
          </cell>
          <cell r="K81">
            <v>0</v>
          </cell>
          <cell r="L81">
            <v>1</v>
          </cell>
          <cell r="M81">
            <v>0</v>
          </cell>
          <cell r="N81">
            <v>73994078</v>
          </cell>
          <cell r="O81">
            <v>1</v>
          </cell>
        </row>
        <row r="82">
          <cell r="D82">
            <v>71661541</v>
          </cell>
          <cell r="E82" t="str">
            <v>P</v>
          </cell>
          <cell r="F82">
            <v>3</v>
          </cell>
          <cell r="G82">
            <v>43032</v>
          </cell>
          <cell r="H82">
            <v>46431</v>
          </cell>
          <cell r="I82">
            <v>2</v>
          </cell>
          <cell r="J82">
            <v>163145540</v>
          </cell>
          <cell r="K82">
            <v>0</v>
          </cell>
          <cell r="L82">
            <v>1</v>
          </cell>
          <cell r="M82">
            <v>0</v>
          </cell>
          <cell r="N82">
            <v>109748712</v>
          </cell>
          <cell r="O82">
            <v>1</v>
          </cell>
        </row>
        <row r="83">
          <cell r="D83">
            <v>43002798</v>
          </cell>
          <cell r="E83" t="str">
            <v>S</v>
          </cell>
          <cell r="F83">
            <v>3</v>
          </cell>
          <cell r="G83">
            <v>43032</v>
          </cell>
          <cell r="H83">
            <v>46790</v>
          </cell>
          <cell r="I83">
            <v>2</v>
          </cell>
          <cell r="J83">
            <v>74209177</v>
          </cell>
          <cell r="K83">
            <v>0</v>
          </cell>
          <cell r="L83">
            <v>1</v>
          </cell>
          <cell r="M83">
            <v>0</v>
          </cell>
          <cell r="N83">
            <v>47583218</v>
          </cell>
          <cell r="O83">
            <v>1</v>
          </cell>
        </row>
        <row r="84">
          <cell r="D84">
            <v>43742992</v>
          </cell>
          <cell r="E84" t="str">
            <v>P</v>
          </cell>
          <cell r="F84">
            <v>3</v>
          </cell>
          <cell r="G84">
            <v>43119</v>
          </cell>
          <cell r="H84">
            <v>46455</v>
          </cell>
          <cell r="I84">
            <v>2</v>
          </cell>
          <cell r="J84">
            <v>276706697</v>
          </cell>
          <cell r="K84">
            <v>0</v>
          </cell>
          <cell r="L84">
            <v>1</v>
          </cell>
          <cell r="M84">
            <v>0</v>
          </cell>
          <cell r="N84">
            <v>185543957</v>
          </cell>
          <cell r="O84">
            <v>1</v>
          </cell>
        </row>
        <row r="85">
          <cell r="D85">
            <v>21275105</v>
          </cell>
          <cell r="E85" t="str">
            <v>S</v>
          </cell>
          <cell r="F85">
            <v>3</v>
          </cell>
          <cell r="G85">
            <v>43173</v>
          </cell>
          <cell r="H85">
            <v>46883</v>
          </cell>
          <cell r="I85">
            <v>2</v>
          </cell>
          <cell r="J85">
            <v>129884874</v>
          </cell>
          <cell r="K85">
            <v>0</v>
          </cell>
          <cell r="L85">
            <v>1</v>
          </cell>
          <cell r="M85">
            <v>0</v>
          </cell>
          <cell r="N85">
            <v>82251961</v>
          </cell>
          <cell r="O85">
            <v>1</v>
          </cell>
        </row>
        <row r="86">
          <cell r="D86">
            <v>32505248</v>
          </cell>
          <cell r="E86" t="str">
            <v>P</v>
          </cell>
          <cell r="F86">
            <v>3</v>
          </cell>
          <cell r="G86">
            <v>43256</v>
          </cell>
          <cell r="H86">
            <v>46909</v>
          </cell>
          <cell r="I86">
            <v>2</v>
          </cell>
          <cell r="J86">
            <v>53324161</v>
          </cell>
          <cell r="K86">
            <v>0</v>
          </cell>
          <cell r="L86">
            <v>1</v>
          </cell>
          <cell r="M86">
            <v>0</v>
          </cell>
          <cell r="N86">
            <v>33652683</v>
          </cell>
          <cell r="O86">
            <v>1</v>
          </cell>
        </row>
        <row r="87">
          <cell r="D87">
            <v>32440696</v>
          </cell>
          <cell r="E87" t="str">
            <v>P</v>
          </cell>
          <cell r="F87">
            <v>3</v>
          </cell>
          <cell r="G87">
            <v>41142</v>
          </cell>
          <cell r="H87">
            <v>44832</v>
          </cell>
          <cell r="I87">
            <v>2</v>
          </cell>
          <cell r="J87">
            <v>500000000</v>
          </cell>
          <cell r="K87">
            <v>0</v>
          </cell>
          <cell r="L87">
            <v>1</v>
          </cell>
          <cell r="M87">
            <v>0</v>
          </cell>
          <cell r="N87">
            <v>416499928</v>
          </cell>
          <cell r="O87">
            <v>1</v>
          </cell>
        </row>
        <row r="88">
          <cell r="D88">
            <v>63513546</v>
          </cell>
          <cell r="E88" t="str">
            <v>S</v>
          </cell>
          <cell r="F88">
            <v>3</v>
          </cell>
          <cell r="G88">
            <v>41054</v>
          </cell>
          <cell r="H88">
            <v>44720</v>
          </cell>
          <cell r="I88">
            <v>2</v>
          </cell>
          <cell r="J88">
            <v>766350000</v>
          </cell>
          <cell r="K88">
            <v>0</v>
          </cell>
          <cell r="L88">
            <v>1</v>
          </cell>
          <cell r="M88">
            <v>0</v>
          </cell>
          <cell r="N88">
            <v>647996832</v>
          </cell>
          <cell r="O88">
            <v>1</v>
          </cell>
        </row>
        <row r="89">
          <cell r="D89">
            <v>43968310</v>
          </cell>
          <cell r="E89" t="str">
            <v>C</v>
          </cell>
          <cell r="F89">
            <v>3</v>
          </cell>
          <cell r="G89">
            <v>39378</v>
          </cell>
          <cell r="H89">
            <v>44879</v>
          </cell>
          <cell r="I89">
            <v>1</v>
          </cell>
          <cell r="J89">
            <v>31935988</v>
          </cell>
          <cell r="K89">
            <v>0</v>
          </cell>
          <cell r="L89">
            <v>1</v>
          </cell>
          <cell r="M89">
            <v>0</v>
          </cell>
          <cell r="N89">
            <v>0</v>
          </cell>
          <cell r="O89">
            <v>2</v>
          </cell>
        </row>
        <row r="90">
          <cell r="D90">
            <v>43717536</v>
          </cell>
          <cell r="E90" t="str">
            <v>S</v>
          </cell>
          <cell r="F90">
            <v>3</v>
          </cell>
          <cell r="G90">
            <v>40765</v>
          </cell>
          <cell r="H90">
            <v>44366</v>
          </cell>
          <cell r="I90">
            <v>2</v>
          </cell>
          <cell r="J90">
            <v>3730776066</v>
          </cell>
          <cell r="K90">
            <v>0</v>
          </cell>
          <cell r="L90">
            <v>1</v>
          </cell>
          <cell r="M90">
            <v>0</v>
          </cell>
          <cell r="N90">
            <v>3307455134</v>
          </cell>
          <cell r="O90">
            <v>1</v>
          </cell>
        </row>
        <row r="91">
          <cell r="D91">
            <v>43034466</v>
          </cell>
          <cell r="E91" t="str">
            <v>S</v>
          </cell>
          <cell r="F91">
            <v>3</v>
          </cell>
          <cell r="G91">
            <v>41009</v>
          </cell>
          <cell r="H91">
            <v>44725</v>
          </cell>
          <cell r="I91">
            <v>1</v>
          </cell>
          <cell r="J91">
            <v>23540757</v>
          </cell>
          <cell r="K91">
            <v>0</v>
          </cell>
          <cell r="L91">
            <v>1</v>
          </cell>
          <cell r="M91">
            <v>0</v>
          </cell>
          <cell r="N91">
            <v>19894928</v>
          </cell>
          <cell r="O91">
            <v>1</v>
          </cell>
        </row>
        <row r="92">
          <cell r="D92">
            <v>8230890</v>
          </cell>
          <cell r="E92" t="str">
            <v>S</v>
          </cell>
          <cell r="F92">
            <v>3</v>
          </cell>
          <cell r="G92">
            <v>40151</v>
          </cell>
          <cell r="H92">
            <v>47282</v>
          </cell>
          <cell r="I92">
            <v>2</v>
          </cell>
          <cell r="J92">
            <v>235800000</v>
          </cell>
          <cell r="K92">
            <v>0</v>
          </cell>
          <cell r="L92">
            <v>1</v>
          </cell>
          <cell r="M92">
            <v>0</v>
          </cell>
          <cell r="N92">
            <v>141569310</v>
          </cell>
          <cell r="O92">
            <v>1</v>
          </cell>
        </row>
        <row r="93">
          <cell r="D93">
            <v>8304524</v>
          </cell>
          <cell r="E93" t="str">
            <v>S</v>
          </cell>
          <cell r="F93">
            <v>3</v>
          </cell>
          <cell r="G93">
            <v>40413</v>
          </cell>
          <cell r="H93">
            <v>44165</v>
          </cell>
          <cell r="I93">
            <v>2</v>
          </cell>
          <cell r="J93">
            <v>20000000</v>
          </cell>
          <cell r="K93">
            <v>0</v>
          </cell>
          <cell r="L93">
            <v>1</v>
          </cell>
          <cell r="M93">
            <v>0</v>
          </cell>
          <cell r="N93">
            <v>18216899</v>
          </cell>
          <cell r="O93">
            <v>1</v>
          </cell>
        </row>
        <row r="94">
          <cell r="D94">
            <v>71668028</v>
          </cell>
          <cell r="E94" t="str">
            <v>C</v>
          </cell>
          <cell r="F94">
            <v>3</v>
          </cell>
          <cell r="G94">
            <v>41984</v>
          </cell>
          <cell r="H94">
            <v>45335</v>
          </cell>
          <cell r="I94">
            <v>2</v>
          </cell>
          <cell r="J94">
            <v>2739008340</v>
          </cell>
          <cell r="K94">
            <v>0</v>
          </cell>
          <cell r="L94">
            <v>93126283.560000002</v>
          </cell>
          <cell r="M94">
            <v>0</v>
          </cell>
          <cell r="N94">
            <v>0</v>
          </cell>
          <cell r="O94">
            <v>2</v>
          </cell>
        </row>
        <row r="95">
          <cell r="D95">
            <v>890900286</v>
          </cell>
          <cell r="E95" t="str">
            <v>S</v>
          </cell>
          <cell r="F95">
            <v>3</v>
          </cell>
          <cell r="G95">
            <v>42082</v>
          </cell>
          <cell r="H95">
            <v>45839</v>
          </cell>
          <cell r="I95">
            <v>1</v>
          </cell>
          <cell r="J95">
            <v>58522061</v>
          </cell>
          <cell r="K95">
            <v>0</v>
          </cell>
          <cell r="L95">
            <v>1</v>
          </cell>
          <cell r="M95">
            <v>0</v>
          </cell>
          <cell r="N95">
            <v>42611809</v>
          </cell>
          <cell r="O95">
            <v>1</v>
          </cell>
        </row>
        <row r="96">
          <cell r="D96">
            <v>8909073172</v>
          </cell>
          <cell r="E96" t="str">
            <v>S</v>
          </cell>
          <cell r="F96">
            <v>3</v>
          </cell>
          <cell r="G96">
            <v>42923</v>
          </cell>
          <cell r="H96">
            <v>46578</v>
          </cell>
          <cell r="I96">
            <v>1</v>
          </cell>
          <cell r="J96">
            <v>17000000</v>
          </cell>
          <cell r="K96">
            <v>0</v>
          </cell>
          <cell r="L96">
            <v>1</v>
          </cell>
          <cell r="M96">
            <v>0</v>
          </cell>
          <cell r="N96">
            <v>11215631</v>
          </cell>
          <cell r="O96">
            <v>1</v>
          </cell>
        </row>
        <row r="97">
          <cell r="D97">
            <v>43055553</v>
          </cell>
          <cell r="E97" t="str">
            <v>S</v>
          </cell>
          <cell r="F97">
            <v>3</v>
          </cell>
          <cell r="G97">
            <v>43181</v>
          </cell>
          <cell r="H97">
            <v>46834</v>
          </cell>
          <cell r="I97">
            <v>2</v>
          </cell>
          <cell r="J97">
            <v>177052080</v>
          </cell>
          <cell r="K97">
            <v>0</v>
          </cell>
          <cell r="L97">
            <v>1</v>
          </cell>
          <cell r="M97">
            <v>0</v>
          </cell>
          <cell r="N97">
            <v>112857354</v>
          </cell>
          <cell r="O97">
            <v>1</v>
          </cell>
        </row>
        <row r="98">
          <cell r="D98">
            <v>16756578</v>
          </cell>
          <cell r="E98" t="str">
            <v>S</v>
          </cell>
          <cell r="F98">
            <v>3</v>
          </cell>
          <cell r="G98">
            <v>43276</v>
          </cell>
          <cell r="H98">
            <v>46989</v>
          </cell>
          <cell r="I98">
            <v>1</v>
          </cell>
          <cell r="J98">
            <v>8633383</v>
          </cell>
          <cell r="K98">
            <v>0</v>
          </cell>
          <cell r="L98">
            <v>1</v>
          </cell>
          <cell r="M98">
            <v>0</v>
          </cell>
          <cell r="N98">
            <v>5392491</v>
          </cell>
          <cell r="O98">
            <v>1</v>
          </cell>
        </row>
        <row r="99">
          <cell r="D99">
            <v>43598789</v>
          </cell>
          <cell r="E99" t="str">
            <v>S</v>
          </cell>
          <cell r="F99">
            <v>3</v>
          </cell>
          <cell r="G99">
            <v>41975</v>
          </cell>
          <cell r="H99">
            <v>45314</v>
          </cell>
          <cell r="I99">
            <v>2</v>
          </cell>
          <cell r="J99">
            <v>470000000</v>
          </cell>
          <cell r="K99">
            <v>0</v>
          </cell>
          <cell r="L99">
            <v>1</v>
          </cell>
          <cell r="M99">
            <v>0</v>
          </cell>
          <cell r="N99">
            <v>367080386</v>
          </cell>
          <cell r="O99">
            <v>1</v>
          </cell>
        </row>
        <row r="100">
          <cell r="D100">
            <v>21371905</v>
          </cell>
          <cell r="E100" t="str">
            <v>C</v>
          </cell>
          <cell r="F100">
            <v>3</v>
          </cell>
          <cell r="G100">
            <v>41992</v>
          </cell>
          <cell r="H100">
            <v>45467</v>
          </cell>
          <cell r="I100">
            <v>1</v>
          </cell>
          <cell r="J100">
            <v>27386849</v>
          </cell>
          <cell r="K100">
            <v>0</v>
          </cell>
          <cell r="L100">
            <v>1</v>
          </cell>
          <cell r="M100">
            <v>0</v>
          </cell>
          <cell r="N100">
            <v>0</v>
          </cell>
          <cell r="O100">
            <v>2</v>
          </cell>
        </row>
        <row r="101">
          <cell r="D101">
            <v>32496428</v>
          </cell>
          <cell r="E101" t="str">
            <v>S</v>
          </cell>
          <cell r="F101">
            <v>3</v>
          </cell>
          <cell r="G101">
            <v>42502</v>
          </cell>
          <cell r="H101">
            <v>46162</v>
          </cell>
          <cell r="I101">
            <v>2</v>
          </cell>
          <cell r="J101">
            <v>35275305</v>
          </cell>
          <cell r="K101">
            <v>0</v>
          </cell>
          <cell r="L101">
            <v>1</v>
          </cell>
          <cell r="M101">
            <v>0</v>
          </cell>
          <cell r="N101">
            <v>24600687</v>
          </cell>
          <cell r="O101">
            <v>1</v>
          </cell>
        </row>
        <row r="102">
          <cell r="D102">
            <v>32490548</v>
          </cell>
          <cell r="E102" t="str">
            <v>S</v>
          </cell>
          <cell r="F102">
            <v>3</v>
          </cell>
          <cell r="G102">
            <v>43195</v>
          </cell>
          <cell r="H102">
            <v>46884</v>
          </cell>
          <cell r="I102">
            <v>2</v>
          </cell>
          <cell r="J102">
            <v>28054368</v>
          </cell>
          <cell r="K102">
            <v>0</v>
          </cell>
          <cell r="L102">
            <v>1</v>
          </cell>
          <cell r="M102">
            <v>0</v>
          </cell>
          <cell r="N102">
            <v>17765393</v>
          </cell>
          <cell r="O102">
            <v>1</v>
          </cell>
        </row>
        <row r="103">
          <cell r="D103">
            <v>32528637</v>
          </cell>
          <cell r="E103" t="str">
            <v>S</v>
          </cell>
          <cell r="F103">
            <v>3</v>
          </cell>
          <cell r="G103">
            <v>43223</v>
          </cell>
          <cell r="H103">
            <v>46876</v>
          </cell>
          <cell r="I103">
            <v>2</v>
          </cell>
          <cell r="J103">
            <v>18025175</v>
          </cell>
          <cell r="K103">
            <v>0</v>
          </cell>
          <cell r="L103">
            <v>1</v>
          </cell>
          <cell r="M103">
            <v>0</v>
          </cell>
          <cell r="N103">
            <v>11427446</v>
          </cell>
          <cell r="O103">
            <v>1</v>
          </cell>
        </row>
        <row r="104">
          <cell r="D104">
            <v>8280649</v>
          </cell>
          <cell r="E104" t="str">
            <v>S</v>
          </cell>
          <cell r="F104">
            <v>3</v>
          </cell>
          <cell r="G104">
            <v>43403</v>
          </cell>
          <cell r="H104">
            <v>47056</v>
          </cell>
          <cell r="I104">
            <v>2</v>
          </cell>
          <cell r="J104">
            <v>102024951</v>
          </cell>
          <cell r="K104">
            <v>0</v>
          </cell>
          <cell r="L104">
            <v>1</v>
          </cell>
          <cell r="M104">
            <v>0</v>
          </cell>
          <cell r="N104">
            <v>63132658</v>
          </cell>
          <cell r="O104">
            <v>1</v>
          </cell>
        </row>
        <row r="105">
          <cell r="D105">
            <v>32442221</v>
          </cell>
          <cell r="E105" t="str">
            <v>P</v>
          </cell>
          <cell r="F105">
            <v>3</v>
          </cell>
          <cell r="G105">
            <v>41835</v>
          </cell>
          <cell r="H105">
            <v>45680</v>
          </cell>
          <cell r="I105">
            <v>1</v>
          </cell>
          <cell r="J105">
            <v>4449552</v>
          </cell>
          <cell r="K105">
            <v>0</v>
          </cell>
          <cell r="L105">
            <v>1</v>
          </cell>
          <cell r="M105">
            <v>0</v>
          </cell>
          <cell r="N105">
            <v>3312107</v>
          </cell>
          <cell r="O105">
            <v>1</v>
          </cell>
        </row>
        <row r="106">
          <cell r="D106">
            <v>8255152</v>
          </cell>
          <cell r="E106" t="str">
            <v>P</v>
          </cell>
          <cell r="F106">
            <v>3</v>
          </cell>
          <cell r="G106">
            <v>41904</v>
          </cell>
          <cell r="H106">
            <v>45642</v>
          </cell>
          <cell r="I106">
            <v>1</v>
          </cell>
          <cell r="J106">
            <v>119381034</v>
          </cell>
          <cell r="K106">
            <v>0</v>
          </cell>
          <cell r="L106">
            <v>1</v>
          </cell>
          <cell r="M106">
            <v>0</v>
          </cell>
          <cell r="N106">
            <v>89241699</v>
          </cell>
          <cell r="O106">
            <v>1</v>
          </cell>
        </row>
        <row r="107">
          <cell r="D107">
            <v>8293357</v>
          </cell>
          <cell r="E107" t="str">
            <v>S</v>
          </cell>
          <cell r="F107">
            <v>3</v>
          </cell>
          <cell r="G107">
            <v>41911</v>
          </cell>
          <cell r="H107">
            <v>45627</v>
          </cell>
          <cell r="I107">
            <v>2</v>
          </cell>
          <cell r="J107">
            <v>28965808</v>
          </cell>
          <cell r="K107">
            <v>0</v>
          </cell>
          <cell r="L107">
            <v>1</v>
          </cell>
          <cell r="M107">
            <v>0</v>
          </cell>
          <cell r="N107">
            <v>21698567</v>
          </cell>
          <cell r="O107">
            <v>1</v>
          </cell>
        </row>
        <row r="108">
          <cell r="D108">
            <v>39209238</v>
          </cell>
          <cell r="E108" t="str">
            <v>S</v>
          </cell>
          <cell r="F108">
            <v>3</v>
          </cell>
          <cell r="G108">
            <v>42051</v>
          </cell>
          <cell r="H108">
            <v>45845</v>
          </cell>
          <cell r="I108">
            <v>1</v>
          </cell>
          <cell r="J108">
            <v>23278462</v>
          </cell>
          <cell r="K108">
            <v>0</v>
          </cell>
          <cell r="L108">
            <v>1</v>
          </cell>
          <cell r="M108">
            <v>0</v>
          </cell>
          <cell r="N108">
            <v>16937887</v>
          </cell>
          <cell r="O108">
            <v>1</v>
          </cell>
        </row>
        <row r="109">
          <cell r="D109">
            <v>43815803</v>
          </cell>
          <cell r="E109" t="str">
            <v>S</v>
          </cell>
          <cell r="F109">
            <v>3</v>
          </cell>
          <cell r="G109">
            <v>42608</v>
          </cell>
          <cell r="H109">
            <v>46295</v>
          </cell>
          <cell r="I109">
            <v>2</v>
          </cell>
          <cell r="J109">
            <v>220625280</v>
          </cell>
          <cell r="K109">
            <v>0</v>
          </cell>
          <cell r="L109">
            <v>1</v>
          </cell>
          <cell r="M109">
            <v>0</v>
          </cell>
          <cell r="N109">
            <v>151137731</v>
          </cell>
          <cell r="O109">
            <v>1</v>
          </cell>
        </row>
        <row r="110">
          <cell r="D110">
            <v>21385913</v>
          </cell>
          <cell r="E110" t="str">
            <v>S</v>
          </cell>
          <cell r="F110">
            <v>3</v>
          </cell>
          <cell r="G110">
            <v>42906</v>
          </cell>
          <cell r="H110">
            <v>46568</v>
          </cell>
          <cell r="I110">
            <v>2</v>
          </cell>
          <cell r="J110">
            <v>32129911</v>
          </cell>
          <cell r="K110">
            <v>0</v>
          </cell>
          <cell r="L110">
            <v>1</v>
          </cell>
          <cell r="M110">
            <v>0</v>
          </cell>
          <cell r="N110">
            <v>21223693</v>
          </cell>
          <cell r="O110">
            <v>1</v>
          </cell>
        </row>
        <row r="111">
          <cell r="D111">
            <v>32527363</v>
          </cell>
          <cell r="E111" t="str">
            <v>S</v>
          </cell>
          <cell r="F111">
            <v>3</v>
          </cell>
          <cell r="G111">
            <v>41516</v>
          </cell>
          <cell r="H111">
            <v>45245</v>
          </cell>
          <cell r="I111">
            <v>2</v>
          </cell>
          <cell r="J111">
            <v>13068496</v>
          </cell>
          <cell r="K111">
            <v>0</v>
          </cell>
          <cell r="L111">
            <v>1</v>
          </cell>
          <cell r="M111">
            <v>0</v>
          </cell>
          <cell r="N111">
            <v>10304227</v>
          </cell>
          <cell r="O111">
            <v>1</v>
          </cell>
        </row>
        <row r="112">
          <cell r="D112">
            <v>15508572</v>
          </cell>
          <cell r="E112" t="str">
            <v>C</v>
          </cell>
          <cell r="F112">
            <v>3</v>
          </cell>
          <cell r="G112">
            <v>41740</v>
          </cell>
          <cell r="H112">
            <v>45442</v>
          </cell>
          <cell r="I112">
            <v>2</v>
          </cell>
          <cell r="J112">
            <v>29148000</v>
          </cell>
          <cell r="K112">
            <v>0</v>
          </cell>
          <cell r="L112">
            <v>1</v>
          </cell>
          <cell r="M112">
            <v>0</v>
          </cell>
          <cell r="N112">
            <v>0</v>
          </cell>
          <cell r="O112">
            <v>2</v>
          </cell>
        </row>
        <row r="113">
          <cell r="D113">
            <v>32559612</v>
          </cell>
          <cell r="E113" t="str">
            <v>S</v>
          </cell>
          <cell r="F113">
            <v>3</v>
          </cell>
          <cell r="G113">
            <v>42535</v>
          </cell>
          <cell r="H113">
            <v>46232</v>
          </cell>
          <cell r="I113">
            <v>2</v>
          </cell>
          <cell r="J113">
            <v>669958849</v>
          </cell>
          <cell r="K113">
            <v>0</v>
          </cell>
          <cell r="L113">
            <v>1</v>
          </cell>
          <cell r="M113">
            <v>0</v>
          </cell>
          <cell r="N113">
            <v>462826505</v>
          </cell>
          <cell r="O113">
            <v>1</v>
          </cell>
        </row>
        <row r="114">
          <cell r="D114">
            <v>39354490</v>
          </cell>
          <cell r="E114" t="str">
            <v>S</v>
          </cell>
          <cell r="F114">
            <v>1</v>
          </cell>
          <cell r="G114">
            <v>42690</v>
          </cell>
          <cell r="H114">
            <v>46714</v>
          </cell>
          <cell r="I114">
            <v>2</v>
          </cell>
          <cell r="J114">
            <v>33000000</v>
          </cell>
          <cell r="K114">
            <v>0</v>
          </cell>
          <cell r="L114">
            <v>6862127.4199999999</v>
          </cell>
          <cell r="M114">
            <v>0</v>
          </cell>
          <cell r="N114">
            <v>617561709</v>
          </cell>
          <cell r="O114">
            <v>1</v>
          </cell>
        </row>
        <row r="115">
          <cell r="D115">
            <v>4497</v>
          </cell>
          <cell r="E115" t="str">
            <v>S</v>
          </cell>
          <cell r="F115">
            <v>3</v>
          </cell>
          <cell r="G115">
            <v>42776</v>
          </cell>
          <cell r="H115">
            <v>46783</v>
          </cell>
          <cell r="I115">
            <v>2</v>
          </cell>
          <cell r="J115">
            <v>26311759</v>
          </cell>
          <cell r="K115">
            <v>0</v>
          </cell>
          <cell r="L115">
            <v>1</v>
          </cell>
          <cell r="M115">
            <v>0</v>
          </cell>
          <cell r="N115">
            <v>16888714</v>
          </cell>
          <cell r="O115">
            <v>1</v>
          </cell>
        </row>
        <row r="116">
          <cell r="D116">
            <v>8319995</v>
          </cell>
          <cell r="E116" t="str">
            <v>S</v>
          </cell>
          <cell r="F116">
            <v>3</v>
          </cell>
          <cell r="G116">
            <v>42993</v>
          </cell>
          <cell r="H116">
            <v>46645</v>
          </cell>
          <cell r="I116">
            <v>2</v>
          </cell>
          <cell r="J116">
            <v>16015136</v>
          </cell>
          <cell r="K116">
            <v>0</v>
          </cell>
          <cell r="L116">
            <v>1</v>
          </cell>
          <cell r="M116">
            <v>0</v>
          </cell>
          <cell r="N116">
            <v>10471805</v>
          </cell>
          <cell r="O116">
            <v>1</v>
          </cell>
        </row>
        <row r="117">
          <cell r="D117">
            <v>890900286</v>
          </cell>
          <cell r="E117" t="str">
            <v>S</v>
          </cell>
          <cell r="F117">
            <v>3</v>
          </cell>
          <cell r="G117">
            <v>43034</v>
          </cell>
          <cell r="H117">
            <v>46849</v>
          </cell>
          <cell r="I117">
            <v>1</v>
          </cell>
          <cell r="J117">
            <v>280969370</v>
          </cell>
          <cell r="K117">
            <v>0</v>
          </cell>
          <cell r="L117">
            <v>1</v>
          </cell>
          <cell r="M117">
            <v>0</v>
          </cell>
          <cell r="N117">
            <v>178736788</v>
          </cell>
          <cell r="O117">
            <v>1</v>
          </cell>
        </row>
        <row r="118">
          <cell r="D118">
            <v>71688473</v>
          </cell>
          <cell r="E118" t="str">
            <v>C</v>
          </cell>
          <cell r="F118">
            <v>3</v>
          </cell>
          <cell r="G118">
            <v>41740</v>
          </cell>
          <cell r="H118">
            <v>45459</v>
          </cell>
          <cell r="I118">
            <v>2</v>
          </cell>
          <cell r="J118">
            <v>17407200</v>
          </cell>
          <cell r="K118">
            <v>0</v>
          </cell>
          <cell r="L118">
            <v>1</v>
          </cell>
          <cell r="M118">
            <v>0</v>
          </cell>
          <cell r="N118">
            <v>0</v>
          </cell>
          <cell r="O118">
            <v>2</v>
          </cell>
        </row>
        <row r="119">
          <cell r="D119">
            <v>32416895</v>
          </cell>
          <cell r="E119" t="str">
            <v>C</v>
          </cell>
          <cell r="F119">
            <v>3</v>
          </cell>
          <cell r="G119">
            <v>41857</v>
          </cell>
          <cell r="H119">
            <v>45820</v>
          </cell>
          <cell r="I119">
            <v>1</v>
          </cell>
          <cell r="J119">
            <v>9136616</v>
          </cell>
          <cell r="K119">
            <v>0</v>
          </cell>
          <cell r="L119">
            <v>310644.94</v>
          </cell>
          <cell r="M119">
            <v>0</v>
          </cell>
          <cell r="N119">
            <v>0</v>
          </cell>
          <cell r="O119">
            <v>2</v>
          </cell>
        </row>
        <row r="120">
          <cell r="D120">
            <v>43259960</v>
          </cell>
          <cell r="E120" t="str">
            <v>S</v>
          </cell>
          <cell r="F120">
            <v>3</v>
          </cell>
          <cell r="G120">
            <v>41907</v>
          </cell>
          <cell r="H120">
            <v>45606</v>
          </cell>
          <cell r="I120">
            <v>2</v>
          </cell>
          <cell r="J120">
            <v>12316800</v>
          </cell>
          <cell r="K120">
            <v>0</v>
          </cell>
          <cell r="L120">
            <v>1</v>
          </cell>
          <cell r="M120">
            <v>0</v>
          </cell>
          <cell r="N120">
            <v>9254162</v>
          </cell>
          <cell r="O120">
            <v>1</v>
          </cell>
        </row>
        <row r="121">
          <cell r="D121">
            <v>70660261</v>
          </cell>
          <cell r="E121" t="str">
            <v>C</v>
          </cell>
          <cell r="F121">
            <v>3</v>
          </cell>
          <cell r="G121">
            <v>42341</v>
          </cell>
          <cell r="H121">
            <v>46047</v>
          </cell>
          <cell r="I121">
            <v>2</v>
          </cell>
          <cell r="J121">
            <v>17053953</v>
          </cell>
          <cell r="K121">
            <v>0</v>
          </cell>
          <cell r="L121">
            <v>1</v>
          </cell>
          <cell r="M121">
            <v>0</v>
          </cell>
          <cell r="N121">
            <v>0</v>
          </cell>
          <cell r="O121">
            <v>2</v>
          </cell>
        </row>
        <row r="122">
          <cell r="D122">
            <v>70112394</v>
          </cell>
          <cell r="E122" t="str">
            <v>S</v>
          </cell>
          <cell r="F122">
            <v>3</v>
          </cell>
          <cell r="G122">
            <v>42885</v>
          </cell>
          <cell r="H122">
            <v>46781</v>
          </cell>
          <cell r="I122">
            <v>2</v>
          </cell>
          <cell r="J122">
            <v>31585199</v>
          </cell>
          <cell r="K122">
            <v>0</v>
          </cell>
          <cell r="L122">
            <v>1</v>
          </cell>
          <cell r="M122">
            <v>0</v>
          </cell>
          <cell r="N122">
            <v>20278408</v>
          </cell>
          <cell r="O122">
            <v>1</v>
          </cell>
        </row>
        <row r="123">
          <cell r="D123">
            <v>32453187</v>
          </cell>
          <cell r="E123" t="str">
            <v>S</v>
          </cell>
          <cell r="F123">
            <v>3</v>
          </cell>
          <cell r="G123">
            <v>41604</v>
          </cell>
          <cell r="H123">
            <v>45311</v>
          </cell>
          <cell r="I123">
            <v>2</v>
          </cell>
          <cell r="J123">
            <v>30000000</v>
          </cell>
          <cell r="K123">
            <v>0</v>
          </cell>
          <cell r="L123">
            <v>1</v>
          </cell>
          <cell r="M123">
            <v>0</v>
          </cell>
          <cell r="N123">
            <v>23442791</v>
          </cell>
          <cell r="O123">
            <v>1</v>
          </cell>
        </row>
        <row r="124">
          <cell r="D124">
            <v>43201639</v>
          </cell>
          <cell r="E124" t="str">
            <v>S</v>
          </cell>
          <cell r="F124">
            <v>3</v>
          </cell>
          <cell r="G124">
            <v>41883</v>
          </cell>
          <cell r="H124">
            <v>45609</v>
          </cell>
          <cell r="I124">
            <v>2</v>
          </cell>
          <cell r="J124">
            <v>29148000</v>
          </cell>
          <cell r="K124">
            <v>0</v>
          </cell>
          <cell r="L124">
            <v>1</v>
          </cell>
          <cell r="M124">
            <v>0</v>
          </cell>
          <cell r="N124">
            <v>21887639</v>
          </cell>
          <cell r="O124">
            <v>1</v>
          </cell>
        </row>
        <row r="125">
          <cell r="D125">
            <v>42993548</v>
          </cell>
          <cell r="E125" t="str">
            <v>S</v>
          </cell>
          <cell r="F125">
            <v>3</v>
          </cell>
          <cell r="G125">
            <v>43019</v>
          </cell>
          <cell r="H125">
            <v>46683</v>
          </cell>
          <cell r="I125">
            <v>2</v>
          </cell>
          <cell r="J125">
            <v>6423017</v>
          </cell>
          <cell r="K125">
            <v>0</v>
          </cell>
          <cell r="L125">
            <v>1</v>
          </cell>
          <cell r="M125">
            <v>0</v>
          </cell>
          <cell r="N125">
            <v>4179965</v>
          </cell>
          <cell r="O125">
            <v>1</v>
          </cell>
        </row>
        <row r="126">
          <cell r="D126">
            <v>8278982</v>
          </cell>
          <cell r="E126" t="str">
            <v>S</v>
          </cell>
          <cell r="F126">
            <v>3</v>
          </cell>
          <cell r="G126">
            <v>43040</v>
          </cell>
          <cell r="H126">
            <v>46692</v>
          </cell>
          <cell r="I126">
            <v>2</v>
          </cell>
          <cell r="J126">
            <v>25555080</v>
          </cell>
          <cell r="K126">
            <v>0</v>
          </cell>
          <cell r="L126">
            <v>1</v>
          </cell>
          <cell r="M126">
            <v>0</v>
          </cell>
          <cell r="N126">
            <v>16603616</v>
          </cell>
          <cell r="O126">
            <v>1</v>
          </cell>
        </row>
        <row r="127">
          <cell r="D127">
            <v>98638481</v>
          </cell>
          <cell r="E127" t="str">
            <v>C</v>
          </cell>
          <cell r="F127">
            <v>3</v>
          </cell>
          <cell r="G127">
            <v>41740</v>
          </cell>
          <cell r="H127">
            <v>45438</v>
          </cell>
          <cell r="I127">
            <v>2</v>
          </cell>
          <cell r="J127">
            <v>66578417</v>
          </cell>
          <cell r="K127">
            <v>0</v>
          </cell>
          <cell r="L127">
            <v>1</v>
          </cell>
          <cell r="M127">
            <v>0</v>
          </cell>
          <cell r="N127">
            <v>0</v>
          </cell>
          <cell r="O127">
            <v>2</v>
          </cell>
        </row>
        <row r="128">
          <cell r="D128">
            <v>32431220</v>
          </cell>
          <cell r="E128" t="str">
            <v>C</v>
          </cell>
          <cell r="F128">
            <v>3</v>
          </cell>
          <cell r="G128">
            <v>41830</v>
          </cell>
          <cell r="H128">
            <v>45687</v>
          </cell>
          <cell r="I128">
            <v>1</v>
          </cell>
          <cell r="J128">
            <v>18085920</v>
          </cell>
          <cell r="K128">
            <v>0</v>
          </cell>
          <cell r="L128">
            <v>1</v>
          </cell>
          <cell r="M128">
            <v>0</v>
          </cell>
          <cell r="N128">
            <v>0</v>
          </cell>
          <cell r="O128">
            <v>2</v>
          </cell>
        </row>
        <row r="129">
          <cell r="D129">
            <v>32421701</v>
          </cell>
          <cell r="E129" t="str">
            <v>P</v>
          </cell>
          <cell r="F129">
            <v>3</v>
          </cell>
          <cell r="G129">
            <v>41857</v>
          </cell>
          <cell r="H129">
            <v>45610</v>
          </cell>
          <cell r="I129">
            <v>1</v>
          </cell>
          <cell r="J129">
            <v>8612884</v>
          </cell>
          <cell r="K129">
            <v>0</v>
          </cell>
          <cell r="L129">
            <v>1</v>
          </cell>
          <cell r="M129">
            <v>0</v>
          </cell>
          <cell r="N129">
            <v>6468661</v>
          </cell>
          <cell r="O129">
            <v>1</v>
          </cell>
        </row>
        <row r="130">
          <cell r="D130">
            <v>8252072</v>
          </cell>
          <cell r="E130" t="str">
            <v>S</v>
          </cell>
          <cell r="F130">
            <v>3</v>
          </cell>
          <cell r="G130">
            <v>41904</v>
          </cell>
          <cell r="H130">
            <v>45644</v>
          </cell>
          <cell r="I130">
            <v>1</v>
          </cell>
          <cell r="J130">
            <v>106142972</v>
          </cell>
          <cell r="K130">
            <v>0</v>
          </cell>
          <cell r="L130">
            <v>1</v>
          </cell>
          <cell r="M130">
            <v>0</v>
          </cell>
          <cell r="N130">
            <v>79324864</v>
          </cell>
          <cell r="O130">
            <v>1</v>
          </cell>
        </row>
        <row r="131">
          <cell r="D131">
            <v>32475644</v>
          </cell>
          <cell r="E131" t="str">
            <v>S</v>
          </cell>
          <cell r="F131">
            <v>3</v>
          </cell>
          <cell r="G131">
            <v>42145</v>
          </cell>
          <cell r="H131">
            <v>45813</v>
          </cell>
          <cell r="I131">
            <v>2</v>
          </cell>
          <cell r="J131">
            <v>7943872</v>
          </cell>
          <cell r="K131">
            <v>0</v>
          </cell>
          <cell r="L131">
            <v>1</v>
          </cell>
          <cell r="M131">
            <v>0</v>
          </cell>
          <cell r="N131">
            <v>5806636</v>
          </cell>
          <cell r="O131">
            <v>1</v>
          </cell>
        </row>
        <row r="132">
          <cell r="D132">
            <v>70057765</v>
          </cell>
          <cell r="E132" t="str">
            <v>S</v>
          </cell>
          <cell r="F132">
            <v>3</v>
          </cell>
          <cell r="G132">
            <v>42612</v>
          </cell>
          <cell r="H132">
            <v>46270</v>
          </cell>
          <cell r="I132">
            <v>2</v>
          </cell>
          <cell r="J132">
            <v>17810383</v>
          </cell>
          <cell r="K132">
            <v>0</v>
          </cell>
          <cell r="L132">
            <v>1</v>
          </cell>
          <cell r="M132">
            <v>0</v>
          </cell>
          <cell r="N132">
            <v>12244023</v>
          </cell>
          <cell r="O132">
            <v>1</v>
          </cell>
        </row>
        <row r="133">
          <cell r="D133">
            <v>32528929</v>
          </cell>
          <cell r="E133" t="str">
            <v>S</v>
          </cell>
          <cell r="F133">
            <v>3</v>
          </cell>
          <cell r="G133">
            <v>42634</v>
          </cell>
          <cell r="H133">
            <v>46298</v>
          </cell>
          <cell r="I133">
            <v>2</v>
          </cell>
          <cell r="J133">
            <v>7539438</v>
          </cell>
          <cell r="K133">
            <v>0</v>
          </cell>
          <cell r="L133">
            <v>1</v>
          </cell>
          <cell r="M133">
            <v>0</v>
          </cell>
          <cell r="N133">
            <v>5165189</v>
          </cell>
          <cell r="O133">
            <v>1</v>
          </cell>
        </row>
        <row r="134">
          <cell r="D134">
            <v>70041288</v>
          </cell>
          <cell r="E134" t="str">
            <v>S</v>
          </cell>
          <cell r="F134">
            <v>3</v>
          </cell>
          <cell r="G134">
            <v>42881</v>
          </cell>
          <cell r="H134">
            <v>46817</v>
          </cell>
          <cell r="I134">
            <v>2</v>
          </cell>
          <cell r="J134">
            <v>9687312</v>
          </cell>
          <cell r="K134">
            <v>0</v>
          </cell>
          <cell r="L134">
            <v>1</v>
          </cell>
          <cell r="M134">
            <v>0</v>
          </cell>
          <cell r="N134">
            <v>6191366</v>
          </cell>
          <cell r="O134">
            <v>1</v>
          </cell>
        </row>
        <row r="135">
          <cell r="D135">
            <v>1128434911</v>
          </cell>
          <cell r="E135" t="str">
            <v>S</v>
          </cell>
          <cell r="F135">
            <v>3</v>
          </cell>
          <cell r="G135">
            <v>43165</v>
          </cell>
          <cell r="H135">
            <v>46845</v>
          </cell>
          <cell r="I135">
            <v>2</v>
          </cell>
          <cell r="J135">
            <v>99124848</v>
          </cell>
          <cell r="K135">
            <v>0</v>
          </cell>
          <cell r="L135">
            <v>1</v>
          </cell>
          <cell r="M135">
            <v>0</v>
          </cell>
          <cell r="N135">
            <v>63092821</v>
          </cell>
          <cell r="O135">
            <v>1</v>
          </cell>
        </row>
        <row r="136">
          <cell r="D136">
            <v>318686</v>
          </cell>
          <cell r="E136" t="str">
            <v>S</v>
          </cell>
          <cell r="F136">
            <v>3</v>
          </cell>
          <cell r="G136">
            <v>41750</v>
          </cell>
          <cell r="H136">
            <v>45459</v>
          </cell>
          <cell r="I136">
            <v>2</v>
          </cell>
          <cell r="J136">
            <v>52197000</v>
          </cell>
          <cell r="K136">
            <v>0</v>
          </cell>
          <cell r="L136">
            <v>1</v>
          </cell>
          <cell r="M136">
            <v>0</v>
          </cell>
          <cell r="N136">
            <v>39987014</v>
          </cell>
          <cell r="O136">
            <v>1</v>
          </cell>
        </row>
        <row r="137">
          <cell r="D137">
            <v>39160516</v>
          </cell>
          <cell r="E137" t="str">
            <v>P</v>
          </cell>
          <cell r="F137">
            <v>3</v>
          </cell>
          <cell r="G137">
            <v>41834</v>
          </cell>
          <cell r="H137">
            <v>46119</v>
          </cell>
          <cell r="I137">
            <v>1</v>
          </cell>
          <cell r="J137">
            <v>10576648</v>
          </cell>
          <cell r="K137">
            <v>0</v>
          </cell>
          <cell r="L137">
            <v>1</v>
          </cell>
          <cell r="M137">
            <v>0</v>
          </cell>
          <cell r="N137">
            <v>7420816</v>
          </cell>
          <cell r="O137">
            <v>1</v>
          </cell>
        </row>
        <row r="138">
          <cell r="D138">
            <v>98560897</v>
          </cell>
          <cell r="E138" t="str">
            <v>S</v>
          </cell>
          <cell r="F138">
            <v>3</v>
          </cell>
          <cell r="G138">
            <v>42188</v>
          </cell>
          <cell r="H138">
            <v>45879</v>
          </cell>
          <cell r="I138">
            <v>2</v>
          </cell>
          <cell r="J138">
            <v>33000000</v>
          </cell>
          <cell r="K138">
            <v>0</v>
          </cell>
          <cell r="L138">
            <v>1</v>
          </cell>
          <cell r="M138">
            <v>0</v>
          </cell>
          <cell r="N138">
            <v>23901375</v>
          </cell>
          <cell r="O138">
            <v>1</v>
          </cell>
        </row>
        <row r="139">
          <cell r="D139">
            <v>70057202</v>
          </cell>
          <cell r="E139" t="str">
            <v>S</v>
          </cell>
          <cell r="F139">
            <v>3</v>
          </cell>
          <cell r="G139">
            <v>42842</v>
          </cell>
          <cell r="H139">
            <v>47014</v>
          </cell>
          <cell r="I139">
            <v>2</v>
          </cell>
          <cell r="J139">
            <v>176838713</v>
          </cell>
          <cell r="K139">
            <v>0</v>
          </cell>
          <cell r="L139">
            <v>1</v>
          </cell>
          <cell r="M139">
            <v>0</v>
          </cell>
          <cell r="N139">
            <v>110041865</v>
          </cell>
          <cell r="O139">
            <v>1</v>
          </cell>
        </row>
        <row r="140">
          <cell r="D140">
            <v>8210014</v>
          </cell>
          <cell r="E140" t="str">
            <v>S</v>
          </cell>
          <cell r="F140">
            <v>3</v>
          </cell>
          <cell r="G140">
            <v>42943</v>
          </cell>
          <cell r="H140">
            <v>46670</v>
          </cell>
          <cell r="I140">
            <v>2</v>
          </cell>
          <cell r="J140">
            <v>12513194</v>
          </cell>
          <cell r="K140">
            <v>0</v>
          </cell>
          <cell r="L140">
            <v>1</v>
          </cell>
          <cell r="M140">
            <v>0</v>
          </cell>
          <cell r="N140">
            <v>8155265</v>
          </cell>
          <cell r="O140">
            <v>1</v>
          </cell>
        </row>
        <row r="141">
          <cell r="D141">
            <v>8278359</v>
          </cell>
          <cell r="E141" t="str">
            <v>P</v>
          </cell>
          <cell r="F141">
            <v>3</v>
          </cell>
          <cell r="G141">
            <v>43200</v>
          </cell>
          <cell r="H141">
            <v>46884</v>
          </cell>
          <cell r="I141">
            <v>2</v>
          </cell>
          <cell r="J141">
            <v>15624840</v>
          </cell>
          <cell r="K141">
            <v>0</v>
          </cell>
          <cell r="L141">
            <v>1</v>
          </cell>
          <cell r="M141">
            <v>0</v>
          </cell>
          <cell r="N141">
            <v>9895442</v>
          </cell>
          <cell r="O141">
            <v>1</v>
          </cell>
        </row>
        <row r="142">
          <cell r="D142">
            <v>43279163</v>
          </cell>
          <cell r="E142" t="str">
            <v>P</v>
          </cell>
          <cell r="F142">
            <v>3</v>
          </cell>
          <cell r="G142">
            <v>43243</v>
          </cell>
          <cell r="H142">
            <v>46896</v>
          </cell>
          <cell r="I142">
            <v>2</v>
          </cell>
          <cell r="J142">
            <v>7938080</v>
          </cell>
          <cell r="K142">
            <v>0</v>
          </cell>
          <cell r="L142">
            <v>1</v>
          </cell>
          <cell r="M142">
            <v>0</v>
          </cell>
          <cell r="N142">
            <v>5020372</v>
          </cell>
          <cell r="O142">
            <v>1</v>
          </cell>
        </row>
        <row r="143">
          <cell r="D143">
            <v>71609711</v>
          </cell>
          <cell r="E143" t="str">
            <v>S</v>
          </cell>
          <cell r="F143">
            <v>3</v>
          </cell>
          <cell r="G143">
            <v>41597</v>
          </cell>
          <cell r="H143">
            <v>45514</v>
          </cell>
          <cell r="I143">
            <v>2</v>
          </cell>
          <cell r="J143">
            <v>160000000</v>
          </cell>
          <cell r="K143">
            <v>0</v>
          </cell>
          <cell r="L143">
            <v>1</v>
          </cell>
          <cell r="M143">
            <v>0</v>
          </cell>
          <cell r="N143">
            <v>121669095</v>
          </cell>
          <cell r="O143">
            <v>1</v>
          </cell>
        </row>
        <row r="144">
          <cell r="D144">
            <v>15383607</v>
          </cell>
          <cell r="E144" t="str">
            <v>P</v>
          </cell>
          <cell r="F144">
            <v>3</v>
          </cell>
          <cell r="G144">
            <v>41634</v>
          </cell>
          <cell r="H144">
            <v>45417</v>
          </cell>
          <cell r="I144">
            <v>2</v>
          </cell>
          <cell r="J144">
            <v>61600000</v>
          </cell>
          <cell r="K144">
            <v>0</v>
          </cell>
          <cell r="L144">
            <v>1</v>
          </cell>
          <cell r="M144">
            <v>0</v>
          </cell>
          <cell r="N144">
            <v>47455677</v>
          </cell>
          <cell r="O144">
            <v>1</v>
          </cell>
        </row>
        <row r="145">
          <cell r="D145">
            <v>98494034</v>
          </cell>
          <cell r="E145" t="str">
            <v>S</v>
          </cell>
          <cell r="F145">
            <v>3</v>
          </cell>
          <cell r="G145">
            <v>41740</v>
          </cell>
          <cell r="H145">
            <v>45480</v>
          </cell>
          <cell r="I145">
            <v>2</v>
          </cell>
          <cell r="J145">
            <v>48040200</v>
          </cell>
          <cell r="K145">
            <v>0</v>
          </cell>
          <cell r="L145">
            <v>1</v>
          </cell>
          <cell r="M145">
            <v>0</v>
          </cell>
          <cell r="N145">
            <v>36699663</v>
          </cell>
          <cell r="O145">
            <v>1</v>
          </cell>
        </row>
        <row r="146">
          <cell r="D146">
            <v>8257603</v>
          </cell>
          <cell r="E146" t="str">
            <v>P</v>
          </cell>
          <cell r="F146">
            <v>3</v>
          </cell>
          <cell r="G146">
            <v>41904</v>
          </cell>
          <cell r="H146">
            <v>45729</v>
          </cell>
          <cell r="I146">
            <v>1</v>
          </cell>
          <cell r="J146">
            <v>96445480</v>
          </cell>
          <cell r="K146">
            <v>0</v>
          </cell>
          <cell r="L146">
            <v>1</v>
          </cell>
          <cell r="M146">
            <v>0</v>
          </cell>
          <cell r="N146">
            <v>71263541</v>
          </cell>
          <cell r="O146">
            <v>1</v>
          </cell>
        </row>
        <row r="147">
          <cell r="D147">
            <v>32543055</v>
          </cell>
          <cell r="E147" t="str">
            <v>S</v>
          </cell>
          <cell r="F147">
            <v>1</v>
          </cell>
          <cell r="G147">
            <v>42191</v>
          </cell>
          <cell r="H147">
            <v>45901</v>
          </cell>
          <cell r="I147">
            <v>2</v>
          </cell>
          <cell r="J147">
            <v>11279917</v>
          </cell>
          <cell r="K147">
            <v>0</v>
          </cell>
          <cell r="L147">
            <v>5826512.5199999996</v>
          </cell>
          <cell r="M147">
            <v>0</v>
          </cell>
          <cell r="N147">
            <v>528436289</v>
          </cell>
          <cell r="O147">
            <v>1</v>
          </cell>
        </row>
        <row r="148">
          <cell r="D148">
            <v>32543055</v>
          </cell>
          <cell r="E148" t="str">
            <v>S</v>
          </cell>
          <cell r="F148">
            <v>3</v>
          </cell>
          <cell r="G148">
            <v>42169</v>
          </cell>
          <cell r="H148">
            <v>45902</v>
          </cell>
          <cell r="I148">
            <v>2</v>
          </cell>
          <cell r="J148">
            <v>12334140</v>
          </cell>
          <cell r="K148">
            <v>0</v>
          </cell>
          <cell r="L148">
            <v>1</v>
          </cell>
          <cell r="M148">
            <v>0</v>
          </cell>
          <cell r="N148">
            <v>8907698</v>
          </cell>
          <cell r="O148">
            <v>1</v>
          </cell>
        </row>
        <row r="149">
          <cell r="D149">
            <v>71661551</v>
          </cell>
          <cell r="E149" t="str">
            <v>S</v>
          </cell>
          <cell r="F149">
            <v>1</v>
          </cell>
          <cell r="G149">
            <v>42439</v>
          </cell>
          <cell r="H149">
            <v>46161</v>
          </cell>
          <cell r="I149">
            <v>2</v>
          </cell>
          <cell r="J149">
            <v>150000000</v>
          </cell>
          <cell r="K149">
            <v>0</v>
          </cell>
          <cell r="L149">
            <v>855229.66</v>
          </cell>
          <cell r="M149">
            <v>0</v>
          </cell>
          <cell r="N149">
            <v>178611954</v>
          </cell>
          <cell r="O149">
            <v>1</v>
          </cell>
        </row>
        <row r="150">
          <cell r="D150">
            <v>32442589</v>
          </cell>
          <cell r="E150" t="str">
            <v>P</v>
          </cell>
          <cell r="F150">
            <v>3</v>
          </cell>
          <cell r="G150">
            <v>41974</v>
          </cell>
          <cell r="H150">
            <v>45869</v>
          </cell>
          <cell r="I150">
            <v>1</v>
          </cell>
          <cell r="J150">
            <v>43342014</v>
          </cell>
          <cell r="K150">
            <v>0</v>
          </cell>
          <cell r="L150">
            <v>1</v>
          </cell>
          <cell r="M150">
            <v>0</v>
          </cell>
          <cell r="N150">
            <v>31433230</v>
          </cell>
          <cell r="O150">
            <v>1</v>
          </cell>
        </row>
        <row r="151">
          <cell r="D151">
            <v>43002624</v>
          </cell>
          <cell r="E151" t="str">
            <v>S</v>
          </cell>
          <cell r="F151">
            <v>3</v>
          </cell>
          <cell r="G151">
            <v>42222</v>
          </cell>
          <cell r="H151">
            <v>45917</v>
          </cell>
          <cell r="I151">
            <v>2</v>
          </cell>
          <cell r="J151">
            <v>4630464</v>
          </cell>
          <cell r="K151">
            <v>0</v>
          </cell>
          <cell r="L151">
            <v>1</v>
          </cell>
          <cell r="M151">
            <v>0</v>
          </cell>
          <cell r="N151">
            <v>3339069</v>
          </cell>
          <cell r="O151">
            <v>1</v>
          </cell>
        </row>
        <row r="152">
          <cell r="D152">
            <v>900807729</v>
          </cell>
          <cell r="E152" t="str">
            <v>S</v>
          </cell>
          <cell r="F152">
            <v>3</v>
          </cell>
          <cell r="G152">
            <v>42285</v>
          </cell>
          <cell r="H152">
            <v>46167</v>
          </cell>
          <cell r="I152">
            <v>1</v>
          </cell>
          <cell r="J152">
            <v>2524934</v>
          </cell>
          <cell r="K152">
            <v>0</v>
          </cell>
          <cell r="L152">
            <v>1</v>
          </cell>
          <cell r="M152">
            <v>0</v>
          </cell>
          <cell r="N152">
            <v>1762213</v>
          </cell>
          <cell r="O152">
            <v>1</v>
          </cell>
        </row>
        <row r="153">
          <cell r="D153">
            <v>71786677</v>
          </cell>
          <cell r="E153" t="str">
            <v>S</v>
          </cell>
          <cell r="F153">
            <v>1</v>
          </cell>
          <cell r="G153">
            <v>42699</v>
          </cell>
          <cell r="H153">
            <v>46362</v>
          </cell>
          <cell r="I153">
            <v>2</v>
          </cell>
          <cell r="J153">
            <v>24000000</v>
          </cell>
          <cell r="K153">
            <v>0</v>
          </cell>
          <cell r="L153">
            <v>9624445.9499999993</v>
          </cell>
          <cell r="M153">
            <v>0</v>
          </cell>
          <cell r="N153">
            <v>814127922</v>
          </cell>
          <cell r="O153">
            <v>1</v>
          </cell>
        </row>
        <row r="154">
          <cell r="D154">
            <v>70037936</v>
          </cell>
          <cell r="E154" t="str">
            <v>S</v>
          </cell>
          <cell r="F154">
            <v>3</v>
          </cell>
          <cell r="G154">
            <v>42786</v>
          </cell>
          <cell r="H154">
            <v>46446</v>
          </cell>
          <cell r="I154">
            <v>2</v>
          </cell>
          <cell r="J154">
            <v>7996968</v>
          </cell>
          <cell r="K154">
            <v>0</v>
          </cell>
          <cell r="L154">
            <v>1</v>
          </cell>
          <cell r="M154">
            <v>0</v>
          </cell>
          <cell r="N154">
            <v>5371165</v>
          </cell>
          <cell r="O154">
            <v>1</v>
          </cell>
        </row>
        <row r="155">
          <cell r="D155">
            <v>32522979</v>
          </cell>
          <cell r="E155" t="str">
            <v>S</v>
          </cell>
          <cell r="F155">
            <v>3</v>
          </cell>
          <cell r="G155">
            <v>42804</v>
          </cell>
          <cell r="H155">
            <v>46498</v>
          </cell>
          <cell r="I155">
            <v>2</v>
          </cell>
          <cell r="J155">
            <v>11592235</v>
          </cell>
          <cell r="K155">
            <v>0</v>
          </cell>
          <cell r="L155">
            <v>1</v>
          </cell>
          <cell r="M155">
            <v>0</v>
          </cell>
          <cell r="N155">
            <v>7730921</v>
          </cell>
          <cell r="O155">
            <v>1</v>
          </cell>
        </row>
        <row r="156">
          <cell r="D156">
            <v>32499350</v>
          </cell>
          <cell r="E156" t="str">
            <v>S</v>
          </cell>
          <cell r="F156">
            <v>3</v>
          </cell>
          <cell r="G156">
            <v>42696</v>
          </cell>
          <cell r="H156">
            <v>46369</v>
          </cell>
          <cell r="I156">
            <v>2</v>
          </cell>
          <cell r="J156">
            <v>33828404</v>
          </cell>
          <cell r="K156">
            <v>0</v>
          </cell>
          <cell r="L156">
            <v>1</v>
          </cell>
          <cell r="M156">
            <v>0</v>
          </cell>
          <cell r="N156">
            <v>22947909</v>
          </cell>
          <cell r="O156">
            <v>1</v>
          </cell>
        </row>
        <row r="157">
          <cell r="D157">
            <v>32345755</v>
          </cell>
          <cell r="E157" t="str">
            <v>P</v>
          </cell>
          <cell r="F157">
            <v>3</v>
          </cell>
          <cell r="G157">
            <v>43194</v>
          </cell>
          <cell r="H157">
            <v>46873</v>
          </cell>
          <cell r="I157">
            <v>2</v>
          </cell>
          <cell r="J157">
            <v>11277445</v>
          </cell>
          <cell r="K157">
            <v>0</v>
          </cell>
          <cell r="L157">
            <v>1</v>
          </cell>
          <cell r="M157">
            <v>0</v>
          </cell>
          <cell r="N157">
            <v>7153329</v>
          </cell>
          <cell r="O157">
            <v>1</v>
          </cell>
        </row>
        <row r="158">
          <cell r="D158">
            <v>32424740</v>
          </cell>
          <cell r="E158" t="str">
            <v>P</v>
          </cell>
          <cell r="F158">
            <v>3</v>
          </cell>
          <cell r="G158">
            <v>42103</v>
          </cell>
          <cell r="H158">
            <v>45852</v>
          </cell>
          <cell r="I158">
            <v>2</v>
          </cell>
          <cell r="J158">
            <v>26217242</v>
          </cell>
          <cell r="K158">
            <v>0</v>
          </cell>
          <cell r="L158">
            <v>1</v>
          </cell>
          <cell r="M158">
            <v>0</v>
          </cell>
          <cell r="N158">
            <v>19057982</v>
          </cell>
          <cell r="O158">
            <v>1</v>
          </cell>
        </row>
        <row r="159">
          <cell r="D159">
            <v>8821300</v>
          </cell>
          <cell r="E159" t="str">
            <v>S</v>
          </cell>
          <cell r="F159">
            <v>3</v>
          </cell>
          <cell r="G159">
            <v>42790</v>
          </cell>
          <cell r="H159">
            <v>46516</v>
          </cell>
          <cell r="I159">
            <v>2</v>
          </cell>
          <cell r="J159">
            <v>20825963</v>
          </cell>
          <cell r="K159">
            <v>0</v>
          </cell>
          <cell r="L159">
            <v>1</v>
          </cell>
          <cell r="M159">
            <v>0</v>
          </cell>
          <cell r="N159">
            <v>13853627</v>
          </cell>
          <cell r="O159">
            <v>1</v>
          </cell>
        </row>
        <row r="160">
          <cell r="D160">
            <v>8002400398</v>
          </cell>
          <cell r="E160" t="str">
            <v>S</v>
          </cell>
          <cell r="F160">
            <v>3</v>
          </cell>
          <cell r="G160">
            <v>43210</v>
          </cell>
          <cell r="H160">
            <v>46873</v>
          </cell>
          <cell r="I160">
            <v>1</v>
          </cell>
          <cell r="J160">
            <v>49839400</v>
          </cell>
          <cell r="K160">
            <v>0</v>
          </cell>
          <cell r="L160">
            <v>1</v>
          </cell>
          <cell r="M160">
            <v>0</v>
          </cell>
          <cell r="N160">
            <v>31605345</v>
          </cell>
          <cell r="O160">
            <v>1</v>
          </cell>
        </row>
        <row r="161">
          <cell r="D161">
            <v>32310493</v>
          </cell>
          <cell r="E161" t="str">
            <v>S</v>
          </cell>
          <cell r="F161">
            <v>3</v>
          </cell>
          <cell r="G161">
            <v>43405</v>
          </cell>
          <cell r="H161">
            <v>47058</v>
          </cell>
          <cell r="I161">
            <v>2</v>
          </cell>
          <cell r="J161">
            <v>10343927</v>
          </cell>
          <cell r="K161">
            <v>0</v>
          </cell>
          <cell r="L161">
            <v>1</v>
          </cell>
          <cell r="M161">
            <v>0</v>
          </cell>
          <cell r="N161">
            <v>6401104</v>
          </cell>
          <cell r="O161">
            <v>1</v>
          </cell>
        </row>
        <row r="162">
          <cell r="D162">
            <v>22097392</v>
          </cell>
          <cell r="E162" t="str">
            <v>S</v>
          </cell>
          <cell r="F162">
            <v>3</v>
          </cell>
          <cell r="G162">
            <v>41221</v>
          </cell>
          <cell r="H162">
            <v>44984</v>
          </cell>
          <cell r="I162">
            <v>1</v>
          </cell>
          <cell r="J162">
            <v>42100737</v>
          </cell>
          <cell r="K162">
            <v>0</v>
          </cell>
          <cell r="L162">
            <v>1</v>
          </cell>
          <cell r="M162">
            <v>0</v>
          </cell>
          <cell r="N162">
            <v>34367363</v>
          </cell>
          <cell r="O162">
            <v>1</v>
          </cell>
        </row>
        <row r="163">
          <cell r="D163">
            <v>32333557</v>
          </cell>
          <cell r="E163" t="str">
            <v>P</v>
          </cell>
          <cell r="F163">
            <v>3</v>
          </cell>
          <cell r="G163">
            <v>42173</v>
          </cell>
          <cell r="H163">
            <v>45826</v>
          </cell>
          <cell r="I163">
            <v>2</v>
          </cell>
          <cell r="J163">
            <v>19030795</v>
          </cell>
          <cell r="K163">
            <v>0</v>
          </cell>
          <cell r="L163">
            <v>1</v>
          </cell>
          <cell r="M163">
            <v>0</v>
          </cell>
          <cell r="N163">
            <v>13882813</v>
          </cell>
          <cell r="O163">
            <v>1</v>
          </cell>
        </row>
        <row r="164">
          <cell r="D164">
            <v>43000147</v>
          </cell>
          <cell r="E164" t="str">
            <v>S</v>
          </cell>
          <cell r="F164">
            <v>3</v>
          </cell>
          <cell r="G164">
            <v>42923</v>
          </cell>
          <cell r="H164">
            <v>45722</v>
          </cell>
          <cell r="I164">
            <v>2</v>
          </cell>
          <cell r="J164">
            <v>34947353</v>
          </cell>
          <cell r="K164">
            <v>0</v>
          </cell>
          <cell r="L164">
            <v>1</v>
          </cell>
          <cell r="M164">
            <v>0</v>
          </cell>
          <cell r="N164">
            <v>25847809</v>
          </cell>
          <cell r="O164">
            <v>1</v>
          </cell>
        </row>
        <row r="165">
          <cell r="D165">
            <v>10993380</v>
          </cell>
          <cell r="E165" t="str">
            <v>P</v>
          </cell>
          <cell r="F165">
            <v>3</v>
          </cell>
          <cell r="G165">
            <v>41873</v>
          </cell>
          <cell r="H165">
            <v>45923</v>
          </cell>
          <cell r="I165">
            <v>1</v>
          </cell>
          <cell r="J165">
            <v>119072436</v>
          </cell>
          <cell r="K165">
            <v>0</v>
          </cell>
          <cell r="L165">
            <v>1</v>
          </cell>
          <cell r="M165">
            <v>0</v>
          </cell>
          <cell r="N165">
            <v>85729847</v>
          </cell>
          <cell r="O165">
            <v>1</v>
          </cell>
        </row>
        <row r="166">
          <cell r="D166">
            <v>79700586</v>
          </cell>
          <cell r="E166" t="str">
            <v>S</v>
          </cell>
          <cell r="F166">
            <v>3</v>
          </cell>
          <cell r="G166">
            <v>42496</v>
          </cell>
          <cell r="H166">
            <v>46181</v>
          </cell>
          <cell r="I166">
            <v>2</v>
          </cell>
          <cell r="J166">
            <v>76660200</v>
          </cell>
          <cell r="K166">
            <v>0</v>
          </cell>
          <cell r="L166">
            <v>1</v>
          </cell>
          <cell r="M166">
            <v>0</v>
          </cell>
          <cell r="N166">
            <v>53323570</v>
          </cell>
          <cell r="O166">
            <v>1</v>
          </cell>
        </row>
        <row r="167">
          <cell r="D167">
            <v>71649544</v>
          </cell>
          <cell r="E167" t="str">
            <v>S</v>
          </cell>
          <cell r="F167">
            <v>3</v>
          </cell>
          <cell r="G167">
            <v>42538</v>
          </cell>
          <cell r="H167">
            <v>46460</v>
          </cell>
          <cell r="I167">
            <v>2</v>
          </cell>
          <cell r="J167">
            <v>82096633</v>
          </cell>
          <cell r="K167">
            <v>0</v>
          </cell>
          <cell r="L167">
            <v>1</v>
          </cell>
          <cell r="M167">
            <v>0</v>
          </cell>
          <cell r="N167">
            <v>55014572</v>
          </cell>
          <cell r="O167">
            <v>1</v>
          </cell>
        </row>
        <row r="168">
          <cell r="D168">
            <v>890900286</v>
          </cell>
          <cell r="E168" t="str">
            <v>S</v>
          </cell>
          <cell r="F168">
            <v>3</v>
          </cell>
          <cell r="G168">
            <v>43034</v>
          </cell>
          <cell r="H168">
            <v>46725</v>
          </cell>
          <cell r="I168">
            <v>1</v>
          </cell>
          <cell r="J168">
            <v>343939900</v>
          </cell>
          <cell r="K168">
            <v>0</v>
          </cell>
          <cell r="L168">
            <v>1</v>
          </cell>
          <cell r="M168">
            <v>0</v>
          </cell>
          <cell r="N168">
            <v>222451251</v>
          </cell>
          <cell r="O168">
            <v>1</v>
          </cell>
        </row>
        <row r="169">
          <cell r="D169">
            <v>860002400</v>
          </cell>
          <cell r="E169" t="str">
            <v>S</v>
          </cell>
          <cell r="F169">
            <v>3</v>
          </cell>
          <cell r="G169">
            <v>42041</v>
          </cell>
          <cell r="H169">
            <v>46260</v>
          </cell>
          <cell r="I169">
            <v>2</v>
          </cell>
          <cell r="J169">
            <v>40488298</v>
          </cell>
          <cell r="K169">
            <v>0</v>
          </cell>
          <cell r="L169">
            <v>1</v>
          </cell>
          <cell r="M169">
            <v>0</v>
          </cell>
          <cell r="N169">
            <v>27868718</v>
          </cell>
          <cell r="O169">
            <v>1</v>
          </cell>
        </row>
        <row r="170">
          <cell r="D170">
            <v>8278982</v>
          </cell>
          <cell r="E170" t="str">
            <v>C</v>
          </cell>
          <cell r="F170">
            <v>3</v>
          </cell>
          <cell r="G170">
            <v>42100</v>
          </cell>
          <cell r="H170">
            <v>46170</v>
          </cell>
          <cell r="I170">
            <v>1</v>
          </cell>
          <cell r="J170">
            <v>117850979</v>
          </cell>
          <cell r="K170">
            <v>0</v>
          </cell>
          <cell r="L170">
            <v>1</v>
          </cell>
          <cell r="M170">
            <v>0</v>
          </cell>
          <cell r="N170">
            <v>0</v>
          </cell>
          <cell r="O170">
            <v>2</v>
          </cell>
        </row>
        <row r="171">
          <cell r="D171">
            <v>70056721</v>
          </cell>
          <cell r="E171" t="str">
            <v>P</v>
          </cell>
          <cell r="F171">
            <v>3</v>
          </cell>
          <cell r="G171">
            <v>42979</v>
          </cell>
          <cell r="H171">
            <v>46649</v>
          </cell>
          <cell r="I171">
            <v>2</v>
          </cell>
          <cell r="J171">
            <v>38048641</v>
          </cell>
          <cell r="K171">
            <v>0</v>
          </cell>
          <cell r="L171">
            <v>1</v>
          </cell>
          <cell r="M171">
            <v>0</v>
          </cell>
          <cell r="N171">
            <v>24862265</v>
          </cell>
          <cell r="O171">
            <v>1</v>
          </cell>
        </row>
        <row r="172">
          <cell r="D172">
            <v>70121150</v>
          </cell>
          <cell r="E172" t="str">
            <v>S</v>
          </cell>
          <cell r="F172">
            <v>3</v>
          </cell>
          <cell r="G172">
            <v>42866</v>
          </cell>
          <cell r="H172">
            <v>47023</v>
          </cell>
          <cell r="I172">
            <v>2</v>
          </cell>
          <cell r="J172">
            <v>138982264</v>
          </cell>
          <cell r="K172">
            <v>0</v>
          </cell>
          <cell r="L172">
            <v>1</v>
          </cell>
          <cell r="M172">
            <v>0</v>
          </cell>
          <cell r="N172">
            <v>86381402</v>
          </cell>
          <cell r="O172">
            <v>1</v>
          </cell>
        </row>
        <row r="173">
          <cell r="D173">
            <v>3561870</v>
          </cell>
          <cell r="E173" t="str">
            <v>S</v>
          </cell>
          <cell r="F173">
            <v>3</v>
          </cell>
          <cell r="G173">
            <v>42404</v>
          </cell>
          <cell r="H173">
            <v>46242</v>
          </cell>
          <cell r="I173">
            <v>2</v>
          </cell>
          <cell r="J173">
            <v>250000000</v>
          </cell>
          <cell r="K173">
            <v>0</v>
          </cell>
          <cell r="L173">
            <v>1</v>
          </cell>
          <cell r="M173">
            <v>0</v>
          </cell>
          <cell r="N173">
            <v>172478055</v>
          </cell>
          <cell r="O173">
            <v>1</v>
          </cell>
        </row>
        <row r="174">
          <cell r="D174">
            <v>70952020</v>
          </cell>
          <cell r="E174" t="str">
            <v>S</v>
          </cell>
          <cell r="F174">
            <v>3</v>
          </cell>
          <cell r="G174">
            <v>41690</v>
          </cell>
          <cell r="H174">
            <v>45424</v>
          </cell>
          <cell r="I174">
            <v>2</v>
          </cell>
          <cell r="J174">
            <v>56193600</v>
          </cell>
          <cell r="K174">
            <v>0</v>
          </cell>
          <cell r="L174">
            <v>1</v>
          </cell>
          <cell r="M174">
            <v>0</v>
          </cell>
          <cell r="N174">
            <v>43250401</v>
          </cell>
          <cell r="O174">
            <v>1</v>
          </cell>
        </row>
        <row r="175">
          <cell r="D175">
            <v>32423774</v>
          </cell>
          <cell r="E175" t="str">
            <v>C</v>
          </cell>
          <cell r="F175">
            <v>3</v>
          </cell>
          <cell r="G175">
            <v>41855</v>
          </cell>
          <cell r="H175">
            <v>45564</v>
          </cell>
          <cell r="I175">
            <v>1</v>
          </cell>
          <cell r="J175">
            <v>25940995</v>
          </cell>
          <cell r="K175">
            <v>0</v>
          </cell>
          <cell r="L175">
            <v>881993.83</v>
          </cell>
          <cell r="M175">
            <v>0</v>
          </cell>
          <cell r="N175">
            <v>0</v>
          </cell>
          <cell r="O175">
            <v>2</v>
          </cell>
        </row>
        <row r="176">
          <cell r="D176">
            <v>32336938</v>
          </cell>
          <cell r="E176" t="str">
            <v>S</v>
          </cell>
          <cell r="F176">
            <v>3</v>
          </cell>
          <cell r="G176">
            <v>42440</v>
          </cell>
          <cell r="H176">
            <v>46321</v>
          </cell>
          <cell r="I176">
            <v>2</v>
          </cell>
          <cell r="J176">
            <v>813017000</v>
          </cell>
          <cell r="K176">
            <v>0</v>
          </cell>
          <cell r="L176">
            <v>1</v>
          </cell>
          <cell r="M176">
            <v>0</v>
          </cell>
          <cell r="N176">
            <v>555012407</v>
          </cell>
          <cell r="O176">
            <v>1</v>
          </cell>
        </row>
        <row r="177">
          <cell r="D177">
            <v>8001316486</v>
          </cell>
          <cell r="E177" t="str">
            <v>P</v>
          </cell>
          <cell r="F177">
            <v>3</v>
          </cell>
          <cell r="G177">
            <v>42545</v>
          </cell>
          <cell r="H177">
            <v>46197</v>
          </cell>
          <cell r="I177">
            <v>1</v>
          </cell>
          <cell r="J177">
            <v>5516000</v>
          </cell>
          <cell r="K177">
            <v>0</v>
          </cell>
          <cell r="L177">
            <v>1</v>
          </cell>
          <cell r="M177">
            <v>0</v>
          </cell>
          <cell r="N177">
            <v>3830993</v>
          </cell>
          <cell r="O177">
            <v>1</v>
          </cell>
        </row>
        <row r="178">
          <cell r="D178">
            <v>70133734</v>
          </cell>
          <cell r="E178" t="str">
            <v>S</v>
          </cell>
          <cell r="F178">
            <v>1</v>
          </cell>
          <cell r="G178">
            <v>42535</v>
          </cell>
          <cell r="H178">
            <v>46280</v>
          </cell>
          <cell r="I178">
            <v>2</v>
          </cell>
          <cell r="J178">
            <v>38918407</v>
          </cell>
          <cell r="K178">
            <v>0</v>
          </cell>
          <cell r="L178">
            <v>9624445.9499999993</v>
          </cell>
          <cell r="M178">
            <v>0</v>
          </cell>
          <cell r="N178">
            <v>851397983</v>
          </cell>
          <cell r="O178">
            <v>1</v>
          </cell>
        </row>
        <row r="179">
          <cell r="D179">
            <v>32474423</v>
          </cell>
          <cell r="E179" t="str">
            <v>S</v>
          </cell>
          <cell r="F179">
            <v>3</v>
          </cell>
          <cell r="G179">
            <v>43040</v>
          </cell>
          <cell r="H179">
            <v>46692</v>
          </cell>
          <cell r="I179">
            <v>2</v>
          </cell>
          <cell r="J179">
            <v>34489267</v>
          </cell>
          <cell r="K179">
            <v>0</v>
          </cell>
          <cell r="L179">
            <v>1</v>
          </cell>
          <cell r="M179">
            <v>0</v>
          </cell>
          <cell r="N179">
            <v>22407496</v>
          </cell>
          <cell r="O179">
            <v>1</v>
          </cell>
        </row>
        <row r="180">
          <cell r="D180">
            <v>32494517</v>
          </cell>
          <cell r="E180" t="str">
            <v>S</v>
          </cell>
          <cell r="F180">
            <v>3</v>
          </cell>
          <cell r="G180">
            <v>42272</v>
          </cell>
          <cell r="H180">
            <v>45951</v>
          </cell>
          <cell r="I180">
            <v>2</v>
          </cell>
          <cell r="J180">
            <v>8970727</v>
          </cell>
          <cell r="K180">
            <v>0</v>
          </cell>
          <cell r="L180">
            <v>1</v>
          </cell>
          <cell r="M180">
            <v>0</v>
          </cell>
          <cell r="N180">
            <v>6437041</v>
          </cell>
          <cell r="O180">
            <v>1</v>
          </cell>
        </row>
        <row r="181">
          <cell r="D181">
            <v>32537576</v>
          </cell>
          <cell r="E181" t="str">
            <v>C</v>
          </cell>
          <cell r="F181">
            <v>3</v>
          </cell>
          <cell r="G181">
            <v>42348</v>
          </cell>
          <cell r="H181">
            <v>46036</v>
          </cell>
          <cell r="I181">
            <v>2</v>
          </cell>
          <cell r="J181">
            <v>74338472</v>
          </cell>
          <cell r="K181">
            <v>0</v>
          </cell>
          <cell r="L181">
            <v>1</v>
          </cell>
          <cell r="M181">
            <v>0</v>
          </cell>
          <cell r="N181">
            <v>0</v>
          </cell>
          <cell r="O181">
            <v>2</v>
          </cell>
        </row>
        <row r="182">
          <cell r="D182">
            <v>21618311</v>
          </cell>
          <cell r="E182" t="str">
            <v>S</v>
          </cell>
          <cell r="F182">
            <v>3</v>
          </cell>
          <cell r="G182">
            <v>42565</v>
          </cell>
          <cell r="H182">
            <v>46560</v>
          </cell>
          <cell r="I182">
            <v>2</v>
          </cell>
          <cell r="J182">
            <v>11165956</v>
          </cell>
          <cell r="K182">
            <v>0</v>
          </cell>
          <cell r="L182">
            <v>379642.5</v>
          </cell>
          <cell r="M182">
            <v>0</v>
          </cell>
          <cell r="N182">
            <v>40810427</v>
          </cell>
          <cell r="O182">
            <v>1</v>
          </cell>
        </row>
        <row r="183">
          <cell r="D183">
            <v>43908912</v>
          </cell>
          <cell r="E183" t="str">
            <v>S</v>
          </cell>
          <cell r="F183">
            <v>3</v>
          </cell>
          <cell r="G183">
            <v>42773</v>
          </cell>
          <cell r="H183">
            <v>46441</v>
          </cell>
          <cell r="I183">
            <v>2</v>
          </cell>
          <cell r="J183">
            <v>30667719</v>
          </cell>
          <cell r="K183">
            <v>0</v>
          </cell>
          <cell r="L183">
            <v>1</v>
          </cell>
          <cell r="M183">
            <v>0</v>
          </cell>
          <cell r="N183">
            <v>20604784</v>
          </cell>
          <cell r="O183">
            <v>1</v>
          </cell>
        </row>
        <row r="184">
          <cell r="D184">
            <v>22097392</v>
          </cell>
          <cell r="E184" t="str">
            <v>P</v>
          </cell>
          <cell r="F184">
            <v>3</v>
          </cell>
          <cell r="G184">
            <v>41373</v>
          </cell>
          <cell r="H184">
            <v>45314</v>
          </cell>
          <cell r="I184">
            <v>1</v>
          </cell>
          <cell r="J184">
            <v>46869678</v>
          </cell>
          <cell r="K184">
            <v>0</v>
          </cell>
          <cell r="L184">
            <v>1</v>
          </cell>
          <cell r="M184">
            <v>0</v>
          </cell>
          <cell r="N184">
            <v>36609073</v>
          </cell>
          <cell r="O184">
            <v>1</v>
          </cell>
        </row>
        <row r="185">
          <cell r="D185">
            <v>71757640</v>
          </cell>
          <cell r="E185" t="str">
            <v>S</v>
          </cell>
          <cell r="F185">
            <v>3</v>
          </cell>
          <cell r="G185">
            <v>41740</v>
          </cell>
          <cell r="H185">
            <v>45454</v>
          </cell>
          <cell r="I185">
            <v>2</v>
          </cell>
          <cell r="J185">
            <v>56193600</v>
          </cell>
          <cell r="K185">
            <v>0</v>
          </cell>
          <cell r="L185">
            <v>1</v>
          </cell>
          <cell r="M185">
            <v>0</v>
          </cell>
          <cell r="N185">
            <v>43077292</v>
          </cell>
          <cell r="O185">
            <v>1</v>
          </cell>
        </row>
        <row r="186">
          <cell r="D186">
            <v>21359003</v>
          </cell>
          <cell r="E186" t="str">
            <v>P</v>
          </cell>
          <cell r="F186">
            <v>3</v>
          </cell>
          <cell r="G186">
            <v>41992</v>
          </cell>
          <cell r="H186">
            <v>45799</v>
          </cell>
          <cell r="I186">
            <v>1</v>
          </cell>
          <cell r="J186">
            <v>30321357</v>
          </cell>
          <cell r="K186">
            <v>0</v>
          </cell>
          <cell r="L186">
            <v>1</v>
          </cell>
          <cell r="M186">
            <v>0</v>
          </cell>
          <cell r="N186">
            <v>22197689</v>
          </cell>
          <cell r="O186">
            <v>1</v>
          </cell>
        </row>
        <row r="187">
          <cell r="D187">
            <v>425784</v>
          </cell>
          <cell r="E187" t="str">
            <v>S</v>
          </cell>
          <cell r="F187">
            <v>3</v>
          </cell>
          <cell r="G187">
            <v>42706</v>
          </cell>
          <cell r="H187">
            <v>46370</v>
          </cell>
          <cell r="I187">
            <v>2</v>
          </cell>
          <cell r="J187">
            <v>32000000</v>
          </cell>
          <cell r="K187">
            <v>0</v>
          </cell>
          <cell r="L187">
            <v>1</v>
          </cell>
          <cell r="M187">
            <v>0</v>
          </cell>
          <cell r="N187">
            <v>21704816</v>
          </cell>
          <cell r="O187">
            <v>1</v>
          </cell>
        </row>
        <row r="188">
          <cell r="D188">
            <v>21562451</v>
          </cell>
          <cell r="E188" t="str">
            <v>P</v>
          </cell>
          <cell r="F188">
            <v>3</v>
          </cell>
          <cell r="G188">
            <v>42824</v>
          </cell>
          <cell r="H188">
            <v>46543</v>
          </cell>
          <cell r="I188">
            <v>2</v>
          </cell>
          <cell r="J188">
            <v>50000000</v>
          </cell>
          <cell r="K188">
            <v>0</v>
          </cell>
          <cell r="L188">
            <v>1</v>
          </cell>
          <cell r="M188">
            <v>0</v>
          </cell>
          <cell r="N188">
            <v>33137181</v>
          </cell>
          <cell r="O188">
            <v>1</v>
          </cell>
        </row>
        <row r="189">
          <cell r="D189">
            <v>21371905</v>
          </cell>
          <cell r="E189" t="str">
            <v>S</v>
          </cell>
          <cell r="F189">
            <v>3</v>
          </cell>
          <cell r="G189">
            <v>42993</v>
          </cell>
          <cell r="H189">
            <v>46683</v>
          </cell>
          <cell r="I189">
            <v>2</v>
          </cell>
          <cell r="J189">
            <v>17897010</v>
          </cell>
          <cell r="K189">
            <v>0</v>
          </cell>
          <cell r="L189">
            <v>1</v>
          </cell>
          <cell r="M189">
            <v>0</v>
          </cell>
          <cell r="N189">
            <v>11642758</v>
          </cell>
          <cell r="O189">
            <v>1</v>
          </cell>
        </row>
        <row r="190">
          <cell r="D190">
            <v>43036365</v>
          </cell>
          <cell r="E190" t="str">
            <v>S</v>
          </cell>
          <cell r="F190">
            <v>3</v>
          </cell>
          <cell r="G190">
            <v>41262</v>
          </cell>
          <cell r="H190">
            <v>44963</v>
          </cell>
          <cell r="I190">
            <v>2</v>
          </cell>
          <cell r="J190">
            <v>800000000</v>
          </cell>
          <cell r="K190">
            <v>0</v>
          </cell>
          <cell r="L190">
            <v>1</v>
          </cell>
          <cell r="M190">
            <v>0</v>
          </cell>
          <cell r="N190">
            <v>654830337</v>
          </cell>
          <cell r="O190">
            <v>1</v>
          </cell>
        </row>
        <row r="191">
          <cell r="D191">
            <v>71605716</v>
          </cell>
          <cell r="E191" t="str">
            <v>S</v>
          </cell>
          <cell r="F191">
            <v>3</v>
          </cell>
          <cell r="G191">
            <v>41519</v>
          </cell>
          <cell r="H191">
            <v>45208</v>
          </cell>
          <cell r="I191">
            <v>2</v>
          </cell>
          <cell r="J191">
            <v>2182074480</v>
          </cell>
          <cell r="K191">
            <v>0</v>
          </cell>
          <cell r="L191">
            <v>1</v>
          </cell>
          <cell r="M191">
            <v>0</v>
          </cell>
          <cell r="N191">
            <v>1728558750</v>
          </cell>
          <cell r="O191">
            <v>1</v>
          </cell>
        </row>
        <row r="192">
          <cell r="D192">
            <v>27353326</v>
          </cell>
          <cell r="E192" t="str">
            <v>S</v>
          </cell>
          <cell r="F192">
            <v>3</v>
          </cell>
          <cell r="G192">
            <v>41632</v>
          </cell>
          <cell r="H192">
            <v>45587</v>
          </cell>
          <cell r="I192">
            <v>2</v>
          </cell>
          <cell r="J192">
            <v>33447466</v>
          </cell>
          <cell r="K192">
            <v>0</v>
          </cell>
          <cell r="L192">
            <v>1</v>
          </cell>
          <cell r="M192">
            <v>0</v>
          </cell>
          <cell r="N192">
            <v>25189896</v>
          </cell>
          <cell r="O192">
            <v>1</v>
          </cell>
        </row>
        <row r="193">
          <cell r="D193">
            <v>32461189</v>
          </cell>
          <cell r="E193" t="str">
            <v>P</v>
          </cell>
          <cell r="F193">
            <v>3</v>
          </cell>
          <cell r="G193">
            <v>41864</v>
          </cell>
          <cell r="H193">
            <v>45726</v>
          </cell>
          <cell r="I193">
            <v>1</v>
          </cell>
          <cell r="J193">
            <v>80846174</v>
          </cell>
          <cell r="K193">
            <v>0</v>
          </cell>
          <cell r="L193">
            <v>1</v>
          </cell>
          <cell r="M193">
            <v>0</v>
          </cell>
          <cell r="N193">
            <v>59761663</v>
          </cell>
          <cell r="O193">
            <v>1</v>
          </cell>
        </row>
        <row r="194">
          <cell r="D194">
            <v>42867455</v>
          </cell>
          <cell r="E194" t="str">
            <v>S</v>
          </cell>
          <cell r="F194">
            <v>3</v>
          </cell>
          <cell r="G194">
            <v>42024</v>
          </cell>
          <cell r="H194">
            <v>45706</v>
          </cell>
          <cell r="I194">
            <v>2</v>
          </cell>
          <cell r="J194">
            <v>12183873</v>
          </cell>
          <cell r="K194">
            <v>0</v>
          </cell>
          <cell r="L194">
            <v>1</v>
          </cell>
          <cell r="M194">
            <v>0</v>
          </cell>
          <cell r="N194">
            <v>9032753</v>
          </cell>
          <cell r="O194">
            <v>1</v>
          </cell>
        </row>
        <row r="195">
          <cell r="D195">
            <v>8271272</v>
          </cell>
          <cell r="E195" t="str">
            <v>S</v>
          </cell>
          <cell r="F195">
            <v>3</v>
          </cell>
          <cell r="G195">
            <v>42635</v>
          </cell>
          <cell r="H195">
            <v>46321</v>
          </cell>
          <cell r="I195">
            <v>2</v>
          </cell>
          <cell r="J195">
            <v>81638287</v>
          </cell>
          <cell r="K195">
            <v>0</v>
          </cell>
          <cell r="L195">
            <v>1</v>
          </cell>
          <cell r="M195">
            <v>0</v>
          </cell>
          <cell r="N195">
            <v>55733265</v>
          </cell>
          <cell r="O195">
            <v>1</v>
          </cell>
        </row>
        <row r="196">
          <cell r="D196">
            <v>71337736</v>
          </cell>
          <cell r="E196" t="str">
            <v>S</v>
          </cell>
          <cell r="F196">
            <v>3</v>
          </cell>
          <cell r="G196">
            <v>41740</v>
          </cell>
          <cell r="H196">
            <v>45433</v>
          </cell>
          <cell r="I196">
            <v>2</v>
          </cell>
          <cell r="J196">
            <v>56193600</v>
          </cell>
          <cell r="K196">
            <v>0</v>
          </cell>
          <cell r="L196">
            <v>1</v>
          </cell>
          <cell r="M196">
            <v>0</v>
          </cell>
          <cell r="N196">
            <v>43198369</v>
          </cell>
          <cell r="O196">
            <v>1</v>
          </cell>
        </row>
        <row r="197">
          <cell r="D197">
            <v>37726659</v>
          </cell>
          <cell r="E197" t="str">
            <v>S</v>
          </cell>
          <cell r="F197">
            <v>3</v>
          </cell>
          <cell r="G197">
            <v>41741</v>
          </cell>
          <cell r="H197">
            <v>45433</v>
          </cell>
          <cell r="I197">
            <v>2</v>
          </cell>
          <cell r="J197">
            <v>56193600</v>
          </cell>
          <cell r="K197">
            <v>0</v>
          </cell>
          <cell r="L197">
            <v>1</v>
          </cell>
          <cell r="M197">
            <v>0</v>
          </cell>
          <cell r="N197">
            <v>43198368</v>
          </cell>
          <cell r="O197">
            <v>1</v>
          </cell>
        </row>
        <row r="198">
          <cell r="D198">
            <v>32525727</v>
          </cell>
          <cell r="E198" t="str">
            <v>S</v>
          </cell>
          <cell r="F198">
            <v>3</v>
          </cell>
          <cell r="G198">
            <v>41908</v>
          </cell>
          <cell r="H198">
            <v>45608</v>
          </cell>
          <cell r="I198">
            <v>2</v>
          </cell>
          <cell r="J198">
            <v>4115853</v>
          </cell>
          <cell r="K198">
            <v>0</v>
          </cell>
          <cell r="L198">
            <v>1</v>
          </cell>
          <cell r="M198">
            <v>0</v>
          </cell>
          <cell r="N198">
            <v>3093448</v>
          </cell>
          <cell r="O198">
            <v>1</v>
          </cell>
        </row>
        <row r="199">
          <cell r="D199">
            <v>21375240</v>
          </cell>
          <cell r="E199" t="str">
            <v>P</v>
          </cell>
          <cell r="F199">
            <v>3</v>
          </cell>
          <cell r="G199">
            <v>41918</v>
          </cell>
          <cell r="H199">
            <v>45587</v>
          </cell>
          <cell r="I199">
            <v>1</v>
          </cell>
          <cell r="J199">
            <v>27894868</v>
          </cell>
          <cell r="K199">
            <v>0</v>
          </cell>
          <cell r="L199">
            <v>1</v>
          </cell>
          <cell r="M199">
            <v>0</v>
          </cell>
          <cell r="N199">
            <v>21008413</v>
          </cell>
          <cell r="O199">
            <v>1</v>
          </cell>
        </row>
        <row r="200">
          <cell r="D200">
            <v>8280415</v>
          </cell>
          <cell r="E200" t="str">
            <v>S</v>
          </cell>
          <cell r="F200">
            <v>3</v>
          </cell>
          <cell r="G200">
            <v>42360</v>
          </cell>
          <cell r="H200">
            <v>46057</v>
          </cell>
          <cell r="I200">
            <v>2</v>
          </cell>
          <cell r="J200">
            <v>102757000</v>
          </cell>
          <cell r="K200">
            <v>0</v>
          </cell>
          <cell r="L200">
            <v>1</v>
          </cell>
          <cell r="M200">
            <v>0</v>
          </cell>
          <cell r="N200">
            <v>72669805</v>
          </cell>
          <cell r="O200">
            <v>1</v>
          </cell>
        </row>
        <row r="201">
          <cell r="D201">
            <v>32500331</v>
          </cell>
          <cell r="E201" t="str">
            <v>S</v>
          </cell>
          <cell r="F201">
            <v>3</v>
          </cell>
          <cell r="G201">
            <v>42705</v>
          </cell>
          <cell r="H201">
            <v>46718</v>
          </cell>
          <cell r="I201">
            <v>2</v>
          </cell>
          <cell r="J201">
            <v>8133138</v>
          </cell>
          <cell r="K201">
            <v>0</v>
          </cell>
          <cell r="L201">
            <v>1</v>
          </cell>
          <cell r="M201">
            <v>0</v>
          </cell>
          <cell r="N201">
            <v>5267765</v>
          </cell>
          <cell r="O201">
            <v>1</v>
          </cell>
        </row>
        <row r="202">
          <cell r="D202">
            <v>8406415</v>
          </cell>
          <cell r="E202" t="str">
            <v>S</v>
          </cell>
          <cell r="F202">
            <v>3</v>
          </cell>
          <cell r="G202">
            <v>43160</v>
          </cell>
          <cell r="H202">
            <v>46819</v>
          </cell>
          <cell r="I202">
            <v>2</v>
          </cell>
          <cell r="J202">
            <v>1848741</v>
          </cell>
          <cell r="K202">
            <v>0</v>
          </cell>
          <cell r="L202">
            <v>1</v>
          </cell>
          <cell r="M202">
            <v>0</v>
          </cell>
          <cell r="N202">
            <v>1183111</v>
          </cell>
          <cell r="O202">
            <v>1</v>
          </cell>
        </row>
        <row r="203">
          <cell r="D203">
            <v>52821801</v>
          </cell>
          <cell r="E203" t="str">
            <v>S</v>
          </cell>
          <cell r="F203">
            <v>3</v>
          </cell>
          <cell r="G203">
            <v>43341</v>
          </cell>
          <cell r="H203">
            <v>46994</v>
          </cell>
          <cell r="I203">
            <v>2</v>
          </cell>
          <cell r="J203">
            <v>38520000</v>
          </cell>
          <cell r="K203">
            <v>0</v>
          </cell>
          <cell r="L203">
            <v>1</v>
          </cell>
          <cell r="M203">
            <v>0</v>
          </cell>
          <cell r="N203">
            <v>24035816</v>
          </cell>
          <cell r="O203">
            <v>1</v>
          </cell>
        </row>
        <row r="204">
          <cell r="D204">
            <v>70102312</v>
          </cell>
          <cell r="E204" t="str">
            <v>S</v>
          </cell>
          <cell r="F204">
            <v>1</v>
          </cell>
          <cell r="G204">
            <v>41320</v>
          </cell>
          <cell r="H204">
            <v>45061</v>
          </cell>
          <cell r="I204">
            <v>2</v>
          </cell>
          <cell r="J204">
            <v>40429067</v>
          </cell>
          <cell r="K204">
            <v>0</v>
          </cell>
          <cell r="L204">
            <v>8013538.1100000003</v>
          </cell>
          <cell r="M204">
            <v>0</v>
          </cell>
          <cell r="N204">
            <v>839968441</v>
          </cell>
          <cell r="O204">
            <v>1</v>
          </cell>
        </row>
        <row r="205">
          <cell r="D205">
            <v>21462915</v>
          </cell>
          <cell r="E205" t="str">
            <v>S</v>
          </cell>
          <cell r="F205">
            <v>3</v>
          </cell>
          <cell r="G205">
            <v>41782</v>
          </cell>
          <cell r="H205">
            <v>45462</v>
          </cell>
          <cell r="I205">
            <v>2</v>
          </cell>
          <cell r="J205">
            <v>8252140</v>
          </cell>
          <cell r="K205">
            <v>0</v>
          </cell>
          <cell r="L205">
            <v>1</v>
          </cell>
          <cell r="M205">
            <v>0</v>
          </cell>
          <cell r="N205">
            <v>6321624</v>
          </cell>
          <cell r="O205">
            <v>1</v>
          </cell>
        </row>
        <row r="206">
          <cell r="D206">
            <v>70566527</v>
          </cell>
          <cell r="E206" t="str">
            <v>S</v>
          </cell>
          <cell r="F206">
            <v>3</v>
          </cell>
          <cell r="G206">
            <v>42235</v>
          </cell>
          <cell r="H206">
            <v>46308</v>
          </cell>
          <cell r="I206">
            <v>2</v>
          </cell>
          <cell r="J206">
            <v>1964038565</v>
          </cell>
          <cell r="K206">
            <v>0</v>
          </cell>
          <cell r="L206">
            <v>1</v>
          </cell>
          <cell r="M206">
            <v>0</v>
          </cell>
          <cell r="N206">
            <v>1343094562</v>
          </cell>
          <cell r="O206">
            <v>1</v>
          </cell>
        </row>
        <row r="207">
          <cell r="D207">
            <v>70041027</v>
          </cell>
          <cell r="E207" t="str">
            <v>S</v>
          </cell>
          <cell r="F207">
            <v>3</v>
          </cell>
          <cell r="G207">
            <v>42718</v>
          </cell>
          <cell r="H207">
            <v>46652</v>
          </cell>
          <cell r="I207">
            <v>2</v>
          </cell>
          <cell r="J207">
            <v>5239116</v>
          </cell>
          <cell r="K207">
            <v>0</v>
          </cell>
          <cell r="L207">
            <v>1</v>
          </cell>
          <cell r="M207">
            <v>0</v>
          </cell>
          <cell r="N207">
            <v>3424282</v>
          </cell>
          <cell r="O207">
            <v>1</v>
          </cell>
        </row>
        <row r="208">
          <cell r="D208">
            <v>10186283</v>
          </cell>
          <cell r="E208" t="str">
            <v>S</v>
          </cell>
          <cell r="F208">
            <v>3</v>
          </cell>
          <cell r="G208">
            <v>42965</v>
          </cell>
          <cell r="H208">
            <v>46996</v>
          </cell>
          <cell r="I208">
            <v>1</v>
          </cell>
          <cell r="J208">
            <v>1811388</v>
          </cell>
          <cell r="K208">
            <v>0</v>
          </cell>
          <cell r="L208">
            <v>1</v>
          </cell>
          <cell r="M208">
            <v>0</v>
          </cell>
          <cell r="N208">
            <v>1132380</v>
          </cell>
          <cell r="O208">
            <v>1</v>
          </cell>
        </row>
        <row r="209">
          <cell r="D209">
            <v>43749090</v>
          </cell>
          <cell r="E209" t="str">
            <v>S</v>
          </cell>
          <cell r="F209">
            <v>3</v>
          </cell>
          <cell r="G209">
            <v>41221</v>
          </cell>
          <cell r="H209">
            <v>45487</v>
          </cell>
          <cell r="I209">
            <v>1</v>
          </cell>
          <cell r="J209">
            <v>16128232</v>
          </cell>
          <cell r="K209">
            <v>0</v>
          </cell>
          <cell r="L209">
            <v>1</v>
          </cell>
          <cell r="M209">
            <v>0</v>
          </cell>
          <cell r="N209">
            <v>12311720</v>
          </cell>
          <cell r="O209">
            <v>1</v>
          </cell>
        </row>
        <row r="210">
          <cell r="D210">
            <v>39160391</v>
          </cell>
          <cell r="E210" t="str">
            <v>P</v>
          </cell>
          <cell r="F210">
            <v>3</v>
          </cell>
          <cell r="G210">
            <v>41393</v>
          </cell>
          <cell r="H210">
            <v>45180</v>
          </cell>
          <cell r="I210">
            <v>1</v>
          </cell>
          <cell r="J210">
            <v>16699454</v>
          </cell>
          <cell r="K210">
            <v>0</v>
          </cell>
          <cell r="L210">
            <v>1</v>
          </cell>
          <cell r="M210">
            <v>0</v>
          </cell>
          <cell r="N210">
            <v>13281285</v>
          </cell>
          <cell r="O210">
            <v>1</v>
          </cell>
        </row>
        <row r="211">
          <cell r="D211">
            <v>8306967</v>
          </cell>
          <cell r="E211" t="str">
            <v>S</v>
          </cell>
          <cell r="F211">
            <v>3</v>
          </cell>
          <cell r="G211">
            <v>41439</v>
          </cell>
          <cell r="H211">
            <v>45104</v>
          </cell>
          <cell r="I211">
            <v>2</v>
          </cell>
          <cell r="J211">
            <v>21630550</v>
          </cell>
          <cell r="K211">
            <v>0</v>
          </cell>
          <cell r="L211">
            <v>1</v>
          </cell>
          <cell r="M211">
            <v>0</v>
          </cell>
          <cell r="N211">
            <v>17377708</v>
          </cell>
          <cell r="O211">
            <v>1</v>
          </cell>
        </row>
        <row r="212">
          <cell r="D212">
            <v>98529295</v>
          </cell>
          <cell r="E212" t="str">
            <v>S</v>
          </cell>
          <cell r="F212">
            <v>3</v>
          </cell>
          <cell r="G212">
            <v>41740</v>
          </cell>
          <cell r="H212">
            <v>45726</v>
          </cell>
          <cell r="I212">
            <v>2</v>
          </cell>
          <cell r="J212">
            <v>39048600</v>
          </cell>
          <cell r="K212">
            <v>0</v>
          </cell>
          <cell r="L212">
            <v>1</v>
          </cell>
          <cell r="M212">
            <v>0</v>
          </cell>
          <cell r="N212">
            <v>28866375</v>
          </cell>
          <cell r="O212">
            <v>1</v>
          </cell>
        </row>
        <row r="213">
          <cell r="D213">
            <v>42985578</v>
          </cell>
          <cell r="E213" t="str">
            <v>S</v>
          </cell>
          <cell r="F213">
            <v>3</v>
          </cell>
          <cell r="G213">
            <v>41821</v>
          </cell>
          <cell r="H213">
            <v>45714</v>
          </cell>
          <cell r="I213">
            <v>2</v>
          </cell>
          <cell r="J213">
            <v>15529296</v>
          </cell>
          <cell r="K213">
            <v>0</v>
          </cell>
          <cell r="L213">
            <v>1</v>
          </cell>
          <cell r="M213">
            <v>0</v>
          </cell>
          <cell r="N213">
            <v>11500050</v>
          </cell>
          <cell r="O213">
            <v>1</v>
          </cell>
        </row>
        <row r="214">
          <cell r="D214">
            <v>8314018</v>
          </cell>
          <cell r="E214" t="str">
            <v>P</v>
          </cell>
          <cell r="F214">
            <v>3</v>
          </cell>
          <cell r="G214">
            <v>41992</v>
          </cell>
          <cell r="H214">
            <v>45809</v>
          </cell>
          <cell r="I214">
            <v>1</v>
          </cell>
          <cell r="J214">
            <v>2927766</v>
          </cell>
          <cell r="K214">
            <v>0</v>
          </cell>
          <cell r="L214">
            <v>1</v>
          </cell>
          <cell r="M214">
            <v>0</v>
          </cell>
          <cell r="N214">
            <v>2143021</v>
          </cell>
          <cell r="O214">
            <v>1</v>
          </cell>
        </row>
        <row r="215">
          <cell r="D215">
            <v>43606323</v>
          </cell>
          <cell r="E215" t="str">
            <v>P</v>
          </cell>
          <cell r="F215">
            <v>3</v>
          </cell>
          <cell r="G215">
            <v>41740</v>
          </cell>
          <cell r="H215">
            <v>45420</v>
          </cell>
          <cell r="I215">
            <v>2</v>
          </cell>
          <cell r="J215">
            <v>66000000</v>
          </cell>
          <cell r="K215">
            <v>0</v>
          </cell>
          <cell r="L215">
            <v>1</v>
          </cell>
          <cell r="M215">
            <v>0</v>
          </cell>
          <cell r="N215">
            <v>50824695</v>
          </cell>
          <cell r="O215">
            <v>1</v>
          </cell>
        </row>
        <row r="216">
          <cell r="D216">
            <v>8245949</v>
          </cell>
          <cell r="E216" t="str">
            <v>P</v>
          </cell>
          <cell r="F216">
            <v>3</v>
          </cell>
          <cell r="G216">
            <v>41918</v>
          </cell>
          <cell r="H216">
            <v>45571</v>
          </cell>
          <cell r="I216">
            <v>1</v>
          </cell>
          <cell r="J216">
            <v>11924888</v>
          </cell>
          <cell r="K216">
            <v>0</v>
          </cell>
          <cell r="L216">
            <v>1</v>
          </cell>
          <cell r="M216">
            <v>0</v>
          </cell>
          <cell r="N216">
            <v>9001772</v>
          </cell>
          <cell r="O216">
            <v>1</v>
          </cell>
        </row>
        <row r="217">
          <cell r="D217">
            <v>829000127</v>
          </cell>
          <cell r="E217" t="str">
            <v>S</v>
          </cell>
          <cell r="F217">
            <v>3</v>
          </cell>
          <cell r="G217">
            <v>42360</v>
          </cell>
          <cell r="H217">
            <v>46221</v>
          </cell>
          <cell r="I217">
            <v>1</v>
          </cell>
          <cell r="J217">
            <v>59110131</v>
          </cell>
          <cell r="K217">
            <v>0</v>
          </cell>
          <cell r="L217">
            <v>2009744.45</v>
          </cell>
          <cell r="M217">
            <v>0</v>
          </cell>
          <cell r="N217">
            <v>219843707</v>
          </cell>
          <cell r="O217">
            <v>1</v>
          </cell>
        </row>
        <row r="218">
          <cell r="D218">
            <v>70126195</v>
          </cell>
          <cell r="E218" t="str">
            <v>S</v>
          </cell>
          <cell r="F218">
            <v>3</v>
          </cell>
          <cell r="G218">
            <v>42671</v>
          </cell>
          <cell r="H218">
            <v>46350</v>
          </cell>
          <cell r="I218">
            <v>2</v>
          </cell>
          <cell r="J218">
            <v>14884712</v>
          </cell>
          <cell r="K218">
            <v>0</v>
          </cell>
          <cell r="L218">
            <v>1</v>
          </cell>
          <cell r="M218">
            <v>0</v>
          </cell>
          <cell r="N218">
            <v>10124306</v>
          </cell>
          <cell r="O218">
            <v>1</v>
          </cell>
        </row>
        <row r="219">
          <cell r="D219">
            <v>8291116</v>
          </cell>
          <cell r="E219" t="str">
            <v>S</v>
          </cell>
          <cell r="F219">
            <v>3</v>
          </cell>
          <cell r="G219">
            <v>42949</v>
          </cell>
          <cell r="H219">
            <v>46602</v>
          </cell>
          <cell r="I219">
            <v>2</v>
          </cell>
          <cell r="J219">
            <v>25965682</v>
          </cell>
          <cell r="K219">
            <v>0</v>
          </cell>
          <cell r="L219">
            <v>1</v>
          </cell>
          <cell r="M219">
            <v>0</v>
          </cell>
          <cell r="N219">
            <v>17074539</v>
          </cell>
          <cell r="O219">
            <v>1</v>
          </cell>
        </row>
        <row r="220">
          <cell r="D220">
            <v>21353436</v>
          </cell>
          <cell r="E220" t="str">
            <v>S</v>
          </cell>
          <cell r="F220">
            <v>3</v>
          </cell>
          <cell r="G220">
            <v>43136</v>
          </cell>
          <cell r="H220">
            <v>46788</v>
          </cell>
          <cell r="I220">
            <v>2</v>
          </cell>
          <cell r="J220">
            <v>295086800</v>
          </cell>
          <cell r="K220">
            <v>0</v>
          </cell>
          <cell r="L220">
            <v>1</v>
          </cell>
          <cell r="M220">
            <v>0</v>
          </cell>
          <cell r="N220">
            <v>189254170</v>
          </cell>
          <cell r="O220">
            <v>1</v>
          </cell>
        </row>
        <row r="221">
          <cell r="D221">
            <v>98500372</v>
          </cell>
          <cell r="E221" t="str">
            <v>S</v>
          </cell>
          <cell r="F221">
            <v>3</v>
          </cell>
          <cell r="G221">
            <v>41690</v>
          </cell>
          <cell r="H221">
            <v>45357</v>
          </cell>
          <cell r="I221">
            <v>2</v>
          </cell>
          <cell r="J221">
            <v>56193600</v>
          </cell>
          <cell r="K221">
            <v>0</v>
          </cell>
          <cell r="L221">
            <v>1</v>
          </cell>
          <cell r="M221">
            <v>0</v>
          </cell>
          <cell r="N221">
            <v>43639439</v>
          </cell>
          <cell r="O221">
            <v>1</v>
          </cell>
        </row>
        <row r="222">
          <cell r="D222">
            <v>32517779</v>
          </cell>
          <cell r="E222" t="str">
            <v>P</v>
          </cell>
          <cell r="F222">
            <v>3</v>
          </cell>
          <cell r="G222">
            <v>42279</v>
          </cell>
          <cell r="H222">
            <v>45952</v>
          </cell>
          <cell r="I222">
            <v>2</v>
          </cell>
          <cell r="J222">
            <v>38160716</v>
          </cell>
          <cell r="K222">
            <v>0</v>
          </cell>
          <cell r="L222">
            <v>1</v>
          </cell>
          <cell r="M222">
            <v>0</v>
          </cell>
          <cell r="N222">
            <v>27370380</v>
          </cell>
          <cell r="O222">
            <v>1</v>
          </cell>
        </row>
        <row r="223">
          <cell r="D223">
            <v>32422892</v>
          </cell>
          <cell r="E223" t="str">
            <v>C</v>
          </cell>
          <cell r="F223">
            <v>3</v>
          </cell>
          <cell r="G223">
            <v>42657</v>
          </cell>
          <cell r="H223">
            <v>46350</v>
          </cell>
          <cell r="I223">
            <v>1</v>
          </cell>
          <cell r="J223">
            <v>9487944</v>
          </cell>
          <cell r="K223">
            <v>0</v>
          </cell>
          <cell r="L223">
            <v>322590.09999999998</v>
          </cell>
          <cell r="M223">
            <v>0</v>
          </cell>
          <cell r="N223">
            <v>0</v>
          </cell>
          <cell r="O223">
            <v>2</v>
          </cell>
        </row>
        <row r="224">
          <cell r="D224">
            <v>32509712</v>
          </cell>
          <cell r="E224" t="str">
            <v>C</v>
          </cell>
          <cell r="F224">
            <v>3</v>
          </cell>
          <cell r="G224">
            <v>42236</v>
          </cell>
          <cell r="H224">
            <v>45904</v>
          </cell>
          <cell r="I224">
            <v>2</v>
          </cell>
          <cell r="J224">
            <v>9683785</v>
          </cell>
          <cell r="K224">
            <v>0</v>
          </cell>
          <cell r="L224">
            <v>1</v>
          </cell>
          <cell r="M224">
            <v>0</v>
          </cell>
          <cell r="N224">
            <v>0</v>
          </cell>
          <cell r="O224">
            <v>2</v>
          </cell>
        </row>
        <row r="225">
          <cell r="D225">
            <v>32414596</v>
          </cell>
          <cell r="E225" t="str">
            <v>S</v>
          </cell>
          <cell r="F225">
            <v>3</v>
          </cell>
          <cell r="G225">
            <v>42752</v>
          </cell>
          <cell r="H225">
            <v>46413</v>
          </cell>
          <cell r="I225">
            <v>2</v>
          </cell>
          <cell r="J225">
            <v>85027680</v>
          </cell>
          <cell r="K225">
            <v>0</v>
          </cell>
          <cell r="L225">
            <v>1</v>
          </cell>
          <cell r="M225">
            <v>0</v>
          </cell>
          <cell r="N225">
            <v>57337554</v>
          </cell>
          <cell r="O225">
            <v>1</v>
          </cell>
        </row>
        <row r="226">
          <cell r="D226">
            <v>8285759</v>
          </cell>
          <cell r="E226" t="str">
            <v>S</v>
          </cell>
          <cell r="F226">
            <v>3</v>
          </cell>
          <cell r="G226">
            <v>42942</v>
          </cell>
          <cell r="H226">
            <v>46594</v>
          </cell>
          <cell r="I226">
            <v>2</v>
          </cell>
          <cell r="J226">
            <v>40950351</v>
          </cell>
          <cell r="K226">
            <v>0</v>
          </cell>
          <cell r="L226">
            <v>1</v>
          </cell>
          <cell r="M226">
            <v>0</v>
          </cell>
          <cell r="N226">
            <v>26955595</v>
          </cell>
          <cell r="O226">
            <v>1</v>
          </cell>
        </row>
        <row r="227">
          <cell r="D227">
            <v>860002400</v>
          </cell>
          <cell r="E227" t="str">
            <v>P</v>
          </cell>
          <cell r="F227">
            <v>3</v>
          </cell>
          <cell r="G227">
            <v>42942</v>
          </cell>
          <cell r="H227">
            <v>46804</v>
          </cell>
          <cell r="I227">
            <v>1</v>
          </cell>
          <cell r="J227">
            <v>53347264</v>
          </cell>
          <cell r="K227">
            <v>0</v>
          </cell>
          <cell r="L227">
            <v>1813806.98</v>
          </cell>
          <cell r="M227">
            <v>0</v>
          </cell>
          <cell r="N227">
            <v>183574665</v>
          </cell>
          <cell r="O227">
            <v>1</v>
          </cell>
        </row>
        <row r="228">
          <cell r="D228">
            <v>70044133</v>
          </cell>
          <cell r="E228" t="str">
            <v>S</v>
          </cell>
          <cell r="F228">
            <v>3</v>
          </cell>
          <cell r="G228">
            <v>41795</v>
          </cell>
          <cell r="H228">
            <v>45560</v>
          </cell>
          <cell r="I228">
            <v>2</v>
          </cell>
          <cell r="J228">
            <v>108199175</v>
          </cell>
          <cell r="K228">
            <v>0</v>
          </cell>
          <cell r="L228">
            <v>1</v>
          </cell>
          <cell r="M228">
            <v>0</v>
          </cell>
          <cell r="N228">
            <v>81774574</v>
          </cell>
          <cell r="O228">
            <v>1</v>
          </cell>
        </row>
        <row r="229">
          <cell r="D229">
            <v>21374129</v>
          </cell>
          <cell r="E229" t="str">
            <v>C</v>
          </cell>
          <cell r="F229">
            <v>3</v>
          </cell>
          <cell r="G229">
            <v>41857</v>
          </cell>
          <cell r="H229">
            <v>45600</v>
          </cell>
          <cell r="I229">
            <v>1</v>
          </cell>
          <cell r="J229">
            <v>10308440</v>
          </cell>
          <cell r="K229">
            <v>0</v>
          </cell>
          <cell r="L229">
            <v>350486.96</v>
          </cell>
          <cell r="M229">
            <v>0</v>
          </cell>
          <cell r="N229">
            <v>0</v>
          </cell>
          <cell r="O229">
            <v>2</v>
          </cell>
        </row>
        <row r="230">
          <cell r="D230">
            <v>3433677</v>
          </cell>
          <cell r="E230" t="str">
            <v>P</v>
          </cell>
          <cell r="F230">
            <v>3</v>
          </cell>
          <cell r="G230">
            <v>41875</v>
          </cell>
          <cell r="H230">
            <v>45593</v>
          </cell>
          <cell r="I230">
            <v>1</v>
          </cell>
          <cell r="J230">
            <v>30455864</v>
          </cell>
          <cell r="K230">
            <v>0</v>
          </cell>
          <cell r="L230">
            <v>1</v>
          </cell>
          <cell r="M230">
            <v>0</v>
          </cell>
          <cell r="N230">
            <v>22918566</v>
          </cell>
          <cell r="O230">
            <v>1</v>
          </cell>
        </row>
        <row r="231">
          <cell r="D231">
            <v>98714301</v>
          </cell>
          <cell r="E231" t="str">
            <v>P</v>
          </cell>
          <cell r="F231">
            <v>3</v>
          </cell>
          <cell r="G231">
            <v>41988</v>
          </cell>
          <cell r="H231">
            <v>45714</v>
          </cell>
          <cell r="I231">
            <v>2</v>
          </cell>
          <cell r="J231">
            <v>169194239</v>
          </cell>
          <cell r="K231">
            <v>0</v>
          </cell>
          <cell r="L231">
            <v>1</v>
          </cell>
          <cell r="M231">
            <v>0</v>
          </cell>
          <cell r="N231">
            <v>125266292</v>
          </cell>
          <cell r="O231">
            <v>1</v>
          </cell>
        </row>
        <row r="232">
          <cell r="D232">
            <v>43445245</v>
          </cell>
          <cell r="E232" t="str">
            <v>S</v>
          </cell>
          <cell r="F232">
            <v>3</v>
          </cell>
          <cell r="G232">
            <v>42776</v>
          </cell>
          <cell r="H232">
            <v>46504</v>
          </cell>
          <cell r="I232">
            <v>2</v>
          </cell>
          <cell r="J232">
            <v>3171291018</v>
          </cell>
          <cell r="K232">
            <v>0</v>
          </cell>
          <cell r="L232">
            <v>1</v>
          </cell>
          <cell r="M232">
            <v>0</v>
          </cell>
          <cell r="N232">
            <v>2112583695</v>
          </cell>
          <cell r="O232">
            <v>1</v>
          </cell>
        </row>
        <row r="233">
          <cell r="D233">
            <v>70107353</v>
          </cell>
          <cell r="E233" t="str">
            <v>S</v>
          </cell>
          <cell r="F233">
            <v>3</v>
          </cell>
          <cell r="G233">
            <v>42943</v>
          </cell>
          <cell r="H233">
            <v>46796</v>
          </cell>
          <cell r="I233">
            <v>2</v>
          </cell>
          <cell r="J233">
            <v>9500000</v>
          </cell>
          <cell r="K233">
            <v>0</v>
          </cell>
          <cell r="L233">
            <v>1</v>
          </cell>
          <cell r="M233">
            <v>0</v>
          </cell>
          <cell r="N233">
            <v>6088715</v>
          </cell>
          <cell r="O233">
            <v>1</v>
          </cell>
        </row>
        <row r="234">
          <cell r="D234">
            <v>32016052</v>
          </cell>
          <cell r="E234" t="str">
            <v>S</v>
          </cell>
          <cell r="F234">
            <v>3</v>
          </cell>
          <cell r="G234">
            <v>41850</v>
          </cell>
          <cell r="H234">
            <v>45700</v>
          </cell>
          <cell r="I234">
            <v>2</v>
          </cell>
          <cell r="J234">
            <v>8183195</v>
          </cell>
          <cell r="K234">
            <v>0</v>
          </cell>
          <cell r="L234">
            <v>1</v>
          </cell>
          <cell r="M234">
            <v>0</v>
          </cell>
          <cell r="N234">
            <v>6072661</v>
          </cell>
          <cell r="O234">
            <v>1</v>
          </cell>
        </row>
        <row r="235">
          <cell r="D235">
            <v>6784103</v>
          </cell>
          <cell r="E235" t="str">
            <v>P</v>
          </cell>
          <cell r="F235">
            <v>3</v>
          </cell>
          <cell r="G235">
            <v>41879</v>
          </cell>
          <cell r="H235">
            <v>45719</v>
          </cell>
          <cell r="I235">
            <v>1</v>
          </cell>
          <cell r="J235">
            <v>11850936</v>
          </cell>
          <cell r="K235">
            <v>0</v>
          </cell>
          <cell r="L235">
            <v>1</v>
          </cell>
          <cell r="M235">
            <v>0</v>
          </cell>
          <cell r="N235">
            <v>8770860</v>
          </cell>
          <cell r="O235">
            <v>1</v>
          </cell>
        </row>
        <row r="236">
          <cell r="D236">
            <v>32490766</v>
          </cell>
          <cell r="E236" t="str">
            <v>S</v>
          </cell>
          <cell r="F236">
            <v>3</v>
          </cell>
          <cell r="G236">
            <v>42202</v>
          </cell>
          <cell r="H236">
            <v>45910</v>
          </cell>
          <cell r="I236">
            <v>2</v>
          </cell>
          <cell r="J236">
            <v>25735112</v>
          </cell>
          <cell r="K236">
            <v>0</v>
          </cell>
          <cell r="L236">
            <v>1</v>
          </cell>
          <cell r="M236">
            <v>0</v>
          </cell>
          <cell r="N236">
            <v>18563051</v>
          </cell>
          <cell r="O236">
            <v>1</v>
          </cell>
        </row>
        <row r="237">
          <cell r="D237">
            <v>70056202</v>
          </cell>
          <cell r="E237" t="str">
            <v>S</v>
          </cell>
          <cell r="F237">
            <v>3</v>
          </cell>
          <cell r="G237">
            <v>42635</v>
          </cell>
          <cell r="H237">
            <v>46428</v>
          </cell>
          <cell r="I237">
            <v>2</v>
          </cell>
          <cell r="J237">
            <v>19458930</v>
          </cell>
          <cell r="K237">
            <v>0</v>
          </cell>
          <cell r="L237">
            <v>661603.62</v>
          </cell>
          <cell r="M237">
            <v>0</v>
          </cell>
          <cell r="N237">
            <v>69388752</v>
          </cell>
          <cell r="O237">
            <v>1</v>
          </cell>
        </row>
        <row r="238">
          <cell r="D238">
            <v>899999119</v>
          </cell>
          <cell r="E238" t="str">
            <v>S</v>
          </cell>
          <cell r="F238">
            <v>3</v>
          </cell>
          <cell r="G238">
            <v>43213</v>
          </cell>
          <cell r="H238">
            <v>46946</v>
          </cell>
          <cell r="I238">
            <v>1</v>
          </cell>
          <cell r="J238">
            <v>735560</v>
          </cell>
          <cell r="K238">
            <v>0</v>
          </cell>
          <cell r="L238">
            <v>1</v>
          </cell>
          <cell r="M238">
            <v>0</v>
          </cell>
          <cell r="N238">
            <v>464232</v>
          </cell>
          <cell r="O238">
            <v>1</v>
          </cell>
        </row>
        <row r="239">
          <cell r="D239">
            <v>98564357</v>
          </cell>
          <cell r="E239" t="str">
            <v>S</v>
          </cell>
          <cell r="F239">
            <v>3</v>
          </cell>
          <cell r="G239">
            <v>42927</v>
          </cell>
          <cell r="H239">
            <v>46700</v>
          </cell>
          <cell r="I239">
            <v>2</v>
          </cell>
          <cell r="J239">
            <v>100000000</v>
          </cell>
          <cell r="K239">
            <v>0</v>
          </cell>
          <cell r="L239">
            <v>1</v>
          </cell>
          <cell r="M239">
            <v>0</v>
          </cell>
          <cell r="N239">
            <v>64895613</v>
          </cell>
          <cell r="O239">
            <v>1</v>
          </cell>
        </row>
        <row r="240">
          <cell r="D240">
            <v>3352325</v>
          </cell>
          <cell r="E240" t="str">
            <v>S</v>
          </cell>
          <cell r="F240">
            <v>3</v>
          </cell>
          <cell r="G240">
            <v>42412</v>
          </cell>
          <cell r="H240">
            <v>46079</v>
          </cell>
          <cell r="I240">
            <v>2</v>
          </cell>
          <cell r="J240">
            <v>24048050</v>
          </cell>
          <cell r="K240">
            <v>0</v>
          </cell>
          <cell r="L240">
            <v>1</v>
          </cell>
          <cell r="M240">
            <v>0</v>
          </cell>
          <cell r="N240">
            <v>16958830</v>
          </cell>
          <cell r="O240">
            <v>1</v>
          </cell>
        </row>
        <row r="241">
          <cell r="D241">
            <v>32495857</v>
          </cell>
          <cell r="E241" t="str">
            <v>P</v>
          </cell>
          <cell r="F241">
            <v>3</v>
          </cell>
          <cell r="G241">
            <v>42788</v>
          </cell>
          <cell r="H241">
            <v>46543</v>
          </cell>
          <cell r="I241">
            <v>2</v>
          </cell>
          <cell r="J241">
            <v>50000000</v>
          </cell>
          <cell r="K241">
            <v>0</v>
          </cell>
          <cell r="L241">
            <v>1</v>
          </cell>
          <cell r="M241">
            <v>0</v>
          </cell>
          <cell r="N241">
            <v>33137205</v>
          </cell>
          <cell r="O241">
            <v>1</v>
          </cell>
        </row>
        <row r="242">
          <cell r="D242">
            <v>811032100</v>
          </cell>
          <cell r="E242" t="str">
            <v>S</v>
          </cell>
          <cell r="F242">
            <v>3</v>
          </cell>
          <cell r="G242">
            <v>42632</v>
          </cell>
          <cell r="H242">
            <v>46684</v>
          </cell>
          <cell r="I242">
            <v>1</v>
          </cell>
          <cell r="J242">
            <v>6729468</v>
          </cell>
          <cell r="K242">
            <v>0</v>
          </cell>
          <cell r="L242">
            <v>1</v>
          </cell>
          <cell r="M242">
            <v>0</v>
          </cell>
          <cell r="N242">
            <v>4378950</v>
          </cell>
          <cell r="O242">
            <v>1</v>
          </cell>
        </row>
        <row r="243">
          <cell r="D243">
            <v>80987743</v>
          </cell>
          <cell r="E243" t="str">
            <v>S</v>
          </cell>
          <cell r="F243">
            <v>3</v>
          </cell>
          <cell r="G243">
            <v>42857</v>
          </cell>
          <cell r="H243">
            <v>46771</v>
          </cell>
          <cell r="I243">
            <v>2</v>
          </cell>
          <cell r="J243">
            <v>15038963</v>
          </cell>
          <cell r="K243">
            <v>0</v>
          </cell>
          <cell r="L243">
            <v>1</v>
          </cell>
          <cell r="M243">
            <v>0</v>
          </cell>
          <cell r="N243">
            <v>9669591</v>
          </cell>
          <cell r="O243">
            <v>1</v>
          </cell>
        </row>
        <row r="244">
          <cell r="D244">
            <v>43056824</v>
          </cell>
          <cell r="E244" t="str">
            <v>P</v>
          </cell>
          <cell r="F244">
            <v>3</v>
          </cell>
          <cell r="G244">
            <v>42250</v>
          </cell>
          <cell r="H244">
            <v>45953</v>
          </cell>
          <cell r="I244">
            <v>2</v>
          </cell>
          <cell r="J244">
            <v>41692540</v>
          </cell>
          <cell r="K244">
            <v>0</v>
          </cell>
          <cell r="L244">
            <v>1</v>
          </cell>
          <cell r="M244">
            <v>0</v>
          </cell>
          <cell r="N244">
            <v>29899325</v>
          </cell>
          <cell r="O244">
            <v>1</v>
          </cell>
        </row>
        <row r="245">
          <cell r="D245">
            <v>32493301</v>
          </cell>
          <cell r="E245" t="str">
            <v>S</v>
          </cell>
          <cell r="F245">
            <v>3</v>
          </cell>
          <cell r="G245">
            <v>42254</v>
          </cell>
          <cell r="H245">
            <v>45962</v>
          </cell>
          <cell r="I245">
            <v>2</v>
          </cell>
          <cell r="J245">
            <v>152761532</v>
          </cell>
          <cell r="K245">
            <v>0</v>
          </cell>
          <cell r="L245">
            <v>1</v>
          </cell>
          <cell r="M245">
            <v>0</v>
          </cell>
          <cell r="N245">
            <v>109412394</v>
          </cell>
          <cell r="O245">
            <v>1</v>
          </cell>
        </row>
        <row r="246">
          <cell r="D246">
            <v>32682875</v>
          </cell>
          <cell r="E246" t="str">
            <v>S</v>
          </cell>
          <cell r="F246">
            <v>3</v>
          </cell>
          <cell r="G246">
            <v>43074</v>
          </cell>
          <cell r="H246">
            <v>46916</v>
          </cell>
          <cell r="I246">
            <v>2</v>
          </cell>
          <cell r="J246">
            <v>4896328987</v>
          </cell>
          <cell r="K246">
            <v>0</v>
          </cell>
          <cell r="L246">
            <v>1</v>
          </cell>
          <cell r="M246">
            <v>0</v>
          </cell>
          <cell r="N246">
            <v>3086956166</v>
          </cell>
          <cell r="O246">
            <v>1</v>
          </cell>
        </row>
        <row r="247">
          <cell r="D247">
            <v>1045743405</v>
          </cell>
          <cell r="E247" t="str">
            <v>S</v>
          </cell>
          <cell r="F247">
            <v>3</v>
          </cell>
          <cell r="G247">
            <v>42885</v>
          </cell>
          <cell r="H247">
            <v>46543</v>
          </cell>
          <cell r="I247">
            <v>2</v>
          </cell>
          <cell r="J247">
            <v>7976287</v>
          </cell>
          <cell r="K247">
            <v>0</v>
          </cell>
          <cell r="L247">
            <v>1</v>
          </cell>
          <cell r="M247">
            <v>0</v>
          </cell>
          <cell r="N247">
            <v>5288265</v>
          </cell>
          <cell r="O247">
            <v>1</v>
          </cell>
        </row>
        <row r="248">
          <cell r="D248">
            <v>2514934</v>
          </cell>
          <cell r="E248" t="str">
            <v>S</v>
          </cell>
          <cell r="F248">
            <v>3</v>
          </cell>
          <cell r="G248">
            <v>42706</v>
          </cell>
          <cell r="H248">
            <v>46803</v>
          </cell>
          <cell r="I248">
            <v>2</v>
          </cell>
          <cell r="J248">
            <v>1040326995</v>
          </cell>
          <cell r="K248">
            <v>0</v>
          </cell>
          <cell r="L248">
            <v>1</v>
          </cell>
          <cell r="M248">
            <v>0</v>
          </cell>
          <cell r="N248">
            <v>665872508</v>
          </cell>
          <cell r="O248">
            <v>1</v>
          </cell>
        </row>
        <row r="249">
          <cell r="D249">
            <v>806005741</v>
          </cell>
          <cell r="E249" t="str">
            <v>S</v>
          </cell>
          <cell r="F249">
            <v>3</v>
          </cell>
          <cell r="G249">
            <v>41382</v>
          </cell>
          <cell r="H249">
            <v>45105</v>
          </cell>
          <cell r="I249">
            <v>2</v>
          </cell>
          <cell r="J249">
            <v>732315716</v>
          </cell>
          <cell r="K249">
            <v>0</v>
          </cell>
          <cell r="L249">
            <v>1</v>
          </cell>
          <cell r="M249">
            <v>0</v>
          </cell>
          <cell r="N249">
            <v>588157784</v>
          </cell>
          <cell r="O249">
            <v>1</v>
          </cell>
        </row>
        <row r="250">
          <cell r="D250">
            <v>806005741</v>
          </cell>
          <cell r="E250" t="str">
            <v>S</v>
          </cell>
          <cell r="F250">
            <v>3</v>
          </cell>
          <cell r="G250">
            <v>42431</v>
          </cell>
          <cell r="H250">
            <v>43005</v>
          </cell>
          <cell r="I250">
            <v>2</v>
          </cell>
          <cell r="J250">
            <v>1084145345</v>
          </cell>
          <cell r="K250">
            <v>11</v>
          </cell>
          <cell r="L250">
            <v>1</v>
          </cell>
          <cell r="M250">
            <v>0</v>
          </cell>
          <cell r="N250">
            <v>1084001010</v>
          </cell>
          <cell r="O250">
            <v>1</v>
          </cell>
        </row>
        <row r="251">
          <cell r="D251">
            <v>1094913534</v>
          </cell>
          <cell r="E251" t="str">
            <v>P</v>
          </cell>
          <cell r="F251">
            <v>3</v>
          </cell>
          <cell r="G251">
            <v>42901</v>
          </cell>
          <cell r="H251">
            <v>46666</v>
          </cell>
          <cell r="I251">
            <v>2</v>
          </cell>
          <cell r="J251">
            <v>12816652</v>
          </cell>
          <cell r="K251">
            <v>0</v>
          </cell>
          <cell r="L251">
            <v>1</v>
          </cell>
          <cell r="M251">
            <v>0</v>
          </cell>
          <cell r="N251">
            <v>8357472</v>
          </cell>
          <cell r="O251">
            <v>1</v>
          </cell>
        </row>
        <row r="252">
          <cell r="D252">
            <v>829000127</v>
          </cell>
          <cell r="E252" t="str">
            <v>P</v>
          </cell>
          <cell r="F252">
            <v>3</v>
          </cell>
          <cell r="G252">
            <v>41910</v>
          </cell>
          <cell r="H252">
            <v>45563</v>
          </cell>
          <cell r="I252">
            <v>1</v>
          </cell>
          <cell r="J252">
            <v>103227216</v>
          </cell>
          <cell r="K252">
            <v>0</v>
          </cell>
          <cell r="L252">
            <v>1</v>
          </cell>
          <cell r="M252">
            <v>0</v>
          </cell>
          <cell r="N252">
            <v>77985643</v>
          </cell>
          <cell r="O252">
            <v>1</v>
          </cell>
        </row>
        <row r="253">
          <cell r="D253">
            <v>5946865</v>
          </cell>
          <cell r="E253" t="str">
            <v>P</v>
          </cell>
          <cell r="F253">
            <v>3</v>
          </cell>
          <cell r="G253">
            <v>41470</v>
          </cell>
          <cell r="H253">
            <v>45495</v>
          </cell>
          <cell r="I253">
            <v>2</v>
          </cell>
          <cell r="J253">
            <v>384000000</v>
          </cell>
          <cell r="K253">
            <v>0</v>
          </cell>
          <cell r="L253">
            <v>1</v>
          </cell>
          <cell r="M253">
            <v>0</v>
          </cell>
          <cell r="N253">
            <v>292744297</v>
          </cell>
          <cell r="O253">
            <v>1</v>
          </cell>
        </row>
        <row r="254">
          <cell r="D254">
            <v>43742992</v>
          </cell>
          <cell r="E254" t="str">
            <v>S</v>
          </cell>
          <cell r="F254">
            <v>3</v>
          </cell>
          <cell r="G254">
            <v>43266</v>
          </cell>
          <cell r="H254">
            <v>46925</v>
          </cell>
          <cell r="I254">
            <v>1</v>
          </cell>
          <cell r="J254">
            <v>276706697</v>
          </cell>
          <cell r="K254">
            <v>0</v>
          </cell>
          <cell r="L254">
            <v>1</v>
          </cell>
          <cell r="M254">
            <v>0</v>
          </cell>
          <cell r="N254">
            <v>174245861</v>
          </cell>
          <cell r="O254">
            <v>1</v>
          </cell>
        </row>
        <row r="255">
          <cell r="D255">
            <v>8398730</v>
          </cell>
          <cell r="E255" t="str">
            <v>S</v>
          </cell>
          <cell r="F255">
            <v>3</v>
          </cell>
          <cell r="G255">
            <v>41149</v>
          </cell>
          <cell r="H255">
            <v>44015</v>
          </cell>
          <cell r="I255">
            <v>1</v>
          </cell>
          <cell r="J255">
            <v>43549683</v>
          </cell>
          <cell r="K255">
            <v>0</v>
          </cell>
          <cell r="L255">
            <v>1</v>
          </cell>
          <cell r="M255">
            <v>0</v>
          </cell>
          <cell r="N255">
            <v>40465462</v>
          </cell>
          <cell r="O255">
            <v>1</v>
          </cell>
        </row>
        <row r="256">
          <cell r="D256">
            <v>42981530</v>
          </cell>
          <cell r="E256" t="str">
            <v>S</v>
          </cell>
          <cell r="F256">
            <v>3</v>
          </cell>
          <cell r="G256">
            <v>41365</v>
          </cell>
          <cell r="H256">
            <v>44585</v>
          </cell>
          <cell r="I256">
            <v>1</v>
          </cell>
          <cell r="J256">
            <v>88222449</v>
          </cell>
          <cell r="K256">
            <v>0</v>
          </cell>
          <cell r="L256">
            <v>1</v>
          </cell>
          <cell r="M256">
            <v>0</v>
          </cell>
          <cell r="N256">
            <v>75958389</v>
          </cell>
          <cell r="O256">
            <v>1</v>
          </cell>
        </row>
        <row r="257">
          <cell r="D257">
            <v>32305267</v>
          </cell>
          <cell r="E257" t="str">
            <v>S</v>
          </cell>
          <cell r="F257">
            <v>3</v>
          </cell>
          <cell r="G257">
            <v>40960</v>
          </cell>
          <cell r="H257">
            <v>45117</v>
          </cell>
          <cell r="I257">
            <v>1</v>
          </cell>
          <cell r="J257">
            <v>115000000</v>
          </cell>
          <cell r="K257">
            <v>0</v>
          </cell>
          <cell r="L257">
            <v>1</v>
          </cell>
          <cell r="M257">
            <v>0</v>
          </cell>
          <cell r="N257">
            <v>92216831</v>
          </cell>
          <cell r="O257">
            <v>1</v>
          </cell>
        </row>
        <row r="258">
          <cell r="D258">
            <v>8308909</v>
          </cell>
          <cell r="E258" t="str">
            <v>P</v>
          </cell>
          <cell r="F258">
            <v>3</v>
          </cell>
          <cell r="G258">
            <v>40393</v>
          </cell>
          <cell r="H258">
            <v>43951</v>
          </cell>
          <cell r="I258">
            <v>1</v>
          </cell>
          <cell r="J258">
            <v>54000000</v>
          </cell>
          <cell r="K258">
            <v>0</v>
          </cell>
          <cell r="L258">
            <v>1</v>
          </cell>
          <cell r="M258">
            <v>0</v>
          </cell>
          <cell r="N258">
            <v>50606777</v>
          </cell>
          <cell r="O258">
            <v>1</v>
          </cell>
        </row>
        <row r="259">
          <cell r="D259">
            <v>8285022</v>
          </cell>
          <cell r="E259" t="str">
            <v>S</v>
          </cell>
          <cell r="F259">
            <v>3</v>
          </cell>
          <cell r="G259">
            <v>43215</v>
          </cell>
          <cell r="H259">
            <v>46881</v>
          </cell>
          <cell r="I259">
            <v>1</v>
          </cell>
          <cell r="J259">
            <v>120826649</v>
          </cell>
          <cell r="K259">
            <v>0</v>
          </cell>
          <cell r="L259">
            <v>1</v>
          </cell>
          <cell r="M259">
            <v>0</v>
          </cell>
          <cell r="N259">
            <v>76536270</v>
          </cell>
          <cell r="O259">
            <v>1</v>
          </cell>
        </row>
        <row r="260">
          <cell r="D260">
            <v>71878560</v>
          </cell>
          <cell r="E260" t="str">
            <v>P</v>
          </cell>
          <cell r="F260">
            <v>3</v>
          </cell>
          <cell r="G260">
            <v>41583</v>
          </cell>
          <cell r="H260">
            <v>44870</v>
          </cell>
          <cell r="I260">
            <v>1</v>
          </cell>
          <cell r="J260">
            <v>66562420</v>
          </cell>
          <cell r="K260">
            <v>0</v>
          </cell>
          <cell r="L260">
            <v>1</v>
          </cell>
          <cell r="M260">
            <v>0</v>
          </cell>
          <cell r="N260">
            <v>55167876</v>
          </cell>
          <cell r="O260">
            <v>1</v>
          </cell>
        </row>
        <row r="261">
          <cell r="D261">
            <v>9006043500</v>
          </cell>
          <cell r="E261" t="str">
            <v>P</v>
          </cell>
          <cell r="F261">
            <v>3</v>
          </cell>
          <cell r="G261">
            <v>43033</v>
          </cell>
          <cell r="H261">
            <v>44892</v>
          </cell>
          <cell r="I261">
            <v>1</v>
          </cell>
          <cell r="J261">
            <v>1315430405</v>
          </cell>
          <cell r="K261">
            <v>0</v>
          </cell>
          <cell r="L261">
            <v>1</v>
          </cell>
          <cell r="M261">
            <v>0</v>
          </cell>
          <cell r="N261">
            <v>1086993729</v>
          </cell>
          <cell r="O261">
            <v>1</v>
          </cell>
        </row>
        <row r="262">
          <cell r="D262">
            <v>21468525</v>
          </cell>
          <cell r="E262" t="str">
            <v>S</v>
          </cell>
          <cell r="F262">
            <v>3</v>
          </cell>
          <cell r="G262">
            <v>42877</v>
          </cell>
          <cell r="H262">
            <v>46543</v>
          </cell>
          <cell r="I262">
            <v>1</v>
          </cell>
          <cell r="J262">
            <v>3138747</v>
          </cell>
          <cell r="K262">
            <v>0</v>
          </cell>
          <cell r="L262">
            <v>1</v>
          </cell>
          <cell r="M262">
            <v>0</v>
          </cell>
          <cell r="N262">
            <v>2082460</v>
          </cell>
          <cell r="O262">
            <v>1</v>
          </cell>
        </row>
        <row r="263">
          <cell r="D263">
            <v>42887914</v>
          </cell>
          <cell r="E263" t="str">
            <v>S</v>
          </cell>
          <cell r="F263">
            <v>3</v>
          </cell>
          <cell r="G263">
            <v>43059</v>
          </cell>
          <cell r="H263">
            <v>46795</v>
          </cell>
          <cell r="I263">
            <v>2</v>
          </cell>
          <cell r="J263">
            <v>103492281</v>
          </cell>
          <cell r="K263">
            <v>0</v>
          </cell>
          <cell r="L263">
            <v>1</v>
          </cell>
          <cell r="M263">
            <v>0</v>
          </cell>
          <cell r="N263">
            <v>66314358</v>
          </cell>
          <cell r="O263">
            <v>1</v>
          </cell>
        </row>
        <row r="264">
          <cell r="D264">
            <v>52595995</v>
          </cell>
          <cell r="E264" t="str">
            <v>S</v>
          </cell>
          <cell r="F264">
            <v>3</v>
          </cell>
          <cell r="G264">
            <v>40596</v>
          </cell>
          <cell r="H264">
            <v>44418</v>
          </cell>
          <cell r="I264">
            <v>1</v>
          </cell>
          <cell r="J264">
            <v>18697818</v>
          </cell>
          <cell r="K264">
            <v>0</v>
          </cell>
          <cell r="L264">
            <v>1</v>
          </cell>
          <cell r="M264">
            <v>0</v>
          </cell>
          <cell r="N264">
            <v>16464757</v>
          </cell>
          <cell r="O264">
            <v>1</v>
          </cell>
        </row>
        <row r="265">
          <cell r="D265">
            <v>98631772</v>
          </cell>
          <cell r="E265" t="str">
            <v>S</v>
          </cell>
          <cell r="F265">
            <v>3</v>
          </cell>
          <cell r="G265">
            <v>43237</v>
          </cell>
          <cell r="H265">
            <v>46916</v>
          </cell>
          <cell r="I265">
            <v>1</v>
          </cell>
          <cell r="J265">
            <v>9889292</v>
          </cell>
          <cell r="K265">
            <v>0</v>
          </cell>
          <cell r="L265">
            <v>1</v>
          </cell>
          <cell r="M265">
            <v>0</v>
          </cell>
          <cell r="N265">
            <v>6237152</v>
          </cell>
          <cell r="O265">
            <v>1</v>
          </cell>
        </row>
        <row r="266">
          <cell r="D266">
            <v>32496851</v>
          </cell>
          <cell r="E266" t="str">
            <v>P</v>
          </cell>
          <cell r="F266">
            <v>3</v>
          </cell>
          <cell r="G266">
            <v>42104</v>
          </cell>
          <cell r="H266">
            <v>43949</v>
          </cell>
          <cell r="I266">
            <v>1</v>
          </cell>
          <cell r="J266">
            <v>42477667</v>
          </cell>
          <cell r="K266">
            <v>0</v>
          </cell>
          <cell r="L266">
            <v>1</v>
          </cell>
          <cell r="M266">
            <v>0</v>
          </cell>
          <cell r="N266">
            <v>39818228</v>
          </cell>
          <cell r="O266">
            <v>1</v>
          </cell>
        </row>
        <row r="267">
          <cell r="D267">
            <v>30279579</v>
          </cell>
          <cell r="E267" t="str">
            <v>P</v>
          </cell>
          <cell r="F267">
            <v>3</v>
          </cell>
          <cell r="G267">
            <v>42150</v>
          </cell>
          <cell r="H267">
            <v>44038</v>
          </cell>
          <cell r="I267">
            <v>1</v>
          </cell>
          <cell r="J267">
            <v>9578000</v>
          </cell>
          <cell r="K267">
            <v>0</v>
          </cell>
          <cell r="L267">
            <v>1</v>
          </cell>
          <cell r="M267">
            <v>0</v>
          </cell>
          <cell r="N267">
            <v>8873525</v>
          </cell>
          <cell r="O267">
            <v>1</v>
          </cell>
        </row>
        <row r="268">
          <cell r="D268">
            <v>8901003723</v>
          </cell>
          <cell r="E268" t="str">
            <v>S</v>
          </cell>
          <cell r="F268">
            <v>3</v>
          </cell>
          <cell r="G268">
            <v>43215</v>
          </cell>
          <cell r="H268">
            <v>46875</v>
          </cell>
          <cell r="I268">
            <v>1</v>
          </cell>
          <cell r="J268">
            <v>4000000</v>
          </cell>
          <cell r="K268">
            <v>0</v>
          </cell>
          <cell r="L268">
            <v>1</v>
          </cell>
          <cell r="M268">
            <v>0</v>
          </cell>
          <cell r="N268">
            <v>2538031</v>
          </cell>
          <cell r="O268">
            <v>1</v>
          </cell>
        </row>
        <row r="269">
          <cell r="D269">
            <v>9005868510</v>
          </cell>
          <cell r="E269" t="str">
            <v>S</v>
          </cell>
          <cell r="F269">
            <v>3</v>
          </cell>
          <cell r="G269">
            <v>42872</v>
          </cell>
          <cell r="H269">
            <v>46627</v>
          </cell>
          <cell r="I269">
            <v>1</v>
          </cell>
          <cell r="J269">
            <v>3240000</v>
          </cell>
          <cell r="K269">
            <v>0</v>
          </cell>
          <cell r="L269">
            <v>1</v>
          </cell>
          <cell r="M269">
            <v>0</v>
          </cell>
          <cell r="N269">
            <v>2125617</v>
          </cell>
          <cell r="O269">
            <v>1</v>
          </cell>
        </row>
        <row r="270">
          <cell r="D270">
            <v>43039270</v>
          </cell>
          <cell r="E270" t="str">
            <v>S</v>
          </cell>
          <cell r="F270">
            <v>3</v>
          </cell>
          <cell r="G270">
            <v>41779</v>
          </cell>
          <cell r="H270">
            <v>44027</v>
          </cell>
          <cell r="I270">
            <v>1</v>
          </cell>
          <cell r="J270">
            <v>50177526</v>
          </cell>
          <cell r="K270">
            <v>0</v>
          </cell>
          <cell r="L270">
            <v>1</v>
          </cell>
          <cell r="M270">
            <v>0</v>
          </cell>
          <cell r="N270">
            <v>46548211</v>
          </cell>
          <cell r="O270">
            <v>1</v>
          </cell>
        </row>
        <row r="271">
          <cell r="D271">
            <v>655700</v>
          </cell>
          <cell r="E271" t="str">
            <v>S</v>
          </cell>
          <cell r="F271">
            <v>3</v>
          </cell>
          <cell r="G271">
            <v>40616</v>
          </cell>
          <cell r="H271">
            <v>43996</v>
          </cell>
          <cell r="I271">
            <v>1</v>
          </cell>
          <cell r="J271">
            <v>1101486</v>
          </cell>
          <cell r="K271">
            <v>0</v>
          </cell>
          <cell r="L271">
            <v>1</v>
          </cell>
          <cell r="M271">
            <v>0</v>
          </cell>
          <cell r="N271">
            <v>1029162</v>
          </cell>
          <cell r="O271">
            <v>1</v>
          </cell>
        </row>
        <row r="272">
          <cell r="D272">
            <v>43034810</v>
          </cell>
          <cell r="E272" t="str">
            <v>P</v>
          </cell>
          <cell r="F272">
            <v>3</v>
          </cell>
          <cell r="G272">
            <v>41368</v>
          </cell>
          <cell r="H272">
            <v>44728</v>
          </cell>
          <cell r="I272">
            <v>1</v>
          </cell>
          <cell r="J272">
            <v>2280000</v>
          </cell>
          <cell r="K272">
            <v>0</v>
          </cell>
          <cell r="L272">
            <v>1</v>
          </cell>
          <cell r="M272">
            <v>0</v>
          </cell>
          <cell r="N272">
            <v>1928651</v>
          </cell>
          <cell r="O272">
            <v>1</v>
          </cell>
        </row>
        <row r="273">
          <cell r="D273">
            <v>70128617</v>
          </cell>
          <cell r="E273" t="str">
            <v>P</v>
          </cell>
          <cell r="F273">
            <v>3</v>
          </cell>
          <cell r="G273">
            <v>38813</v>
          </cell>
          <cell r="H273">
            <v>44601</v>
          </cell>
          <cell r="I273">
            <v>1</v>
          </cell>
          <cell r="J273">
            <v>17602130</v>
          </cell>
          <cell r="K273">
            <v>0</v>
          </cell>
          <cell r="L273">
            <v>1</v>
          </cell>
          <cell r="M273">
            <v>0</v>
          </cell>
          <cell r="N273">
            <v>15127249</v>
          </cell>
          <cell r="O273">
            <v>1</v>
          </cell>
        </row>
        <row r="274">
          <cell r="D274">
            <v>8325807</v>
          </cell>
          <cell r="E274" t="str">
            <v>P</v>
          </cell>
          <cell r="F274">
            <v>3</v>
          </cell>
          <cell r="G274">
            <v>41227</v>
          </cell>
          <cell r="H274">
            <v>44080</v>
          </cell>
          <cell r="I274">
            <v>1</v>
          </cell>
          <cell r="J274">
            <v>32528036</v>
          </cell>
          <cell r="K274">
            <v>0</v>
          </cell>
          <cell r="L274">
            <v>1</v>
          </cell>
          <cell r="M274">
            <v>0</v>
          </cell>
          <cell r="N274">
            <v>29963561</v>
          </cell>
          <cell r="O274">
            <v>1</v>
          </cell>
        </row>
        <row r="275">
          <cell r="D275">
            <v>8050004271</v>
          </cell>
          <cell r="E275" t="str">
            <v>S</v>
          </cell>
          <cell r="F275">
            <v>3</v>
          </cell>
          <cell r="G275">
            <v>43173</v>
          </cell>
          <cell r="H275">
            <v>46832</v>
          </cell>
          <cell r="I275">
            <v>1</v>
          </cell>
          <cell r="J275">
            <v>29045227</v>
          </cell>
          <cell r="K275">
            <v>0</v>
          </cell>
          <cell r="L275">
            <v>1</v>
          </cell>
          <cell r="M275">
            <v>0</v>
          </cell>
          <cell r="N275">
            <v>18521044</v>
          </cell>
          <cell r="O275">
            <v>1</v>
          </cell>
        </row>
        <row r="276">
          <cell r="D276">
            <v>32509091</v>
          </cell>
          <cell r="E276" t="str">
            <v>S</v>
          </cell>
          <cell r="F276">
            <v>3</v>
          </cell>
          <cell r="G276">
            <v>41932</v>
          </cell>
          <cell r="H276">
            <v>44100</v>
          </cell>
          <cell r="I276">
            <v>1</v>
          </cell>
          <cell r="J276">
            <v>49552551</v>
          </cell>
          <cell r="K276">
            <v>0</v>
          </cell>
          <cell r="L276">
            <v>1</v>
          </cell>
          <cell r="M276">
            <v>0</v>
          </cell>
          <cell r="N276">
            <v>45522012</v>
          </cell>
          <cell r="O276">
            <v>1</v>
          </cell>
        </row>
        <row r="277">
          <cell r="D277">
            <v>9006717483</v>
          </cell>
          <cell r="E277" t="str">
            <v>S</v>
          </cell>
          <cell r="F277">
            <v>3</v>
          </cell>
          <cell r="G277">
            <v>43231</v>
          </cell>
          <cell r="H277">
            <v>46972</v>
          </cell>
          <cell r="I277">
            <v>1</v>
          </cell>
          <cell r="J277">
            <v>3100000</v>
          </cell>
          <cell r="K277">
            <v>0</v>
          </cell>
          <cell r="L277">
            <v>1</v>
          </cell>
          <cell r="M277">
            <v>0</v>
          </cell>
          <cell r="N277">
            <v>1942201</v>
          </cell>
          <cell r="O277">
            <v>1</v>
          </cell>
        </row>
        <row r="278">
          <cell r="D278">
            <v>8355930</v>
          </cell>
          <cell r="E278" t="str">
            <v>P</v>
          </cell>
          <cell r="F278">
            <v>3</v>
          </cell>
          <cell r="G278">
            <v>41718</v>
          </cell>
          <cell r="H278">
            <v>44154</v>
          </cell>
          <cell r="I278">
            <v>1</v>
          </cell>
          <cell r="J278">
            <v>8945552</v>
          </cell>
          <cell r="K278">
            <v>0</v>
          </cell>
          <cell r="L278">
            <v>1</v>
          </cell>
          <cell r="M278">
            <v>0</v>
          </cell>
          <cell r="N278">
            <v>8160692</v>
          </cell>
          <cell r="O278">
            <v>1</v>
          </cell>
        </row>
        <row r="279">
          <cell r="D279">
            <v>42865445</v>
          </cell>
          <cell r="E279" t="str">
            <v>S</v>
          </cell>
          <cell r="F279">
            <v>3</v>
          </cell>
          <cell r="G279">
            <v>42887</v>
          </cell>
          <cell r="H279">
            <v>46642</v>
          </cell>
          <cell r="I279">
            <v>1</v>
          </cell>
          <cell r="J279">
            <v>48980089</v>
          </cell>
          <cell r="K279">
            <v>0</v>
          </cell>
          <cell r="L279">
            <v>1</v>
          </cell>
          <cell r="M279">
            <v>0</v>
          </cell>
          <cell r="N279">
            <v>32034569</v>
          </cell>
          <cell r="O279">
            <v>1</v>
          </cell>
        </row>
        <row r="280">
          <cell r="D280">
            <v>9005312103</v>
          </cell>
          <cell r="E280" t="str">
            <v>S</v>
          </cell>
          <cell r="F280">
            <v>3</v>
          </cell>
          <cell r="G280">
            <v>41826</v>
          </cell>
          <cell r="H280">
            <v>43976</v>
          </cell>
          <cell r="I280">
            <v>2</v>
          </cell>
          <cell r="J280">
            <v>1858680000</v>
          </cell>
          <cell r="K280">
            <v>0</v>
          </cell>
          <cell r="L280">
            <v>1</v>
          </cell>
          <cell r="M280">
            <v>0</v>
          </cell>
          <cell r="N280">
            <v>1735961582</v>
          </cell>
          <cell r="O280">
            <v>1</v>
          </cell>
        </row>
        <row r="281">
          <cell r="D281">
            <v>15500309</v>
          </cell>
          <cell r="E281" t="str">
            <v>S</v>
          </cell>
          <cell r="F281">
            <v>3</v>
          </cell>
          <cell r="G281">
            <v>43229</v>
          </cell>
          <cell r="H281">
            <v>46917</v>
          </cell>
          <cell r="I281">
            <v>1</v>
          </cell>
          <cell r="J281">
            <v>44890618</v>
          </cell>
          <cell r="K281">
            <v>0</v>
          </cell>
          <cell r="L281">
            <v>1</v>
          </cell>
          <cell r="M281">
            <v>0</v>
          </cell>
          <cell r="N281">
            <v>28300411</v>
          </cell>
          <cell r="O281">
            <v>1</v>
          </cell>
        </row>
        <row r="282">
          <cell r="D282">
            <v>3472389</v>
          </cell>
          <cell r="E282" t="str">
            <v>S</v>
          </cell>
          <cell r="F282">
            <v>3</v>
          </cell>
          <cell r="G282">
            <v>42433</v>
          </cell>
          <cell r="H282">
            <v>43990</v>
          </cell>
          <cell r="I282">
            <v>2</v>
          </cell>
          <cell r="J282">
            <v>37500000</v>
          </cell>
          <cell r="K282">
            <v>0</v>
          </cell>
          <cell r="L282">
            <v>1</v>
          </cell>
          <cell r="M282">
            <v>0</v>
          </cell>
          <cell r="N282">
            <v>34960010</v>
          </cell>
          <cell r="O282">
            <v>1</v>
          </cell>
        </row>
        <row r="283">
          <cell r="D283">
            <v>8317080</v>
          </cell>
          <cell r="E283" t="str">
            <v>P</v>
          </cell>
          <cell r="F283">
            <v>3</v>
          </cell>
          <cell r="G283">
            <v>39584</v>
          </cell>
          <cell r="H283">
            <v>45083</v>
          </cell>
          <cell r="I283">
            <v>1</v>
          </cell>
          <cell r="J283">
            <v>33674772</v>
          </cell>
          <cell r="K283">
            <v>0</v>
          </cell>
          <cell r="L283">
            <v>1</v>
          </cell>
          <cell r="M283">
            <v>0</v>
          </cell>
          <cell r="N283">
            <v>27129765</v>
          </cell>
          <cell r="O283">
            <v>1</v>
          </cell>
        </row>
        <row r="284">
          <cell r="D284">
            <v>15366716</v>
          </cell>
          <cell r="E284" t="str">
            <v>P</v>
          </cell>
          <cell r="F284">
            <v>3</v>
          </cell>
          <cell r="G284">
            <v>40975</v>
          </cell>
          <cell r="H284">
            <v>43895</v>
          </cell>
          <cell r="I284">
            <v>1</v>
          </cell>
          <cell r="J284">
            <v>37500000</v>
          </cell>
          <cell r="K284">
            <v>0</v>
          </cell>
          <cell r="L284">
            <v>1</v>
          </cell>
          <cell r="M284">
            <v>0</v>
          </cell>
          <cell r="N284">
            <v>35408078</v>
          </cell>
          <cell r="O284">
            <v>1</v>
          </cell>
        </row>
        <row r="285">
          <cell r="D285">
            <v>7249668</v>
          </cell>
          <cell r="E285" t="str">
            <v>P</v>
          </cell>
          <cell r="F285">
            <v>3</v>
          </cell>
          <cell r="G285">
            <v>41257</v>
          </cell>
          <cell r="H285">
            <v>44767</v>
          </cell>
          <cell r="I285">
            <v>1</v>
          </cell>
          <cell r="J285">
            <v>48651723</v>
          </cell>
          <cell r="K285">
            <v>0</v>
          </cell>
          <cell r="L285">
            <v>1</v>
          </cell>
          <cell r="M285">
            <v>0</v>
          </cell>
          <cell r="N285">
            <v>40883185</v>
          </cell>
          <cell r="O285">
            <v>1</v>
          </cell>
        </row>
        <row r="286">
          <cell r="D286">
            <v>890980486</v>
          </cell>
          <cell r="E286" t="str">
            <v>S</v>
          </cell>
          <cell r="F286">
            <v>3</v>
          </cell>
          <cell r="G286">
            <v>43145</v>
          </cell>
          <cell r="H286">
            <v>44416</v>
          </cell>
          <cell r="I286">
            <v>1</v>
          </cell>
          <cell r="J286">
            <v>8837000</v>
          </cell>
          <cell r="K286">
            <v>0</v>
          </cell>
          <cell r="L286">
            <v>1</v>
          </cell>
          <cell r="M286">
            <v>0</v>
          </cell>
          <cell r="N286">
            <v>7783216</v>
          </cell>
          <cell r="O286">
            <v>1</v>
          </cell>
        </row>
        <row r="287">
          <cell r="D287">
            <v>79431656</v>
          </cell>
          <cell r="E287" t="str">
            <v>S</v>
          </cell>
          <cell r="F287">
            <v>3</v>
          </cell>
          <cell r="G287">
            <v>41453</v>
          </cell>
          <cell r="H287">
            <v>44610</v>
          </cell>
          <cell r="I287">
            <v>1</v>
          </cell>
          <cell r="J287">
            <v>8630681</v>
          </cell>
          <cell r="K287">
            <v>0</v>
          </cell>
          <cell r="L287">
            <v>1</v>
          </cell>
          <cell r="M287">
            <v>0</v>
          </cell>
          <cell r="N287">
            <v>7408553</v>
          </cell>
          <cell r="O287">
            <v>1</v>
          </cell>
        </row>
        <row r="288">
          <cell r="D288">
            <v>8353260</v>
          </cell>
          <cell r="E288" t="str">
            <v>S</v>
          </cell>
          <cell r="F288">
            <v>3</v>
          </cell>
          <cell r="G288">
            <v>40563</v>
          </cell>
          <cell r="H288">
            <v>44271</v>
          </cell>
          <cell r="I288">
            <v>2</v>
          </cell>
          <cell r="J288">
            <v>40545000</v>
          </cell>
          <cell r="K288">
            <v>0</v>
          </cell>
          <cell r="L288">
            <v>1</v>
          </cell>
          <cell r="M288">
            <v>0</v>
          </cell>
          <cell r="N288">
            <v>36407127</v>
          </cell>
          <cell r="O288">
            <v>1</v>
          </cell>
        </row>
        <row r="289">
          <cell r="D289">
            <v>8291792</v>
          </cell>
          <cell r="E289" t="str">
            <v>S</v>
          </cell>
          <cell r="F289">
            <v>3</v>
          </cell>
          <cell r="G289">
            <v>43007</v>
          </cell>
          <cell r="H289">
            <v>46406</v>
          </cell>
          <cell r="I289">
            <v>2</v>
          </cell>
          <cell r="J289">
            <v>23485000</v>
          </cell>
          <cell r="K289">
            <v>0</v>
          </cell>
          <cell r="L289">
            <v>1</v>
          </cell>
          <cell r="M289">
            <v>0</v>
          </cell>
          <cell r="N289">
            <v>15853309</v>
          </cell>
          <cell r="O289">
            <v>1</v>
          </cell>
        </row>
        <row r="290">
          <cell r="D290">
            <v>8268923</v>
          </cell>
          <cell r="E290" t="str">
            <v>S</v>
          </cell>
          <cell r="F290">
            <v>3</v>
          </cell>
          <cell r="G290">
            <v>38804</v>
          </cell>
          <cell r="H290">
            <v>44409</v>
          </cell>
          <cell r="I290">
            <v>2</v>
          </cell>
          <cell r="J290">
            <v>113543000</v>
          </cell>
          <cell r="K290">
            <v>0</v>
          </cell>
          <cell r="L290">
            <v>1</v>
          </cell>
          <cell r="M290">
            <v>0</v>
          </cell>
          <cell r="N290">
            <v>100087512</v>
          </cell>
          <cell r="O290">
            <v>1</v>
          </cell>
        </row>
        <row r="291">
          <cell r="D291">
            <v>32457166</v>
          </cell>
          <cell r="E291" t="str">
            <v>S</v>
          </cell>
          <cell r="F291">
            <v>3</v>
          </cell>
          <cell r="G291">
            <v>39925</v>
          </cell>
          <cell r="H291">
            <v>44344</v>
          </cell>
          <cell r="I291">
            <v>2</v>
          </cell>
          <cell r="J291">
            <v>208680000</v>
          </cell>
          <cell r="K291">
            <v>0</v>
          </cell>
          <cell r="L291">
            <v>1</v>
          </cell>
          <cell r="M291">
            <v>0</v>
          </cell>
          <cell r="N291">
            <v>185550252</v>
          </cell>
          <cell r="O291">
            <v>1</v>
          </cell>
        </row>
        <row r="292">
          <cell r="D292">
            <v>70133004</v>
          </cell>
          <cell r="E292" t="str">
            <v>S</v>
          </cell>
          <cell r="F292">
            <v>3</v>
          </cell>
          <cell r="G292">
            <v>42699</v>
          </cell>
          <cell r="H292">
            <v>42794</v>
          </cell>
          <cell r="I292">
            <v>2</v>
          </cell>
          <cell r="J292">
            <v>30765428</v>
          </cell>
          <cell r="K292">
            <v>0</v>
          </cell>
          <cell r="L292">
            <v>1</v>
          </cell>
          <cell r="M292">
            <v>0</v>
          </cell>
          <cell r="N292">
            <v>30761411</v>
          </cell>
          <cell r="O292">
            <v>1</v>
          </cell>
        </row>
        <row r="293">
          <cell r="D293">
            <v>32452475</v>
          </cell>
          <cell r="E293" t="str">
            <v>S</v>
          </cell>
          <cell r="F293">
            <v>3</v>
          </cell>
          <cell r="G293">
            <v>42703</v>
          </cell>
          <cell r="H293">
            <v>43193</v>
          </cell>
          <cell r="I293">
            <v>2</v>
          </cell>
          <cell r="J293">
            <v>29134104</v>
          </cell>
          <cell r="K293">
            <v>0</v>
          </cell>
          <cell r="L293">
            <v>1</v>
          </cell>
          <cell r="M293">
            <v>0</v>
          </cell>
          <cell r="N293">
            <v>29130700</v>
          </cell>
          <cell r="O293">
            <v>1</v>
          </cell>
        </row>
        <row r="294">
          <cell r="D294">
            <v>585642</v>
          </cell>
          <cell r="E294" t="str">
            <v>S</v>
          </cell>
          <cell r="F294">
            <v>3</v>
          </cell>
          <cell r="G294">
            <v>42951</v>
          </cell>
          <cell r="H294">
            <v>43066</v>
          </cell>
          <cell r="I294">
            <v>2</v>
          </cell>
          <cell r="J294">
            <v>20559745</v>
          </cell>
          <cell r="K294">
            <v>0</v>
          </cell>
          <cell r="L294">
            <v>1</v>
          </cell>
          <cell r="M294">
            <v>0</v>
          </cell>
          <cell r="N294">
            <v>20557112</v>
          </cell>
          <cell r="O294">
            <v>1</v>
          </cell>
        </row>
        <row r="295">
          <cell r="D295">
            <v>8275857</v>
          </cell>
          <cell r="E295" t="str">
            <v>S</v>
          </cell>
          <cell r="F295">
            <v>3</v>
          </cell>
          <cell r="G295">
            <v>43031</v>
          </cell>
          <cell r="H295">
            <v>46334</v>
          </cell>
          <cell r="I295">
            <v>2</v>
          </cell>
          <cell r="J295">
            <v>26745184</v>
          </cell>
          <cell r="K295">
            <v>0</v>
          </cell>
          <cell r="L295">
            <v>1</v>
          </cell>
          <cell r="M295">
            <v>0</v>
          </cell>
          <cell r="N295">
            <v>18228274</v>
          </cell>
          <cell r="O295">
            <v>1</v>
          </cell>
        </row>
        <row r="296">
          <cell r="D296">
            <v>3605129</v>
          </cell>
          <cell r="E296" t="str">
            <v>S</v>
          </cell>
          <cell r="F296">
            <v>3</v>
          </cell>
          <cell r="G296">
            <v>43055</v>
          </cell>
          <cell r="H296">
            <v>46335</v>
          </cell>
          <cell r="I296">
            <v>2</v>
          </cell>
          <cell r="J296">
            <v>25909943</v>
          </cell>
          <cell r="K296">
            <v>0</v>
          </cell>
          <cell r="L296">
            <v>1</v>
          </cell>
          <cell r="M296">
            <v>0</v>
          </cell>
          <cell r="N296">
            <v>17656706</v>
          </cell>
          <cell r="O296">
            <v>1</v>
          </cell>
        </row>
        <row r="297">
          <cell r="D297">
            <v>21835510</v>
          </cell>
          <cell r="E297" t="str">
            <v>C</v>
          </cell>
          <cell r="F297">
            <v>3</v>
          </cell>
          <cell r="G297">
            <v>42214</v>
          </cell>
          <cell r="H297">
            <v>45902</v>
          </cell>
          <cell r="I297">
            <v>2</v>
          </cell>
          <cell r="J297">
            <v>98879401</v>
          </cell>
          <cell r="K297">
            <v>0</v>
          </cell>
          <cell r="L297">
            <v>3361899.63</v>
          </cell>
          <cell r="M297">
            <v>0</v>
          </cell>
          <cell r="N297">
            <v>0</v>
          </cell>
          <cell r="O297">
            <v>2</v>
          </cell>
        </row>
        <row r="298">
          <cell r="D298">
            <v>98624049</v>
          </cell>
          <cell r="E298" t="str">
            <v>P</v>
          </cell>
          <cell r="F298">
            <v>3</v>
          </cell>
          <cell r="G298">
            <v>40021</v>
          </cell>
          <cell r="H298">
            <v>43886</v>
          </cell>
          <cell r="I298">
            <v>2</v>
          </cell>
          <cell r="J298">
            <v>94905609</v>
          </cell>
          <cell r="K298">
            <v>0</v>
          </cell>
          <cell r="L298">
            <v>1</v>
          </cell>
          <cell r="M298">
            <v>0</v>
          </cell>
          <cell r="N298">
            <v>89715877</v>
          </cell>
          <cell r="O298">
            <v>1</v>
          </cell>
        </row>
        <row r="299">
          <cell r="D299">
            <v>1128417179</v>
          </cell>
          <cell r="E299" t="str">
            <v>C</v>
          </cell>
          <cell r="F299">
            <v>3</v>
          </cell>
          <cell r="G299">
            <v>42172</v>
          </cell>
          <cell r="H299">
            <v>45970</v>
          </cell>
          <cell r="I299">
            <v>2</v>
          </cell>
          <cell r="J299">
            <v>42184683</v>
          </cell>
          <cell r="K299">
            <v>0</v>
          </cell>
          <cell r="L299">
            <v>1434279.22</v>
          </cell>
          <cell r="M299">
            <v>0</v>
          </cell>
          <cell r="N299">
            <v>0</v>
          </cell>
          <cell r="O299">
            <v>2</v>
          </cell>
        </row>
        <row r="300">
          <cell r="D300">
            <v>21484148</v>
          </cell>
          <cell r="E300" t="str">
            <v>S</v>
          </cell>
          <cell r="F300">
            <v>3</v>
          </cell>
          <cell r="G300">
            <v>42697</v>
          </cell>
          <cell r="H300">
            <v>46834</v>
          </cell>
          <cell r="I300">
            <v>2</v>
          </cell>
          <cell r="J300">
            <v>27251257</v>
          </cell>
          <cell r="K300">
            <v>0</v>
          </cell>
          <cell r="L300">
            <v>1</v>
          </cell>
          <cell r="M300">
            <v>0</v>
          </cell>
          <cell r="N300">
            <v>17372901</v>
          </cell>
          <cell r="O300">
            <v>1</v>
          </cell>
        </row>
        <row r="301">
          <cell r="D301">
            <v>32414111</v>
          </cell>
          <cell r="E301" t="str">
            <v>S</v>
          </cell>
          <cell r="F301">
            <v>3</v>
          </cell>
          <cell r="G301">
            <v>42842</v>
          </cell>
          <cell r="H301">
            <v>46834</v>
          </cell>
          <cell r="I301">
            <v>2</v>
          </cell>
          <cell r="J301">
            <v>24167241</v>
          </cell>
          <cell r="K301">
            <v>0</v>
          </cell>
          <cell r="L301">
            <v>1</v>
          </cell>
          <cell r="M301">
            <v>0</v>
          </cell>
          <cell r="N301">
            <v>15407021</v>
          </cell>
          <cell r="O301">
            <v>1</v>
          </cell>
        </row>
        <row r="302">
          <cell r="D302">
            <v>32475050</v>
          </cell>
          <cell r="E302" t="str">
            <v>S</v>
          </cell>
          <cell r="F302">
            <v>3</v>
          </cell>
          <cell r="G302">
            <v>42958</v>
          </cell>
          <cell r="H302">
            <v>46834</v>
          </cell>
          <cell r="I302">
            <v>2</v>
          </cell>
          <cell r="J302">
            <v>31124468</v>
          </cell>
          <cell r="K302">
            <v>0</v>
          </cell>
          <cell r="L302">
            <v>1</v>
          </cell>
          <cell r="M302">
            <v>0</v>
          </cell>
          <cell r="N302">
            <v>19841564</v>
          </cell>
          <cell r="O302">
            <v>1</v>
          </cell>
        </row>
        <row r="303">
          <cell r="D303">
            <v>32462016</v>
          </cell>
          <cell r="E303" t="str">
            <v>S</v>
          </cell>
          <cell r="F303">
            <v>3</v>
          </cell>
          <cell r="G303">
            <v>42962</v>
          </cell>
          <cell r="H303">
            <v>46796</v>
          </cell>
          <cell r="I303">
            <v>2</v>
          </cell>
          <cell r="J303">
            <v>26573454</v>
          </cell>
          <cell r="K303">
            <v>0</v>
          </cell>
          <cell r="L303">
            <v>1</v>
          </cell>
          <cell r="M303">
            <v>0</v>
          </cell>
          <cell r="N303">
            <v>17026938</v>
          </cell>
          <cell r="O303">
            <v>1</v>
          </cell>
        </row>
        <row r="304">
          <cell r="D304">
            <v>70321245</v>
          </cell>
          <cell r="E304" t="str">
            <v>S</v>
          </cell>
          <cell r="F304">
            <v>3</v>
          </cell>
          <cell r="G304">
            <v>43405</v>
          </cell>
          <cell r="H304">
            <v>46327</v>
          </cell>
          <cell r="I304">
            <v>2</v>
          </cell>
          <cell r="J304">
            <v>160071907</v>
          </cell>
          <cell r="K304">
            <v>0</v>
          </cell>
          <cell r="L304">
            <v>1</v>
          </cell>
          <cell r="M304">
            <v>0</v>
          </cell>
          <cell r="N304">
            <v>109188204</v>
          </cell>
          <cell r="O304">
            <v>1</v>
          </cell>
        </row>
        <row r="305">
          <cell r="D305">
            <v>3399150</v>
          </cell>
          <cell r="E305" t="str">
            <v>S</v>
          </cell>
          <cell r="F305">
            <v>3</v>
          </cell>
          <cell r="G305">
            <v>42842</v>
          </cell>
          <cell r="H305">
            <v>46539</v>
          </cell>
          <cell r="I305">
            <v>2</v>
          </cell>
          <cell r="J305">
            <v>12011027.34</v>
          </cell>
          <cell r="K305">
            <v>0</v>
          </cell>
          <cell r="L305">
            <v>1</v>
          </cell>
          <cell r="M305">
            <v>0</v>
          </cell>
          <cell r="N305">
            <v>7966349</v>
          </cell>
          <cell r="O305">
            <v>1</v>
          </cell>
        </row>
        <row r="306">
          <cell r="D306">
            <v>21368816</v>
          </cell>
          <cell r="E306" t="str">
            <v>S</v>
          </cell>
          <cell r="F306">
            <v>3</v>
          </cell>
          <cell r="G306">
            <v>42845</v>
          </cell>
          <cell r="H306">
            <v>46505</v>
          </cell>
          <cell r="I306">
            <v>2</v>
          </cell>
          <cell r="J306">
            <v>29089978</v>
          </cell>
          <cell r="K306">
            <v>0</v>
          </cell>
          <cell r="L306">
            <v>1</v>
          </cell>
          <cell r="M306">
            <v>0</v>
          </cell>
          <cell r="N306">
            <v>19378373</v>
          </cell>
          <cell r="O306">
            <v>1</v>
          </cell>
        </row>
        <row r="307">
          <cell r="D307">
            <v>23351486</v>
          </cell>
          <cell r="E307" t="str">
            <v>S</v>
          </cell>
          <cell r="F307">
            <v>3</v>
          </cell>
          <cell r="G307">
            <v>42870</v>
          </cell>
          <cell r="H307">
            <v>46531</v>
          </cell>
          <cell r="I307">
            <v>2</v>
          </cell>
          <cell r="J307">
            <v>28910128.140000001</v>
          </cell>
          <cell r="K307">
            <v>0</v>
          </cell>
          <cell r="L307">
            <v>1</v>
          </cell>
          <cell r="M307">
            <v>0</v>
          </cell>
          <cell r="N307">
            <v>19191765</v>
          </cell>
          <cell r="O307">
            <v>1</v>
          </cell>
        </row>
        <row r="308">
          <cell r="D308">
            <v>32515773</v>
          </cell>
          <cell r="E308" t="str">
            <v>S</v>
          </cell>
          <cell r="F308">
            <v>3</v>
          </cell>
          <cell r="G308">
            <v>42998</v>
          </cell>
          <cell r="H308">
            <v>46657</v>
          </cell>
          <cell r="I308">
            <v>2</v>
          </cell>
          <cell r="J308">
            <v>30318632</v>
          </cell>
          <cell r="K308">
            <v>0</v>
          </cell>
          <cell r="L308">
            <v>1</v>
          </cell>
          <cell r="M308">
            <v>0</v>
          </cell>
          <cell r="N308">
            <v>19790522</v>
          </cell>
          <cell r="O308">
            <v>1</v>
          </cell>
        </row>
        <row r="309">
          <cell r="D309">
            <v>10537043</v>
          </cell>
          <cell r="E309" t="str">
            <v>S</v>
          </cell>
          <cell r="F309">
            <v>3</v>
          </cell>
          <cell r="G309">
            <v>43048</v>
          </cell>
          <cell r="H309">
            <v>46789</v>
          </cell>
          <cell r="I309">
            <v>2</v>
          </cell>
          <cell r="J309">
            <v>31344938</v>
          </cell>
          <cell r="K309">
            <v>0</v>
          </cell>
          <cell r="L309">
            <v>1</v>
          </cell>
          <cell r="M309">
            <v>0</v>
          </cell>
          <cell r="N309">
            <v>20102566</v>
          </cell>
          <cell r="O309">
            <v>1</v>
          </cell>
        </row>
        <row r="310">
          <cell r="D310">
            <v>21356966</v>
          </cell>
          <cell r="E310" t="str">
            <v>S</v>
          </cell>
          <cell r="F310">
            <v>3</v>
          </cell>
          <cell r="G310">
            <v>42801</v>
          </cell>
          <cell r="H310">
            <v>46518</v>
          </cell>
          <cell r="I310">
            <v>2</v>
          </cell>
          <cell r="J310">
            <v>27739285.329999998</v>
          </cell>
          <cell r="K310">
            <v>0</v>
          </cell>
          <cell r="L310">
            <v>1</v>
          </cell>
          <cell r="M310">
            <v>0</v>
          </cell>
          <cell r="N310">
            <v>18446673</v>
          </cell>
          <cell r="O310">
            <v>1</v>
          </cell>
        </row>
        <row r="311">
          <cell r="D311">
            <v>31434877</v>
          </cell>
          <cell r="E311" t="str">
            <v>C</v>
          </cell>
          <cell r="F311">
            <v>3</v>
          </cell>
          <cell r="G311">
            <v>38923</v>
          </cell>
          <cell r="H311">
            <v>44243</v>
          </cell>
          <cell r="I311">
            <v>2</v>
          </cell>
          <cell r="J311">
            <v>24300000</v>
          </cell>
          <cell r="K311">
            <v>0</v>
          </cell>
          <cell r="L311">
            <v>1</v>
          </cell>
          <cell r="M311">
            <v>0</v>
          </cell>
          <cell r="N311">
            <v>0</v>
          </cell>
          <cell r="O311">
            <v>2</v>
          </cell>
        </row>
        <row r="312">
          <cell r="D312">
            <v>27075121</v>
          </cell>
          <cell r="E312" t="str">
            <v>S</v>
          </cell>
          <cell r="F312">
            <v>3</v>
          </cell>
          <cell r="G312">
            <v>42950</v>
          </cell>
          <cell r="H312">
            <v>46609</v>
          </cell>
          <cell r="I312">
            <v>2</v>
          </cell>
          <cell r="J312">
            <v>27417244.550000001</v>
          </cell>
          <cell r="K312">
            <v>0</v>
          </cell>
          <cell r="L312">
            <v>1</v>
          </cell>
          <cell r="M312">
            <v>0</v>
          </cell>
          <cell r="N312">
            <v>18012066</v>
          </cell>
          <cell r="O312">
            <v>1</v>
          </cell>
        </row>
        <row r="313">
          <cell r="D313">
            <v>32345226</v>
          </cell>
          <cell r="E313" t="str">
            <v>S</v>
          </cell>
          <cell r="F313">
            <v>3</v>
          </cell>
          <cell r="G313">
            <v>38750</v>
          </cell>
          <cell r="H313">
            <v>44255</v>
          </cell>
          <cell r="I313">
            <v>2</v>
          </cell>
          <cell r="J313">
            <v>57482374</v>
          </cell>
          <cell r="K313">
            <v>0</v>
          </cell>
          <cell r="L313">
            <v>1</v>
          </cell>
          <cell r="M313">
            <v>0</v>
          </cell>
          <cell r="N313">
            <v>51726670</v>
          </cell>
          <cell r="O313">
            <v>1</v>
          </cell>
        </row>
        <row r="314">
          <cell r="D314">
            <v>70103832</v>
          </cell>
          <cell r="E314" t="str">
            <v>S</v>
          </cell>
          <cell r="F314">
            <v>3</v>
          </cell>
          <cell r="G314">
            <v>41388</v>
          </cell>
          <cell r="H314">
            <v>45083</v>
          </cell>
          <cell r="I314">
            <v>2</v>
          </cell>
          <cell r="J314">
            <v>42500000</v>
          </cell>
          <cell r="K314">
            <v>0</v>
          </cell>
          <cell r="L314">
            <v>1</v>
          </cell>
          <cell r="M314">
            <v>0</v>
          </cell>
          <cell r="N314">
            <v>34237113</v>
          </cell>
          <cell r="O314">
            <v>1</v>
          </cell>
        </row>
        <row r="315">
          <cell r="D315">
            <v>8403242</v>
          </cell>
          <cell r="E315" t="str">
            <v>S</v>
          </cell>
          <cell r="F315">
            <v>3</v>
          </cell>
          <cell r="G315">
            <v>41621</v>
          </cell>
          <cell r="H315">
            <v>45306</v>
          </cell>
          <cell r="I315">
            <v>2</v>
          </cell>
          <cell r="J315">
            <v>35000000</v>
          </cell>
          <cell r="K315">
            <v>0</v>
          </cell>
          <cell r="L315">
            <v>1</v>
          </cell>
          <cell r="M315">
            <v>0</v>
          </cell>
          <cell r="N315">
            <v>27367708</v>
          </cell>
          <cell r="O315">
            <v>1</v>
          </cell>
        </row>
        <row r="316">
          <cell r="D316">
            <v>21593607</v>
          </cell>
          <cell r="E316" t="str">
            <v>S</v>
          </cell>
          <cell r="F316">
            <v>3</v>
          </cell>
          <cell r="G316">
            <v>42950</v>
          </cell>
          <cell r="H316">
            <v>46814</v>
          </cell>
          <cell r="I316">
            <v>2</v>
          </cell>
          <cell r="J316">
            <v>26568677</v>
          </cell>
          <cell r="K316">
            <v>0</v>
          </cell>
          <cell r="L316">
            <v>1</v>
          </cell>
          <cell r="M316">
            <v>0</v>
          </cell>
          <cell r="N316">
            <v>16982985</v>
          </cell>
          <cell r="O316">
            <v>1</v>
          </cell>
        </row>
        <row r="317">
          <cell r="D317">
            <v>32304863</v>
          </cell>
          <cell r="E317" t="str">
            <v>S</v>
          </cell>
          <cell r="F317">
            <v>3</v>
          </cell>
          <cell r="G317">
            <v>42962</v>
          </cell>
          <cell r="H317">
            <v>46814</v>
          </cell>
          <cell r="I317">
            <v>2</v>
          </cell>
          <cell r="J317">
            <v>27455769</v>
          </cell>
          <cell r="K317">
            <v>0</v>
          </cell>
          <cell r="L317">
            <v>1</v>
          </cell>
          <cell r="M317">
            <v>0</v>
          </cell>
          <cell r="N317">
            <v>17549934</v>
          </cell>
          <cell r="O317">
            <v>1</v>
          </cell>
        </row>
        <row r="318">
          <cell r="D318">
            <v>32479842</v>
          </cell>
          <cell r="E318" t="str">
            <v>S</v>
          </cell>
          <cell r="F318">
            <v>3</v>
          </cell>
          <cell r="G318">
            <v>42965</v>
          </cell>
          <cell r="H318">
            <v>46814</v>
          </cell>
          <cell r="I318">
            <v>2</v>
          </cell>
          <cell r="J318">
            <v>17042927</v>
          </cell>
          <cell r="K318">
            <v>0</v>
          </cell>
          <cell r="L318">
            <v>1</v>
          </cell>
          <cell r="M318">
            <v>0</v>
          </cell>
          <cell r="N318">
            <v>10894899</v>
          </cell>
          <cell r="O318">
            <v>1</v>
          </cell>
        </row>
        <row r="319">
          <cell r="D319">
            <v>43548703</v>
          </cell>
          <cell r="E319" t="str">
            <v>S</v>
          </cell>
          <cell r="F319">
            <v>3</v>
          </cell>
          <cell r="G319">
            <v>43004</v>
          </cell>
          <cell r="H319">
            <v>46805</v>
          </cell>
          <cell r="I319">
            <v>2</v>
          </cell>
          <cell r="J319">
            <v>16570236</v>
          </cell>
          <cell r="K319">
            <v>0</v>
          </cell>
          <cell r="L319">
            <v>1</v>
          </cell>
          <cell r="M319">
            <v>0</v>
          </cell>
          <cell r="N319">
            <v>10605514</v>
          </cell>
          <cell r="O319">
            <v>1</v>
          </cell>
        </row>
        <row r="320">
          <cell r="D320">
            <v>21304899</v>
          </cell>
          <cell r="E320" t="str">
            <v>S</v>
          </cell>
          <cell r="F320">
            <v>3</v>
          </cell>
          <cell r="G320">
            <v>43007</v>
          </cell>
          <cell r="H320">
            <v>46805</v>
          </cell>
          <cell r="I320">
            <v>2</v>
          </cell>
          <cell r="J320">
            <v>16134225</v>
          </cell>
          <cell r="K320">
            <v>0</v>
          </cell>
          <cell r="L320">
            <v>1</v>
          </cell>
          <cell r="M320">
            <v>0</v>
          </cell>
          <cell r="N320">
            <v>10326514</v>
          </cell>
          <cell r="O320">
            <v>1</v>
          </cell>
        </row>
        <row r="321">
          <cell r="D321">
            <v>8429830</v>
          </cell>
          <cell r="E321" t="str">
            <v>S</v>
          </cell>
          <cell r="F321">
            <v>3</v>
          </cell>
          <cell r="G321">
            <v>42696</v>
          </cell>
          <cell r="H321">
            <v>46349</v>
          </cell>
          <cell r="I321">
            <v>2</v>
          </cell>
          <cell r="J321">
            <v>30097497</v>
          </cell>
          <cell r="K321">
            <v>0</v>
          </cell>
          <cell r="L321">
            <v>1</v>
          </cell>
          <cell r="M321">
            <v>0</v>
          </cell>
          <cell r="N321">
            <v>20471922</v>
          </cell>
          <cell r="O321">
            <v>1</v>
          </cell>
        </row>
        <row r="322">
          <cell r="D322">
            <v>21347941</v>
          </cell>
          <cell r="E322" t="str">
            <v>S</v>
          </cell>
          <cell r="F322">
            <v>3</v>
          </cell>
          <cell r="G322">
            <v>42703</v>
          </cell>
          <cell r="H322">
            <v>46372</v>
          </cell>
          <cell r="I322">
            <v>2</v>
          </cell>
          <cell r="J322">
            <v>20647588</v>
          </cell>
          <cell r="K322">
            <v>0</v>
          </cell>
          <cell r="L322">
            <v>1</v>
          </cell>
          <cell r="M322">
            <v>0</v>
          </cell>
          <cell r="N322">
            <v>14001895</v>
          </cell>
          <cell r="O322">
            <v>1</v>
          </cell>
        </row>
        <row r="323">
          <cell r="D323">
            <v>21266563</v>
          </cell>
          <cell r="E323" t="str">
            <v>S</v>
          </cell>
          <cell r="F323">
            <v>3</v>
          </cell>
          <cell r="G323">
            <v>42864</v>
          </cell>
          <cell r="H323">
            <v>46518</v>
          </cell>
          <cell r="I323">
            <v>2</v>
          </cell>
          <cell r="J323">
            <v>14575964.66</v>
          </cell>
          <cell r="K323">
            <v>0</v>
          </cell>
          <cell r="L323">
            <v>1</v>
          </cell>
          <cell r="M323">
            <v>0</v>
          </cell>
          <cell r="N323">
            <v>9694173</v>
          </cell>
          <cell r="O323">
            <v>1</v>
          </cell>
        </row>
        <row r="324">
          <cell r="D324">
            <v>22056400</v>
          </cell>
          <cell r="E324" t="str">
            <v>S</v>
          </cell>
          <cell r="F324">
            <v>3</v>
          </cell>
          <cell r="G324">
            <v>42996</v>
          </cell>
          <cell r="H324">
            <v>45918</v>
          </cell>
          <cell r="I324">
            <v>2</v>
          </cell>
          <cell r="J324">
            <v>31100912</v>
          </cell>
          <cell r="K324">
            <v>0</v>
          </cell>
          <cell r="L324">
            <v>1</v>
          </cell>
          <cell r="M324">
            <v>0</v>
          </cell>
          <cell r="N324">
            <v>22408368</v>
          </cell>
          <cell r="O324">
            <v>1</v>
          </cell>
        </row>
        <row r="325">
          <cell r="D325">
            <v>21306536</v>
          </cell>
          <cell r="E325" t="str">
            <v>S</v>
          </cell>
          <cell r="F325">
            <v>3</v>
          </cell>
          <cell r="G325">
            <v>42998</v>
          </cell>
          <cell r="H325">
            <v>45920</v>
          </cell>
          <cell r="I325">
            <v>2</v>
          </cell>
          <cell r="J325">
            <v>29303539</v>
          </cell>
          <cell r="K325">
            <v>0</v>
          </cell>
          <cell r="L325">
            <v>1</v>
          </cell>
          <cell r="M325">
            <v>0</v>
          </cell>
          <cell r="N325">
            <v>21107830</v>
          </cell>
          <cell r="O325">
            <v>1</v>
          </cell>
        </row>
        <row r="326">
          <cell r="D326">
            <v>8291711</v>
          </cell>
          <cell r="E326" t="str">
            <v>S</v>
          </cell>
          <cell r="F326">
            <v>3</v>
          </cell>
          <cell r="G326">
            <v>43007</v>
          </cell>
          <cell r="H326">
            <v>45929</v>
          </cell>
          <cell r="I326">
            <v>2</v>
          </cell>
          <cell r="J326">
            <v>21111205</v>
          </cell>
          <cell r="K326">
            <v>0</v>
          </cell>
          <cell r="L326">
            <v>1</v>
          </cell>
          <cell r="M326">
            <v>0</v>
          </cell>
          <cell r="N326">
            <v>15189059</v>
          </cell>
          <cell r="O326">
            <v>1</v>
          </cell>
        </row>
        <row r="327">
          <cell r="D327">
            <v>25032784</v>
          </cell>
          <cell r="E327" t="str">
            <v>S</v>
          </cell>
          <cell r="F327">
            <v>3</v>
          </cell>
          <cell r="G327">
            <v>43031</v>
          </cell>
          <cell r="H327">
            <v>45953</v>
          </cell>
          <cell r="I327">
            <v>2</v>
          </cell>
          <cell r="J327">
            <v>30199526</v>
          </cell>
          <cell r="K327">
            <v>0</v>
          </cell>
          <cell r="L327">
            <v>1</v>
          </cell>
          <cell r="M327">
            <v>0</v>
          </cell>
          <cell r="N327">
            <v>21657414</v>
          </cell>
          <cell r="O327">
            <v>1</v>
          </cell>
        </row>
        <row r="328">
          <cell r="D328">
            <v>3312573</v>
          </cell>
          <cell r="E328" t="str">
            <v>S</v>
          </cell>
          <cell r="F328">
            <v>3</v>
          </cell>
          <cell r="G328">
            <v>42695</v>
          </cell>
          <cell r="H328">
            <v>46405</v>
          </cell>
          <cell r="I328">
            <v>2</v>
          </cell>
          <cell r="J328">
            <v>32853490</v>
          </cell>
          <cell r="K328">
            <v>0</v>
          </cell>
          <cell r="L328">
            <v>1</v>
          </cell>
          <cell r="M328">
            <v>0</v>
          </cell>
          <cell r="N328">
            <v>22179672</v>
          </cell>
          <cell r="O328">
            <v>1</v>
          </cell>
        </row>
        <row r="329">
          <cell r="D329">
            <v>21609094</v>
          </cell>
          <cell r="E329" t="str">
            <v>S</v>
          </cell>
          <cell r="F329">
            <v>3</v>
          </cell>
          <cell r="G329">
            <v>42597</v>
          </cell>
          <cell r="H329">
            <v>46655</v>
          </cell>
          <cell r="I329">
            <v>2</v>
          </cell>
          <cell r="J329">
            <v>19023671.32</v>
          </cell>
          <cell r="K329">
            <v>0</v>
          </cell>
          <cell r="L329">
            <v>1</v>
          </cell>
          <cell r="M329">
            <v>0</v>
          </cell>
          <cell r="N329">
            <v>12422194</v>
          </cell>
          <cell r="O329">
            <v>1</v>
          </cell>
        </row>
        <row r="330">
          <cell r="D330">
            <v>43425872</v>
          </cell>
          <cell r="E330" t="str">
            <v>S</v>
          </cell>
          <cell r="F330">
            <v>3</v>
          </cell>
          <cell r="G330">
            <v>43017</v>
          </cell>
          <cell r="H330">
            <v>46669</v>
          </cell>
          <cell r="I330">
            <v>2</v>
          </cell>
          <cell r="J330">
            <v>19962492</v>
          </cell>
          <cell r="K330">
            <v>0</v>
          </cell>
          <cell r="L330">
            <v>1</v>
          </cell>
          <cell r="M330">
            <v>0</v>
          </cell>
          <cell r="N330">
            <v>13010465</v>
          </cell>
          <cell r="O330">
            <v>1</v>
          </cell>
        </row>
        <row r="331">
          <cell r="D331">
            <v>21339809</v>
          </cell>
          <cell r="E331" t="str">
            <v>S</v>
          </cell>
          <cell r="F331">
            <v>3</v>
          </cell>
          <cell r="G331">
            <v>43033</v>
          </cell>
          <cell r="H331">
            <v>46739</v>
          </cell>
          <cell r="I331">
            <v>2</v>
          </cell>
          <cell r="J331">
            <v>23103879</v>
          </cell>
          <cell r="K331">
            <v>0</v>
          </cell>
          <cell r="L331">
            <v>1</v>
          </cell>
          <cell r="M331">
            <v>0</v>
          </cell>
          <cell r="N331">
            <v>14917274</v>
          </cell>
          <cell r="O331">
            <v>1</v>
          </cell>
        </row>
        <row r="332">
          <cell r="D332">
            <v>2540008</v>
          </cell>
          <cell r="E332" t="str">
            <v>S</v>
          </cell>
          <cell r="F332">
            <v>3</v>
          </cell>
          <cell r="G332">
            <v>43055</v>
          </cell>
          <cell r="H332">
            <v>46736</v>
          </cell>
          <cell r="I332">
            <v>2</v>
          </cell>
          <cell r="J332">
            <v>31981282</v>
          </cell>
          <cell r="K332">
            <v>0</v>
          </cell>
          <cell r="L332">
            <v>1</v>
          </cell>
          <cell r="M332">
            <v>0</v>
          </cell>
          <cell r="N332">
            <v>20656413</v>
          </cell>
          <cell r="O332">
            <v>1</v>
          </cell>
        </row>
        <row r="333">
          <cell r="D333">
            <v>43023155</v>
          </cell>
          <cell r="E333" t="str">
            <v>S</v>
          </cell>
          <cell r="F333">
            <v>3</v>
          </cell>
          <cell r="G333">
            <v>43406</v>
          </cell>
          <cell r="H333">
            <v>46328</v>
          </cell>
          <cell r="I333">
            <v>2</v>
          </cell>
          <cell r="J333">
            <v>103730719</v>
          </cell>
          <cell r="K333">
            <v>0</v>
          </cell>
          <cell r="L333">
            <v>1</v>
          </cell>
          <cell r="M333">
            <v>0</v>
          </cell>
          <cell r="N333">
            <v>70748013</v>
          </cell>
          <cell r="O333">
            <v>1</v>
          </cell>
        </row>
        <row r="334">
          <cell r="D334">
            <v>8291172</v>
          </cell>
          <cell r="E334" t="str">
            <v>S</v>
          </cell>
          <cell r="F334">
            <v>3</v>
          </cell>
          <cell r="G334">
            <v>43406</v>
          </cell>
          <cell r="H334">
            <v>46328</v>
          </cell>
          <cell r="I334">
            <v>2</v>
          </cell>
          <cell r="J334">
            <v>263523623</v>
          </cell>
          <cell r="K334">
            <v>0</v>
          </cell>
          <cell r="L334">
            <v>1</v>
          </cell>
          <cell r="M334">
            <v>0</v>
          </cell>
          <cell r="N334">
            <v>179729345</v>
          </cell>
          <cell r="O334">
            <v>1</v>
          </cell>
        </row>
        <row r="335">
          <cell r="D335">
            <v>78815087</v>
          </cell>
          <cell r="E335" t="str">
            <v>P</v>
          </cell>
          <cell r="F335">
            <v>3</v>
          </cell>
          <cell r="G335">
            <v>40021</v>
          </cell>
          <cell r="H335">
            <v>44067</v>
          </cell>
          <cell r="I335">
            <v>2</v>
          </cell>
          <cell r="J335">
            <v>28549362</v>
          </cell>
          <cell r="K335">
            <v>0</v>
          </cell>
          <cell r="L335">
            <v>1</v>
          </cell>
          <cell r="M335">
            <v>0</v>
          </cell>
          <cell r="N335">
            <v>26345723</v>
          </cell>
          <cell r="O335">
            <v>1</v>
          </cell>
        </row>
        <row r="336">
          <cell r="D336">
            <v>42794467</v>
          </cell>
          <cell r="E336" t="str">
            <v>P</v>
          </cell>
          <cell r="F336">
            <v>3</v>
          </cell>
          <cell r="G336">
            <v>40291</v>
          </cell>
          <cell r="H336">
            <v>43944</v>
          </cell>
          <cell r="I336">
            <v>1</v>
          </cell>
          <cell r="J336">
            <v>55000000</v>
          </cell>
          <cell r="K336">
            <v>0</v>
          </cell>
          <cell r="L336">
            <v>1</v>
          </cell>
          <cell r="M336">
            <v>0</v>
          </cell>
          <cell r="N336">
            <v>51592219</v>
          </cell>
          <cell r="O336">
            <v>1</v>
          </cell>
        </row>
        <row r="337">
          <cell r="D337">
            <v>3520537</v>
          </cell>
          <cell r="E337" t="str">
            <v>S</v>
          </cell>
          <cell r="F337">
            <v>3</v>
          </cell>
          <cell r="G337">
            <v>42950</v>
          </cell>
          <cell r="H337">
            <v>46655</v>
          </cell>
          <cell r="I337">
            <v>2</v>
          </cell>
          <cell r="J337">
            <v>20194000</v>
          </cell>
          <cell r="K337">
            <v>0</v>
          </cell>
          <cell r="L337">
            <v>1</v>
          </cell>
          <cell r="M337">
            <v>0</v>
          </cell>
          <cell r="N337">
            <v>13186009</v>
          </cell>
          <cell r="O337">
            <v>1</v>
          </cell>
        </row>
        <row r="338">
          <cell r="D338">
            <v>43047353</v>
          </cell>
          <cell r="E338" t="str">
            <v>P</v>
          </cell>
          <cell r="F338">
            <v>3</v>
          </cell>
          <cell r="G338">
            <v>42774</v>
          </cell>
          <cell r="H338">
            <v>46469</v>
          </cell>
          <cell r="I338">
            <v>2</v>
          </cell>
          <cell r="J338">
            <v>30000000</v>
          </cell>
          <cell r="K338">
            <v>0</v>
          </cell>
          <cell r="L338">
            <v>1</v>
          </cell>
          <cell r="M338">
            <v>0</v>
          </cell>
          <cell r="N338">
            <v>20080934</v>
          </cell>
          <cell r="O338">
            <v>1</v>
          </cell>
        </row>
        <row r="339">
          <cell r="D339">
            <v>3399126</v>
          </cell>
          <cell r="E339" t="str">
            <v>S</v>
          </cell>
          <cell r="F339">
            <v>3</v>
          </cell>
          <cell r="G339">
            <v>42846</v>
          </cell>
          <cell r="H339">
            <v>46540</v>
          </cell>
          <cell r="I339">
            <v>2</v>
          </cell>
          <cell r="J339">
            <v>37964833.219999999</v>
          </cell>
          <cell r="K339">
            <v>0</v>
          </cell>
          <cell r="L339">
            <v>1</v>
          </cell>
          <cell r="M339">
            <v>0</v>
          </cell>
          <cell r="N339">
            <v>25171620</v>
          </cell>
          <cell r="O339">
            <v>1</v>
          </cell>
        </row>
        <row r="340">
          <cell r="D340">
            <v>8305134</v>
          </cell>
          <cell r="E340" t="str">
            <v>S</v>
          </cell>
          <cell r="F340">
            <v>3</v>
          </cell>
          <cell r="G340">
            <v>42947</v>
          </cell>
          <cell r="H340">
            <v>46601</v>
          </cell>
          <cell r="I340">
            <v>2</v>
          </cell>
          <cell r="J340">
            <v>18404392.219999999</v>
          </cell>
          <cell r="K340">
            <v>0</v>
          </cell>
          <cell r="L340">
            <v>1</v>
          </cell>
          <cell r="M340">
            <v>0</v>
          </cell>
          <cell r="N340">
            <v>12104696</v>
          </cell>
          <cell r="O340">
            <v>1</v>
          </cell>
        </row>
        <row r="341">
          <cell r="D341">
            <v>21336816</v>
          </cell>
          <cell r="E341" t="str">
            <v>S</v>
          </cell>
          <cell r="F341">
            <v>3</v>
          </cell>
          <cell r="G341">
            <v>42996</v>
          </cell>
          <cell r="H341">
            <v>46733</v>
          </cell>
          <cell r="I341">
            <v>2</v>
          </cell>
          <cell r="J341">
            <v>18880199</v>
          </cell>
          <cell r="K341">
            <v>0</v>
          </cell>
          <cell r="L341">
            <v>1</v>
          </cell>
          <cell r="M341">
            <v>0</v>
          </cell>
          <cell r="N341">
            <v>12200447</v>
          </cell>
          <cell r="O341">
            <v>1</v>
          </cell>
        </row>
        <row r="342">
          <cell r="D342">
            <v>20873857</v>
          </cell>
          <cell r="E342" t="str">
            <v>S</v>
          </cell>
          <cell r="F342">
            <v>3</v>
          </cell>
          <cell r="G342">
            <v>43000</v>
          </cell>
          <cell r="H342">
            <v>46733</v>
          </cell>
          <cell r="I342">
            <v>2</v>
          </cell>
          <cell r="J342">
            <v>30049824</v>
          </cell>
          <cell r="K342">
            <v>0</v>
          </cell>
          <cell r="L342">
            <v>1</v>
          </cell>
          <cell r="M342">
            <v>0</v>
          </cell>
          <cell r="N342">
            <v>19416864</v>
          </cell>
          <cell r="O342">
            <v>1</v>
          </cell>
        </row>
        <row r="343">
          <cell r="D343">
            <v>21793190</v>
          </cell>
          <cell r="E343" t="str">
            <v>S</v>
          </cell>
          <cell r="F343">
            <v>3</v>
          </cell>
          <cell r="G343">
            <v>43074</v>
          </cell>
          <cell r="H343">
            <v>46733</v>
          </cell>
          <cell r="I343">
            <v>2</v>
          </cell>
          <cell r="J343">
            <v>21316215</v>
          </cell>
          <cell r="K343">
            <v>0</v>
          </cell>
          <cell r="L343">
            <v>1</v>
          </cell>
          <cell r="M343">
            <v>0</v>
          </cell>
          <cell r="N343">
            <v>13774247</v>
          </cell>
          <cell r="O343">
            <v>1</v>
          </cell>
        </row>
        <row r="344">
          <cell r="D344">
            <v>8349498</v>
          </cell>
          <cell r="E344" t="str">
            <v>P</v>
          </cell>
          <cell r="F344">
            <v>3</v>
          </cell>
          <cell r="G344">
            <v>41549</v>
          </cell>
          <cell r="H344">
            <v>45262</v>
          </cell>
          <cell r="I344">
            <v>2</v>
          </cell>
          <cell r="J344">
            <v>67000000</v>
          </cell>
          <cell r="K344">
            <v>0</v>
          </cell>
          <cell r="L344">
            <v>1</v>
          </cell>
          <cell r="M344">
            <v>0</v>
          </cell>
          <cell r="N344">
            <v>52696025</v>
          </cell>
          <cell r="O344">
            <v>1</v>
          </cell>
        </row>
        <row r="345">
          <cell r="D345">
            <v>32541746</v>
          </cell>
          <cell r="E345" t="str">
            <v>S</v>
          </cell>
          <cell r="F345">
            <v>3</v>
          </cell>
          <cell r="G345">
            <v>42275</v>
          </cell>
          <cell r="H345">
            <v>45946</v>
          </cell>
          <cell r="I345">
            <v>2</v>
          </cell>
          <cell r="J345">
            <v>21059717</v>
          </cell>
          <cell r="K345">
            <v>0</v>
          </cell>
          <cell r="L345">
            <v>1</v>
          </cell>
          <cell r="M345">
            <v>0</v>
          </cell>
          <cell r="N345">
            <v>15118164</v>
          </cell>
          <cell r="O345">
            <v>1</v>
          </cell>
        </row>
        <row r="346">
          <cell r="D346">
            <v>32105193</v>
          </cell>
          <cell r="E346" t="str">
            <v>S</v>
          </cell>
          <cell r="F346">
            <v>3</v>
          </cell>
          <cell r="G346">
            <v>42972</v>
          </cell>
          <cell r="H346">
            <v>46629</v>
          </cell>
          <cell r="I346">
            <v>2</v>
          </cell>
          <cell r="J346">
            <v>22383738</v>
          </cell>
          <cell r="K346">
            <v>0</v>
          </cell>
          <cell r="L346">
            <v>1</v>
          </cell>
          <cell r="M346">
            <v>0</v>
          </cell>
          <cell r="N346">
            <v>14666426</v>
          </cell>
          <cell r="O346">
            <v>1</v>
          </cell>
        </row>
        <row r="347">
          <cell r="D347">
            <v>1017173493</v>
          </cell>
          <cell r="E347" t="str">
            <v>S</v>
          </cell>
          <cell r="F347">
            <v>3</v>
          </cell>
          <cell r="G347">
            <v>42975</v>
          </cell>
          <cell r="H347">
            <v>46656</v>
          </cell>
          <cell r="I347">
            <v>2</v>
          </cell>
          <cell r="J347">
            <v>165922764</v>
          </cell>
          <cell r="K347">
            <v>0</v>
          </cell>
          <cell r="L347">
            <v>1</v>
          </cell>
          <cell r="M347">
            <v>0</v>
          </cell>
          <cell r="N347">
            <v>108310083</v>
          </cell>
          <cell r="O347">
            <v>1</v>
          </cell>
        </row>
        <row r="348">
          <cell r="D348">
            <v>8279331</v>
          </cell>
          <cell r="E348" t="str">
            <v>S</v>
          </cell>
          <cell r="F348">
            <v>3</v>
          </cell>
          <cell r="G348">
            <v>42998</v>
          </cell>
          <cell r="H348">
            <v>46678</v>
          </cell>
          <cell r="I348">
            <v>2</v>
          </cell>
          <cell r="J348">
            <v>12432633</v>
          </cell>
          <cell r="K348">
            <v>0</v>
          </cell>
          <cell r="L348">
            <v>1</v>
          </cell>
          <cell r="M348">
            <v>0</v>
          </cell>
          <cell r="N348">
            <v>8094085</v>
          </cell>
          <cell r="O348">
            <v>1</v>
          </cell>
        </row>
        <row r="349">
          <cell r="D349">
            <v>32412827</v>
          </cell>
          <cell r="E349" t="str">
            <v>S</v>
          </cell>
          <cell r="F349">
            <v>3</v>
          </cell>
          <cell r="G349">
            <v>42695</v>
          </cell>
          <cell r="H349">
            <v>46417</v>
          </cell>
          <cell r="I349">
            <v>2</v>
          </cell>
          <cell r="J349">
            <v>21227146</v>
          </cell>
          <cell r="K349">
            <v>0</v>
          </cell>
          <cell r="L349">
            <v>1</v>
          </cell>
          <cell r="M349">
            <v>0</v>
          </cell>
          <cell r="N349">
            <v>14308552</v>
          </cell>
          <cell r="O349">
            <v>1</v>
          </cell>
        </row>
        <row r="350">
          <cell r="D350">
            <v>21339659</v>
          </cell>
          <cell r="E350" t="str">
            <v>S</v>
          </cell>
          <cell r="F350">
            <v>3</v>
          </cell>
          <cell r="G350">
            <v>42996</v>
          </cell>
          <cell r="H350">
            <v>46776</v>
          </cell>
          <cell r="I350">
            <v>2</v>
          </cell>
          <cell r="J350">
            <v>17522261</v>
          </cell>
          <cell r="K350">
            <v>0</v>
          </cell>
          <cell r="L350">
            <v>1</v>
          </cell>
          <cell r="M350">
            <v>0</v>
          </cell>
          <cell r="N350">
            <v>11258247</v>
          </cell>
          <cell r="O350">
            <v>1</v>
          </cell>
        </row>
        <row r="351">
          <cell r="D351">
            <v>2809324</v>
          </cell>
          <cell r="E351" t="str">
            <v>S</v>
          </cell>
          <cell r="F351">
            <v>3</v>
          </cell>
          <cell r="G351">
            <v>43398</v>
          </cell>
          <cell r="H351">
            <v>46320</v>
          </cell>
          <cell r="I351">
            <v>2</v>
          </cell>
          <cell r="J351">
            <v>285162592</v>
          </cell>
          <cell r="K351">
            <v>0</v>
          </cell>
          <cell r="L351">
            <v>1</v>
          </cell>
          <cell r="M351">
            <v>0</v>
          </cell>
          <cell r="N351">
            <v>194695561</v>
          </cell>
          <cell r="O351">
            <v>1</v>
          </cell>
        </row>
        <row r="352">
          <cell r="D352">
            <v>8344279</v>
          </cell>
          <cell r="E352" t="str">
            <v>S</v>
          </cell>
          <cell r="F352">
            <v>3</v>
          </cell>
          <cell r="G352">
            <v>42703</v>
          </cell>
          <cell r="H352">
            <v>45625</v>
          </cell>
          <cell r="I352">
            <v>2</v>
          </cell>
          <cell r="J352">
            <v>28059684</v>
          </cell>
          <cell r="K352">
            <v>0</v>
          </cell>
          <cell r="L352">
            <v>1</v>
          </cell>
          <cell r="M352">
            <v>0</v>
          </cell>
          <cell r="N352">
            <v>21024893</v>
          </cell>
          <cell r="O352">
            <v>1</v>
          </cell>
        </row>
        <row r="353">
          <cell r="D353">
            <v>70094399</v>
          </cell>
          <cell r="E353" t="str">
            <v>S</v>
          </cell>
          <cell r="F353">
            <v>3</v>
          </cell>
          <cell r="G353">
            <v>42842</v>
          </cell>
          <cell r="H353">
            <v>45789</v>
          </cell>
          <cell r="I353">
            <v>2</v>
          </cell>
          <cell r="J353">
            <v>32008916.77</v>
          </cell>
          <cell r="K353">
            <v>0</v>
          </cell>
          <cell r="L353">
            <v>1</v>
          </cell>
          <cell r="M353">
            <v>0</v>
          </cell>
          <cell r="N353">
            <v>23463678</v>
          </cell>
          <cell r="O353">
            <v>1</v>
          </cell>
        </row>
        <row r="354">
          <cell r="D354">
            <v>43035020</v>
          </cell>
          <cell r="E354" t="str">
            <v>S</v>
          </cell>
          <cell r="F354">
            <v>3</v>
          </cell>
          <cell r="G354">
            <v>42975</v>
          </cell>
          <cell r="H354">
            <v>46644</v>
          </cell>
          <cell r="I354">
            <v>2</v>
          </cell>
          <cell r="J354">
            <v>35554878</v>
          </cell>
          <cell r="K354">
            <v>0</v>
          </cell>
          <cell r="L354">
            <v>1</v>
          </cell>
          <cell r="M354">
            <v>0</v>
          </cell>
          <cell r="N354">
            <v>23248446</v>
          </cell>
          <cell r="O354">
            <v>1</v>
          </cell>
        </row>
        <row r="355">
          <cell r="D355">
            <v>32430742</v>
          </cell>
          <cell r="E355" t="str">
            <v>S</v>
          </cell>
          <cell r="F355">
            <v>3</v>
          </cell>
          <cell r="G355">
            <v>42842</v>
          </cell>
          <cell r="H355">
            <v>45996</v>
          </cell>
          <cell r="I355">
            <v>2</v>
          </cell>
          <cell r="J355">
            <v>28072979</v>
          </cell>
          <cell r="K355">
            <v>0</v>
          </cell>
          <cell r="L355">
            <v>1</v>
          </cell>
          <cell r="M355">
            <v>0</v>
          </cell>
          <cell r="N355">
            <v>20017299</v>
          </cell>
          <cell r="O355">
            <v>1</v>
          </cell>
        </row>
        <row r="356">
          <cell r="D356">
            <v>70057744</v>
          </cell>
          <cell r="E356" t="str">
            <v>S</v>
          </cell>
          <cell r="F356">
            <v>3</v>
          </cell>
          <cell r="G356">
            <v>43013</v>
          </cell>
          <cell r="H356">
            <v>45996</v>
          </cell>
          <cell r="I356">
            <v>2</v>
          </cell>
          <cell r="J356">
            <v>16172238</v>
          </cell>
          <cell r="K356">
            <v>0</v>
          </cell>
          <cell r="L356">
            <v>1</v>
          </cell>
          <cell r="M356">
            <v>0</v>
          </cell>
          <cell r="N356">
            <v>11532366</v>
          </cell>
          <cell r="O356">
            <v>1</v>
          </cell>
        </row>
        <row r="357">
          <cell r="D357">
            <v>21259416</v>
          </cell>
          <cell r="E357" t="str">
            <v>S</v>
          </cell>
          <cell r="F357">
            <v>3</v>
          </cell>
          <cell r="G357">
            <v>42998</v>
          </cell>
          <cell r="H357">
            <v>46657</v>
          </cell>
          <cell r="I357">
            <v>2</v>
          </cell>
          <cell r="J357">
            <v>22651477</v>
          </cell>
          <cell r="K357">
            <v>0</v>
          </cell>
          <cell r="L357">
            <v>1</v>
          </cell>
          <cell r="M357">
            <v>0</v>
          </cell>
          <cell r="N357">
            <v>14786382</v>
          </cell>
          <cell r="O357">
            <v>1</v>
          </cell>
        </row>
        <row r="358">
          <cell r="D358">
            <v>98579026</v>
          </cell>
          <cell r="E358" t="str">
            <v>S</v>
          </cell>
          <cell r="F358">
            <v>3</v>
          </cell>
          <cell r="G358">
            <v>42536</v>
          </cell>
          <cell r="H358">
            <v>46624</v>
          </cell>
          <cell r="I358">
            <v>2</v>
          </cell>
          <cell r="J358">
            <v>262430875</v>
          </cell>
          <cell r="K358">
            <v>0</v>
          </cell>
          <cell r="L358">
            <v>1</v>
          </cell>
          <cell r="M358">
            <v>0</v>
          </cell>
          <cell r="N358">
            <v>172041280</v>
          </cell>
          <cell r="O358">
            <v>1</v>
          </cell>
        </row>
        <row r="359">
          <cell r="D359">
            <v>32489623</v>
          </cell>
          <cell r="E359" t="str">
            <v>S</v>
          </cell>
          <cell r="F359">
            <v>3</v>
          </cell>
          <cell r="G359">
            <v>42870</v>
          </cell>
          <cell r="H359">
            <v>46560</v>
          </cell>
          <cell r="I359">
            <v>2</v>
          </cell>
          <cell r="J359">
            <v>30634040.43</v>
          </cell>
          <cell r="K359">
            <v>0</v>
          </cell>
          <cell r="L359">
            <v>1</v>
          </cell>
          <cell r="M359">
            <v>0</v>
          </cell>
          <cell r="N359">
            <v>20257365</v>
          </cell>
          <cell r="O359">
            <v>1</v>
          </cell>
        </row>
        <row r="360">
          <cell r="D360">
            <v>585201</v>
          </cell>
          <cell r="E360" t="str">
            <v>S</v>
          </cell>
          <cell r="F360">
            <v>3</v>
          </cell>
          <cell r="G360">
            <v>42956</v>
          </cell>
          <cell r="H360">
            <v>46680</v>
          </cell>
          <cell r="I360">
            <v>2</v>
          </cell>
          <cell r="J360">
            <v>19277172.710000001</v>
          </cell>
          <cell r="K360">
            <v>0</v>
          </cell>
          <cell r="L360">
            <v>1</v>
          </cell>
          <cell r="M360">
            <v>0</v>
          </cell>
          <cell r="N360">
            <v>12545479</v>
          </cell>
          <cell r="O360">
            <v>1</v>
          </cell>
        </row>
        <row r="361">
          <cell r="D361">
            <v>70380343</v>
          </cell>
          <cell r="E361" t="str">
            <v>S</v>
          </cell>
          <cell r="F361">
            <v>3</v>
          </cell>
          <cell r="G361">
            <v>43000</v>
          </cell>
          <cell r="H361">
            <v>46691</v>
          </cell>
          <cell r="I361">
            <v>2</v>
          </cell>
          <cell r="J361">
            <v>31857514</v>
          </cell>
          <cell r="K361">
            <v>0</v>
          </cell>
          <cell r="L361">
            <v>1</v>
          </cell>
          <cell r="M361">
            <v>0</v>
          </cell>
          <cell r="N361">
            <v>20700633</v>
          </cell>
          <cell r="O361">
            <v>1</v>
          </cell>
        </row>
        <row r="362">
          <cell r="D362">
            <v>21890941</v>
          </cell>
          <cell r="E362" t="str">
            <v>S</v>
          </cell>
          <cell r="F362">
            <v>3</v>
          </cell>
          <cell r="G362">
            <v>43055</v>
          </cell>
          <cell r="H362">
            <v>46785</v>
          </cell>
          <cell r="I362">
            <v>2</v>
          </cell>
          <cell r="J362">
            <v>23937893</v>
          </cell>
          <cell r="K362">
            <v>0</v>
          </cell>
          <cell r="L362">
            <v>1</v>
          </cell>
          <cell r="M362">
            <v>0</v>
          </cell>
          <cell r="N362">
            <v>15360949</v>
          </cell>
          <cell r="O362">
            <v>1</v>
          </cell>
        </row>
        <row r="363">
          <cell r="D363">
            <v>3577512</v>
          </cell>
          <cell r="E363" t="str">
            <v>S</v>
          </cell>
          <cell r="F363">
            <v>3</v>
          </cell>
          <cell r="G363">
            <v>42641</v>
          </cell>
          <cell r="H363">
            <v>46685</v>
          </cell>
          <cell r="I363">
            <v>2</v>
          </cell>
          <cell r="J363">
            <v>29295754</v>
          </cell>
          <cell r="K363">
            <v>0</v>
          </cell>
          <cell r="L363">
            <v>1</v>
          </cell>
          <cell r="M363">
            <v>0</v>
          </cell>
          <cell r="N363">
            <v>19051728</v>
          </cell>
          <cell r="O363">
            <v>1</v>
          </cell>
        </row>
        <row r="364">
          <cell r="D364">
            <v>30383789</v>
          </cell>
          <cell r="E364" t="str">
            <v>P</v>
          </cell>
          <cell r="F364">
            <v>3</v>
          </cell>
          <cell r="G364">
            <v>42881</v>
          </cell>
          <cell r="H364">
            <v>45855</v>
          </cell>
          <cell r="I364">
            <v>2</v>
          </cell>
          <cell r="J364">
            <v>19105896</v>
          </cell>
          <cell r="K364">
            <v>0</v>
          </cell>
          <cell r="L364">
            <v>1</v>
          </cell>
          <cell r="M364">
            <v>0</v>
          </cell>
          <cell r="N364">
            <v>13883170</v>
          </cell>
          <cell r="O364">
            <v>1</v>
          </cell>
        </row>
        <row r="365">
          <cell r="D365">
            <v>71633325</v>
          </cell>
          <cell r="E365" t="str">
            <v>C</v>
          </cell>
          <cell r="F365">
            <v>3</v>
          </cell>
          <cell r="G365">
            <v>41348</v>
          </cell>
          <cell r="H365">
            <v>45103</v>
          </cell>
          <cell r="I365">
            <v>2</v>
          </cell>
          <cell r="J365">
            <v>906479763</v>
          </cell>
          <cell r="K365">
            <v>0</v>
          </cell>
          <cell r="L365">
            <v>1</v>
          </cell>
          <cell r="M365">
            <v>0</v>
          </cell>
          <cell r="N365">
            <v>0</v>
          </cell>
          <cell r="O365">
            <v>2</v>
          </cell>
        </row>
        <row r="366">
          <cell r="D366">
            <v>70067344</v>
          </cell>
          <cell r="E366" t="str">
            <v>S</v>
          </cell>
          <cell r="F366">
            <v>3</v>
          </cell>
          <cell r="G366">
            <v>41586</v>
          </cell>
          <cell r="H366">
            <v>45257</v>
          </cell>
          <cell r="I366">
            <v>2</v>
          </cell>
          <cell r="J366">
            <v>32000000</v>
          </cell>
          <cell r="K366">
            <v>0</v>
          </cell>
          <cell r="L366">
            <v>1</v>
          </cell>
          <cell r="M366">
            <v>0</v>
          </cell>
          <cell r="N366">
            <v>25186572</v>
          </cell>
          <cell r="O366">
            <v>1</v>
          </cell>
        </row>
        <row r="367">
          <cell r="D367">
            <v>8047185</v>
          </cell>
          <cell r="E367" t="str">
            <v>S</v>
          </cell>
          <cell r="F367">
            <v>3</v>
          </cell>
          <cell r="G367">
            <v>41718</v>
          </cell>
          <cell r="H367">
            <v>45407</v>
          </cell>
          <cell r="I367">
            <v>2</v>
          </cell>
          <cell r="J367">
            <v>19000000</v>
          </cell>
          <cell r="K367">
            <v>0</v>
          </cell>
          <cell r="L367">
            <v>1</v>
          </cell>
          <cell r="M367">
            <v>0</v>
          </cell>
          <cell r="N367">
            <v>14658828</v>
          </cell>
          <cell r="O367">
            <v>1</v>
          </cell>
        </row>
        <row r="368">
          <cell r="D368">
            <v>8347513</v>
          </cell>
          <cell r="E368" t="str">
            <v>S</v>
          </cell>
          <cell r="F368">
            <v>3</v>
          </cell>
          <cell r="G368">
            <v>42705</v>
          </cell>
          <cell r="H368">
            <v>46477</v>
          </cell>
          <cell r="I368">
            <v>2</v>
          </cell>
          <cell r="J368">
            <v>15912690</v>
          </cell>
          <cell r="K368">
            <v>0</v>
          </cell>
          <cell r="L368">
            <v>1</v>
          </cell>
          <cell r="M368">
            <v>0</v>
          </cell>
          <cell r="N368">
            <v>10641217</v>
          </cell>
          <cell r="O368">
            <v>1</v>
          </cell>
        </row>
        <row r="369">
          <cell r="D369">
            <v>21339658</v>
          </cell>
          <cell r="E369" t="str">
            <v>S</v>
          </cell>
          <cell r="F369">
            <v>3</v>
          </cell>
          <cell r="G369">
            <v>43038</v>
          </cell>
          <cell r="H369">
            <v>46786</v>
          </cell>
          <cell r="I369">
            <v>2</v>
          </cell>
          <cell r="J369">
            <v>17886602</v>
          </cell>
          <cell r="K369">
            <v>0</v>
          </cell>
          <cell r="L369">
            <v>1</v>
          </cell>
          <cell r="M369">
            <v>0</v>
          </cell>
          <cell r="N369">
            <v>11476918</v>
          </cell>
          <cell r="O369">
            <v>1</v>
          </cell>
        </row>
        <row r="370">
          <cell r="D370">
            <v>32420018</v>
          </cell>
          <cell r="E370" t="str">
            <v>P</v>
          </cell>
          <cell r="F370">
            <v>3</v>
          </cell>
          <cell r="G370">
            <v>43014</v>
          </cell>
          <cell r="H370">
            <v>45936</v>
          </cell>
          <cell r="I370">
            <v>2</v>
          </cell>
          <cell r="J370">
            <v>13611244</v>
          </cell>
          <cell r="K370">
            <v>0</v>
          </cell>
          <cell r="L370">
            <v>1</v>
          </cell>
          <cell r="M370">
            <v>0</v>
          </cell>
          <cell r="N370">
            <v>9784585</v>
          </cell>
          <cell r="O370">
            <v>1</v>
          </cell>
        </row>
        <row r="371">
          <cell r="D371">
            <v>71595880</v>
          </cell>
          <cell r="E371" t="str">
            <v>S</v>
          </cell>
          <cell r="F371">
            <v>3</v>
          </cell>
          <cell r="G371">
            <v>43199</v>
          </cell>
          <cell r="H371">
            <v>46121</v>
          </cell>
          <cell r="I371">
            <v>2</v>
          </cell>
          <cell r="J371">
            <v>15624840</v>
          </cell>
          <cell r="K371">
            <v>0</v>
          </cell>
          <cell r="L371">
            <v>1</v>
          </cell>
          <cell r="M371">
            <v>0</v>
          </cell>
          <cell r="N371">
            <v>10957422</v>
          </cell>
          <cell r="O371">
            <v>1</v>
          </cell>
        </row>
        <row r="372">
          <cell r="D372">
            <v>8352670</v>
          </cell>
          <cell r="E372" t="str">
            <v>C</v>
          </cell>
          <cell r="F372">
            <v>3</v>
          </cell>
          <cell r="G372">
            <v>40849</v>
          </cell>
          <cell r="H372">
            <v>44545</v>
          </cell>
          <cell r="I372">
            <v>2</v>
          </cell>
          <cell r="J372">
            <v>47800000</v>
          </cell>
          <cell r="K372">
            <v>0</v>
          </cell>
          <cell r="L372">
            <v>1</v>
          </cell>
          <cell r="M372">
            <v>0</v>
          </cell>
          <cell r="N372">
            <v>0</v>
          </cell>
          <cell r="O372">
            <v>2</v>
          </cell>
        </row>
        <row r="373">
          <cell r="D373">
            <v>890905177</v>
          </cell>
          <cell r="E373" t="str">
            <v>S</v>
          </cell>
          <cell r="F373">
            <v>3</v>
          </cell>
          <cell r="G373">
            <v>41683</v>
          </cell>
          <cell r="H373">
            <v>46090</v>
          </cell>
          <cell r="I373">
            <v>1</v>
          </cell>
          <cell r="J373">
            <v>226307066</v>
          </cell>
          <cell r="K373">
            <v>0</v>
          </cell>
          <cell r="L373">
            <v>1</v>
          </cell>
          <cell r="M373">
            <v>0</v>
          </cell>
          <cell r="N373">
            <v>159337419</v>
          </cell>
          <cell r="O373">
            <v>1</v>
          </cell>
        </row>
        <row r="374">
          <cell r="D374">
            <v>8153047</v>
          </cell>
          <cell r="E374" t="str">
            <v>S</v>
          </cell>
          <cell r="F374">
            <v>3</v>
          </cell>
          <cell r="G374">
            <v>42618</v>
          </cell>
          <cell r="H374">
            <v>46354</v>
          </cell>
          <cell r="I374">
            <v>2</v>
          </cell>
          <cell r="J374">
            <v>522237342</v>
          </cell>
          <cell r="K374">
            <v>0</v>
          </cell>
          <cell r="L374">
            <v>1</v>
          </cell>
          <cell r="M374">
            <v>0</v>
          </cell>
          <cell r="N374">
            <v>354941088</v>
          </cell>
          <cell r="O374">
            <v>1</v>
          </cell>
        </row>
        <row r="375">
          <cell r="D375">
            <v>3399571</v>
          </cell>
          <cell r="E375" t="str">
            <v>S</v>
          </cell>
          <cell r="F375">
            <v>3</v>
          </cell>
          <cell r="G375">
            <v>42718</v>
          </cell>
          <cell r="H375">
            <v>42424</v>
          </cell>
          <cell r="I375">
            <v>2</v>
          </cell>
          <cell r="J375">
            <v>24474772</v>
          </cell>
          <cell r="K375">
            <v>0</v>
          </cell>
          <cell r="L375">
            <v>1</v>
          </cell>
          <cell r="M375">
            <v>0</v>
          </cell>
          <cell r="N375">
            <v>24471502</v>
          </cell>
          <cell r="O375">
            <v>1</v>
          </cell>
        </row>
        <row r="376">
          <cell r="D376">
            <v>8242639</v>
          </cell>
          <cell r="E376" t="str">
            <v>S</v>
          </cell>
          <cell r="F376">
            <v>3</v>
          </cell>
          <cell r="G376">
            <v>42801</v>
          </cell>
          <cell r="H376">
            <v>46467</v>
          </cell>
          <cell r="I376">
            <v>2</v>
          </cell>
          <cell r="J376">
            <v>29486635.390000001</v>
          </cell>
          <cell r="K376">
            <v>0</v>
          </cell>
          <cell r="L376">
            <v>1</v>
          </cell>
          <cell r="M376">
            <v>0</v>
          </cell>
          <cell r="N376">
            <v>19742607</v>
          </cell>
          <cell r="O376">
            <v>1</v>
          </cell>
        </row>
        <row r="377">
          <cell r="D377">
            <v>71623862</v>
          </cell>
          <cell r="E377" t="str">
            <v>S</v>
          </cell>
          <cell r="F377">
            <v>3</v>
          </cell>
          <cell r="G377">
            <v>42844</v>
          </cell>
          <cell r="H377">
            <v>46504</v>
          </cell>
          <cell r="I377">
            <v>2</v>
          </cell>
          <cell r="J377">
            <v>30720384</v>
          </cell>
          <cell r="K377">
            <v>0</v>
          </cell>
          <cell r="L377">
            <v>1</v>
          </cell>
          <cell r="M377">
            <v>0</v>
          </cell>
          <cell r="N377">
            <v>20467071</v>
          </cell>
          <cell r="O377">
            <v>1</v>
          </cell>
        </row>
        <row r="378">
          <cell r="D378">
            <v>8248482</v>
          </cell>
          <cell r="E378" t="str">
            <v>S</v>
          </cell>
          <cell r="F378">
            <v>3</v>
          </cell>
          <cell r="G378">
            <v>43074</v>
          </cell>
          <cell r="H378">
            <v>46009</v>
          </cell>
          <cell r="I378">
            <v>2</v>
          </cell>
          <cell r="J378">
            <v>16333793</v>
          </cell>
          <cell r="K378">
            <v>0</v>
          </cell>
          <cell r="L378">
            <v>1</v>
          </cell>
          <cell r="M378">
            <v>0</v>
          </cell>
          <cell r="N378">
            <v>11627292</v>
          </cell>
          <cell r="O378">
            <v>1</v>
          </cell>
        </row>
        <row r="379">
          <cell r="D379">
            <v>98517769</v>
          </cell>
          <cell r="E379" t="str">
            <v>C</v>
          </cell>
          <cell r="F379">
            <v>3</v>
          </cell>
          <cell r="G379">
            <v>43076</v>
          </cell>
          <cell r="H379">
            <v>46783</v>
          </cell>
          <cell r="I379">
            <v>2</v>
          </cell>
          <cell r="J379">
            <v>32717364</v>
          </cell>
          <cell r="K379">
            <v>0</v>
          </cell>
          <cell r="L379">
            <v>1112390.3799999999</v>
          </cell>
          <cell r="M379">
            <v>0</v>
          </cell>
          <cell r="N379">
            <v>0</v>
          </cell>
          <cell r="O379">
            <v>2</v>
          </cell>
        </row>
        <row r="380">
          <cell r="D380">
            <v>70052034</v>
          </cell>
          <cell r="E380" t="str">
            <v>S</v>
          </cell>
          <cell r="F380">
            <v>3</v>
          </cell>
          <cell r="G380">
            <v>42816</v>
          </cell>
          <cell r="H380">
            <v>46480</v>
          </cell>
          <cell r="I380">
            <v>2</v>
          </cell>
          <cell r="J380">
            <v>20834454.600000001</v>
          </cell>
          <cell r="K380">
            <v>0</v>
          </cell>
          <cell r="L380">
            <v>1</v>
          </cell>
          <cell r="M380">
            <v>0</v>
          </cell>
          <cell r="N380">
            <v>13926087</v>
          </cell>
          <cell r="O380">
            <v>1</v>
          </cell>
        </row>
        <row r="381">
          <cell r="D381">
            <v>32521900</v>
          </cell>
          <cell r="E381" t="str">
            <v>S</v>
          </cell>
          <cell r="F381">
            <v>3</v>
          </cell>
          <cell r="G381">
            <v>42817</v>
          </cell>
          <cell r="H381">
            <v>46476</v>
          </cell>
          <cell r="I381">
            <v>2</v>
          </cell>
          <cell r="J381">
            <v>24956255.890000001</v>
          </cell>
          <cell r="K381">
            <v>0</v>
          </cell>
          <cell r="L381">
            <v>1</v>
          </cell>
          <cell r="M381">
            <v>0</v>
          </cell>
          <cell r="N381">
            <v>16689599</v>
          </cell>
          <cell r="O381">
            <v>1</v>
          </cell>
        </row>
        <row r="382">
          <cell r="D382">
            <v>22171547</v>
          </cell>
          <cell r="E382" t="str">
            <v>S</v>
          </cell>
          <cell r="F382">
            <v>3</v>
          </cell>
          <cell r="G382">
            <v>42842</v>
          </cell>
          <cell r="H382">
            <v>46509</v>
          </cell>
          <cell r="I382">
            <v>2</v>
          </cell>
          <cell r="J382">
            <v>15871184.66</v>
          </cell>
          <cell r="K382">
            <v>0</v>
          </cell>
          <cell r="L382">
            <v>1</v>
          </cell>
          <cell r="M382">
            <v>0</v>
          </cell>
          <cell r="N382">
            <v>10568096</v>
          </cell>
          <cell r="O382">
            <v>1</v>
          </cell>
        </row>
        <row r="383">
          <cell r="D383">
            <v>21260099</v>
          </cell>
          <cell r="E383" t="str">
            <v>S</v>
          </cell>
          <cell r="F383">
            <v>3</v>
          </cell>
          <cell r="G383">
            <v>43055</v>
          </cell>
          <cell r="H383">
            <v>46849</v>
          </cell>
          <cell r="I383">
            <v>2</v>
          </cell>
          <cell r="J383">
            <v>21932382</v>
          </cell>
          <cell r="K383">
            <v>0</v>
          </cell>
          <cell r="L383">
            <v>1</v>
          </cell>
          <cell r="M383">
            <v>0</v>
          </cell>
          <cell r="N383">
            <v>13954363</v>
          </cell>
          <cell r="O383">
            <v>1</v>
          </cell>
        </row>
        <row r="384">
          <cell r="D384">
            <v>23331431</v>
          </cell>
          <cell r="E384" t="str">
            <v>S</v>
          </cell>
          <cell r="F384">
            <v>3</v>
          </cell>
          <cell r="G384">
            <v>42705</v>
          </cell>
          <cell r="H384">
            <v>46407</v>
          </cell>
          <cell r="I384">
            <v>2</v>
          </cell>
          <cell r="J384">
            <v>27562174</v>
          </cell>
          <cell r="K384">
            <v>0</v>
          </cell>
          <cell r="L384">
            <v>1</v>
          </cell>
          <cell r="M384">
            <v>0</v>
          </cell>
          <cell r="N384">
            <v>18602883</v>
          </cell>
          <cell r="O384">
            <v>1</v>
          </cell>
        </row>
        <row r="385">
          <cell r="D385">
            <v>42985831</v>
          </cell>
          <cell r="E385" t="str">
            <v>S</v>
          </cell>
          <cell r="F385">
            <v>3</v>
          </cell>
          <cell r="G385">
            <v>42845</v>
          </cell>
          <cell r="H385">
            <v>46518</v>
          </cell>
          <cell r="I385">
            <v>2</v>
          </cell>
          <cell r="J385">
            <v>26347101.75</v>
          </cell>
          <cell r="K385">
            <v>0</v>
          </cell>
          <cell r="L385">
            <v>1</v>
          </cell>
          <cell r="M385">
            <v>0</v>
          </cell>
          <cell r="N385">
            <v>17520963</v>
          </cell>
          <cell r="O385">
            <v>1</v>
          </cell>
        </row>
        <row r="386">
          <cell r="D386">
            <v>6155661</v>
          </cell>
          <cell r="E386" t="str">
            <v>S</v>
          </cell>
          <cell r="F386">
            <v>3</v>
          </cell>
          <cell r="G386">
            <v>42948</v>
          </cell>
          <cell r="H386">
            <v>46678</v>
          </cell>
          <cell r="I386">
            <v>2</v>
          </cell>
          <cell r="J386">
            <v>14731396</v>
          </cell>
          <cell r="K386">
            <v>0</v>
          </cell>
          <cell r="L386">
            <v>1</v>
          </cell>
          <cell r="M386">
            <v>0</v>
          </cell>
          <cell r="N386">
            <v>9590251</v>
          </cell>
          <cell r="O386">
            <v>1</v>
          </cell>
        </row>
        <row r="387">
          <cell r="D387">
            <v>537944</v>
          </cell>
          <cell r="E387" t="str">
            <v>S</v>
          </cell>
          <cell r="F387">
            <v>3</v>
          </cell>
          <cell r="G387">
            <v>42989</v>
          </cell>
          <cell r="H387">
            <v>46678</v>
          </cell>
          <cell r="I387">
            <v>2</v>
          </cell>
          <cell r="J387">
            <v>20398184</v>
          </cell>
          <cell r="K387">
            <v>0</v>
          </cell>
          <cell r="L387">
            <v>1</v>
          </cell>
          <cell r="M387">
            <v>0</v>
          </cell>
          <cell r="N387">
            <v>13278413</v>
          </cell>
          <cell r="O387">
            <v>1</v>
          </cell>
        </row>
        <row r="388">
          <cell r="D388">
            <v>93378864</v>
          </cell>
          <cell r="E388" t="str">
            <v>P</v>
          </cell>
          <cell r="F388">
            <v>3</v>
          </cell>
          <cell r="G388">
            <v>42572</v>
          </cell>
          <cell r="H388">
            <v>46575</v>
          </cell>
          <cell r="I388">
            <v>2</v>
          </cell>
          <cell r="J388">
            <v>11851626</v>
          </cell>
          <cell r="K388">
            <v>0</v>
          </cell>
          <cell r="L388">
            <v>1</v>
          </cell>
          <cell r="M388">
            <v>0</v>
          </cell>
          <cell r="N388">
            <v>7823124</v>
          </cell>
          <cell r="O388">
            <v>1</v>
          </cell>
        </row>
        <row r="389">
          <cell r="D389">
            <v>890983824</v>
          </cell>
          <cell r="E389" t="str">
            <v>S</v>
          </cell>
          <cell r="F389">
            <v>3</v>
          </cell>
          <cell r="G389">
            <v>41542</v>
          </cell>
          <cell r="H389">
            <v>45223</v>
          </cell>
          <cell r="I389">
            <v>1</v>
          </cell>
          <cell r="J389">
            <v>19913558</v>
          </cell>
          <cell r="K389">
            <v>0</v>
          </cell>
          <cell r="L389">
            <v>1</v>
          </cell>
          <cell r="M389">
            <v>0</v>
          </cell>
          <cell r="N389">
            <v>15746071</v>
          </cell>
          <cell r="O389">
            <v>1</v>
          </cell>
        </row>
        <row r="390">
          <cell r="D390">
            <v>42778459</v>
          </cell>
          <cell r="E390" t="str">
            <v>P</v>
          </cell>
          <cell r="F390">
            <v>3</v>
          </cell>
          <cell r="G390">
            <v>43355</v>
          </cell>
          <cell r="H390">
            <v>46333</v>
          </cell>
          <cell r="I390">
            <v>2</v>
          </cell>
          <cell r="J390">
            <v>50000000</v>
          </cell>
          <cell r="K390">
            <v>0</v>
          </cell>
          <cell r="L390">
            <v>1</v>
          </cell>
          <cell r="M390">
            <v>0</v>
          </cell>
          <cell r="N390">
            <v>34080051</v>
          </cell>
          <cell r="O390">
            <v>1</v>
          </cell>
        </row>
        <row r="395">
          <cell r="N395">
            <v>9536172008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uliana%20Galeano/Documents/JUR&#205;DICA/CONTABILIDAD/Control%20de%20litigios.%20Primer%20Trimestre%2016-04-2020%20(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Juliana%20Galeano/Documents/JUR&#205;DICA/CONTABILIDAD/Control%20de%20litigios.%20Primer%20Trimestre%2016-04-2020%20(1).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uz Angela Quintero Aristizabal" refreshedDate="43623.585481018519" createdVersion="5" refreshedVersion="5" minRefreshableVersion="3" recordCount="252">
  <cacheSource type="worksheet">
    <worksheetSource ref="B2:AR254" sheet="DEMANDADO" r:id="rId2"/>
  </cacheSource>
  <cacheFields count="43">
    <cacheField name="ITEM" numFmtId="0">
      <sharedItems containsSemiMixedTypes="0" containsString="0" containsNumber="1" containsInteger="1" minValue="1" maxValue="366"/>
    </cacheField>
    <cacheField name="FECHA DE ADMISIÓN         " numFmtId="14">
      <sharedItems containsSemiMixedTypes="0" containsNonDate="0" containsDate="1" containsString="0" minDate="2002-06-28T00:00:00" maxDate="2018-11-08T00:00:00"/>
    </cacheField>
    <cacheField name="FECHA RADICACIÓN" numFmtId="14">
      <sharedItems containsSemiMixedTypes="0" containsNonDate="0" containsDate="1" containsString="0" minDate="1899-12-30T00:00:00" maxDate="2018-11-19T00:00:00"/>
    </cacheField>
    <cacheField name="DESPACHO JUDICIAL " numFmtId="14">
      <sharedItems/>
    </cacheField>
    <cacheField name="RADICADO" numFmtId="14">
      <sharedItems/>
    </cacheField>
    <cacheField name="JURISDICCIÓN" numFmtId="14">
      <sharedItems count="3">
        <s v="Administrativo"/>
        <s v="Laboral"/>
        <s v="Civil"/>
      </sharedItems>
    </cacheField>
    <cacheField name="DEMANDANTE (S)" numFmtId="167">
      <sharedItems containsSemiMixedTypes="0" containsString="0" containsNumber="1" containsInteger="1" minValue="4497" maxValue="9005312103"/>
    </cacheField>
    <cacheField name="DEMANDANTE (S)2" numFmtId="14">
      <sharedItems/>
    </cacheField>
    <cacheField name="APODERADO DEL DEMANDANTE (S)" numFmtId="14">
      <sharedItems containsDate="1" containsMixedTypes="1" minDate="1899-12-30T00:00:00" maxDate="1899-12-31T00:00:00"/>
    </cacheField>
    <cacheField name="TARJETA PROFESIONAL                   " numFmtId="43">
      <sharedItems containsSemiMixedTypes="0" containsString="0" containsNumber="1" containsInteger="1" minValue="0" maxValue="0"/>
    </cacheField>
    <cacheField name="TIPO DE ACCIÓN/PRETENSIÓN" numFmtId="14">
      <sharedItems containsDate="1" containsMixedTypes="1" minDate="1899-12-30T00:00:00" maxDate="1899-12-31T00:00:00"/>
    </cacheField>
    <cacheField name="TEMA O ASUNTO OBJETO DE LA LITIS" numFmtId="43">
      <sharedItems containsSemiMixedTypes="0" containsString="0" containsNumber="1" containsInteger="1" minValue="0" maxValue="0"/>
    </cacheField>
    <cacheField name="1. FORTALEZA DE LA ACCIÓN DEL DEMANDANTE 20%" numFmtId="14">
      <sharedItems/>
    </cacheField>
    <cacheField name="2.ANÁLISIS PROBATORIO DE LA DEFENSA 35%" numFmtId="14">
      <sharedItems/>
    </cacheField>
    <cacheField name="3. PRESENCIA DE RIESGOS PROCESALES 10%" numFmtId="14">
      <sharedItems/>
    </cacheField>
    <cacheField name="4. NIVEL DE JURISPRUDENCIA 35%" numFmtId="14">
      <sharedItems/>
    </cacheField>
    <cacheField name="PROBABILIDAD DE CONDENA SEGÚN ABOGADO" numFmtId="10">
      <sharedItems containsSemiMixedTypes="0" containsString="0" containsNumber="1" minValue="0.3" maxValue="1"/>
    </cacheField>
    <cacheField name="PROBABILIDAD DE PERDER EL CASO" numFmtId="10">
      <sharedItems/>
    </cacheField>
    <cacheField name="VALOR PRETENSIONES" numFmtId="167">
      <sharedItems containsSemiMixedTypes="0" containsString="0" containsNumber="1" containsInteger="1" minValue="1848741" maxValue="4896328987"/>
    </cacheField>
    <cacheField name="PORCENTAJE DE AJUSTE CONDENA/PRETENSIÓN                       " numFmtId="9">
      <sharedItems containsSemiMixedTypes="0" containsString="0" containsNumber="1" containsInteger="1" minValue="1" maxValue="1"/>
    </cacheField>
    <cacheField name="ETAPA PROCESAL" numFmtId="0">
      <sharedItems containsSemiMixedTypes="0" containsString="0" containsNumber="1" containsInteger="1" minValue="0" maxValue="0"/>
    </cacheField>
    <cacheField name="VALOR DE LA CONDENA  - FALLO EN PRIMERA INSTANCIA" numFmtId="0">
      <sharedItems containsSemiMixedTypes="0" containsString="0" containsNumber="1" containsInteger="1" minValue="0" maxValue="0"/>
    </cacheField>
    <cacheField name="MEDIDA CAUTELAR" numFmtId="0">
      <sharedItems containsSemiMixedTypes="0" containsString="0" containsNumber="1" containsInteger="1" minValue="0" maxValue="0"/>
    </cacheField>
    <cacheField name="CUANTÍA MEDIDA CAUTELAR                         " numFmtId="0">
      <sharedItems containsSemiMixedTypes="0" containsString="0" containsNumber="1" containsInteger="1" minValue="0" maxValue="0"/>
    </cacheField>
    <cacheField name="TIEMPO PROBABLE DEL FALLO" numFmtId="167">
      <sharedItems containsSemiMixedTypes="0" containsString="0" containsNumber="1" containsInteger="1" minValue="-1" maxValue="20"/>
    </cacheField>
    <cacheField name="APODERADO" numFmtId="43">
      <sharedItems/>
    </cacheField>
    <cacheField name="TARJETA PROFESIONAL" numFmtId="43">
      <sharedItems/>
    </cacheField>
    <cacheField name="OBSERVACIONES" numFmtId="43">
      <sharedItems/>
    </cacheField>
    <cacheField name="Fecha cálculo (dd/mm/aaaa)" numFmtId="14">
      <sharedItems containsSemiMixedTypes="0" containsNonDate="0" containsDate="1" containsString="0" minDate="2018-12-31T00:00:00" maxDate="2019-01-01T00:00:00"/>
    </cacheField>
    <cacheField name="FECHA DE ADMISIÓN         (aaaa-mm)" numFmtId="14">
      <sharedItems/>
    </cacheField>
    <cacheField name="TIEMPO PROBABLE DEL FALLO           (años)" numFmtId="0">
      <sharedItems/>
    </cacheField>
    <cacheField name="Fecha cálculo para indexar (aaaa/mm)" numFmtId="14">
      <sharedItems/>
    </cacheField>
    <cacheField name="FACTOR DE INDEXACIÓN (2)" numFmtId="2">
      <sharedItems containsSemiMixedTypes="0" containsString="0" containsNumber="1" minValue="1" maxValue="2.0426955330068006"/>
    </cacheField>
    <cacheField name="PRETENSIONES INDEXADAS" numFmtId="42">
      <sharedItems containsSemiMixedTypes="0" containsString="0" containsNumber="1" minValue="1872237.7827133457" maxValue="4935766190.3114347"/>
    </cacheField>
    <cacheField name="TASACIÓN REAL DE PRETENSIONES" numFmtId="42">
      <sharedItems containsSemiMixedTypes="0" containsString="0" containsNumber="1" minValue="1872237.7827133457" maxValue="4935766190.3114347"/>
    </cacheField>
    <cacheField name="Fecha potencial fallo (dd/mm/aaaa)" numFmtId="166">
      <sharedItems containsSemiMixedTypes="0" containsNonDate="0" containsDate="1" containsString="0" minDate="2016-02-25T00:00:00" maxDate="2029-06-09T00:00:00"/>
    </cacheField>
    <cacheField name="Años para fallo" numFmtId="2">
      <sharedItems containsSemiMixedTypes="0" containsString="0" containsNumber="1" minValue="-2.8493150684931505" maxValue="10.443835616438356"/>
    </cacheField>
    <cacheField name="TASA DE DESCUENTO (3)" numFmtId="10">
      <sharedItems containsSemiMixedTypes="0" containsString="0" containsNumber="1" minValue="6.1362574640221407E-2" maxValue="6.1362574640221407E-2"/>
    </cacheField>
    <cacheField name="VALOR PRESENTE " numFmtId="167">
      <sharedItems containsSemiMixedTypes="0" containsString="0" containsNumber="1" minValue="1464364.7891058815" maxValue="4576247970.9515715"/>
    </cacheField>
    <cacheField name="PROBABILIDAD DE CONDENA SEGÚN ABOGADO2" numFmtId="10">
      <sharedItems containsSemiMixedTypes="0" containsString="0" containsNumber="1" minValue="0.3" maxValue="1"/>
    </cacheField>
    <cacheField name="PROBABILIDAD DE PERDER EL CASO2" numFmtId="0">
      <sharedItems/>
    </cacheField>
    <cacheField name="REGISTRO DE PRETENSIÓN" numFmtId="0">
      <sharedItems count="2">
        <s v="Cuentas de Orden"/>
        <s v="Provisión contable"/>
      </sharedItems>
    </cacheField>
    <cacheField name="VALOR A REGISTRAR CONTABLEMENTE" numFmtId="167">
      <sharedItems containsSemiMixedTypes="0" containsString="0" containsNumber="1" minValue="1464364.7891058815" maxValue="4576247970.951571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uz Angela Quintero Aristizabal" refreshedDate="43623.58552025463" createdVersion="5" refreshedVersion="5" minRefreshableVersion="3" recordCount="109">
  <cacheSource type="worksheet">
    <worksheetSource ref="B2:AA111" sheet="DEMANDANTE" r:id="rId2"/>
  </cacheSource>
  <cacheFields count="26">
    <cacheField name="ITEM" numFmtId="0">
      <sharedItems containsSemiMixedTypes="0" containsString="0" containsNumber="1" containsInteger="1" minValue="5" maxValue="352"/>
    </cacheField>
    <cacheField name="FECHA DE ADMISIÓN         " numFmtId="14">
      <sharedItems containsSemiMixedTypes="0" containsNonDate="0" containsDate="1" containsString="0" minDate="2006-04-20T00:00:00" maxDate="2018-09-01T00:00:00"/>
    </cacheField>
    <cacheField name="FECHA RADICACIÓN" numFmtId="14">
      <sharedItems containsSemiMixedTypes="0" containsNonDate="0" containsDate="1" containsString="0" minDate="2006-04-06T00:00:00" maxDate="2018-05-18T00:00:00"/>
    </cacheField>
    <cacheField name="DESPACHO JUDICIAL " numFmtId="43">
      <sharedItems/>
    </cacheField>
    <cacheField name="RADICADO" numFmtId="43">
      <sharedItems/>
    </cacheField>
    <cacheField name="JURISDICCIÓN" numFmtId="43">
      <sharedItems count="3">
        <s v="Civil"/>
        <s v="Laboral"/>
        <s v="Administrativo"/>
      </sharedItems>
    </cacheField>
    <cacheField name="DEMANDANTE (S)" numFmtId="167">
      <sharedItems containsSemiMixedTypes="0" containsString="0" containsNumber="1" containsInteger="1" minValue="655700" maxValue="9006717483"/>
    </cacheField>
    <cacheField name="DEMANDANTE (S)2" numFmtId="43">
      <sharedItems/>
    </cacheField>
    <cacheField name="APODERADO DEL DEMANDANTE (S)" numFmtId="43">
      <sharedItems/>
    </cacheField>
    <cacheField name="TARJETA PROFESIONAL                   " numFmtId="43">
      <sharedItems containsSemiMixedTypes="0" containsString="0" containsNumber="1" containsInteger="1" minValue="0" maxValue="0"/>
    </cacheField>
    <cacheField name="TIPO DE ACCIÓN/PRETENSIÓN" numFmtId="43">
      <sharedItems/>
    </cacheField>
    <cacheField name="TEMA O ASUNTO OBJETO DE LA LITIS" numFmtId="43">
      <sharedItems containsSemiMixedTypes="0" containsString="0" containsNumber="1" containsInteger="1" minValue="0" maxValue="0"/>
    </cacheField>
    <cacheField name="VALOR PRETENSIONES O CUANTÍA" numFmtId="167">
      <sharedItems containsSemiMixedTypes="0" containsString="0" containsNumber="1" containsInteger="1" minValue="735560" maxValue="6910918214"/>
    </cacheField>
    <cacheField name="ETAPA PROCESAL O ÚLTIMA ACTUACIÓN" numFmtId="43">
      <sharedItems containsSemiMixedTypes="0" containsString="0" containsNumber="1" containsInteger="1" minValue="0" maxValue="0"/>
    </cacheField>
    <cacheField name="MEDIDA CAUTELAR" numFmtId="43">
      <sharedItems containsSemiMixedTypes="0" containsString="0" containsNumber="1" containsInteger="1" minValue="0" maxValue="0"/>
    </cacheField>
    <cacheField name="CUANTÍA MEDIDA CAUTELAR                        " numFmtId="167">
      <sharedItems containsSemiMixedTypes="0" containsString="0" containsNumber="1" containsInteger="1" minValue="0" maxValue="0"/>
    </cacheField>
    <cacheField name="PROBABILIDAD DE FALLO" numFmtId="43">
      <sharedItems/>
    </cacheField>
    <cacheField name="TIEMPO PROBABLE DEL FALLO" numFmtId="167">
      <sharedItems containsSemiMixedTypes="0" containsString="0" containsNumber="1" containsInteger="1" minValue="3" maxValue="16"/>
    </cacheField>
    <cacheField name="APODERADO" numFmtId="43">
      <sharedItems containsSemiMixedTypes="0" containsString="0" containsNumber="1" containsInteger="1" minValue="0" maxValue="0"/>
    </cacheField>
    <cacheField name="TARJETA PROFESIONAL" numFmtId="43">
      <sharedItems containsSemiMixedTypes="0" containsString="0" containsNumber="1" containsInteger="1" minValue="0" maxValue="0"/>
    </cacheField>
    <cacheField name="OBSERVACIONES" numFmtId="43">
      <sharedItems containsSemiMixedTypes="0" containsString="0" containsNumber="1" containsInteger="1" minValue="0" maxValue="0"/>
    </cacheField>
    <cacheField name="Fecha cálculo (dd/mm/aaaa)" numFmtId="14">
      <sharedItems containsSemiMixedTypes="0" containsNonDate="0" containsDate="1" containsString="0" minDate="2018-12-31T00:00:00" maxDate="2019-01-01T00:00:00"/>
    </cacheField>
    <cacheField name="FECHA DE ADMISIÓN         (aaaa-mm)" numFmtId="14">
      <sharedItems/>
    </cacheField>
    <cacheField name="Fecha cálculo (aaaa/mm)" numFmtId="14">
      <sharedItems/>
    </cacheField>
    <cacheField name="FACTOR DE INDEXACIÓN (2)" numFmtId="10">
      <sharedItems containsSemiMixedTypes="0" containsString="0" containsNumber="1" minValue="1.0039511172713236" maxValue="1.6591004167738581"/>
    </cacheField>
    <cacheField name="VALOR ACTIVO CONTINGENTE" numFmtId="42">
      <sharedItems containsSemiMixedTypes="0" containsString="0" containsNumber="1" minValue="739409.3157347485" maxValue="8642265775.1801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2">
  <r>
    <n v="1"/>
    <d v="2002-06-28T00:00:00"/>
    <d v="2002-06-28T00:00:00"/>
    <s v="Consejo de Estado-Sección Tercera. M.P. Stella Conto Díaz del Castillo"/>
    <s v="5001233100020000077202"/>
    <x v="0"/>
    <n v="42874450"/>
    <s v="Luz Marina Rivero Sanpedro"/>
    <s v="Leopoldo Marulanda Castaño"/>
    <n v="0"/>
    <s v="Reparación directa"/>
    <n v="0"/>
    <s v="MEDIO BAJO"/>
    <s v="MEDIO BAJO"/>
    <s v="MEDIO BAJO"/>
    <s v="MEDIO BAJO"/>
    <n v="0.3"/>
    <s v="MEDIA"/>
    <n v="340661056"/>
    <n v="1"/>
    <n v="0"/>
    <n v="0"/>
    <n v="0"/>
    <n v="0"/>
    <n v="20"/>
    <s v=""/>
    <s v=""/>
    <s v=""/>
    <d v="2018-12-31T00:00:00"/>
    <s v="2002-06"/>
    <s v="20"/>
    <s v="2018-11"/>
    <n v="2.0426955330068006"/>
    <n v="695866817.36057961"/>
    <n v="695866817.36057961"/>
    <d v="2022-06-23T00:00:00"/>
    <n v="3.4794520547945207"/>
    <n v="6.1362574640221407E-2"/>
    <n v="633991311.62040854"/>
    <n v="0.3"/>
    <s v="MEDIA"/>
    <x v="0"/>
    <n v="633991311.62040854"/>
  </r>
  <r>
    <n v="2"/>
    <d v="2002-08-14T00:00:00"/>
    <d v="2002-07-24T00:00:00"/>
    <s v="Consejo de Estado-Sección Tercera. M.P. Ramiro de Jesús Pazos Guerrero"/>
    <s v="5001233100020010479001"/>
    <x v="0"/>
    <n v="860038813"/>
    <s v="Consorcio Meridiano Ltda."/>
    <s v="Pendiente, se le solicitará a Patricia Arias documentación. ACTUALIZAR"/>
    <n v="0"/>
    <s v="Contractual"/>
    <n v="0"/>
    <s v="MEDIO BAJO"/>
    <s v="MEDIO BAJO"/>
    <s v="MEDIO BAJO"/>
    <s v="MEDIO BAJO"/>
    <n v="0.3"/>
    <s v="MEDIA"/>
    <n v="27064000"/>
    <n v="1"/>
    <n v="0"/>
    <n v="0"/>
    <n v="0"/>
    <n v="0"/>
    <n v="20"/>
    <s v=""/>
    <s v=""/>
    <s v=""/>
    <d v="2018-12-31T00:00:00"/>
    <s v="2002-08"/>
    <s v="20"/>
    <s v="2018-11"/>
    <n v="2.04030868344599"/>
    <n v="55218914.208782278"/>
    <n v="55218914.208782278"/>
    <d v="2022-08-09T00:00:00"/>
    <n v="3.6082191780821917"/>
    <n v="6.1362574640221407E-2"/>
    <n v="50135844.947748192"/>
    <n v="0.3"/>
    <s v="MEDIA"/>
    <x v="0"/>
    <n v="50135844.947748192"/>
  </r>
  <r>
    <n v="3"/>
    <d v="2006-02-28T00:00:00"/>
    <d v="2006-02-02T00:00:00"/>
    <s v="Sala Laboral - Corte Suprema de Justicia"/>
    <s v="5001310500820060012501"/>
    <x v="1"/>
    <n v="32345226"/>
    <s v="MARIA ELENA GONZALEZ RESTREPO"/>
    <s v="SEBASTIÁN GÓMEZ ÁLVAREZ"/>
    <n v="0"/>
    <s v="Ordinario"/>
    <n v="0"/>
    <s v="MEDIO BAJO"/>
    <s v="MEDIO BAJO"/>
    <s v="MEDIO BAJO"/>
    <s v="MEDIO BAJO"/>
    <n v="0.3"/>
    <s v="MEDIA"/>
    <n v="57482374"/>
    <n v="1"/>
    <n v="0"/>
    <n v="0"/>
    <n v="0"/>
    <n v="0"/>
    <n v="15"/>
    <s v=""/>
    <s v=""/>
    <s v=""/>
    <d v="2018-12-31T00:00:00"/>
    <s v="2006-02"/>
    <s v="15"/>
    <s v="2018-11"/>
    <n v="1.6782341765557496"/>
    <n v="96468884.596359625"/>
    <n v="96468884.596359625"/>
    <d v="2021-02-24T00:00:00"/>
    <n v="2.1534246575342464"/>
    <n v="6.1362574640221407E-2"/>
    <n v="91066215.89192307"/>
    <n v="0.3"/>
    <s v="MEDIA"/>
    <x v="0"/>
    <n v="91066215.89192307"/>
  </r>
  <r>
    <n v="4"/>
    <d v="2006-08-01T00:00:00"/>
    <d v="2006-03-28T00:00:00"/>
    <s v="CORTE SUPREMA DE JUSTICIA - SALA DE CASACIÓN LABORAL - VACANTE EX MAGISTRADA ELSY DEL PILAR CUELLO"/>
    <s v="5001310500220060021801"/>
    <x v="1"/>
    <n v="8268923"/>
    <s v="JOSE ANTONIO ARCOS ARRECHEA"/>
    <s v="LUIS ANGEL BALANTA HINESTROSA"/>
    <n v="0"/>
    <s v="Ordinario"/>
    <n v="0"/>
    <s v="MEDIO BAJO"/>
    <s v="MEDIO BAJO"/>
    <s v="MEDIO BAJO"/>
    <s v="MEDIO BAJO"/>
    <n v="0.3"/>
    <s v="MEDIA"/>
    <n v="113543000"/>
    <n v="1"/>
    <n v="0"/>
    <n v="0"/>
    <n v="0"/>
    <n v="0"/>
    <n v="15"/>
    <s v=""/>
    <s v=""/>
    <s v=""/>
    <d v="2018-12-31T00:00:00"/>
    <s v="2006-08"/>
    <s v="15"/>
    <s v="2018-11"/>
    <n v="1.6354628589237823"/>
    <n v="185695359.39078301"/>
    <n v="185695359.39078301"/>
    <d v="2021-07-28T00:00:00"/>
    <n v="2.5753424657534247"/>
    <n v="6.1362574640221407E-2"/>
    <n v="173327308.82425421"/>
    <n v="0.3"/>
    <s v="MEDIA"/>
    <x v="0"/>
    <n v="173327308.82425421"/>
  </r>
  <r>
    <n v="6"/>
    <d v="2009-08-24T00:00:00"/>
    <d v="2009-07-27T00:00:00"/>
    <s v="Sala Laboral - Corte Suprema de Justicia"/>
    <s v="5001310501120090076001"/>
    <x v="1"/>
    <n v="78815087"/>
    <s v="LUIS FERNANDO PRIOLO ESPITIA"/>
    <s v="ACTUALIZAR"/>
    <n v="0"/>
    <s v="JURIS. ORD. LABORAL"/>
    <n v="0"/>
    <s v="ALTO"/>
    <s v="ALTO"/>
    <s v="ALTO"/>
    <s v="ALTO"/>
    <n v="1"/>
    <s v="ALTA"/>
    <n v="28549362"/>
    <n v="1"/>
    <n v="0"/>
    <n v="0"/>
    <n v="0"/>
    <n v="0"/>
    <n v="11"/>
    <s v=""/>
    <s v=""/>
    <s v=""/>
    <d v="2018-12-31T00:00:00"/>
    <s v="2009-08"/>
    <s v="11"/>
    <s v="2018-11"/>
    <n v="1.3973007126821491"/>
    <n v="39892043.869220667"/>
    <n v="39892043.869220667"/>
    <d v="2020-08-21T00:00:00"/>
    <n v="1.6410958904109589"/>
    <n v="6.1362574640221407E-2"/>
    <n v="38177834.239697434"/>
    <n v="1"/>
    <s v="ALTA"/>
    <x v="1"/>
    <n v="38177834.239697434"/>
  </r>
  <r>
    <n v="7"/>
    <d v="2010-06-13T00:00:00"/>
    <d v="2009-12-04T00:00:00"/>
    <s v="Juzgado 3 Administrativo de Descongestión de Medellín"/>
    <s v="5001333102020090032900"/>
    <x v="0"/>
    <n v="8230890"/>
    <s v="José de Jesús Nariño Uribe"/>
    <s v="Joaquín Guillermo Gómez"/>
    <n v="0"/>
    <s v="Reparación directa"/>
    <n v="0"/>
    <s v="MEDIO BAJO"/>
    <s v="MEDIO BAJO"/>
    <s v="MEDIO BAJO"/>
    <s v="MEDIO BAJO"/>
    <n v="0.3"/>
    <s v="MEDIA"/>
    <n v="235800000"/>
    <n v="1"/>
    <n v="0"/>
    <n v="0"/>
    <n v="0"/>
    <n v="0"/>
    <n v="19"/>
    <s v=""/>
    <s v=""/>
    <s v=""/>
    <d v="2018-12-31T00:00:00"/>
    <s v="2010-06"/>
    <s v="19"/>
    <s v="2018-11"/>
    <n v="1.3666891424446637"/>
    <n v="322265299.78845167"/>
    <n v="322265299.78845167"/>
    <d v="2029-06-08T00:00:00"/>
    <n v="10.443835616438356"/>
    <n v="6.1362574640221407E-2"/>
    <n v="243680844.82909128"/>
    <n v="0.3"/>
    <s v="MEDIA"/>
    <x v="0"/>
    <n v="243680844.82909128"/>
  </r>
  <r>
    <n v="8"/>
    <d v="2009-09-11T00:00:00"/>
    <d v="2009-07-27T00:00:00"/>
    <s v="Corte Suprema de Justicia - Sala Laboral. M.P. Rigoberto Echeverri Bueno"/>
    <s v="5001310500420090069101"/>
    <x v="1"/>
    <n v="98624049"/>
    <s v="Frank Londoño, Juan Carlos Yepes y Saúl Parra"/>
    <s v="Carlos Alberto Duque Restrepo"/>
    <n v="0"/>
    <s v="JURIS. ORD. LABORAL"/>
    <n v="0"/>
    <s v="ALTO"/>
    <s v="ALTO"/>
    <s v="ALTO"/>
    <s v="ALTO"/>
    <n v="1"/>
    <s v="ALTA"/>
    <n v="94905609"/>
    <n v="1"/>
    <n v="0"/>
    <n v="0"/>
    <n v="0"/>
    <n v="0"/>
    <n v="10"/>
    <s v=""/>
    <s v=""/>
    <s v=""/>
    <d v="2018-12-31T00:00:00"/>
    <s v="2009-09"/>
    <s v="10"/>
    <s v="2018-11"/>
    <n v="1.3988333554772343"/>
    <n v="132757131.4910804"/>
    <n v="132757131.4910804"/>
    <d v="2019-09-09T00:00:00"/>
    <n v="0.69041095890410964"/>
    <n v="6.1362574640221407E-2"/>
    <n v="130326575.92737915"/>
    <n v="1"/>
    <s v="ALTA"/>
    <x v="1"/>
    <n v="130326575.92737915"/>
  </r>
  <r>
    <n v="11"/>
    <d v="2011-02-03T00:00:00"/>
    <d v="2011-02-01T00:00:00"/>
    <s v="Tribunal Administrativo de Cundinamarca - M.P. Dimate Cardenas Oscar Armando"/>
    <s v="25000232400020110005901"/>
    <x v="0"/>
    <n v="71757640"/>
    <s v="Marcela Ramírez Sarmiento"/>
    <d v="1899-12-30T00:00:00"/>
    <n v="0"/>
    <s v="Acción Popular"/>
    <n v="0"/>
    <s v="MEDIO BAJO"/>
    <s v="MEDIO BAJO"/>
    <s v="MEDIO BAJO"/>
    <s v="MEDIO BAJO"/>
    <n v="0.3"/>
    <s v="MEDIA"/>
    <n v="56193600"/>
    <n v="1"/>
    <n v="0"/>
    <n v="0"/>
    <n v="0"/>
    <n v="0"/>
    <n v="13"/>
    <s v=""/>
    <s v=""/>
    <s v=""/>
    <d v="2018-12-31T00:00:00"/>
    <s v="2011-02"/>
    <s v="13"/>
    <s v="2018-11"/>
    <n v="1.3370663472483428"/>
    <n v="75134571.490734473"/>
    <n v="75134571.490734473"/>
    <d v="2024-01-31T00:00:00"/>
    <n v="5.087671232876712"/>
    <n v="6.1362574640221407E-2"/>
    <n v="65569840.847576663"/>
    <n v="0.3"/>
    <s v="MEDIA"/>
    <x v="0"/>
    <n v="65569840.847576663"/>
  </r>
  <r>
    <n v="12"/>
    <d v="2011-03-16T00:00:00"/>
    <d v="2011-06-20T00:00:00"/>
    <s v="CORTE SUPREMA DE JUSTICIA - SALA DE CASACIÓN LABORAL - JORGE MAURICIO BURGOS RUIZ"/>
    <s v="5001310500120110005401"/>
    <x v="1"/>
    <n v="8353260"/>
    <s v="GUILLERMO LEON ARBELAEZ GALLO"/>
    <s v="JUAN DIEGO SANCHEZ ARBELAEZ"/>
    <n v="0"/>
    <s v="JURIS. ORD. LABORAL"/>
    <n v="0"/>
    <s v="MEDIO BAJO"/>
    <s v="MEDIO BAJO"/>
    <s v="MEDIO BAJO"/>
    <s v="MEDIO BAJO"/>
    <n v="0.3"/>
    <s v="MEDIA"/>
    <n v="40545000"/>
    <n v="1"/>
    <n v="0"/>
    <n v="0"/>
    <n v="0"/>
    <n v="0"/>
    <n v="10"/>
    <s v=""/>
    <s v=""/>
    <s v=""/>
    <d v="2018-12-31T00:00:00"/>
    <s v="2011-03"/>
    <s v="10"/>
    <s v="2018-11"/>
    <n v="1.3334719809634574"/>
    <n v="54065621.468163379"/>
    <n v="54065621.468163379"/>
    <d v="2021-03-13T00:00:00"/>
    <n v="2.2000000000000002"/>
    <n v="6.1362574640221407E-2"/>
    <n v="50974135.878979959"/>
    <n v="0.3"/>
    <s v="MEDIA"/>
    <x v="0"/>
    <n v="50974135.878979959"/>
  </r>
  <r>
    <n v="13"/>
    <d v="2009-05-28T00:00:00"/>
    <d v="2009-04-22T00:00:00"/>
    <s v="CORTE SUPREMA DE JUSTICIA - SALA DE CASACIÓN LABORAL - RIGOBERTO ECHEVERRI BUENO"/>
    <s v="5001310500220090037301"/>
    <x v="1"/>
    <n v="32457166"/>
    <s v="JULIETA MONTOYA DE LOPEZ"/>
    <s v="RODRIGO AGUDELO MUÑOZ"/>
    <n v="0"/>
    <s v="Ordinario"/>
    <n v="0"/>
    <s v="MEDIO BAJO"/>
    <s v="MEDIO BAJO"/>
    <s v="MEDIO BAJO"/>
    <s v="MEDIO BAJO"/>
    <n v="0.3"/>
    <s v="MEDIA"/>
    <n v="208680000"/>
    <n v="1"/>
    <n v="0"/>
    <n v="0"/>
    <n v="0"/>
    <n v="0"/>
    <n v="12"/>
    <s v=""/>
    <s v=""/>
    <s v=""/>
    <d v="2018-12-31T00:00:00"/>
    <s v="2009-05"/>
    <s v="12"/>
    <s v="2018-11"/>
    <n v="1.3965902276613378"/>
    <n v="291440448.70836794"/>
    <n v="291440448.70836794"/>
    <d v="2021-05-25T00:00:00"/>
    <n v="2.4"/>
    <n v="6.1362574640221407E-2"/>
    <n v="273308937.37436324"/>
    <n v="0.3"/>
    <s v="MEDIA"/>
    <x v="0"/>
    <n v="273308937.37436324"/>
  </r>
  <r>
    <n v="15"/>
    <d v="2011-09-13T00:00:00"/>
    <d v="1899-12-30T00:00:00"/>
    <s v="Juzgado 14 Administrativo De Medellín."/>
    <s v="5001333101420110040700"/>
    <x v="0"/>
    <n v="43717536"/>
    <s v="Sandra Yaneth Jiménez Molina y Otros."/>
    <s v="Javier Leonidas Villegas Posada"/>
    <n v="0"/>
    <s v="CONTENCIOSA REPARACION DIRECTA"/>
    <n v="0"/>
    <s v="MEDIO BAJO"/>
    <s v="MEDIO BAJO"/>
    <s v="MEDIO BAJO"/>
    <s v="MEDIO BAJO"/>
    <n v="0.3"/>
    <s v="MEDIA"/>
    <n v="3730776066"/>
    <n v="1"/>
    <n v="0"/>
    <n v="0"/>
    <n v="0"/>
    <n v="0"/>
    <n v="10"/>
    <s v=""/>
    <s v=""/>
    <s v=""/>
    <d v="2018-12-31T00:00:00"/>
    <s v="2011-09"/>
    <s v="10"/>
    <s v="2018-11"/>
    <n v="1.3183951376880614"/>
    <n v="4918637025.2173939"/>
    <n v="4918637025.2173939"/>
    <d v="2021-09-10T00:00:00"/>
    <n v="2.6958904109589041"/>
    <n v="6.1362574640221407E-2"/>
    <n v="4576247970.9515715"/>
    <n v="0.3"/>
    <s v="MEDIA"/>
    <x v="0"/>
    <n v="4576247970.9515715"/>
  </r>
  <r>
    <n v="21"/>
    <d v="2012-06-08T00:00:00"/>
    <d v="2012-05-25T00:00:00"/>
    <s v="Juzgado 1 Administrativo de Descongestión de Medellín"/>
    <s v="5001333100820120034900"/>
    <x v="0"/>
    <n v="63513546"/>
    <s v="Liliana María Álvarez Fernández"/>
    <s v="Liliana Rincón Castellanos"/>
    <n v="0"/>
    <s v="Reparación directa"/>
    <n v="0"/>
    <s v="MEDIO BAJO"/>
    <s v="MEDIO BAJO"/>
    <s v="MEDIO BAJO"/>
    <s v="MEDIO BAJO"/>
    <n v="0.3"/>
    <s v="MEDIA"/>
    <n v="766350000"/>
    <n v="1"/>
    <n v="0"/>
    <n v="0"/>
    <n v="0"/>
    <n v="0"/>
    <n v="10"/>
    <s v=""/>
    <s v=""/>
    <s v=""/>
    <d v="2018-12-31T00:00:00"/>
    <s v="2012-06"/>
    <s v="10"/>
    <s v="2018-11"/>
    <n v="1.2828610826577109"/>
    <n v="983120590.69473672"/>
    <n v="983120590.69473672"/>
    <d v="2022-06-06T00:00:00"/>
    <n v="3.4328767123287673"/>
    <n v="6.1362574640221407E-2"/>
    <n v="896820096.18557346"/>
    <n v="0.3"/>
    <s v="MEDIA"/>
    <x v="0"/>
    <n v="896820096.18557346"/>
  </r>
  <r>
    <n v="22"/>
    <d v="2010-09-17T00:00:00"/>
    <d v="2010-08-23T00:00:00"/>
    <s v="Juzgado 21 administrativo de Medellín."/>
    <s v="5001333102120100033100"/>
    <x v="0"/>
    <n v="8304524"/>
    <s v="Manuel Faduil Alzate Cano"/>
    <s v="No aplica (No tiene abogado, la parte actua a nombre propio)"/>
    <n v="0"/>
    <s v="ACCION POPULAR"/>
    <n v="0"/>
    <s v="MEDIO BAJO"/>
    <s v="MEDIO BAJO"/>
    <s v="MEDIO BAJO"/>
    <s v="MEDIO BAJO"/>
    <n v="0.3"/>
    <s v="MEDIA"/>
    <n v="20000000"/>
    <n v="1"/>
    <n v="0"/>
    <n v="0"/>
    <n v="0"/>
    <n v="0"/>
    <n v="10"/>
    <s v=""/>
    <s v=""/>
    <s v=""/>
    <d v="2018-12-31T00:00:00"/>
    <s v="2010-09"/>
    <s v="10"/>
    <s v="2018-11"/>
    <n v="1.3675889631670755"/>
    <n v="27351779.263341509"/>
    <n v="27351779.263341509"/>
    <d v="2020-09-14T00:00:00"/>
    <n v="1.7068493150684931"/>
    <n v="6.1362574640221407E-2"/>
    <n v="26130415.11953238"/>
    <n v="0.3"/>
    <s v="MEDIA"/>
    <x v="0"/>
    <n v="26130415.11953238"/>
  </r>
  <r>
    <n v="23"/>
    <d v="2012-09-28T00:00:00"/>
    <d v="2012-08-21T00:00:00"/>
    <s v="Juzgado 31 Administrativo de Medellin"/>
    <s v="5001333100420120051800"/>
    <x v="0"/>
    <n v="32440696"/>
    <s v="Lilia de Jesús Pérez Muñeton"/>
    <s v="Diana Maria Suarez Ramirez"/>
    <n v="0"/>
    <s v="Nulidad y restablecimiento del derecho (laboral)"/>
    <n v="0"/>
    <s v="ALTO"/>
    <s v="ALTO"/>
    <s v="ALTO"/>
    <s v="ALTO"/>
    <n v="1"/>
    <s v="ALTA"/>
    <n v="500000000"/>
    <n v="1"/>
    <n v="0"/>
    <n v="0"/>
    <n v="0"/>
    <n v="0"/>
    <n v="10"/>
    <s v=""/>
    <s v=""/>
    <s v=""/>
    <d v="2018-12-31T00:00:00"/>
    <s v="2012-09"/>
    <s v="10"/>
    <s v="2018-11"/>
    <n v="1.2789501641474894"/>
    <n v="639475082.07374465"/>
    <n v="639475082.07374465"/>
    <d v="2022-09-26T00:00:00"/>
    <n v="3.7397260273972601"/>
    <n v="6.1362574640221407E-2"/>
    <n v="578569525.44145977"/>
    <n v="1"/>
    <s v="ALTA"/>
    <x v="1"/>
    <n v="578569525.44145977"/>
  </r>
  <r>
    <n v="24"/>
    <d v="2013-02-06T00:00:00"/>
    <d v="2012-12-19T00:00:00"/>
    <s v="Juez 23 Administrativo Oral del Circuito de Medellín"/>
    <s v="5001333302320120048602"/>
    <x v="0"/>
    <n v="43036365"/>
    <s v="María Miriam López Patiño y Otros"/>
    <s v="Jorge Eduardo Vallejo Bravo"/>
    <n v="0"/>
    <s v="CONTENCIOSA REPARACION DIRECTA"/>
    <n v="0"/>
    <s v="MEDIO BAJO"/>
    <s v="MEDIO BAJO"/>
    <s v="MEDIO BAJO"/>
    <s v="MEDIO BAJO"/>
    <n v="0.3"/>
    <s v="MEDIA"/>
    <n v="800000000"/>
    <n v="1"/>
    <n v="0"/>
    <n v="0"/>
    <n v="0"/>
    <n v="0"/>
    <n v="10"/>
    <s v=""/>
    <s v=""/>
    <s v=""/>
    <d v="2018-12-31T00:00:00"/>
    <s v="2013-02"/>
    <s v="10"/>
    <s v="2018-11"/>
    <n v="1.2680495419667526"/>
    <n v="1014439633.573402"/>
    <n v="1014439633.573402"/>
    <d v="2023-02-04T00:00:00"/>
    <n v="4.0986301369863014"/>
    <n v="6.1362574640221407E-2"/>
    <n v="909047288.47458887"/>
    <n v="0.3"/>
    <s v="MEDIA"/>
    <x v="0"/>
    <n v="909047288.47458887"/>
  </r>
  <r>
    <n v="26"/>
    <d v="2013-04-29T00:00:00"/>
    <d v="2013-04-23T00:00:00"/>
    <s v="CONSEJO DE ESTADO - NVO. PONENTE:CARMELO PERDOMO CUETER NUEVO TITULAR DEL DESPACHO"/>
    <s v="5001233300020130068501"/>
    <x v="0"/>
    <n v="32443378"/>
    <s v="LUZ MAGNOLIA URIBE RESTREPO"/>
    <s v="AZAEL DE JESUS CARVAJAL MARTINEZ"/>
    <n v="0"/>
    <s v="Acción de Nulidad y Restablecimiento del Derecho"/>
    <n v="0"/>
    <s v="ALTO"/>
    <s v="ALTO"/>
    <s v="ALTO"/>
    <s v="ALTO"/>
    <n v="1"/>
    <s v="ALTA"/>
    <n v="109901865"/>
    <n v="1"/>
    <n v="0"/>
    <n v="0"/>
    <n v="0"/>
    <n v="0"/>
    <n v="10"/>
    <s v=""/>
    <s v=""/>
    <s v=""/>
    <d v="2018-12-31T00:00:00"/>
    <s v="2013-04"/>
    <s v="10"/>
    <s v="2018-11"/>
    <n v="1.2622532331905363"/>
    <n v="138723984.42991984"/>
    <n v="138723984.42991984"/>
    <d v="2023-04-27T00:00:00"/>
    <n v="4.3232876712328769"/>
    <n v="6.1362574640221407E-2"/>
    <n v="123566445.09643441"/>
    <n v="1"/>
    <s v="ALTA"/>
    <x v="1"/>
    <n v="123566445.09643441"/>
  </r>
  <r>
    <n v="27"/>
    <d v="2013-03-21T00:00:00"/>
    <d v="2013-02-15T00:00:00"/>
    <s v="Juzgado 25 Administrativo Oral de Medellín"/>
    <s v="5001333302520130012300"/>
    <x v="0"/>
    <n v="70102312"/>
    <s v="Alberto Gonzalez Mascaroz"/>
    <s v="Carlos Alberto Duque Restrepo"/>
    <n v="0"/>
    <s v="Nulidad y restablecimiento del derecho (laboral)"/>
    <n v="0"/>
    <s v="MEDIO BAJO"/>
    <s v="MEDIO BAJO"/>
    <s v="MEDIO BAJO"/>
    <s v="MEDIO BAJO"/>
    <n v="0.3"/>
    <s v="MEDIA"/>
    <n v="40429067"/>
    <n v="1"/>
    <n v="0"/>
    <n v="0"/>
    <n v="0"/>
    <n v="0"/>
    <n v="10"/>
    <s v=""/>
    <s v=""/>
    <s v=""/>
    <d v="2018-12-31T00:00:00"/>
    <s v="2013-03"/>
    <s v="10"/>
    <s v="2018-11"/>
    <n v="1.2654459840650851"/>
    <n v="51160800.47464826"/>
    <n v="51160800.47464826"/>
    <d v="2023-03-19T00:00:00"/>
    <n v="4.2164383561643834"/>
    <n v="6.1362574640221407E-2"/>
    <n v="45701270.565833487"/>
    <n v="0.3"/>
    <s v="MEDIA"/>
    <x v="0"/>
    <n v="45701270.565833487"/>
  </r>
  <r>
    <n v="28"/>
    <d v="2013-06-06T00:00:00"/>
    <d v="2013-04-24T00:00:00"/>
    <s v="Octavo Laboral del Circuito de Medellín"/>
    <s v="5001310500820130047800"/>
    <x v="1"/>
    <n v="70103832"/>
    <s v="Sánchez Balzán Pablo Emilio"/>
    <s v="Adriana María Hurtado Bernal"/>
    <n v="0"/>
    <s v="JURIS. ORD. LABORAL"/>
    <n v="0"/>
    <s v="MEDIO BAJO"/>
    <s v="MEDIO BAJO"/>
    <s v="MEDIO BAJO"/>
    <s v="MEDIO BAJO"/>
    <n v="0.3"/>
    <s v="MEDIA"/>
    <n v="42500000"/>
    <n v="1"/>
    <n v="0"/>
    <n v="0"/>
    <n v="0"/>
    <n v="0"/>
    <n v="10"/>
    <s v=""/>
    <s v=""/>
    <s v=""/>
    <d v="2018-12-31T00:00:00"/>
    <s v="2013-06"/>
    <s v="10"/>
    <s v="2018-11"/>
    <n v="1.2557959158482872"/>
    <n v="53371326.423552208"/>
    <n v="53371326.423552208"/>
    <d v="2023-06-04T00:00:00"/>
    <n v="4.4273972602739722"/>
    <n v="6.1362574640221407E-2"/>
    <n v="47407482.633807391"/>
    <n v="0.3"/>
    <s v="MEDIA"/>
    <x v="0"/>
    <n v="47407482.633807391"/>
  </r>
  <r>
    <n v="30"/>
    <d v="2013-08-13T00:00:00"/>
    <d v="2013-07-15T00:00:00"/>
    <s v="Tribunal Administrativo Oral de Antioquia - Gloria Maria Gomez"/>
    <s v="5001233300020130105500"/>
    <x v="0"/>
    <n v="70048648"/>
    <s v="FRANK ANTONIO URIBE ALVAREZ"/>
    <s v="Carlos Horacio Londoño Moreno"/>
    <n v="0"/>
    <s v="Llamamiento en garantia - Nulidad y restablecimiento"/>
    <n v="0"/>
    <s v="MEDIO BAJO"/>
    <s v="MEDIO BAJO"/>
    <s v="MEDIO BAJO"/>
    <s v="MEDIO BAJO"/>
    <n v="0.3"/>
    <s v="MEDIA"/>
    <n v="68933733"/>
    <n v="1"/>
    <n v="0"/>
    <n v="0"/>
    <n v="0"/>
    <n v="0"/>
    <n v="10"/>
    <s v=""/>
    <s v=""/>
    <s v=""/>
    <d v="2018-12-31T00:00:00"/>
    <s v="2013-08"/>
    <s v="10"/>
    <s v="2018-11"/>
    <n v="1.2541865323011381"/>
    <n v="86455759.549842522"/>
    <n v="86455759.549842522"/>
    <d v="2023-08-11T00:00:00"/>
    <n v="4.6136986301369864"/>
    <n v="6.1362574640221407E-2"/>
    <n v="76413023.915884539"/>
    <n v="0.3"/>
    <s v="MEDIA"/>
    <x v="0"/>
    <n v="76413023.915884539"/>
  </r>
  <r>
    <n v="34"/>
    <d v="2013-11-01T00:00:00"/>
    <d v="2013-07-15T00:00:00"/>
    <s v="Tribunal Admtivo Antioquia. M.P. Alvaro Cruz Riaño"/>
    <s v="5001233300020130105600"/>
    <x v="0"/>
    <n v="70044005"/>
    <s v="Fabio Augusto Mejía Fdez"/>
    <s v="Carlos Horacio Londoño Moreno"/>
    <n v="0"/>
    <s v="CONTENCIOSA NULIDAD Y RESTABLECIMIENTO DEL DERECHO LABORAL"/>
    <n v="0"/>
    <s v="ALTO"/>
    <s v="ALTO"/>
    <s v="ALTO"/>
    <s v="ALTO"/>
    <n v="1"/>
    <s v="ALTA"/>
    <n v="45029160"/>
    <n v="1"/>
    <n v="0"/>
    <n v="0"/>
    <n v="0"/>
    <n v="0"/>
    <n v="10"/>
    <s v=""/>
    <s v=""/>
    <s v=""/>
    <d v="2018-12-31T00:00:00"/>
    <s v="2013-11"/>
    <s v="10"/>
    <s v="2018-11"/>
    <n v="1.2564951055141163"/>
    <n v="56578919.14541202"/>
    <n v="56578919.14541202"/>
    <d v="2023-10-30T00:00:00"/>
    <n v="4.8328767123287673"/>
    <n v="6.1362574640221407E-2"/>
    <n v="49714207.796329252"/>
    <n v="1"/>
    <s v="ALTA"/>
    <x v="1"/>
    <n v="49714207.796329252"/>
  </r>
  <r>
    <n v="35"/>
    <d v="2013-11-27T00:00:00"/>
    <d v="2013-11-08T00:00:00"/>
    <s v="Veinte Laboral del Circuito de Medellín"/>
    <s v="5001310502020130134700"/>
    <x v="1"/>
    <n v="70067344"/>
    <s v="Ortiz Tavera Jhon Jairo"/>
    <s v="Adriana María Hurtado Bernal"/>
    <n v="0"/>
    <s v="JURIS. ORD. LABORAL"/>
    <n v="0"/>
    <s v="MEDIO BAJO"/>
    <s v="MEDIO BAJO"/>
    <s v="MEDIO BAJO"/>
    <s v="MEDIO BAJO"/>
    <n v="0.3"/>
    <s v="MEDIA"/>
    <n v="32000000"/>
    <n v="1"/>
    <n v="0"/>
    <n v="0"/>
    <n v="0"/>
    <n v="0"/>
    <n v="10"/>
    <s v=""/>
    <s v=""/>
    <s v=""/>
    <d v="2018-12-31T00:00:00"/>
    <s v="2013-11"/>
    <s v="10"/>
    <s v="2018-11"/>
    <n v="1.2564951055141163"/>
    <n v="40207843.376451723"/>
    <n v="40207843.376451723"/>
    <d v="2023-11-25T00:00:00"/>
    <n v="4.904109589041096"/>
    <n v="6.1362574640221407E-2"/>
    <n v="35262142.231379248"/>
    <n v="0.3"/>
    <s v="MEDIA"/>
    <x v="0"/>
    <n v="35262142.231379248"/>
  </r>
  <r>
    <n v="36"/>
    <d v="2013-11-15T00:00:00"/>
    <d v="2013-08-30T00:00:00"/>
    <s v="Quinto Admtvo Oral"/>
    <s v="5001333300520130041500"/>
    <x v="0"/>
    <n v="32527363"/>
    <s v="Fanny del Socorro Florez"/>
    <s v="Azael de Jesús Carvajal Martínez"/>
    <n v="0"/>
    <s v="CONTENCIOSA NULIDAD Y RESTABLECIMIENTO DEL DERECHO LABORAL"/>
    <n v="0"/>
    <s v="MEDIO BAJO"/>
    <s v="MEDIO BAJO"/>
    <s v="MEDIO BAJO"/>
    <s v="MEDIO BAJO"/>
    <n v="0.3"/>
    <s v="MEDIA"/>
    <n v="13068496"/>
    <n v="1"/>
    <n v="0"/>
    <n v="0"/>
    <n v="0"/>
    <n v="0"/>
    <n v="10"/>
    <s v=""/>
    <s v=""/>
    <s v=""/>
    <d v="2018-12-31T00:00:00"/>
    <s v="2013-11"/>
    <s v="10"/>
    <s v="2018-11"/>
    <n v="1.2564951055141163"/>
    <n v="16420501.260430805"/>
    <n v="16420501.260430805"/>
    <d v="2023-11-13T00:00:00"/>
    <n v="4.8712328767123285"/>
    <n v="6.1362574640221407E-2"/>
    <n v="14413400.709368004"/>
    <n v="0.3"/>
    <s v="MEDIA"/>
    <x v="0"/>
    <n v="14413400.709368004"/>
  </r>
  <r>
    <n v="44"/>
    <d v="2014-03-06T00:00:00"/>
    <d v="2014-02-20T00:00:00"/>
    <s v="Juzgado 28 Administrativo Oral de Medellín"/>
    <s v="5001333302820140019800"/>
    <x v="0"/>
    <n v="98500372"/>
    <s v="Luís Alfredo Atehortua Castro"/>
    <s v="Marisol Orozco Giraldo"/>
    <n v="0"/>
    <s v="Nulidad y restablecimiento del derecho (laboral)"/>
    <n v="0"/>
    <s v="MEDIO BAJO"/>
    <s v="MEDIO BAJO"/>
    <s v="MEDIO BAJO"/>
    <s v="MEDIO BAJO"/>
    <n v="0.3"/>
    <s v="MEDIA"/>
    <n v="56193600"/>
    <n v="1"/>
    <n v="0"/>
    <n v="0"/>
    <n v="0"/>
    <n v="0"/>
    <n v="10"/>
    <s v=""/>
    <s v=""/>
    <s v=""/>
    <d v="2018-12-31T00:00:00"/>
    <s v="2014-03"/>
    <s v="10"/>
    <s v="2018-11"/>
    <n v="1.2344448142282234"/>
    <n v="69367898.112815097"/>
    <n v="69367898.112815097"/>
    <d v="2024-03-03T00:00:00"/>
    <n v="5.1753424657534248"/>
    <n v="6.1362574640221407E-2"/>
    <n v="60395394.064852238"/>
    <n v="0.3"/>
    <s v="MEDIA"/>
    <x v="0"/>
    <n v="60395394.064852238"/>
  </r>
  <r>
    <n v="46"/>
    <d v="2013-12-02T00:00:00"/>
    <d v="2013-10-02T00:00:00"/>
    <s v="Tribunal Superior de Medellín - Sala Laboral. M.P. Ana María Zapata Pérez."/>
    <s v="5001310501320130121601"/>
    <x v="1"/>
    <n v="8349498"/>
    <s v="Juan Fernando Tamayo Escobar"/>
    <s v="Ruben Dario Rico Guerra"/>
    <n v="0"/>
    <s v="Ordinario laboral"/>
    <n v="0"/>
    <s v="ALTO"/>
    <s v="ALTO"/>
    <s v="ALTO"/>
    <s v="ALTO"/>
    <n v="1"/>
    <s v="ALTA"/>
    <n v="67000000"/>
    <n v="1"/>
    <n v="0"/>
    <n v="0"/>
    <n v="0"/>
    <n v="0"/>
    <n v="10"/>
    <s v=""/>
    <s v=""/>
    <s v=""/>
    <d v="2018-12-31T00:00:00"/>
    <s v="2013-12"/>
    <s v="10"/>
    <s v="2018-11"/>
    <n v="1.2531922903129915"/>
    <n v="83963883.450970426"/>
    <n v="83963883.450970426"/>
    <d v="2023-11-30T00:00:00"/>
    <n v="4.9178082191780819"/>
    <n v="6.1362574640221407E-2"/>
    <n v="73609048.98075439"/>
    <n v="1"/>
    <s v="ALTA"/>
    <x v="1"/>
    <n v="73609048.98075439"/>
  </r>
  <r>
    <n v="48"/>
    <d v="2014-08-10T00:00:00"/>
    <d v="2013-11-19T00:00:00"/>
    <s v="Doce Admtivo Oral"/>
    <s v="5001333301220130113300"/>
    <x v="0"/>
    <n v="71609711"/>
    <s v="José Antonio García Pereañez"/>
    <s v="Edwin Osorio Rodríguez"/>
    <n v="0"/>
    <s v="CONTENCIOSA REPARACION DIRECTA"/>
    <n v="0"/>
    <s v="MEDIO BAJO"/>
    <s v="MEDIO BAJO"/>
    <s v="MEDIO BAJO"/>
    <s v="MEDIO BAJO"/>
    <n v="0.3"/>
    <s v="MEDIA"/>
    <n v="160000000"/>
    <n v="1"/>
    <n v="0"/>
    <n v="0"/>
    <n v="0"/>
    <n v="0"/>
    <n v="10"/>
    <s v=""/>
    <s v=""/>
    <s v=""/>
    <d v="2018-12-31T00:00:00"/>
    <s v="2014-08"/>
    <s v="10"/>
    <s v="2018-11"/>
    <n v="1.217446698302876"/>
    <n v="194791471.72846016"/>
    <n v="194791471.72846016"/>
    <d v="2024-08-07T00:00:00"/>
    <n v="5.6054794520547944"/>
    <n v="6.1362574640221407E-2"/>
    <n v="167654648.11544541"/>
    <n v="0.3"/>
    <s v="MEDIA"/>
    <x v="0"/>
    <n v="167654648.11544541"/>
  </r>
  <r>
    <n v="49"/>
    <d v="2013-08-21T00:00:00"/>
    <d v="2013-07-17T00:00:00"/>
    <s v="Tribunal Admtivo Antioquia. M.P. Beatriz Elena Jaramillo Muñoz"/>
    <s v="5001233300020130110400"/>
    <x v="0"/>
    <n v="32539624"/>
    <s v="Yamile del Socorro Saldarriaga Osorio"/>
    <s v="AMANDA PINEDA GUTIERREZ"/>
    <n v="0"/>
    <s v="CONTENCIOSA NULIDAD Y RESTABLECIMIENTO DEL DERECHO LABORAL"/>
    <n v="0"/>
    <s v="MEDIO BAJO"/>
    <s v="MEDIO BAJO"/>
    <s v="MEDIO BAJO"/>
    <s v="MEDIO BAJO"/>
    <n v="0.3"/>
    <s v="MEDIA"/>
    <n v="74808547"/>
    <n v="1"/>
    <n v="0"/>
    <n v="0"/>
    <n v="0"/>
    <n v="0"/>
    <n v="10"/>
    <s v=""/>
    <s v=""/>
    <s v=""/>
    <d v="2018-12-31T00:00:00"/>
    <s v="2013-08"/>
    <s v="10"/>
    <s v="2018-11"/>
    <n v="1.2541865323011381"/>
    <n v="93823872.148416713"/>
    <n v="93823872.148416713"/>
    <d v="2023-08-19T00:00:00"/>
    <n v="4.6356164383561644"/>
    <n v="6.1362574640221407E-2"/>
    <n v="82876623.766546085"/>
    <n v="0.3"/>
    <s v="MEDIA"/>
    <x v="0"/>
    <n v="82876623.766546085"/>
  </r>
  <r>
    <n v="50"/>
    <d v="2014-05-05T00:00:00"/>
    <d v="2013-12-26T00:00:00"/>
    <s v="Juzgado 8 Civil de Circuito de Medellín"/>
    <s v="5001333301220130130200"/>
    <x v="0"/>
    <n v="15383607"/>
    <s v="Hernando Alonso Londoño Echeverri"/>
    <s v="Juan Pablo Valencia Grajales"/>
    <n v="0"/>
    <s v="Reparación directa"/>
    <n v="0"/>
    <s v="ALTO"/>
    <s v="ALTO"/>
    <s v="ALTO"/>
    <s v="ALTO"/>
    <n v="1"/>
    <s v="ALTA"/>
    <n v="61600000"/>
    <n v="1"/>
    <n v="0"/>
    <n v="0"/>
    <n v="0"/>
    <n v="0"/>
    <n v="10"/>
    <s v=""/>
    <s v=""/>
    <s v=""/>
    <d v="2018-12-31T00:00:00"/>
    <s v="2014-05"/>
    <s v="10"/>
    <s v="2018-11"/>
    <n v="1.2229045195695187"/>
    <n v="75330918.405482352"/>
    <n v="75330918.405482352"/>
    <d v="2024-05-02T00:00:00"/>
    <n v="5.3397260273972602"/>
    <n v="6.1362574640221407E-2"/>
    <n v="65299200.159146294"/>
    <n v="1"/>
    <s v="ALTA"/>
    <x v="1"/>
    <n v="65299200.159146294"/>
  </r>
  <r>
    <n v="52"/>
    <d v="2014-05-08T00:00:00"/>
    <d v="2014-04-11T00:00:00"/>
    <s v="Juzgado 27 Administrativo Oral de Medellín"/>
    <s v="5001333302720140046000"/>
    <x v="0"/>
    <n v="43606323"/>
    <s v="Martha Cecilia Estrada Taborda"/>
    <s v="Carlos Alberto Duque Restrepo"/>
    <n v="0"/>
    <s v="Reparación directa"/>
    <n v="0"/>
    <s v="ALTO"/>
    <s v="ALTO"/>
    <s v="ALTO"/>
    <s v="ALTO"/>
    <n v="1"/>
    <s v="ALTA"/>
    <n v="66000000"/>
    <n v="1"/>
    <n v="0"/>
    <n v="0"/>
    <n v="0"/>
    <n v="0"/>
    <n v="10"/>
    <s v=""/>
    <s v=""/>
    <s v=""/>
    <d v="2018-12-31T00:00:00"/>
    <s v="2014-05"/>
    <s v="10"/>
    <s v="2018-11"/>
    <n v="1.2229045195695187"/>
    <n v="80711698.291588232"/>
    <n v="80711698.291588232"/>
    <d v="2024-05-05T00:00:00"/>
    <n v="5.3479452054794523"/>
    <n v="6.1362574640221407E-2"/>
    <n v="69948040.181826413"/>
    <n v="1"/>
    <s v="ALTA"/>
    <x v="1"/>
    <n v="69948040.181826413"/>
  </r>
  <r>
    <n v="53"/>
    <d v="2014-04-25T00:00:00"/>
    <d v="2014-03-20T00:00:00"/>
    <s v="Veinte Laboral del Circuito de Medellín"/>
    <s v="5001310502020140039800"/>
    <x v="1"/>
    <n v="8047185"/>
    <s v="Osuna Gándara Antonio Juan"/>
    <s v="Adriana María Hurtado Bernal"/>
    <n v="0"/>
    <s v="JURIS. ORD. LABORAL"/>
    <n v="0"/>
    <s v="MEDIO BAJO"/>
    <s v="MEDIO BAJO"/>
    <s v="MEDIO BAJO"/>
    <s v="MEDIO BAJO"/>
    <n v="0.3"/>
    <s v="MEDIA"/>
    <n v="19000000"/>
    <n v="1"/>
    <n v="0"/>
    <n v="0"/>
    <n v="0"/>
    <n v="0"/>
    <n v="10"/>
    <s v=""/>
    <s v=""/>
    <s v=""/>
    <d v="2018-12-31T00:00:00"/>
    <s v="2014-04"/>
    <s v="10"/>
    <s v="2018-11"/>
    <n v="1.2288204235767388"/>
    <n v="23347588.047958039"/>
    <n v="23347588.047958039"/>
    <d v="2024-04-22T00:00:00"/>
    <n v="5.3123287671232875"/>
    <n v="6.1362574640221407E-2"/>
    <n v="20253266.099715997"/>
    <n v="0.3"/>
    <s v="MEDIA"/>
    <x v="0"/>
    <n v="20253266.099715997"/>
  </r>
  <r>
    <n v="55"/>
    <d v="2014-05-21T00:00:00"/>
    <d v="2014-04-11T00:00:00"/>
    <s v="Juzgado 24 Administrativo Oral de Medellín"/>
    <s v="5001333302420140046300"/>
    <x v="0"/>
    <n v="71337736"/>
    <s v="Alejandro Mira Agudelo"/>
    <s v="JUAN CARLOS MONTOYA ECHEVERRI"/>
    <n v="0"/>
    <s v="CONTENCIOSA NULIDAD Y RESTABLECIMIENTO DEL DERECHO LABORAL"/>
    <n v="0"/>
    <s v="MEDIO BAJO"/>
    <s v="MEDIO BAJO"/>
    <s v="MEDIO BAJO"/>
    <s v="MEDIO BAJO"/>
    <n v="0.3"/>
    <s v="MEDIA"/>
    <n v="56193600"/>
    <n v="1"/>
    <n v="0"/>
    <n v="0"/>
    <n v="0"/>
    <n v="0"/>
    <n v="10"/>
    <s v=""/>
    <s v=""/>
    <s v=""/>
    <d v="2018-12-31T00:00:00"/>
    <s v="2014-05"/>
    <s v="10"/>
    <s v="2018-11"/>
    <n v="1.2229045195695187"/>
    <n v="68719407.410881713"/>
    <n v="68719407.410881713"/>
    <d v="2024-05-18T00:00:00"/>
    <n v="5.3835616438356162"/>
    <n v="6.1362574640221407E-2"/>
    <n v="59498290.720198497"/>
    <n v="0.3"/>
    <s v="MEDIA"/>
    <x v="0"/>
    <n v="59498290.720198497"/>
  </r>
  <r>
    <n v="56"/>
    <d v="2014-05-21T00:00:00"/>
    <d v="2014-04-12T00:00:00"/>
    <s v="Juzgado 24 Administrativo Oral de Medellín"/>
    <s v="5001333302420140046500"/>
    <x v="0"/>
    <n v="37726659"/>
    <s v="Marcela María Manrique Moreno"/>
    <s v="Juan Carlos Montoya Echeverry"/>
    <n v="0"/>
    <s v="Nulidad y restablecimiento del derecho (laboral)"/>
    <n v="0"/>
    <s v="MEDIO BAJO"/>
    <s v="MEDIO BAJO"/>
    <s v="MEDIO BAJO"/>
    <s v="MEDIO BAJO"/>
    <n v="0.3"/>
    <s v="MEDIA"/>
    <n v="56193600"/>
    <n v="1"/>
    <n v="0"/>
    <n v="0"/>
    <n v="0"/>
    <n v="0"/>
    <n v="10"/>
    <s v=""/>
    <s v=""/>
    <s v=""/>
    <d v="2018-12-31T00:00:00"/>
    <s v="2014-05"/>
    <s v="10"/>
    <s v="2018-11"/>
    <n v="1.2229045195695187"/>
    <n v="68719407.410881713"/>
    <n v="68719407.410881713"/>
    <d v="2024-05-18T00:00:00"/>
    <n v="5.3835616438356162"/>
    <n v="6.1362574640221407E-2"/>
    <n v="59498290.720198497"/>
    <n v="0.3"/>
    <s v="MEDIA"/>
    <x v="0"/>
    <n v="59498290.720198497"/>
  </r>
  <r>
    <n v="57"/>
    <d v="2014-07-07T00:00:00"/>
    <d v="2014-04-11T00:00:00"/>
    <s v="Juzgado 12 Admisnistrativo Oral de Medellín"/>
    <s v="5001333301220140046100"/>
    <x v="0"/>
    <n v="98494034"/>
    <s v="Albeiro Alonso Restrepo Cossio"/>
    <s v="Juan Carlos Montoya Echeverry"/>
    <n v="0"/>
    <s v="Nulidad y restablecimiento del derecho (laboral)"/>
    <n v="0"/>
    <s v="MEDIO BAJO"/>
    <s v="MEDIO BAJO"/>
    <s v="MEDIO BAJO"/>
    <s v="MEDIO BAJO"/>
    <n v="0.3"/>
    <s v="MEDIA"/>
    <n v="48040200"/>
    <n v="1"/>
    <n v="0"/>
    <n v="0"/>
    <n v="0"/>
    <n v="0"/>
    <n v="10"/>
    <s v=""/>
    <s v=""/>
    <s v=""/>
    <d v="2018-12-31T00:00:00"/>
    <s v="2014-07"/>
    <s v="10"/>
    <s v="2018-11"/>
    <n v="1.2199201855485335"/>
    <n v="58605209.697788663"/>
    <n v="58605209.697788663"/>
    <d v="2024-07-04T00:00:00"/>
    <n v="5.5123287671232877"/>
    <n v="6.1362574640221407E-2"/>
    <n v="50566699.148259766"/>
    <n v="0.3"/>
    <s v="MEDIA"/>
    <x v="0"/>
    <n v="50566699.148259766"/>
  </r>
  <r>
    <n v="60"/>
    <d v="2014-06-16T00:00:00"/>
    <d v="2014-04-21T00:00:00"/>
    <s v="Juzgado 10 Adminsitrativo Oral de Medellín"/>
    <s v="5001333301020140046800"/>
    <x v="0"/>
    <n v="318686"/>
    <s v="Cacier Zilahy Hadad Arriaga"/>
    <s v="Marisol Orozco Giraldo"/>
    <n v="0"/>
    <s v="Nulidad y restablecimiento del derecho (laboral)"/>
    <n v="0"/>
    <s v="MEDIO BAJO"/>
    <s v="MEDIO BAJO"/>
    <s v="MEDIO BAJO"/>
    <s v="MEDIO BAJO"/>
    <n v="0.3"/>
    <s v="MEDIA"/>
    <n v="52197000"/>
    <n v="1"/>
    <n v="0"/>
    <n v="0"/>
    <n v="0"/>
    <n v="0"/>
    <n v="10"/>
    <s v=""/>
    <s v=""/>
    <s v=""/>
    <d v="2018-12-31T00:00:00"/>
    <s v="2014-06"/>
    <s v="10"/>
    <s v="2018-11"/>
    <n v="1.2217659245774428"/>
    <n v="63772515.965168782"/>
    <n v="63772515.965168782"/>
    <d v="2024-06-13T00:00:00"/>
    <n v="5.4547945205479449"/>
    <n v="6.1362574640221407E-2"/>
    <n v="55110033.058429368"/>
    <n v="0.3"/>
    <s v="MEDIA"/>
    <x v="0"/>
    <n v="55110033.058429368"/>
  </r>
  <r>
    <n v="61"/>
    <d v="2014-01-15T00:00:00"/>
    <d v="2013-12-13T00:00:00"/>
    <s v="Octavo Laboral del Circuito de Medellín"/>
    <s v="5001310500820130166000"/>
    <x v="1"/>
    <n v="8403242"/>
    <s v="Durango Moná Luis Carlos"/>
    <s v="Adriana María Hurtado Bernal"/>
    <n v="0"/>
    <s v="JURIS. ORD. LABORAL"/>
    <n v="0"/>
    <s v="MEDIO BAJO"/>
    <s v="MEDIO BAJO"/>
    <s v="MEDIO BAJO"/>
    <s v="MEDIO BAJO"/>
    <n v="0.3"/>
    <s v="MEDIA"/>
    <n v="35000000"/>
    <n v="1"/>
    <n v="0"/>
    <n v="0"/>
    <n v="0"/>
    <n v="0"/>
    <n v="10"/>
    <s v=""/>
    <s v=""/>
    <s v=""/>
    <d v="2018-12-31T00:00:00"/>
    <s v="2014-01"/>
    <s v="10"/>
    <s v="2018-11"/>
    <n v="1.2471281110332395"/>
    <n v="43649483.886163384"/>
    <n v="43649483.886163384"/>
    <d v="2024-01-13T00:00:00"/>
    <n v="5.0383561643835613"/>
    <n v="6.1362574640221407E-2"/>
    <n v="38143156.863678962"/>
    <n v="0.3"/>
    <s v="MEDIA"/>
    <x v="0"/>
    <n v="38143156.863678962"/>
  </r>
  <r>
    <n v="62"/>
    <d v="2013-09-20T00:00:00"/>
    <d v="2013-07-15T00:00:00"/>
    <s v="Juzgado Primero Administrativo Oral De Descongestión Del Circuito De Ibagué"/>
    <s v="73001333300120130059500"/>
    <x v="0"/>
    <n v="5946865"/>
    <s v="Carlos Eduardo Pineda Amortegui"/>
    <s v="Liliana Patricia Varón Ruíz"/>
    <n v="0"/>
    <s v="CONTENCIOSA NULIDAD Y RESTABLECIMIENTO DEL DERECHO"/>
    <n v="0"/>
    <s v="ALTO"/>
    <s v="ALTO"/>
    <s v="ALTO"/>
    <s v="ALTO"/>
    <n v="1"/>
    <s v="ALTA"/>
    <n v="384000000"/>
    <n v="1"/>
    <n v="0"/>
    <n v="0"/>
    <n v="0"/>
    <n v="0"/>
    <n v="11"/>
    <s v=""/>
    <s v=""/>
    <s v=""/>
    <d v="2018-12-31T00:00:00"/>
    <s v="2013-09"/>
    <s v="11"/>
    <s v="2018-11"/>
    <n v="1.2505235205464884"/>
    <n v="480201031.88985157"/>
    <n v="480201031.88985157"/>
    <d v="2024-09-17T00:00:00"/>
    <n v="5.7178082191780826"/>
    <n v="6.1362574640221407E-2"/>
    <n v="412062519.99703884"/>
    <n v="1"/>
    <s v="ALTA"/>
    <x v="1"/>
    <n v="412062519.99703884"/>
  </r>
  <r>
    <n v="65"/>
    <d v="2014-05-12T00:00:00"/>
    <d v="2014-02-20T00:00:00"/>
    <s v="Juzgado 20 Administrativo Oral de Medellín"/>
    <s v="5001333302020140020000"/>
    <x v="0"/>
    <n v="70952020"/>
    <s v="Hernán Darío Vergara Mesa"/>
    <s v="Marisol Orozco Giraldo"/>
    <n v="0"/>
    <s v="Nulidad y restablecimiento del derecho (laboral)"/>
    <n v="0"/>
    <s v="MEDIO BAJO"/>
    <s v="MEDIO BAJO"/>
    <s v="MEDIO BAJO"/>
    <s v="MEDIO BAJO"/>
    <n v="0.3"/>
    <s v="MEDIA"/>
    <n v="56193600"/>
    <n v="1"/>
    <n v="0"/>
    <n v="0"/>
    <n v="0"/>
    <n v="0"/>
    <n v="10"/>
    <s v=""/>
    <s v=""/>
    <s v=""/>
    <d v="2018-12-31T00:00:00"/>
    <s v="2014-05"/>
    <s v="10"/>
    <s v="2018-11"/>
    <n v="1.2229045195695187"/>
    <n v="68719407.410881713"/>
    <n v="68719407.410881713"/>
    <d v="2024-05-09T00:00:00"/>
    <n v="5.3589041095890408"/>
    <n v="6.1362574640221407E-2"/>
    <n v="59537568.209587425"/>
    <n v="0.3"/>
    <s v="MEDIA"/>
    <x v="0"/>
    <n v="59537568.209587425"/>
  </r>
  <r>
    <n v="71"/>
    <d v="2014-01-20T00:00:00"/>
    <d v="2013-11-26T00:00:00"/>
    <s v="Octavo Admtvo Oral"/>
    <s v="5001333300820130080600"/>
    <x v="0"/>
    <n v="32453187"/>
    <s v="Lyda Cecilia Alvarez Vélez"/>
    <s v="Angela María Bedoya Serna"/>
    <n v="0"/>
    <s v="CONTENCIOSA NULIDAD Y RESTABLECIMIENTO DEL DERECHO LABORAL"/>
    <n v="0"/>
    <s v="MEDIO BAJO"/>
    <s v="MEDIO BAJO"/>
    <s v="MEDIO BAJO"/>
    <s v="MEDIO BAJO"/>
    <n v="0.3"/>
    <s v="MEDIA"/>
    <n v="30000000"/>
    <n v="1"/>
    <n v="0"/>
    <n v="0"/>
    <n v="0"/>
    <n v="0"/>
    <n v="10"/>
    <s v=""/>
    <s v=""/>
    <s v=""/>
    <d v="2018-12-31T00:00:00"/>
    <s v="2014-01"/>
    <s v="10"/>
    <s v="2018-11"/>
    <n v="1.2471281110332395"/>
    <n v="37413843.330997184"/>
    <n v="37413843.330997184"/>
    <d v="2024-01-18T00:00:00"/>
    <n v="5.0520547945205481"/>
    <n v="6.1362574640221407E-2"/>
    <n v="32682150.127564516"/>
    <n v="0.3"/>
    <s v="MEDIA"/>
    <x v="0"/>
    <n v="32682150.127564516"/>
  </r>
  <r>
    <n v="77"/>
    <d v="2014-09-10T00:00:00"/>
    <d v="2014-03-25T00:00:00"/>
    <s v="Tribunal Administrativo de Antioquia"/>
    <s v="5001233300020140058200"/>
    <x v="0"/>
    <n v="8406020"/>
    <s v="Jorge Iván Cardona Echeverri"/>
    <s v="Marcela Tamayo Arango"/>
    <n v="0"/>
    <s v="Controversias contractuales"/>
    <n v="0"/>
    <s v="MEDIO BAJO"/>
    <s v="MEDIO BAJO"/>
    <s v="MEDIO BAJO"/>
    <s v="MEDIO BAJO"/>
    <n v="0.3"/>
    <s v="MEDIA"/>
    <n v="504000000"/>
    <n v="1"/>
    <n v="0"/>
    <n v="0"/>
    <n v="0"/>
    <n v="0"/>
    <n v="10"/>
    <s v=""/>
    <s v=""/>
    <s v=""/>
    <d v="2018-12-31T00:00:00"/>
    <s v="2014-09"/>
    <s v="10"/>
    <s v="2018-11"/>
    <n v="1.2157951176279642"/>
    <n v="612760739.28449392"/>
    <n v="612760739.28449392"/>
    <d v="2024-09-07T00:00:00"/>
    <n v="5.6904109589041099"/>
    <n v="6.1362574640221407E-2"/>
    <n v="526198255.66359043"/>
    <n v="0.3"/>
    <s v="MEDIA"/>
    <x v="0"/>
    <n v="526198255.66359043"/>
  </r>
  <r>
    <n v="85"/>
    <d v="2014-04-20T00:00:00"/>
    <d v="2013-04-25T00:00:00"/>
    <s v="Tribunal Administrativo de Antioquia Oralidad - M.P. Alvaro Cruz Riaño"/>
    <s v="5001233300020130070000"/>
    <x v="0"/>
    <n v="71310023"/>
    <s v="Juan Esteban Velez Villegas"/>
    <s v="Flor Elena Gonzalez Ramirez"/>
    <n v="0"/>
    <s v="Acción de nulidad"/>
    <n v="0"/>
    <s v="MEDIO BAJO"/>
    <s v="MEDIO BAJO"/>
    <s v="MEDIO BAJO"/>
    <s v="MEDIO BAJO"/>
    <n v="0.3"/>
    <s v="MEDIA"/>
    <n v="31436437"/>
    <n v="1"/>
    <n v="0"/>
    <n v="0"/>
    <n v="0"/>
    <n v="0"/>
    <n v="9"/>
    <s v=""/>
    <s v=""/>
    <s v=""/>
    <d v="2018-12-31T00:00:00"/>
    <s v="2014-04"/>
    <s v="9"/>
    <s v="2018-11"/>
    <n v="1.2288204235767388"/>
    <n v="38629735.830083467"/>
    <n v="38629735.830083467"/>
    <d v="2023-04-18T00:00:00"/>
    <n v="4.2986301369863016"/>
    <n v="6.1362574640221407E-2"/>
    <n v="34431610.700530641"/>
    <n v="0.3"/>
    <s v="MEDIA"/>
    <x v="0"/>
    <n v="34431610.700530641"/>
  </r>
  <r>
    <n v="88"/>
    <d v="2014-10-31T00:00:00"/>
    <d v="2014-09-01T00:00:00"/>
    <s v="Juzgado 8 Administrativo Oral de Medellín"/>
    <s v="5001333300820140127900"/>
    <x v="0"/>
    <n v="43201639"/>
    <s v="Sandra Patricia Duque Quintero"/>
    <s v="Juan Carlos Montoya Echeverry"/>
    <n v="0"/>
    <s v="Nulidad y restablecimiento del derecho (laboral)"/>
    <n v="0"/>
    <s v="MEDIO BAJO"/>
    <s v="MEDIO BAJO"/>
    <s v="MEDIO BAJO"/>
    <s v="MEDIO BAJO"/>
    <n v="0.3"/>
    <s v="MEDIA"/>
    <n v="29148000"/>
    <n v="1"/>
    <n v="0"/>
    <n v="0"/>
    <n v="0"/>
    <n v="0"/>
    <n v="10"/>
    <s v=""/>
    <s v=""/>
    <s v=""/>
    <d v="2018-12-31T00:00:00"/>
    <s v="2014-10"/>
    <s v="10"/>
    <s v="2018-11"/>
    <n v="1.2137948917727839"/>
    <n v="35379693.505393103"/>
    <n v="35379693.505393103"/>
    <d v="2024-10-28T00:00:00"/>
    <n v="5.8301369863013699"/>
    <n v="6.1362574640221407E-2"/>
    <n v="30268329.783544101"/>
    <n v="0.3"/>
    <s v="MEDIA"/>
    <x v="0"/>
    <n v="30268329.783544101"/>
  </r>
  <r>
    <n v="91"/>
    <d v="2015-02-12T00:00:00"/>
    <d v="2014-07-30T00:00:00"/>
    <s v="Treinta Admtivo Oral"/>
    <s v="5001333303020140110000"/>
    <x v="0"/>
    <n v="32016052"/>
    <s v="María del C. Cormick Jurado"/>
    <s v="CARLOS ALBERTO VARGAS FLOREZ"/>
    <n v="0"/>
    <s v="CONTENCIOSA NULIDAD Y RESTABLECIMIENTO DEL DERECHO LABORAL"/>
    <n v="0"/>
    <s v="MEDIO BAJO"/>
    <s v="MEDIO BAJO"/>
    <s v="MEDIO BAJO"/>
    <s v="MEDIO BAJO"/>
    <n v="0.3"/>
    <s v="MEDIA"/>
    <n v="8183195"/>
    <n v="1"/>
    <n v="0"/>
    <n v="0"/>
    <n v="0"/>
    <n v="0"/>
    <n v="10"/>
    <s v=""/>
    <s v=""/>
    <s v=""/>
    <d v="2018-12-31T00:00:00"/>
    <s v="2015-02"/>
    <s v="10"/>
    <s v="2018-11"/>
    <n v="1.1875799980036978"/>
    <n v="9718198.7017638702"/>
    <n v="9718198.7017638702"/>
    <d v="2025-02-09T00:00:00"/>
    <n v="6.1150684931506847"/>
    <n v="6.1362574640221407E-2"/>
    <n v="8251032.7760010082"/>
    <n v="0.3"/>
    <s v="MEDIA"/>
    <x v="0"/>
    <n v="8251032.7760010082"/>
  </r>
  <r>
    <n v="92"/>
    <d v="2014-11-10T00:00:00"/>
    <d v="2014-09-25T00:00:00"/>
    <s v="Juzgado 7 Administrativo Oral de Medellín"/>
    <s v="5001333300720140140800"/>
    <x v="0"/>
    <n v="43259960"/>
    <s v="Diana Paola Herrera Arroyave"/>
    <s v="Juan Carlos Montoya Echeverry"/>
    <n v="0"/>
    <s v="Nulidad y restablecimiento del derecho (laboral)"/>
    <n v="0"/>
    <s v="MEDIO BAJO"/>
    <s v="MEDIO BAJO"/>
    <s v="MEDIO BAJO"/>
    <s v="MEDIO BAJO"/>
    <n v="0.3"/>
    <s v="MEDIA"/>
    <n v="12316800"/>
    <n v="1"/>
    <n v="0"/>
    <n v="0"/>
    <n v="0"/>
    <n v="0"/>
    <n v="10"/>
    <s v=""/>
    <s v=""/>
    <s v=""/>
    <d v="2018-12-31T00:00:00"/>
    <s v="2014-11"/>
    <s v="10"/>
    <s v="2018-11"/>
    <n v="1.212197114976036"/>
    <n v="14930389.425736841"/>
    <n v="14930389.425736841"/>
    <d v="2024-11-07T00:00:00"/>
    <n v="5.8575342465753426"/>
    <n v="6.1362574640221407E-2"/>
    <n v="12764008.327689985"/>
    <n v="0.3"/>
    <s v="MEDIA"/>
    <x v="0"/>
    <n v="12764008.327689985"/>
  </r>
  <r>
    <n v="97"/>
    <d v="2014-01-23T00:00:00"/>
    <d v="2014-12-02T00:00:00"/>
    <s v="Juzgado 3 Administrativo Oral de Medellín"/>
    <s v="5001333300320140036500"/>
    <x v="0"/>
    <n v="43598789"/>
    <s v="Mary Luz Zapata Rodríguez y Otros"/>
    <s v="Manuel Ferney Patiño Perdomo"/>
    <n v="0"/>
    <s v="Reparación directa"/>
    <n v="0"/>
    <s v="MEDIO BAJO"/>
    <s v="MEDIO BAJO"/>
    <s v="MEDIO BAJO"/>
    <s v="MEDIO BAJO"/>
    <n v="0.3"/>
    <s v="MEDIA"/>
    <n v="470000000"/>
    <n v="1"/>
    <n v="0"/>
    <n v="0"/>
    <n v="0"/>
    <n v="0"/>
    <n v="10"/>
    <s v=""/>
    <s v=""/>
    <s v=""/>
    <d v="2018-12-31T00:00:00"/>
    <s v="2014-01"/>
    <s v="10"/>
    <s v="2018-11"/>
    <n v="1.2471281110332395"/>
    <n v="586150212.18562257"/>
    <n v="586150212.18562257"/>
    <d v="2024-01-21T00:00:00"/>
    <n v="5.0602739726027401"/>
    <n v="6.1362574640221407E-2"/>
    <n v="511907732.36123675"/>
    <n v="0.3"/>
    <s v="MEDIA"/>
    <x v="0"/>
    <n v="511907732.36123675"/>
  </r>
  <r>
    <n v="99"/>
    <d v="2014-07-07T00:00:00"/>
    <d v="2014-02-11T00:00:00"/>
    <s v="Tribunal Admtivo Antioquia. M.P. Gloria María Gómez"/>
    <s v="5001233300020140035800"/>
    <x v="0"/>
    <n v="70100824"/>
    <s v="Hernando Velásquez Echeverri"/>
    <s v="CARLOS HORACIO LONDOÑO MORENO"/>
    <n v="0"/>
    <s v="CONTENCIOSA NULIDAD Y RESTABLECIMIENTO DEL DERECHO LABORAL"/>
    <n v="0"/>
    <s v="MEDIO BAJO"/>
    <s v="MEDIO BAJO"/>
    <s v="MEDIO BAJO"/>
    <s v="MEDIO BAJO"/>
    <n v="0.3"/>
    <s v="MEDIA"/>
    <n v="45288767"/>
    <n v="1"/>
    <n v="0"/>
    <n v="0"/>
    <n v="0"/>
    <n v="0"/>
    <n v="10"/>
    <s v=""/>
    <s v=""/>
    <s v=""/>
    <d v="2018-12-31T00:00:00"/>
    <s v="2014-07"/>
    <s v="10"/>
    <s v="2018-11"/>
    <n v="1.2199201855485335"/>
    <n v="55248681.0419043"/>
    <n v="55248681.0419043"/>
    <d v="2024-07-04T00:00:00"/>
    <n v="5.5123287671232877"/>
    <n v="6.1362574640221407E-2"/>
    <n v="47670564.562275656"/>
    <n v="0.3"/>
    <s v="MEDIA"/>
    <x v="0"/>
    <n v="47670564.562275656"/>
  </r>
  <r>
    <n v="100"/>
    <d v="2015-02-17T00:00:00"/>
    <d v="2014-10-31T00:00:00"/>
    <s v="Tribunal Administrativo de Antioquia - M.P. Jairo Jiménez Aristizabal"/>
    <s v="5001233300020140195500"/>
    <x v="0"/>
    <n v="71768714"/>
    <s v="Jader Alexis Castaño Rico"/>
    <s v="Víctor Alonso Pérez Gómez"/>
    <n v="0"/>
    <s v="Nulidad y restablecimiento del derecho (laboral)"/>
    <n v="0"/>
    <s v="MEDIO BAJO"/>
    <s v="MEDIO BAJO"/>
    <s v="MEDIO BAJO"/>
    <s v="MEDIO BAJO"/>
    <n v="0.3"/>
    <s v="MEDIA"/>
    <n v="35851400"/>
    <n v="1"/>
    <n v="0"/>
    <n v="0"/>
    <n v="0"/>
    <n v="0"/>
    <n v="10"/>
    <s v=""/>
    <s v=""/>
    <s v=""/>
    <d v="2018-12-31T00:00:00"/>
    <s v="2015-02"/>
    <s v="10"/>
    <s v="2018-11"/>
    <n v="1.1875799980036978"/>
    <n v="42576405.540429771"/>
    <n v="42576405.540429771"/>
    <d v="2025-02-14T00:00:00"/>
    <n v="6.1287671232876715"/>
    <n v="6.1362574640221407E-2"/>
    <n v="36135353.523064896"/>
    <n v="0.3"/>
    <s v="MEDIA"/>
    <x v="0"/>
    <n v="36135353.523064896"/>
  </r>
  <r>
    <n v="101"/>
    <d v="2009-12-04T00:00:00"/>
    <d v="2009-09-29T00:00:00"/>
    <s v="Consejo de Estado-Sección Tercera. M.P. Martha Nubia Velásquez Rico."/>
    <s v="5001233100020090129501"/>
    <x v="0"/>
    <n v="7249668"/>
    <s v="Jorge Alberto Osorio Londoño y Otros"/>
    <s v="Javier Leonidas Villegas Posada"/>
    <n v="0"/>
    <s v="Reparación directa"/>
    <n v="0"/>
    <s v="MEDIO BAJO"/>
    <s v="MEDIO BAJO"/>
    <s v="MEDIO BAJO"/>
    <s v="MEDIO BAJO"/>
    <n v="0.3"/>
    <s v="MEDIA"/>
    <n v="500000000"/>
    <n v="1"/>
    <n v="0"/>
    <n v="0"/>
    <n v="0"/>
    <n v="0"/>
    <n v="12"/>
    <s v=""/>
    <s v=""/>
    <s v=""/>
    <d v="2018-12-31T00:00:00"/>
    <s v="2009-12"/>
    <s v="12"/>
    <s v="2018-11"/>
    <n v="1.4003872628555762"/>
    <n v="700193631.42778814"/>
    <n v="700193631.42778814"/>
    <d v="2021-12-01T00:00:00"/>
    <n v="2.9205479452054797"/>
    <n v="6.1362574640221407E-2"/>
    <n v="647547546.58526576"/>
    <n v="0.3"/>
    <s v="MEDIA"/>
    <x v="0"/>
    <n v="647547546.58526576"/>
  </r>
  <r>
    <n v="108"/>
    <d v="2014-10-30T00:00:00"/>
    <d v="2014-09-18T00:00:00"/>
    <s v="Tribunal Administrativo Oral de Antioquia - Yolanda Obando Montes"/>
    <s v="5001233300020140167500"/>
    <x v="0"/>
    <n v="32482321"/>
    <s v="MARIA MERCEDES ARIAS VALENCIA"/>
    <s v="Nancy Estella Valencia Olguin"/>
    <n v="0"/>
    <s v="Llamamiento en garantia - Nulidad y restablecimiento"/>
    <n v="0"/>
    <s v="MEDIO BAJO"/>
    <s v="MEDIO BAJO"/>
    <s v="MEDIO BAJO"/>
    <s v="MEDIO BAJO"/>
    <n v="0.3"/>
    <s v="MEDIA"/>
    <n v="71069860"/>
    <n v="1"/>
    <n v="0"/>
    <n v="0"/>
    <n v="0"/>
    <n v="0"/>
    <n v="11"/>
    <s v=""/>
    <s v=""/>
    <s v=""/>
    <d v="2018-12-31T00:00:00"/>
    <s v="2014-10"/>
    <s v="11"/>
    <s v="2018-11"/>
    <n v="1.2137948917727839"/>
    <n v="86264233.027006909"/>
    <n v="86264233.027006909"/>
    <d v="2025-10-27T00:00:00"/>
    <n v="6.8273972602739725"/>
    <n v="6.1362574640221407E-2"/>
    <n v="71857759.24696213"/>
    <n v="0.3"/>
    <s v="MEDIA"/>
    <x v="0"/>
    <n v="71857759.24696213"/>
  </r>
  <r>
    <n v="109"/>
    <d v="2015-02-18T00:00:00"/>
    <d v="2015-01-20T00:00:00"/>
    <s v="Veintitres Admtivo Oral"/>
    <s v="5001333302320150004300"/>
    <x v="0"/>
    <n v="42867455"/>
    <s v="María Eugenia Ortiz GAVIRIA"/>
    <s v="Carlos Horacio Londoño Moreno"/>
    <n v="0"/>
    <s v="CONTENCIOSA NULIDAD Y RESTABLECIMIENTO DEL DERECHO LABORAL"/>
    <n v="0"/>
    <s v="MEDIO BAJO"/>
    <s v="MEDIO BAJO"/>
    <s v="MEDIO BAJO"/>
    <s v="MEDIO BAJO"/>
    <n v="0.3"/>
    <s v="MEDIA"/>
    <n v="12183873"/>
    <n v="1"/>
    <n v="0"/>
    <n v="0"/>
    <n v="0"/>
    <n v="0"/>
    <n v="10"/>
    <s v=""/>
    <s v=""/>
    <s v=""/>
    <d v="2018-12-31T00:00:00"/>
    <s v="2015-02"/>
    <s v="10"/>
    <s v="2018-11"/>
    <n v="1.1875799980036978"/>
    <n v="14469323.873017307"/>
    <n v="14469323.873017307"/>
    <d v="2025-02-15T00:00:00"/>
    <n v="6.1315068493150688"/>
    <n v="6.1362574640221407E-2"/>
    <n v="12279472.392347755"/>
    <n v="0.3"/>
    <s v="MEDIA"/>
    <x v="0"/>
    <n v="12279472.392347755"/>
  </r>
  <r>
    <n v="110"/>
    <d v="2015-02-26T00:00:00"/>
    <d v="2014-07-01T00:00:00"/>
    <s v="Veintiseis Admtivo Oral"/>
    <s v="5001333302620140091100"/>
    <x v="0"/>
    <n v="42985578"/>
    <s v="María Elena Echeverri González"/>
    <s v="Luz Elena Gallego"/>
    <n v="0"/>
    <s v="CONTENCIOSA NULIDAD Y RESTABLECIMIENTO DEL DERECHO LABORAL"/>
    <n v="0"/>
    <s v="MEDIO BAJO"/>
    <s v="MEDIO BAJO"/>
    <s v="MEDIO BAJO"/>
    <s v="MEDIO BAJO"/>
    <n v="0.3"/>
    <s v="MEDIA"/>
    <n v="15529296"/>
    <n v="1"/>
    <n v="0"/>
    <n v="0"/>
    <n v="0"/>
    <n v="0"/>
    <n v="10"/>
    <s v=""/>
    <s v=""/>
    <s v=""/>
    <d v="2018-12-31T00:00:00"/>
    <s v="2015-02"/>
    <s v="10"/>
    <s v="2018-11"/>
    <n v="1.1875799980036978"/>
    <n v="18442281.312678833"/>
    <n v="18442281.312678833"/>
    <d v="2025-02-23T00:00:00"/>
    <n v="6.1534246575342468"/>
    <n v="6.1362574640221407E-2"/>
    <n v="15641966.580876356"/>
    <n v="0.3"/>
    <s v="MEDIA"/>
    <x v="0"/>
    <n v="15641966.580876356"/>
  </r>
  <r>
    <n v="111"/>
    <d v="2014-10-22T00:00:00"/>
    <d v="2013-12-24T00:00:00"/>
    <s v="Veintitres Admtivo Oral"/>
    <s v="5001333302320130130201"/>
    <x v="0"/>
    <n v="27353326"/>
    <s v="Blanca Miriam Chavez Guerrero"/>
    <s v="Nancy Stella Valencia Olguín"/>
    <n v="0"/>
    <s v="CONTENCIOSA NULIDAD Y RESTABLECIMIENTO DEL DERECHO LABORAL"/>
    <n v="0"/>
    <s v="MEDIO BAJO"/>
    <s v="MEDIO BAJO"/>
    <s v="MEDIO BAJO"/>
    <s v="MEDIO BAJO"/>
    <n v="0.3"/>
    <s v="MEDIA"/>
    <n v="33447466"/>
    <n v="1"/>
    <n v="0"/>
    <n v="0"/>
    <n v="0"/>
    <n v="0"/>
    <n v="10"/>
    <s v=""/>
    <s v=""/>
    <s v=""/>
    <d v="2018-12-31T00:00:00"/>
    <s v="2014-10"/>
    <s v="10"/>
    <s v="2018-11"/>
    <n v="1.2137948917727839"/>
    <n v="40598363.373543866"/>
    <n v="40598363.373543866"/>
    <d v="2024-10-19T00:00:00"/>
    <n v="5.8054794520547945"/>
    <n v="6.1362574640221407E-2"/>
    <n v="34755978.497278787"/>
    <n v="0.3"/>
    <s v="MEDIA"/>
    <x v="0"/>
    <n v="34755978.497278787"/>
  </r>
  <r>
    <n v="113"/>
    <d v="2015-02-26T00:00:00"/>
    <d v="2014-12-15T00:00:00"/>
    <s v="Juzgado 29 Administrativo Oral de Medellín"/>
    <s v="5001333302920140185900"/>
    <x v="0"/>
    <n v="98714301"/>
    <s v="Javier Dario Murillo Arroyave"/>
    <s v="Jesus Elias Jaramillo Jaramillo"/>
    <n v="0"/>
    <s v="Nulidad y restablecimiento del derecho"/>
    <n v="0"/>
    <s v="ALTO"/>
    <s v="ALTO"/>
    <s v="ALTO"/>
    <s v="ALTO"/>
    <n v="1"/>
    <s v="ALTA"/>
    <n v="169194239"/>
    <n v="1"/>
    <n v="0"/>
    <n v="0"/>
    <n v="0"/>
    <n v="0"/>
    <n v="10"/>
    <s v=""/>
    <s v=""/>
    <s v=""/>
    <d v="2018-12-31T00:00:00"/>
    <s v="2015-02"/>
    <s v="10"/>
    <s v="2018-11"/>
    <n v="1.1875799980036978"/>
    <n v="200931694.01385719"/>
    <n v="200931694.01385719"/>
    <d v="2025-02-23T00:00:00"/>
    <n v="6.1534246575342468"/>
    <n v="6.1362574640221407E-2"/>
    <n v="170421803.54568598"/>
    <n v="1"/>
    <s v="ALTA"/>
    <x v="1"/>
    <n v="170421803.54568598"/>
  </r>
  <r>
    <n v="114"/>
    <d v="2015-02-26T00:00:00"/>
    <d v="2014-04-11T00:00:00"/>
    <s v="Veintiseis Admtivo Oral"/>
    <s v="5001333302620140045700"/>
    <x v="0"/>
    <n v="98529295"/>
    <s v="Jhon Fredy Lenis Castaño"/>
    <s v="JUAN CARLOS MONTOYA ECHEVERRI"/>
    <n v="0"/>
    <s v="CONTENCIOSA NULIDAD Y RESTABLECIMIENTO DEL DERECHO LABORAL"/>
    <n v="0"/>
    <s v="MEDIO BAJO"/>
    <s v="MEDIO BAJO"/>
    <s v="MEDIO BAJO"/>
    <s v="MEDIO BAJO"/>
    <n v="0.3"/>
    <s v="MEDIA"/>
    <n v="39048600"/>
    <n v="1"/>
    <n v="0"/>
    <n v="0"/>
    <n v="0"/>
    <n v="0"/>
    <n v="10"/>
    <s v=""/>
    <s v=""/>
    <s v=""/>
    <d v="2018-12-31T00:00:00"/>
    <s v="2015-02"/>
    <s v="10"/>
    <s v="2018-11"/>
    <n v="1.1875799980036978"/>
    <n v="46373336.310047194"/>
    <n v="46373336.310047194"/>
    <d v="2025-02-23T00:00:00"/>
    <n v="6.1534246575342468"/>
    <n v="6.1362574640221407E-2"/>
    <n v="39331911.519363686"/>
    <n v="0.3"/>
    <s v="MEDIA"/>
    <x v="0"/>
    <n v="39331911.519363686"/>
  </r>
  <r>
    <n v="116"/>
    <d v="2015-05-21T00:00:00"/>
    <d v="2014-07-06T00:00:00"/>
    <s v="Juzgado Promiscuo Municipal Con Funciones De Control De Garantías De Barbosa"/>
    <s v="5007940800020140024800"/>
    <x v="2"/>
    <n v="9005312103"/>
    <s v="Cenit Transporte y Logística de Hidrocarburos S.A.S"/>
    <s v="María Paula Marín Salazár"/>
    <n v="0"/>
    <s v="JURIS. ORD. SERVIDUMBRES"/>
    <n v="0"/>
    <s v="MEDIO BAJO"/>
    <s v="MEDIO BAJO"/>
    <s v="MEDIO BAJO"/>
    <s v="MEDIO BAJO"/>
    <n v="0.3"/>
    <s v="MEDIA"/>
    <n v="1858680000"/>
    <n v="1"/>
    <n v="0"/>
    <n v="0"/>
    <n v="0"/>
    <n v="0"/>
    <n v="5"/>
    <s v=""/>
    <s v=""/>
    <s v=""/>
    <d v="2018-12-31T00:00:00"/>
    <s v="2015-05"/>
    <s v="5"/>
    <s v="2018-11"/>
    <n v="1.1712748292343107"/>
    <n v="2177025099.6012287"/>
    <n v="2177025099.6012287"/>
    <d v="2020-05-19T00:00:00"/>
    <n v="1.3835616438356164"/>
    <n v="6.1362574640221407E-2"/>
    <n v="2097885792.987169"/>
    <n v="0.3"/>
    <s v="MEDIA"/>
    <x v="0"/>
    <n v="2097885792.987169"/>
  </r>
  <r>
    <n v="121"/>
    <d v="2015-06-18T00:00:00"/>
    <d v="2014-12-05T00:00:00"/>
    <s v="Tribunal Administrativo de Antioquia, M.P. Yolanda Obando Montes"/>
    <s v="5001233300020140218900"/>
    <x v="0"/>
    <n v="70120082"/>
    <s v="Libardo Antonio Giraldo Gaviria - Luis Alberto Gutiérrez Mejía"/>
    <s v="Jorge Mario Arroyave García"/>
    <n v="0"/>
    <s v="Nulidad y restablecimiento del derecho"/>
    <n v="0"/>
    <s v="MEDIO BAJO"/>
    <s v="MEDIO BAJO"/>
    <s v="MEDIO BAJO"/>
    <s v="MEDIO BAJO"/>
    <n v="0.3"/>
    <s v="MEDIA"/>
    <n v="50000000"/>
    <n v="1"/>
    <n v="0"/>
    <n v="0"/>
    <n v="0"/>
    <n v="0"/>
    <n v="10"/>
    <s v=""/>
    <s v=""/>
    <s v=""/>
    <d v="2018-12-31T00:00:00"/>
    <s v="2015-06"/>
    <s v="10"/>
    <s v="2018-11"/>
    <n v="1.1700465572807817"/>
    <n v="58502327.864039086"/>
    <n v="58502327.864039086"/>
    <d v="2025-06-15T00:00:00"/>
    <n v="6.4602739726027396"/>
    <n v="6.1362574640221407E-2"/>
    <n v="49213386.135303907"/>
    <n v="0.3"/>
    <s v="MEDIA"/>
    <x v="0"/>
    <n v="49213386.135303907"/>
  </r>
  <r>
    <n v="125"/>
    <d v="2015-07-14T00:00:00"/>
    <d v="2015-04-09T00:00:00"/>
    <s v="JDO 15 ADTVO"/>
    <s v="5001333301520150051000"/>
    <x v="0"/>
    <n v="32424740"/>
    <s v="DORA DEL SOCORRO MUÑOZ ORTIZ"/>
    <s v="ALBEIRO FERNANDEZ OCHOA"/>
    <n v="0"/>
    <s v="Acción de Nulidad y Restablecimiento del Derecho"/>
    <n v="0"/>
    <s v="ALTO"/>
    <s v="ALTO"/>
    <s v="ALTO"/>
    <s v="ALTO"/>
    <n v="1"/>
    <s v="ALTA"/>
    <n v="26217242"/>
    <n v="1"/>
    <n v="0"/>
    <n v="0"/>
    <n v="0"/>
    <n v="0"/>
    <n v="10"/>
    <s v=""/>
    <s v=""/>
    <s v=""/>
    <d v="2018-12-31T00:00:00"/>
    <s v="2015-07"/>
    <s v="10"/>
    <s v="2018-11"/>
    <n v="1.1678831586685714"/>
    <n v="30618675.398538332"/>
    <n v="30618675.398538332"/>
    <d v="2025-07-11T00:00:00"/>
    <n v="6.5315068493150683"/>
    <n v="6.1362574640221407E-2"/>
    <n v="25708014.47271698"/>
    <n v="1"/>
    <s v="ALTA"/>
    <x v="1"/>
    <n v="25708014.47271698"/>
  </r>
  <r>
    <n v="126"/>
    <d v="2014-12-01T00:00:00"/>
    <d v="2014-09-29T00:00:00"/>
    <s v="Juzgado 4 Administrativo Oral de Medellín"/>
    <s v="5001333300420140141100"/>
    <x v="0"/>
    <n v="8293357"/>
    <s v="VICTOR MANUEL VILLA"/>
    <s v="Carlos Alberto Vargas Florez"/>
    <n v="0"/>
    <s v="Llamamiento en garantia - Nulidad y restablecimiento"/>
    <n v="0"/>
    <s v="MEDIO BAJO"/>
    <s v="MEDIO BAJO"/>
    <s v="MEDIO BAJO"/>
    <s v="MEDIO BAJO"/>
    <n v="0.3"/>
    <s v="MEDIA"/>
    <n v="28965808"/>
    <n v="1"/>
    <n v="0"/>
    <n v="0"/>
    <n v="0"/>
    <n v="0"/>
    <n v="10"/>
    <s v=""/>
    <s v=""/>
    <s v=""/>
    <d v="2018-12-31T00:00:00"/>
    <s v="2014-12"/>
    <s v="10"/>
    <s v="2018-11"/>
    <n v="1.2089719265344638"/>
    <n v="35018848.701387383"/>
    <n v="35018848.701387383"/>
    <d v="2024-11-28T00:00:00"/>
    <n v="5.9150684931506845"/>
    <n v="6.1362574640221407E-2"/>
    <n v="29891593.508608144"/>
    <n v="0.3"/>
    <s v="MEDIA"/>
    <x v="0"/>
    <n v="29891593.508608144"/>
  </r>
  <r>
    <n v="127"/>
    <d v="2015-08-10T00:00:00"/>
    <d v="2015-07-03T00:00:00"/>
    <s v="Décimo Admtivo"/>
    <s v="5001333301020150073100"/>
    <x v="0"/>
    <n v="98560897"/>
    <s v="Fredy Mauricio Arboleda Correa"/>
    <s v="LUIS FERNANDO RAMIREZ ISAZA"/>
    <n v="0"/>
    <s v="CONTENCIOSA NULIDAD Y RESTABLECIMIENTO DEL DERECHO LABORAL"/>
    <n v="0"/>
    <s v="MEDIO BAJO"/>
    <s v="MEDIO BAJO"/>
    <s v="MEDIO BAJO"/>
    <s v="MEDIO BAJO"/>
    <n v="0.3"/>
    <s v="MEDIA"/>
    <n v="33000000"/>
    <n v="1"/>
    <n v="0"/>
    <n v="0"/>
    <n v="0"/>
    <n v="0"/>
    <n v="10"/>
    <s v=""/>
    <s v=""/>
    <s v=""/>
    <d v="2018-12-31T00:00:00"/>
    <s v="2015-08"/>
    <s v="10"/>
    <s v="2018-11"/>
    <n v="1.1623038492458002"/>
    <n v="38356027.025111407"/>
    <n v="38356027.025111407"/>
    <d v="2025-08-07T00:00:00"/>
    <n v="6.6054794520547944"/>
    <n v="6.1362574640221407E-2"/>
    <n v="32140745.43148211"/>
    <n v="0.3"/>
    <s v="MEDIA"/>
    <x v="0"/>
    <n v="32140745.43148211"/>
  </r>
  <r>
    <n v="128"/>
    <d v="2013-06-27T00:00:00"/>
    <d v="2013-06-14T00:00:00"/>
    <s v="Veintiseis Admtivo Oral"/>
    <s v="5001333302620130055200"/>
    <x v="0"/>
    <n v="8306967"/>
    <s v="José Luis Pérez López"/>
    <s v="CARLOS HORACIO LONDOÑO MORENO"/>
    <n v="0"/>
    <s v="CONTENCIOSA NULIDAD Y RESTABLECIMIENTO DEL DERECHO LABORAL"/>
    <n v="0"/>
    <s v="MEDIO BAJO"/>
    <s v="MEDIO BAJO"/>
    <s v="MEDIO BAJO"/>
    <s v="MEDIO BAJO"/>
    <n v="0.3"/>
    <s v="MEDIA"/>
    <n v="21630550"/>
    <n v="1"/>
    <n v="0"/>
    <n v="0"/>
    <n v="0"/>
    <n v="0"/>
    <n v="10"/>
    <s v=""/>
    <s v=""/>
    <s v=""/>
    <d v="2018-12-31T00:00:00"/>
    <s v="2013-06"/>
    <s v="10"/>
    <s v="2018-11"/>
    <n v="1.2557959158482872"/>
    <n v="27163556.347552169"/>
    <n v="27163556.347552169"/>
    <d v="2023-06-25T00:00:00"/>
    <n v="4.484931506849315"/>
    <n v="6.1362574640221407E-2"/>
    <n v="24091108.712218095"/>
    <n v="0.3"/>
    <s v="MEDIA"/>
    <x v="0"/>
    <n v="24091108.712218095"/>
  </r>
  <r>
    <n v="129"/>
    <d v="2015-10-15T00:00:00"/>
    <d v="2015-07-07T00:00:00"/>
    <s v="Tribunal Admtivo de Antioquia. M.P. John Jairo Alzate López."/>
    <s v="5001233300020150138300"/>
    <x v="0"/>
    <n v="98640080"/>
    <s v="Jorge Eliecer Suarez Robledo"/>
    <s v="LUIS FERNANDO RAMIREZ ISAZA"/>
    <n v="0"/>
    <s v="CONTENCIOSA NULIDAD Y RESTABLECIMIENTO DEL DERECHO LABORAL"/>
    <n v="0"/>
    <s v="ALTO"/>
    <s v="ALTO"/>
    <s v="ALTO"/>
    <s v="ALTO"/>
    <n v="1"/>
    <s v="ALTA"/>
    <n v="148160723"/>
    <n v="1"/>
    <n v="0"/>
    <n v="0"/>
    <n v="0"/>
    <n v="0"/>
    <n v="10"/>
    <s v=""/>
    <s v=""/>
    <s v=""/>
    <d v="2018-12-31T00:00:00"/>
    <s v="2015-10"/>
    <s v="10"/>
    <s v="2018-11"/>
    <n v="1.1462273158229281"/>
    <n v="169825867.83467436"/>
    <n v="169825867.83467436"/>
    <d v="2025-10-12T00:00:00"/>
    <n v="6.7863013698630139"/>
    <n v="6.1362574640221407E-2"/>
    <n v="141619944.13126096"/>
    <n v="1"/>
    <s v="ALTA"/>
    <x v="1"/>
    <n v="141619944.13126096"/>
  </r>
  <r>
    <n v="130"/>
    <d v="2015-10-22T00:00:00"/>
    <d v="2015-10-02T00:00:00"/>
    <s v="Veintiocho Administrativo Oral"/>
    <s v="5001333302820150109300"/>
    <x v="0"/>
    <n v="32517779"/>
    <s v="María del Pilar Toro Galeano"/>
    <s v="JAVIER ENRIQUE MUÑOZ VALDIVIESO"/>
    <n v="0"/>
    <s v="CONTENCIOSA NULIDAD Y RESTABLECIMIENTO DEL DERECHO LABORAL"/>
    <n v="0"/>
    <s v="ALTO"/>
    <s v="ALTO"/>
    <s v="ALTO"/>
    <s v="ALTO"/>
    <n v="1"/>
    <s v="ALTA"/>
    <n v="38160716"/>
    <n v="1"/>
    <n v="0"/>
    <n v="0"/>
    <n v="0"/>
    <n v="0"/>
    <n v="10"/>
    <s v=""/>
    <s v=""/>
    <s v=""/>
    <d v="2018-12-31T00:00:00"/>
    <s v="2015-10"/>
    <s v="10"/>
    <s v="2018-11"/>
    <n v="1.1462273158229281"/>
    <n v="43740855.070561066"/>
    <n v="43740855.070561066"/>
    <d v="2025-10-19T00:00:00"/>
    <n v="6.8054794520547945"/>
    <n v="6.1362574640221407E-2"/>
    <n v="36457336.061843045"/>
    <n v="1"/>
    <s v="ALTA"/>
    <x v="1"/>
    <n v="36457336.061843045"/>
  </r>
  <r>
    <n v="132"/>
    <d v="2015-10-23T00:00:00"/>
    <d v="2015-09-03T00:00:00"/>
    <s v="Juzgado 33 Administrativo Oral de Medellín"/>
    <s v="5001333370320150015500"/>
    <x v="0"/>
    <n v="43056824"/>
    <s v="MARTHA ARACELY RODRIGUEZ ROSAS"/>
    <s v="Ana Maria Arguelles Restrepo"/>
    <n v="0"/>
    <s v="Nulidad y restablecimiento del derecho - Laboral"/>
    <n v="0"/>
    <s v="ALTO"/>
    <s v="ALTO"/>
    <s v="ALTO"/>
    <s v="ALTO"/>
    <n v="1"/>
    <s v="ALTA"/>
    <n v="41692540"/>
    <n v="1"/>
    <n v="0"/>
    <n v="0"/>
    <n v="0"/>
    <n v="0"/>
    <n v="10"/>
    <s v=""/>
    <s v=""/>
    <s v=""/>
    <d v="2018-12-31T00:00:00"/>
    <s v="2015-10"/>
    <s v="10"/>
    <s v="2018-11"/>
    <n v="1.1462273158229281"/>
    <n v="47789128.214040063"/>
    <n v="47789128.214040063"/>
    <d v="2025-10-20T00:00:00"/>
    <n v="6.8082191780821919"/>
    <n v="6.1362574640221407E-2"/>
    <n v="39828589.481171146"/>
    <n v="1"/>
    <s v="ALTA"/>
    <x v="1"/>
    <n v="39828589.481171146"/>
  </r>
  <r>
    <n v="133"/>
    <d v="2015-09-01T00:00:00"/>
    <d v="2015-07-06T00:00:00"/>
    <s v="Juzgado 12 Administrativo Oral de Medellín"/>
    <s v="5001333301220150069000"/>
    <x v="0"/>
    <n v="32543055"/>
    <s v="DORA HELENA OSPINA RESTREPO"/>
    <s v="Jorge Luis Mesa Arango"/>
    <n v="0"/>
    <s v="Nulidad y restablecimiento del derecho - Laboral"/>
    <n v="0"/>
    <s v="MEDIO BAJO"/>
    <s v="MEDIO BAJO"/>
    <s v="MEDIO BAJO"/>
    <s v="MEDIO BAJO"/>
    <n v="0.3"/>
    <s v="MEDIA"/>
    <n v="11279917"/>
    <n v="1"/>
    <n v="0"/>
    <n v="0"/>
    <n v="0"/>
    <n v="0"/>
    <n v="10"/>
    <s v=""/>
    <s v=""/>
    <s v=""/>
    <d v="2018-12-31T00:00:00"/>
    <s v="2015-09"/>
    <s v="10"/>
    <s v="2018-11"/>
    <n v="1.1540458810127188"/>
    <n v="13017541.752015343"/>
    <n v="13017541.752015343"/>
    <d v="2025-08-29T00:00:00"/>
    <n v="6.6657534246575345"/>
    <n v="6.1362574640221407E-2"/>
    <n v="10890572.839179605"/>
    <n v="0.3"/>
    <s v="MEDIA"/>
    <x v="0"/>
    <n v="10890572.839179605"/>
  </r>
  <r>
    <n v="136"/>
    <d v="2015-12-11T00:00:00"/>
    <d v="2015-08-19T00:00:00"/>
    <s v="Juzgado 25 Administrativo de Medellin"/>
    <s v="5001333302520150087700"/>
    <x v="0"/>
    <n v="70566527"/>
    <s v="FABIO LEON MUÑOZ TORO"/>
    <s v="Urbano Rico Monroy"/>
    <n v="0"/>
    <s v="llamamiento en garantia - Reparación Directa"/>
    <n v="0"/>
    <s v="MEDIO BAJO"/>
    <s v="MEDIO BAJO"/>
    <s v="MEDIO BAJO"/>
    <s v="MEDIO BAJO"/>
    <n v="0.3"/>
    <s v="MEDIA"/>
    <n v="1964038565"/>
    <n v="1"/>
    <n v="0"/>
    <n v="0"/>
    <n v="0"/>
    <n v="0"/>
    <n v="11"/>
    <s v=""/>
    <s v=""/>
    <s v=""/>
    <d v="2018-12-31T00:00:00"/>
    <s v="2015-12"/>
    <s v="11"/>
    <s v="2018-11"/>
    <n v="1.1323238708338039"/>
    <n v="2223927750.3876696"/>
    <n v="2223927750.3876696"/>
    <d v="2026-12-08T00:00:00"/>
    <n v="7.9424657534246572"/>
    <n v="6.1362574640221407E-2"/>
    <n v="1798054161.0235391"/>
    <n v="0.3"/>
    <s v="MEDIA"/>
    <x v="0"/>
    <n v="1798054161.0235391"/>
  </r>
  <r>
    <n v="139"/>
    <d v="2016-05-19T00:00:00"/>
    <d v="2017-10-03T00:00:00"/>
    <s v="Juzgado Doce Administrativo"/>
    <s v="5001333301220170050800"/>
    <x v="0"/>
    <n v="71661551"/>
    <s v="LUIS GIOVANNI RESTREPO ORREGO"/>
    <s v="Jhon Jairo Diez Gonzalez"/>
    <n v="0"/>
    <s v="Nulidad y restablecimiento del derecho - Laboral"/>
    <n v="0"/>
    <s v="MEDIO BAJO"/>
    <s v="MEDIO BAJO"/>
    <s v="MEDIO BAJO"/>
    <s v="MEDIO BAJO"/>
    <n v="0.3"/>
    <s v="MEDIA"/>
    <n v="150000000"/>
    <n v="1"/>
    <n v="0"/>
    <n v="0"/>
    <n v="0"/>
    <n v="0"/>
    <n v="10"/>
    <s v=""/>
    <s v=""/>
    <s v=""/>
    <d v="2018-12-31T00:00:00"/>
    <s v="2016-05"/>
    <s v="10"/>
    <s v="2018-11"/>
    <n v="1.0825369857290426"/>
    <n v="162380547.85935637"/>
    <n v="162380547.85935637"/>
    <d v="2026-05-17T00:00:00"/>
    <n v="7.3808219178082188"/>
    <n v="6.1362574640221407E-2"/>
    <n v="133273643.13959581"/>
    <n v="0.3"/>
    <s v="MEDIA"/>
    <x v="0"/>
    <n v="133273643.13959581"/>
  </r>
  <r>
    <n v="140"/>
    <d v="2016-02-26T00:00:00"/>
    <d v="2016-02-12T00:00:00"/>
    <s v="Juzgado 34 Adtvo Oral"/>
    <s v="5001333303420160026900"/>
    <x v="0"/>
    <n v="3352325"/>
    <s v="RAMÓN DARÍO PANIAGUA ALVAREZ"/>
    <s v="Darwin de Jesus Ortega Botero"/>
    <n v="0"/>
    <s v="Nulidad y restablecimiento del derecho"/>
    <n v="0"/>
    <s v="MEDIO BAJO"/>
    <s v="MEDIO BAJO"/>
    <s v="MEDIO BAJO"/>
    <s v="MEDIO BAJO"/>
    <n v="0.3"/>
    <s v="MEDIA"/>
    <n v="24048050"/>
    <n v="1"/>
    <n v="0"/>
    <n v="0"/>
    <n v="0"/>
    <n v="0"/>
    <n v="10"/>
    <s v=""/>
    <s v=""/>
    <s v=""/>
    <d v="2018-12-31T00:00:00"/>
    <s v="2016-02"/>
    <s v="10"/>
    <s v="2018-11"/>
    <n v="1.1037721540904211"/>
    <n v="26543567.950174149"/>
    <n v="26543567.950174149"/>
    <d v="2026-02-23T00:00:00"/>
    <n v="7.1534246575342468"/>
    <n v="6.1362574640221407E-2"/>
    <n v="21918593.409435835"/>
    <n v="0.3"/>
    <s v="MEDIA"/>
    <x v="0"/>
    <n v="21918593.409435835"/>
  </r>
  <r>
    <n v="145"/>
    <d v="2015-09-02T00:00:00"/>
    <d v="2015-06-14T00:00:00"/>
    <s v="Juzgado 12 Administrativo Oral de Medellín"/>
    <s v="05001333301220150072900"/>
    <x v="0"/>
    <n v="32543055"/>
    <s v="DORA HELENA OSPINA RESTREPO"/>
    <s v="Jorge Luis Mesa Arango"/>
    <n v="0"/>
    <s v="Llamamiento en garantia - Nulidad y restablecimiento"/>
    <n v="0"/>
    <s v="MEDIO BAJO"/>
    <s v="MEDIO BAJO"/>
    <s v="MEDIO BAJO"/>
    <s v="MEDIO BAJO"/>
    <n v="0.3"/>
    <s v="MEDIA"/>
    <n v="12334140"/>
    <n v="1"/>
    <n v="0"/>
    <n v="0"/>
    <n v="0"/>
    <n v="0"/>
    <n v="10"/>
    <s v=""/>
    <s v=""/>
    <s v=""/>
    <d v="2018-12-31T00:00:00"/>
    <s v="2015-09"/>
    <s v="10"/>
    <s v="2018-11"/>
    <n v="1.1540458810127188"/>
    <n v="14234163.462834215"/>
    <n v="14234163.462834215"/>
    <d v="2025-08-30T00:00:00"/>
    <n v="6.6684931506849319"/>
    <n v="6.1362574640221407E-2"/>
    <n v="11907534.511679858"/>
    <n v="0.3"/>
    <s v="MEDIA"/>
    <x v="0"/>
    <n v="11907534.511679858"/>
  </r>
  <r>
    <n v="148"/>
    <d v="2014-06-19T00:00:00"/>
    <d v="2014-05-23T00:00:00"/>
    <s v="Juzgado 25 Administrativo"/>
    <s v="5001333302520140064200"/>
    <x v="0"/>
    <n v="21462915"/>
    <s v="ALBA ROCÍO RAMÍREZ DE ÁLVAREZ"/>
    <s v="CARLOS ALBERTO VARGAS FLOREZ"/>
    <n v="0"/>
    <s v="CONTENCIOSA NULIDAD Y RESTABLECIMIENTO DEL DERECHO LABORAL"/>
    <n v="0"/>
    <s v="MEDIO BAJO"/>
    <s v="MEDIO BAJO"/>
    <s v="MEDIO BAJO"/>
    <s v="MEDIO BAJO"/>
    <n v="0.3"/>
    <s v="MEDIA"/>
    <n v="8252140"/>
    <n v="1"/>
    <n v="0"/>
    <n v="0"/>
    <n v="0"/>
    <n v="0"/>
    <n v="10"/>
    <s v=""/>
    <s v=""/>
    <s v=""/>
    <d v="2018-12-31T00:00:00"/>
    <s v="2014-06"/>
    <s v="10"/>
    <s v="2018-11"/>
    <n v="1.2217659245774428"/>
    <n v="10082183.456842499"/>
    <n v="10082183.456842499"/>
    <d v="2024-06-16T00:00:00"/>
    <n v="5.463013698630137"/>
    <n v="6.1362574640221407E-2"/>
    <n v="8710762.6800387073"/>
    <n v="0.3"/>
    <s v="MEDIA"/>
    <x v="0"/>
    <n v="8710762.6800387073"/>
  </r>
  <r>
    <n v="149"/>
    <d v="2017-06-08T00:00:00"/>
    <d v="2017-05-31T00:00:00"/>
    <s v="Tribunal Administrativo de Antioquia - M.P."/>
    <s v="5001233300020170152500"/>
    <x v="0"/>
    <n v="71651940"/>
    <s v="OSCAR RODAS VILLEGAS"/>
    <s v="CARLOS MARIO ALVAREZ MARTINEZ"/>
    <n v="0"/>
    <s v="CONTENCIOSA NULIDAD Y RESTABLECIMIENTO DEL DERECHO"/>
    <n v="0"/>
    <s v="MEDIO BAJO"/>
    <s v="MEDIO BAJO"/>
    <s v="MEDIO BAJO"/>
    <s v="MEDIO BAJO"/>
    <n v="0.3"/>
    <s v="MEDIA"/>
    <n v="326619267"/>
    <n v="1"/>
    <n v="0"/>
    <n v="0"/>
    <n v="0"/>
    <n v="0"/>
    <n v="10"/>
    <s v=""/>
    <s v=""/>
    <s v=""/>
    <d v="2018-12-31T00:00:00"/>
    <s v="2017-06"/>
    <s v="10"/>
    <s v="2018-11"/>
    <n v="1.0360576838147348"/>
    <n v="338396401.25728643"/>
    <n v="338396401.25728643"/>
    <d v="2027-06-06T00:00:00"/>
    <n v="8.4356164383561651"/>
    <n v="6.1362574640221407E-2"/>
    <n v="270007468.94113314"/>
    <n v="0.3"/>
    <s v="MEDIA"/>
    <x v="0"/>
    <n v="270007468.94113314"/>
  </r>
  <r>
    <n v="151"/>
    <d v="2016-06-08T00:00:00"/>
    <d v="2016-05-06T00:00:00"/>
    <s v="Juzgado 17 Administrativo Oral de Medellín"/>
    <s v="5001333301720160043600"/>
    <x v="0"/>
    <n v="79700586"/>
    <s v="RICARDO LEÓN GÓMEZ YEPES"/>
    <s v="Juan Carlos Montoya Echeverry"/>
    <n v="0"/>
    <s v="Nulidad y restablecimiento del derecho (laboral)"/>
    <n v="0"/>
    <s v="MEDIO BAJO"/>
    <s v="MEDIO BAJO"/>
    <s v="MEDIO BAJO"/>
    <s v="MEDIO BAJO"/>
    <n v="0.3"/>
    <s v="MEDIA"/>
    <n v="76660200"/>
    <n v="1"/>
    <n v="0"/>
    <n v="0"/>
    <n v="0"/>
    <n v="0"/>
    <n v="10"/>
    <s v=""/>
    <s v=""/>
    <s v=""/>
    <d v="2018-12-31T00:00:00"/>
    <s v="2016-06"/>
    <s v="10"/>
    <s v="2018-11"/>
    <n v="1.0773692204489305"/>
    <n v="82591339.913459092"/>
    <n v="82591339.913459092"/>
    <d v="2026-06-06T00:00:00"/>
    <n v="7.4356164383561643"/>
    <n v="6.1362574640221407E-2"/>
    <n v="67687408.112136275"/>
    <n v="0.3"/>
    <s v="MEDIA"/>
    <x v="0"/>
    <n v="67687408.112136275"/>
  </r>
  <r>
    <n v="152"/>
    <d v="2016-05-20T00:00:00"/>
    <d v="2016-05-12T00:00:00"/>
    <s v="Juzgado 3 Administrativo de Medellin"/>
    <s v="5001333300320160049600"/>
    <x v="0"/>
    <n v="32496428"/>
    <s v="ZULMA URIBE ARANGO"/>
    <s v="AMANDA PINEDA GUITERREZ"/>
    <n v="0"/>
    <s v="Acción de Nulidad y Restablecimiento del Derecho"/>
    <n v="0"/>
    <s v="MEDIO BAJO"/>
    <s v="MEDIO BAJO"/>
    <s v="MEDIO BAJO"/>
    <s v="MEDIO BAJO"/>
    <n v="0.3"/>
    <s v="MEDIA"/>
    <n v="35275305"/>
    <n v="1"/>
    <n v="0"/>
    <n v="0"/>
    <n v="0"/>
    <n v="0"/>
    <n v="10"/>
    <s v=""/>
    <s v=""/>
    <s v=""/>
    <d v="2018-12-31T00:00:00"/>
    <s v="2016-05"/>
    <s v="10"/>
    <s v="2018-11"/>
    <n v="1.0825369857290426"/>
    <n v="38186822.345372625"/>
    <n v="38186822.345372625"/>
    <d v="2026-05-18T00:00:00"/>
    <n v="7.3835616438356162"/>
    <n v="6.1362574640221407E-2"/>
    <n v="31339491.341856524"/>
    <n v="0.3"/>
    <s v="MEDIA"/>
    <x v="0"/>
    <n v="31339491.341856524"/>
  </r>
  <r>
    <n v="153"/>
    <d v="2016-06-28T00:00:00"/>
    <d v="2016-06-17T00:00:00"/>
    <s v="Juzgado 17 Administrativo Oral del Circuito de Medellín"/>
    <s v="5001333301720160053100"/>
    <x v="0"/>
    <n v="71649544"/>
    <s v="Luis Fernando Aguiar Arenas"/>
    <s v="Cesar Augusto Bedoya Ramírez"/>
    <n v="0"/>
    <s v="CONTENCIOSA REPARACION DIRECTA"/>
    <n v="0"/>
    <s v="MEDIO BAJO"/>
    <s v="MEDIO BAJO"/>
    <s v="MEDIO BAJO"/>
    <s v="MEDIO BAJO"/>
    <n v="0.3"/>
    <s v="MEDIA"/>
    <n v="82096633"/>
    <n v="1"/>
    <n v="0"/>
    <n v="0"/>
    <n v="0"/>
    <n v="0"/>
    <n v="11"/>
    <s v=""/>
    <s v=""/>
    <s v=""/>
    <d v="2018-12-31T00:00:00"/>
    <s v="2016-06"/>
    <s v="11"/>
    <s v="2018-11"/>
    <n v="1.0773692204489305"/>
    <n v="88448385.496691942"/>
    <n v="88448385.496691942"/>
    <d v="2027-06-26T00:00:00"/>
    <n v="8.4904109589041088"/>
    <n v="6.1362574640221407E-2"/>
    <n v="70469802.934754968"/>
    <n v="0.3"/>
    <s v="MEDIA"/>
    <x v="0"/>
    <n v="70469802.934754968"/>
  </r>
  <r>
    <n v="156"/>
    <d v="2015-10-21T00:00:00"/>
    <d v="2015-09-25T00:00:00"/>
    <s v="Juzgado 21 Administrativo de Medellín"/>
    <s v="5001333302120150113300"/>
    <x v="0"/>
    <n v="32494517"/>
    <s v="MAGDALENA PIEDRAHITA"/>
    <s v="LAURA SALAZAR GOMEZ"/>
    <n v="0"/>
    <s v="Acción de Nulidad y Restablecimiento del Derecho"/>
    <n v="0"/>
    <s v="MEDIO BAJO"/>
    <s v="MEDIO BAJO"/>
    <s v="MEDIO BAJO"/>
    <s v="MEDIO BAJO"/>
    <n v="0.3"/>
    <s v="MEDIA"/>
    <n v="8970727"/>
    <n v="1"/>
    <n v="0"/>
    <n v="0"/>
    <n v="0"/>
    <n v="0"/>
    <n v="10"/>
    <s v=""/>
    <s v=""/>
    <s v=""/>
    <d v="2018-12-31T00:00:00"/>
    <s v="2015-10"/>
    <s v="10"/>
    <s v="2018-11"/>
    <n v="1.1462273158229281"/>
    <n v="10282492.330190269"/>
    <n v="10282492.330190269"/>
    <d v="2025-10-18T00:00:00"/>
    <n v="6.8027397260273972"/>
    <n v="6.1362574640221407E-2"/>
    <n v="8570929.0875254348"/>
    <n v="0.3"/>
    <s v="MEDIA"/>
    <x v="0"/>
    <n v="8570929.0875254348"/>
  </r>
  <r>
    <n v="158"/>
    <d v="2014-09-25T00:00:00"/>
    <d v="2014-06-05T00:00:00"/>
    <s v="Juzgado 29 Administrativo de Medellin"/>
    <s v="5001333302920140074800"/>
    <x v="0"/>
    <n v="70044133"/>
    <s v="FREDY ALBERTO CHACÓN FLÓREZ"/>
    <s v="CARLOS ALBERTO BALLESTEROS"/>
    <n v="0"/>
    <s v="Acción de Nulidad y Restablecimiento del Derecho"/>
    <n v="0"/>
    <s v="MEDIO BAJO"/>
    <s v="MEDIO BAJO"/>
    <s v="MEDIO BAJO"/>
    <s v="MEDIO BAJO"/>
    <n v="0.3"/>
    <s v="MEDIA"/>
    <n v="108199175"/>
    <n v="1"/>
    <n v="0"/>
    <n v="0"/>
    <n v="0"/>
    <n v="0"/>
    <n v="10"/>
    <s v=""/>
    <s v=""/>
    <s v=""/>
    <d v="2018-12-31T00:00:00"/>
    <s v="2014-09"/>
    <s v="10"/>
    <s v="2018-11"/>
    <n v="1.2157951176279642"/>
    <n v="131548028.69637369"/>
    <n v="131548028.69637369"/>
    <d v="2024-09-22T00:00:00"/>
    <n v="5.7315068493150685"/>
    <n v="6.1362574640221407E-2"/>
    <n v="112840537.41838413"/>
    <n v="0.3"/>
    <s v="MEDIA"/>
    <x v="0"/>
    <n v="112840537.41838413"/>
  </r>
  <r>
    <n v="159"/>
    <d v="2016-08-08T00:00:00"/>
    <d v="2016-02-04T00:00:00"/>
    <s v="Juzgado 19 Administrativo"/>
    <s v="5001333301920170025100"/>
    <x v="0"/>
    <n v="3561870"/>
    <s v="JUAN MANUEL RAMÍREZ RIOS"/>
    <s v="JUAN MANUEL RAMÍREZ RIOS"/>
    <n v="0"/>
    <s v="Nulidad y restablecimiento del derecho - Laboral"/>
    <n v="0"/>
    <s v="MEDIO BAJO"/>
    <s v="MEDIO BAJO"/>
    <s v="MEDIO BAJO"/>
    <s v="MEDIO BAJO"/>
    <n v="0.3"/>
    <s v="MEDIA"/>
    <n v="250000000"/>
    <n v="1"/>
    <n v="0"/>
    <n v="0"/>
    <n v="0"/>
    <n v="0"/>
    <n v="10"/>
    <s v=""/>
    <s v=""/>
    <s v=""/>
    <d v="2018-12-31T00:00:00"/>
    <s v="2016-08"/>
    <s v="10"/>
    <s v="2018-11"/>
    <n v="1.0752359099219397"/>
    <n v="268808977.48048496"/>
    <n v="268808977.48048496"/>
    <d v="2026-08-06T00:00:00"/>
    <n v="7.602739726027397"/>
    <n v="6.1362574640221407E-2"/>
    <n v="219318169.33893433"/>
    <n v="0.3"/>
    <s v="MEDIA"/>
    <x v="0"/>
    <n v="219318169.33893433"/>
  </r>
  <r>
    <n v="160"/>
    <d v="2015-06-05T00:00:00"/>
    <d v="2015-05-21T00:00:00"/>
    <s v="Juzgado 9 Administrativo de Medellin"/>
    <s v="5001333300920150059400"/>
    <x v="0"/>
    <n v="32475644"/>
    <s v="LUZ AMPARO LONDOÑO CADAVID"/>
    <s v="SANDRO SANCHEZ SALAZAR"/>
    <n v="0"/>
    <s v="Acción de Nulidad y Restablecimiento del Derecho"/>
    <n v="0"/>
    <s v="MEDIO BAJO"/>
    <s v="MEDIO BAJO"/>
    <s v="MEDIO BAJO"/>
    <s v="MEDIO BAJO"/>
    <n v="0.3"/>
    <s v="MEDIA"/>
    <n v="7943872"/>
    <n v="1"/>
    <n v="0"/>
    <n v="0"/>
    <n v="0"/>
    <n v="0"/>
    <n v="10"/>
    <s v=""/>
    <s v=""/>
    <s v=""/>
    <d v="2018-12-31T00:00:00"/>
    <s v="2015-06"/>
    <s v="10"/>
    <s v="2018-11"/>
    <n v="1.1700465572807817"/>
    <n v="9294700.0850791968"/>
    <n v="9294700.0850791968"/>
    <d v="2025-06-02T00:00:00"/>
    <n v="6.4246575342465757"/>
    <n v="6.1362574640221407E-2"/>
    <n v="7826353.5472383425"/>
    <n v="0.3"/>
    <s v="MEDIA"/>
    <x v="0"/>
    <n v="7826353.5472383425"/>
  </r>
  <r>
    <n v="161"/>
    <d v="2015-09-10T00:00:00"/>
    <d v="2015-07-17T00:00:00"/>
    <s v="Juzgado 30 Administrativo de Medellin"/>
    <s v="5001333303020150078400"/>
    <x v="0"/>
    <n v="32490766"/>
    <s v="LUZ ESTELLA LONDOÑO JARAMILLO"/>
    <s v="JOSE LUIS ROLDAN GRAJALES"/>
    <n v="0"/>
    <s v="Acción de Nulidad y Restablecimiento del Derecho"/>
    <n v="0"/>
    <s v="MEDIO BAJO"/>
    <s v="MEDIO BAJO"/>
    <s v="MEDIO BAJO"/>
    <s v="MEDIO BAJO"/>
    <n v="0.3"/>
    <s v="MEDIA"/>
    <n v="25735112"/>
    <n v="1"/>
    <n v="0"/>
    <n v="0"/>
    <n v="0"/>
    <n v="0"/>
    <n v="10"/>
    <s v=""/>
    <s v=""/>
    <s v=""/>
    <d v="2018-12-31T00:00:00"/>
    <s v="2015-09"/>
    <s v="10"/>
    <s v="2018-11"/>
    <n v="1.1540458810127188"/>
    <n v="29699500.001000989"/>
    <n v="29699500.001000989"/>
    <d v="2025-09-07T00:00:00"/>
    <n v="6.6904109589041099"/>
    <n v="6.1362574640221407E-2"/>
    <n v="24830432.258682776"/>
    <n v="0.3"/>
    <s v="MEDIA"/>
    <x v="0"/>
    <n v="24830432.258682776"/>
  </r>
  <r>
    <n v="162"/>
    <d v="2016-02-04T00:00:00"/>
    <d v="2015-12-22T00:00:00"/>
    <s v="Juzgado 24 Adtvo"/>
    <s v="5001333302420150137800"/>
    <x v="0"/>
    <n v="8280415"/>
    <s v="CARLOS ALBERTO FIGUEROA AGUILAR"/>
    <s v="Ricardo Leon Henao Calle"/>
    <n v="0"/>
    <s v="Llamamiento en garantia - Nulidad y restablecimiento"/>
    <n v="0"/>
    <s v="MEDIO BAJO"/>
    <s v="MEDIO BAJO"/>
    <s v="MEDIO BAJO"/>
    <s v="MEDIO BAJO"/>
    <n v="0.3"/>
    <s v="MEDIA"/>
    <n v="102757000"/>
    <n v="1"/>
    <n v="0"/>
    <n v="0"/>
    <n v="0"/>
    <n v="0"/>
    <n v="10"/>
    <s v=""/>
    <s v=""/>
    <s v=""/>
    <d v="2018-12-31T00:00:00"/>
    <s v="2016-02"/>
    <s v="10"/>
    <s v="2018-11"/>
    <n v="1.1037721540904211"/>
    <n v="113420315.2378694"/>
    <n v="113420315.2378694"/>
    <d v="2026-02-01T00:00:00"/>
    <n v="7.0931506849315067"/>
    <n v="6.1362574640221407E-2"/>
    <n v="93809066.686777458"/>
    <n v="0.3"/>
    <s v="MEDIA"/>
    <x v="0"/>
    <n v="93809066.686777458"/>
  </r>
  <r>
    <n v="164"/>
    <d v="2016-05-02T00:00:00"/>
    <d v="2016-04-26T00:00:00"/>
    <s v="Tribunal Administrativo de Antioquia"/>
    <s v="5001233300020160104400"/>
    <x v="0"/>
    <n v="4326998"/>
    <s v="WILSON QUINTERO RESTREPO"/>
    <s v="NANCY STELLA VALENCIA OLGUÍN"/>
    <n v="0"/>
    <s v="Acción de Nulidad y Restablecimiento del Derecho"/>
    <n v="0"/>
    <s v="MEDIO BAJO"/>
    <s v="MEDIO BAJO"/>
    <s v="MEDIO BAJO"/>
    <s v="MEDIO BAJO"/>
    <n v="0.3"/>
    <s v="MEDIA"/>
    <n v="38400309"/>
    <n v="1"/>
    <n v="0"/>
    <n v="0"/>
    <n v="0"/>
    <n v="0"/>
    <n v="10"/>
    <s v=""/>
    <s v=""/>
    <s v=""/>
    <d v="2018-12-31T00:00:00"/>
    <s v="2016-05"/>
    <s v="10"/>
    <s v="2018-11"/>
    <n v="1.0825369857290426"/>
    <n v="41569754.755923823"/>
    <n v="41569754.755923823"/>
    <d v="2026-04-30T00:00:00"/>
    <n v="7.3342465753424655"/>
    <n v="6.1362574640221407E-2"/>
    <n v="34160883.184615418"/>
    <n v="0.3"/>
    <s v="MEDIA"/>
    <x v="0"/>
    <n v="34160883.184615418"/>
  </r>
  <r>
    <n v="167"/>
    <d v="2016-09-15T00:00:00"/>
    <d v="2016-06-14T00:00:00"/>
    <s v="Juzgado 20 Administrativo Oral de Medellín"/>
    <s v="5001333302020160040200"/>
    <x v="0"/>
    <n v="70133734"/>
    <s v="JOAQUIN GUILLERMO GAVIRIA"/>
    <s v="Carlos Augusto Quintero Jimenez"/>
    <n v="0"/>
    <s v="Nulidad y restablecimiento del derecho - Laboral"/>
    <n v="0"/>
    <s v="MEDIO BAJO"/>
    <s v="MEDIO BAJO"/>
    <s v="MEDIO BAJO"/>
    <s v="MEDIO BAJO"/>
    <n v="0.3"/>
    <s v="MEDIA"/>
    <n v="38918407"/>
    <n v="1"/>
    <n v="0"/>
    <n v="0"/>
    <n v="0"/>
    <n v="0"/>
    <n v="10"/>
    <s v=""/>
    <s v=""/>
    <s v=""/>
    <d v="2018-12-31T00:00:00"/>
    <s v="2016-09"/>
    <s v="10"/>
    <s v="2018-11"/>
    <n v="1.0758042835128112"/>
    <n v="41868588.958094977"/>
    <n v="41868588.958094977"/>
    <d v="2026-09-13T00:00:00"/>
    <n v="7.7068493150684931"/>
    <n v="6.1362574640221407E-2"/>
    <n v="34065052.908097386"/>
    <n v="0.3"/>
    <s v="MEDIA"/>
    <x v="0"/>
    <n v="34065052.908097386"/>
  </r>
  <r>
    <n v="168"/>
    <d v="2016-09-30T00:00:00"/>
    <d v="2016-08-26T00:00:00"/>
    <s v="Juzgado 04 Administrativo de Medellín"/>
    <s v="5001333300420160064400"/>
    <x v="0"/>
    <n v="43815803"/>
    <s v="ADRIANA PATRICIA HOLGUIN LÓPEZ"/>
    <s v="Edwin Osorio Rodríguez"/>
    <n v="0"/>
    <s v="CONTENCIOSA REPARACION DIRECTA"/>
    <n v="0"/>
    <s v="MEDIO BAJO"/>
    <s v="MEDIO BAJO"/>
    <s v="MEDIO BAJO"/>
    <s v="MEDIO BAJO"/>
    <n v="0.3"/>
    <s v="MEDIA"/>
    <n v="220625280"/>
    <n v="1"/>
    <n v="0"/>
    <n v="0"/>
    <n v="0"/>
    <n v="0"/>
    <n v="10"/>
    <s v=""/>
    <s v=""/>
    <s v=""/>
    <d v="2018-12-31T00:00:00"/>
    <s v="2016-09"/>
    <s v="10"/>
    <s v="2018-11"/>
    <n v="1.0758042835128112"/>
    <n v="237349621.27521336"/>
    <n v="237349621.27521336"/>
    <d v="2026-09-28T00:00:00"/>
    <n v="7.7479452054794518"/>
    <n v="6.1362574640221407E-2"/>
    <n v="192899727.91690072"/>
    <n v="0.3"/>
    <s v="MEDIA"/>
    <x v="0"/>
    <n v="192899727.91690072"/>
  </r>
  <r>
    <n v="169"/>
    <d v="2017-07-13T00:00:00"/>
    <d v="2017-05-26T00:00:00"/>
    <s v="TRIBUNAL ADMINISTRATIVO DE ANTIOQUIA - M.P. Martha Cecilia Madrid Roldán"/>
    <s v="5001233300020170150800"/>
    <x v="0"/>
    <n v="388446"/>
    <s v="JOSE MANUEL SERRANO ALVAREZ"/>
    <s v="DANIEL GOMEZ MOLINA"/>
    <n v="0"/>
    <s v="CONTENCIOSA NULIDAD Y RESTABLECIMIENTO DEL DERECHO LABORAL"/>
    <n v="0"/>
    <s v="MEDIO BAJO"/>
    <s v="MEDIO BAJO"/>
    <s v="MEDIO BAJO"/>
    <s v="MEDIO BAJO"/>
    <n v="0.3"/>
    <s v="MEDIA"/>
    <n v="73771700"/>
    <n v="1"/>
    <n v="0"/>
    <n v="0"/>
    <n v="0"/>
    <n v="0"/>
    <n v="10"/>
    <s v=""/>
    <s v=""/>
    <s v=""/>
    <d v="2018-12-31T00:00:00"/>
    <s v="2017-07"/>
    <s v="10"/>
    <s v="2018-11"/>
    <n v="1.0365878610618193"/>
    <n v="76470848.70989421"/>
    <n v="76470848.70989421"/>
    <d v="2027-07-11T00:00:00"/>
    <n v="8.5315068493150683"/>
    <n v="6.1362574640221407E-2"/>
    <n v="60859921.275984444"/>
    <n v="0.3"/>
    <s v="MEDIA"/>
    <x v="0"/>
    <n v="60859921.275984444"/>
  </r>
  <r>
    <n v="170"/>
    <d v="2016-08-25T00:00:00"/>
    <d v="2016-08-25T00:00:00"/>
    <s v="Juzgado 18 Laboral del Circuito de Medellin"/>
    <s v="5001310501820160070700"/>
    <x v="1"/>
    <n v="98579026"/>
    <s v="LUIS FERNANDO GARCIA GOMEZ"/>
    <s v="CLAUDIA GONZALEZ"/>
    <n v="0"/>
    <s v="Ordinario laboral"/>
    <n v="0"/>
    <s v="MEDIO BAJO"/>
    <s v="MEDIO BAJO"/>
    <s v="MEDIO BAJO"/>
    <s v="MEDIO BAJO"/>
    <n v="0.3"/>
    <s v="MEDIA"/>
    <n v="262430875"/>
    <n v="1"/>
    <n v="0"/>
    <n v="0"/>
    <n v="0"/>
    <n v="0"/>
    <n v="11"/>
    <s v=""/>
    <s v=""/>
    <s v=""/>
    <d v="2018-12-31T00:00:00"/>
    <s v="2016-08"/>
    <s v="11"/>
    <s v="2018-11"/>
    <n v="1.0752359099219397"/>
    <n v="282175100.67223585"/>
    <n v="282175100.67223585"/>
    <d v="2027-08-23T00:00:00"/>
    <n v="8.6493150684931503"/>
    <n v="6.1362574640221407E-2"/>
    <n v="223864299.66888365"/>
    <n v="0.3"/>
    <s v="MEDIA"/>
    <x v="0"/>
    <n v="223864299.66888365"/>
  </r>
  <r>
    <n v="171"/>
    <d v="2015-09-17T00:00:00"/>
    <d v="2015-08-06T00:00:00"/>
    <s v="Juzgado 13 Administrativo de Medellin"/>
    <s v="5001333301320150095600"/>
    <x v="0"/>
    <n v="43002624"/>
    <s v="GLORIA MARÍA ZAPATA SERNA"/>
    <s v="JUAN DE LA CRUZ NOREÑA"/>
    <n v="0"/>
    <s v="Acción de Nulidad y Restablecimiento del Derecho"/>
    <n v="0"/>
    <s v="MEDIO BAJO"/>
    <s v="MEDIO BAJO"/>
    <s v="MEDIO BAJO"/>
    <s v="MEDIO BAJO"/>
    <n v="0.3"/>
    <s v="MEDIA"/>
    <n v="4630464"/>
    <n v="1"/>
    <n v="0"/>
    <n v="0"/>
    <n v="0"/>
    <n v="0"/>
    <n v="10"/>
    <s v=""/>
    <s v=""/>
    <s v=""/>
    <d v="2018-12-31T00:00:00"/>
    <s v="2015-09"/>
    <s v="10"/>
    <s v="2018-11"/>
    <n v="1.1540458810127188"/>
    <n v="5343767.9063776778"/>
    <n v="5343767.9063776778"/>
    <d v="2025-09-14T00:00:00"/>
    <n v="6.7095890410958905"/>
    <n v="6.1362574640221407E-2"/>
    <n v="4465394.3264610264"/>
    <n v="0.3"/>
    <s v="MEDIA"/>
    <x v="0"/>
    <n v="4465394.3264610264"/>
  </r>
  <r>
    <n v="172"/>
    <d v="2016-05-25T00:00:00"/>
    <d v="2016-05-13T00:00:00"/>
    <s v="Tribunal Administrativo de Antioquia"/>
    <s v="5001233300020160117900"/>
    <x v="0"/>
    <n v="42975262"/>
    <s v="MARÍA MERCEDES MEDINA HURTADO"/>
    <s v="Carlos Alberto Vargas Florez"/>
    <n v="0"/>
    <s v="Llamamiento en garantia - Nulidad y restablecimiento"/>
    <n v="0"/>
    <s v="MEDIO BAJO"/>
    <s v="MEDIO BAJO"/>
    <s v="MEDIO BAJO"/>
    <s v="MEDIO BAJO"/>
    <n v="0.3"/>
    <s v="MEDIA"/>
    <n v="42650429"/>
    <n v="1"/>
    <n v="0"/>
    <n v="0"/>
    <n v="0"/>
    <n v="0"/>
    <n v="10"/>
    <s v=""/>
    <s v=""/>
    <s v=""/>
    <d v="2018-12-31T00:00:00"/>
    <s v="2016-05"/>
    <s v="10"/>
    <s v="2018-11"/>
    <n v="1.0825369857290426"/>
    <n v="46170666.849710546"/>
    <n v="46170666.849710546"/>
    <d v="2026-05-23T00:00:00"/>
    <n v="7.397260273972603"/>
    <n v="6.1362574640221407E-2"/>
    <n v="37877852.283135518"/>
    <n v="0.3"/>
    <s v="MEDIA"/>
    <x v="0"/>
    <n v="37877852.283135518"/>
  </r>
  <r>
    <n v="173"/>
    <d v="2016-11-01T00:00:00"/>
    <d v="2015-09-07T00:00:00"/>
    <s v="Juzgado 34 Administrativo de Medellin"/>
    <s v="5001333370420150019600"/>
    <x v="0"/>
    <n v="32493301"/>
    <s v="MARÍA RUBIELA BASTIDAS ORTIZ"/>
    <s v="NANCY STELLA VALENCIA OLGUÍN"/>
    <n v="0"/>
    <s v="Acción de Nulidad y Restablecimiento del Derecho"/>
    <n v="0"/>
    <s v="MEDIO BAJO"/>
    <s v="MEDIO BAJO"/>
    <s v="MEDIO BAJO"/>
    <s v="MEDIO BAJO"/>
    <n v="0.3"/>
    <s v="MEDIA"/>
    <n v="152761532"/>
    <n v="1"/>
    <n v="0"/>
    <n v="0"/>
    <n v="0"/>
    <n v="0"/>
    <n v="9"/>
    <s v=""/>
    <s v=""/>
    <s v=""/>
    <d v="2018-12-31T00:00:00"/>
    <s v="2016-11"/>
    <s v="9"/>
    <s v="2018-11"/>
    <n v="1.0752454184793938"/>
    <n v="164256137.4028933"/>
    <n v="164256137.4028933"/>
    <d v="2025-10-30T00:00:00"/>
    <n v="6.8356164383561646"/>
    <n v="6.1362574640221407E-2"/>
    <n v="136794607.19367442"/>
    <n v="0.3"/>
    <s v="MEDIA"/>
    <x v="0"/>
    <n v="136794607.19367442"/>
  </r>
  <r>
    <n v="174"/>
    <d v="2016-11-02T00:00:00"/>
    <d v="2016-08-23T00:00:00"/>
    <s v="Tribunal Administrativo de Antioquia"/>
    <s v="5001233300020160191000"/>
    <x v="0"/>
    <n v="3545683"/>
    <s v="JOSÉ HUMBERTO ZAPATA ARCILA"/>
    <s v="NELSON ADRIAN TORO QUINTERO"/>
    <n v="0"/>
    <s v="Acción de Nulidad y Restablecimiento del Derecho"/>
    <n v="0"/>
    <s v="MEDIO BAJO"/>
    <s v="MEDIO BAJO"/>
    <s v="MEDIO BAJO"/>
    <s v="MEDIO BAJO"/>
    <n v="0.3"/>
    <s v="MEDIA"/>
    <n v="55476799"/>
    <n v="1"/>
    <n v="0"/>
    <n v="0"/>
    <n v="0"/>
    <n v="0"/>
    <n v="10"/>
    <s v=""/>
    <s v=""/>
    <s v=""/>
    <d v="2018-12-31T00:00:00"/>
    <s v="2016-11"/>
    <s v="10"/>
    <s v="2018-11"/>
    <n v="1.0752454184793938"/>
    <n v="59651173.956652217"/>
    <n v="59651173.956652217"/>
    <d v="2026-10-31T00:00:00"/>
    <n v="7.838356164383562"/>
    <n v="6.1362574640221407E-2"/>
    <n v="48362772.604224071"/>
    <n v="0.3"/>
    <s v="MEDIA"/>
    <x v="0"/>
    <n v="48362772.604224071"/>
  </r>
  <r>
    <n v="175"/>
    <d v="2017-01-19T00:00:00"/>
    <d v="2016-12-01T00:00:00"/>
    <s v="Juzgado 23 Laboral del Circuito"/>
    <s v="5001310502320160127500"/>
    <x v="1"/>
    <n v="23331431"/>
    <s v="MARÍA BEATRIZ ASPRILLA"/>
    <s v="Gloria Cecilia Gallego"/>
    <n v="0"/>
    <s v="JURIS. ORD. LABORAL"/>
    <n v="0"/>
    <s v="MEDIO BAJO"/>
    <s v="MEDIO BAJO"/>
    <s v="MEDIO BAJO"/>
    <s v="MEDIO BAJO"/>
    <n v="0.3"/>
    <s v="MEDIA"/>
    <n v="27562174"/>
    <n v="1"/>
    <n v="0"/>
    <n v="0"/>
    <n v="0"/>
    <n v="0"/>
    <n v="10"/>
    <s v=""/>
    <s v=""/>
    <s v=""/>
    <d v="2018-12-31T00:00:00"/>
    <s v="2017-01"/>
    <s v="10"/>
    <s v="2018-11"/>
    <n v="1.0599267921694497"/>
    <n v="29213886.67303621"/>
    <n v="29213886.67303621"/>
    <d v="2027-01-17T00:00:00"/>
    <n v="8.0520547945205472"/>
    <n v="6.1362574640221407E-2"/>
    <n v="23550365.185752146"/>
    <n v="0.3"/>
    <s v="MEDIA"/>
    <x v="0"/>
    <n v="23550365.185752146"/>
  </r>
  <r>
    <n v="176"/>
    <d v="2016-12-06T00:00:00"/>
    <d v="2016-11-25T00:00:00"/>
    <s v="Juzgado 13 Administrativo de Medellin"/>
    <s v="5001333301320160093300"/>
    <x v="0"/>
    <n v="71786677"/>
    <s v="CARLOS ALBERTO VELASQUEZ LÓPEZ"/>
    <s v="Andrea Viviana Vila Cadena y Victoria Eguenia"/>
    <n v="0"/>
    <s v="Acción de Nulidad y Restablecimiento del Derecho"/>
    <n v="0"/>
    <s v="MEDIO BAJO"/>
    <s v="MEDIO BAJO"/>
    <s v="MEDIO BAJO"/>
    <s v="MEDIO BAJO"/>
    <n v="0.3"/>
    <s v="MEDIA"/>
    <n v="24000000"/>
    <n v="1"/>
    <n v="0"/>
    <n v="0"/>
    <n v="0"/>
    <n v="0"/>
    <n v="10"/>
    <s v=""/>
    <s v=""/>
    <s v=""/>
    <d v="2018-12-31T00:00:00"/>
    <s v="2016-12"/>
    <s v="10"/>
    <s v="2018-11"/>
    <n v="1.0707817449471262"/>
    <n v="25698761.878731027"/>
    <n v="25698761.878731027"/>
    <d v="2026-12-04T00:00:00"/>
    <n v="7.9315068493150687"/>
    <n v="6.1362574640221407E-2"/>
    <n v="20783643.033536833"/>
    <n v="0.3"/>
    <s v="MEDIA"/>
    <x v="0"/>
    <n v="20783643.033536833"/>
  </r>
  <r>
    <n v="177"/>
    <d v="2017-01-23T00:00:00"/>
    <d v="2016-11-16T00:00:00"/>
    <s v="Juzgado 6 Administrativo Oral de Medellín"/>
    <s v="5001333300620160091800"/>
    <x v="0"/>
    <n v="39354490"/>
    <s v="DORA LUCIA HENAO PEÑA"/>
    <s v="Alfonso Tito Mejía Restrepo"/>
    <n v="0"/>
    <s v="Nulidad y restablecimiento del derecho - Laboral"/>
    <n v="0"/>
    <s v="MEDIO BAJO"/>
    <s v="MEDIO BAJO"/>
    <s v="MEDIO BAJO"/>
    <s v="MEDIO BAJO"/>
    <n v="0.3"/>
    <s v="MEDIA"/>
    <n v="33000000"/>
    <n v="1"/>
    <n v="0"/>
    <n v="0"/>
    <n v="0"/>
    <n v="0"/>
    <n v="11"/>
    <s v=""/>
    <s v=""/>
    <s v=""/>
    <d v="2018-12-31T00:00:00"/>
    <s v="2017-01"/>
    <s v="11"/>
    <s v="2018-11"/>
    <n v="1.0599267921694497"/>
    <n v="34977584.141591839"/>
    <n v="34977584.141591839"/>
    <d v="2028-01-21T00:00:00"/>
    <n v="9.0630136986301366"/>
    <n v="6.1362574640221407E-2"/>
    <n v="27443999.721005548"/>
    <n v="0.3"/>
    <s v="MEDIA"/>
    <x v="0"/>
    <n v="27443999.721005548"/>
  </r>
  <r>
    <n v="178"/>
    <d v="2016-03-31T00:00:00"/>
    <d v="2016-02-04T00:00:00"/>
    <s v="Tribunal Administrativo Oral de Antioquia - Beatriz Elena Jaramillo"/>
    <s v="5001233300020160026300"/>
    <x v="0"/>
    <n v="8288352"/>
    <s v="ORLANDO DE JESÚS RESTREPO OCHOA"/>
    <s v="Nancy Estella Valencia Olguin"/>
    <n v="0"/>
    <s v="Llamamiento en garantia - Nulidad y restablecimiento"/>
    <n v="0"/>
    <s v="MEDIO BAJO"/>
    <s v="MEDIO BAJO"/>
    <s v="MEDIO BAJO"/>
    <s v="MEDIO BAJO"/>
    <n v="0.3"/>
    <s v="MEDIA"/>
    <n v="104490713"/>
    <n v="1"/>
    <n v="0"/>
    <n v="0"/>
    <n v="0"/>
    <n v="0"/>
    <n v="10"/>
    <s v=""/>
    <s v=""/>
    <s v=""/>
    <d v="2018-12-31T00:00:00"/>
    <s v="2016-03"/>
    <s v="10"/>
    <s v="2018-11"/>
    <n v="1.0934535058581585"/>
    <n v="114255736.45946866"/>
    <n v="114255736.45946866"/>
    <d v="2026-03-29T00:00:00"/>
    <n v="7.2465753424657535"/>
    <n v="6.1362574640221407E-2"/>
    <n v="94112795.468913436"/>
    <n v="0.3"/>
    <s v="MEDIA"/>
    <x v="0"/>
    <n v="94112795.468913436"/>
  </r>
  <r>
    <n v="179"/>
    <d v="2016-10-13T00:00:00"/>
    <d v="2016-09-22T00:00:00"/>
    <s v="Juzgado 30 Administrativo de Medellin"/>
    <s v="5001333303020160073100"/>
    <x v="0"/>
    <n v="70056202"/>
    <s v="RAMIRO DE JESUS ORREGO ALVAREZ"/>
    <s v="Paula Andrea Escobar Sanchez"/>
    <n v="0"/>
    <s v="Llamamiento en garantia - Nulidad y restablecimiento"/>
    <n v="0"/>
    <s v="MEDIO BAJO"/>
    <s v="MEDIO BAJO"/>
    <s v="MEDIO BAJO"/>
    <s v="MEDIO BAJO"/>
    <n v="0.3"/>
    <s v="MEDIA"/>
    <n v="19458930"/>
    <n v="1"/>
    <n v="0"/>
    <n v="0"/>
    <n v="0"/>
    <n v="0"/>
    <n v="10"/>
    <s v=""/>
    <s v=""/>
    <s v=""/>
    <d v="2018-12-31T00:00:00"/>
    <s v="2016-10"/>
    <s v="10"/>
    <s v="2018-11"/>
    <n v="1.0764490276296408"/>
    <n v="20946546.277213246"/>
    <n v="20946546.277213246"/>
    <d v="2026-10-11T00:00:00"/>
    <n v="7.7835616438356166"/>
    <n v="6.1362574640221407E-2"/>
    <n v="17007540.582690522"/>
    <n v="0.3"/>
    <s v="MEDIA"/>
    <x v="0"/>
    <n v="17007540.582690522"/>
  </r>
  <r>
    <n v="180"/>
    <d v="2017-01-18T00:00:00"/>
    <d v="2017-01-18T00:00:00"/>
    <s v="Juzgado Décimo Laboral"/>
    <s v="5001310501020160132800"/>
    <x v="1"/>
    <n v="3312573"/>
    <s v="CONRADO DE JESÚS BERRIO RESTREPO"/>
    <s v="Gloria Cecilia Gallego"/>
    <n v="0"/>
    <s v="JURIS. ORD. LABORAL"/>
    <n v="0"/>
    <s v="MEDIO BAJO"/>
    <s v="MEDIO BAJO"/>
    <s v="MEDIO BAJO"/>
    <s v="MEDIO BAJO"/>
    <n v="0.3"/>
    <s v="MEDIA"/>
    <n v="32853490"/>
    <n v="1"/>
    <n v="0"/>
    <n v="0"/>
    <n v="0"/>
    <n v="0"/>
    <n v="10"/>
    <s v=""/>
    <s v=""/>
    <s v=""/>
    <d v="2018-12-31T00:00:00"/>
    <s v="2017-01"/>
    <s v="10"/>
    <s v="2018-11"/>
    <n v="1.0599267921694497"/>
    <n v="34822294.267271094"/>
    <n v="34822294.267271094"/>
    <d v="2027-01-16T00:00:00"/>
    <n v="8.0493150684931507"/>
    <n v="6.1362574640221407E-2"/>
    <n v="28073562.767255221"/>
    <n v="0.3"/>
    <s v="MEDIA"/>
    <x v="0"/>
    <n v="28073562.767255221"/>
  </r>
  <r>
    <n v="181"/>
    <d v="2016-10-26T00:00:00"/>
    <d v="2016-03-11T00:00:00"/>
    <s v="Juzgado Veinte Administrativo de Medellín"/>
    <s v="5001333302020160018500"/>
    <x v="0"/>
    <n v="32336938"/>
    <s v="LIA ISABEL RIOS SANCHEZ, ANA MARIA GIRALDO RIOS, JOHN ALEXANDER GIRALDO RIOS, VANESA GIRALDO RIOS."/>
    <s v="MARIO DE JESUS MORENO MORENO"/>
    <n v="0"/>
    <s v="CONTENCIOSA REPARACION DIRECTA"/>
    <n v="0"/>
    <s v="MEDIO BAJO"/>
    <s v="MEDIO BAJO"/>
    <s v="MEDIO BAJO"/>
    <s v="MEDIO BAJO"/>
    <n v="0.3"/>
    <s v="MEDIA"/>
    <n v="813017000"/>
    <n v="1"/>
    <n v="0"/>
    <n v="0"/>
    <n v="0"/>
    <n v="0"/>
    <n v="10"/>
    <s v=""/>
    <s v=""/>
    <s v=""/>
    <d v="2018-12-31T00:00:00"/>
    <s v="2016-10"/>
    <s v="10"/>
    <s v="2018-11"/>
    <n v="1.0764490276296408"/>
    <n v="875171359.09636772"/>
    <n v="875171359.09636772"/>
    <d v="2026-10-24T00:00:00"/>
    <n v="7.8191780821917805"/>
    <n v="6.1362574640221407E-2"/>
    <n v="709918028.34348488"/>
    <n v="0.3"/>
    <s v="MEDIA"/>
    <x v="0"/>
    <n v="709918028.34348488"/>
  </r>
  <r>
    <n v="182"/>
    <d v="2016-03-28T00:00:00"/>
    <d v="2015-09-11T00:00:00"/>
    <s v="Tribunal Adtvo MP Gloria María Gómez Montoya"/>
    <s v="5001233300020150172200"/>
    <x v="0"/>
    <n v="35508887"/>
    <s v="MAGDA LUCIA MURILLO GIL"/>
    <s v="AMANDA PINEDA GUTIERREZ"/>
    <n v="0"/>
    <s v="CONTENCIOSA NULIDAD Y RESTABLECIMIENTO DEL DERECHO LABORAL"/>
    <n v="0"/>
    <s v="MEDIO BAJO"/>
    <s v="MEDIO BAJO"/>
    <s v="MEDIO BAJO"/>
    <s v="MEDIO BAJO"/>
    <n v="0.3"/>
    <s v="MEDIA"/>
    <n v="66089939"/>
    <n v="1"/>
    <n v="0"/>
    <n v="0"/>
    <n v="0"/>
    <n v="0"/>
    <n v="10"/>
    <s v=""/>
    <s v=""/>
    <s v=""/>
    <d v="2018-12-31T00:00:00"/>
    <s v="2016-03"/>
    <s v="10"/>
    <s v="2018-11"/>
    <n v="1.0934535058581585"/>
    <n v="72266275.501501843"/>
    <n v="72266275.501501843"/>
    <d v="2026-03-26T00:00:00"/>
    <n v="7.2383561643835614"/>
    <n v="6.1362574640221407E-2"/>
    <n v="59539045.262757301"/>
    <n v="0.3"/>
    <s v="MEDIA"/>
    <x v="0"/>
    <n v="59539045.262757301"/>
  </r>
  <r>
    <n v="183"/>
    <d v="2017-02-24T00:00:00"/>
    <d v="2016-12-14T00:00:00"/>
    <s v="Juzgado 21 Laboral del Circuito"/>
    <s v="5001310502120160141900"/>
    <x v="1"/>
    <n v="3399571"/>
    <s v="ARTURO DE JESUS OLAYA RODRIGUEZ"/>
    <s v="Gloria Cecilia Gallego"/>
    <n v="0"/>
    <s v="Ordinario Laboral de primera instancia"/>
    <n v="0"/>
    <s v="MEDIO BAJO"/>
    <s v="MEDIO BAJO"/>
    <s v="MEDIO BAJO"/>
    <s v="MEDIO BAJO"/>
    <n v="0.3"/>
    <s v="MEDIA"/>
    <n v="24474772"/>
    <n v="1"/>
    <n v="0"/>
    <n v="0"/>
    <n v="0"/>
    <n v="0"/>
    <n v="-1"/>
    <s v=""/>
    <s v=""/>
    <s v=""/>
    <d v="2018-12-31T00:00:00"/>
    <s v="2017-02"/>
    <s v="-1"/>
    <s v="2018-11"/>
    <n v="1.0493728719905275"/>
    <n v="25683161.784953348"/>
    <n v="25683161.784953348"/>
    <d v="2016-02-25T00:00:00"/>
    <n v="-2.8493150684931505"/>
    <n v="6.1362574640221407E-2"/>
    <n v="27718327.279442754"/>
    <n v="0.3"/>
    <s v="MEDIA"/>
    <x v="0"/>
    <n v="27718327.279442754"/>
  </r>
  <r>
    <n v="185"/>
    <d v="2016-08-26T00:00:00"/>
    <d v="2015-02-06T00:00:00"/>
    <s v="Juzgado 18 Administrativo de Medellin"/>
    <s v="5001333301820150011800"/>
    <x v="0"/>
    <n v="860002400"/>
    <s v="LA PREVISORA S.A."/>
    <s v="Juan Camilo Arango Rios"/>
    <n v="0"/>
    <s v="Acción de Nulidad y Restablecimiento del Derecho"/>
    <n v="0"/>
    <s v="MEDIO BAJO"/>
    <s v="MEDIO BAJO"/>
    <s v="MEDIO BAJO"/>
    <s v="MEDIO BAJO"/>
    <n v="0.3"/>
    <s v="MEDIA"/>
    <n v="40488298"/>
    <n v="1"/>
    <n v="0"/>
    <n v="0"/>
    <n v="0"/>
    <n v="0"/>
    <n v="10"/>
    <s v=""/>
    <s v=""/>
    <s v=""/>
    <d v="2018-12-31T00:00:00"/>
    <s v="2016-08"/>
    <s v="10"/>
    <s v="2018-11"/>
    <n v="1.0752359099219397"/>
    <n v="43534471.941220656"/>
    <n v="43534471.941220656"/>
    <d v="2026-08-24T00:00:00"/>
    <n v="7.6520547945205477"/>
    <n v="6.1362574640221407E-2"/>
    <n v="35472428.248784207"/>
    <n v="0.3"/>
    <s v="MEDIA"/>
    <x v="0"/>
    <n v="35472428.248784207"/>
  </r>
  <r>
    <n v="186"/>
    <d v="2017-03-16T00:00:00"/>
    <d v="2016-11-24T00:00:00"/>
    <s v="Tribunal Administrativo de Antioquia"/>
    <s v="5001233300020170039900"/>
    <x v="0"/>
    <n v="42870591"/>
    <s v="MARIA CLEMENCIA PAULINA WOLFF IDARRAGA"/>
    <s v="Luz Alejandra Sandoval Arango"/>
    <n v="0"/>
    <s v="Nulidad y restablecimiento del derecho - Laboral"/>
    <n v="0"/>
    <s v="ALTO"/>
    <s v="ALTO"/>
    <s v="ALTO"/>
    <s v="ALTO"/>
    <n v="1"/>
    <s v="ALTA"/>
    <n v="35200000"/>
    <n v="1"/>
    <n v="0"/>
    <n v="0"/>
    <n v="0"/>
    <n v="0"/>
    <n v="10"/>
    <s v=""/>
    <s v=""/>
    <s v=""/>
    <d v="2018-12-31T00:00:00"/>
    <s v="2017-03"/>
    <s v="10"/>
    <s v="2018-11"/>
    <n v="1.044507317524922"/>
    <n v="36766657.576877251"/>
    <n v="36766657.576877251"/>
    <d v="2027-03-14T00:00:00"/>
    <n v="8.205479452054794"/>
    <n v="6.1362574640221407E-2"/>
    <n v="29517471.363278791"/>
    <n v="1"/>
    <s v="ALTA"/>
    <x v="1"/>
    <n v="29517471.363278791"/>
  </r>
  <r>
    <n v="187"/>
    <d v="2015-09-16T00:00:00"/>
    <d v="2015-06-18T00:00:00"/>
    <s v="Juzgado 16 Adtvo"/>
    <s v="5001333301620150072600"/>
    <x v="0"/>
    <n v="32333557"/>
    <s v="BEATRIZ ELENA CARVAJAL"/>
    <s v="Gloria Mary Velez Agudelo"/>
    <n v="0"/>
    <s v="Nulidad y restablecimiento del derecho - Laboral"/>
    <n v="0"/>
    <s v="ALTO"/>
    <s v="ALTO"/>
    <s v="ALTO"/>
    <s v="ALTO"/>
    <n v="1"/>
    <s v="ALTA"/>
    <n v="19030795"/>
    <n v="1"/>
    <n v="0"/>
    <n v="0"/>
    <n v="0"/>
    <n v="0"/>
    <n v="10"/>
    <s v=""/>
    <s v=""/>
    <s v=""/>
    <d v="2018-12-31T00:00:00"/>
    <s v="2015-09"/>
    <s v="10"/>
    <s v="2018-11"/>
    <n v="1.1540458810127188"/>
    <n v="21962410.582147442"/>
    <n v="21962410.582147442"/>
    <d v="2025-09-13T00:00:00"/>
    <n v="6.7068493150684931"/>
    <n v="6.1362574640221407E-2"/>
    <n v="18353719.071679275"/>
    <n v="1"/>
    <s v="ALTA"/>
    <x v="1"/>
    <n v="18353719.071679275"/>
  </r>
  <r>
    <n v="188"/>
    <d v="2017-02-23T00:00:00"/>
    <d v="2017-02-07T00:00:00"/>
    <s v="Juzgado 21 Adtvo"/>
    <s v="5001333302120170005400"/>
    <x v="0"/>
    <n v="43908912"/>
    <s v="DIANA CRISTINA RAMIREZ CEBALLOS"/>
    <s v="Diego Cardona Londoño"/>
    <n v="0"/>
    <s v="Nulidad y restablecimiento del derecho - Laboral"/>
    <n v="0"/>
    <s v="MEDIO BAJO"/>
    <s v="MEDIO BAJO"/>
    <s v="MEDIO BAJO"/>
    <s v="MEDIO BAJO"/>
    <n v="0.3"/>
    <s v="MEDIA"/>
    <n v="30667719"/>
    <n v="1"/>
    <n v="0"/>
    <n v="0"/>
    <n v="0"/>
    <n v="0"/>
    <n v="10"/>
    <s v=""/>
    <s v=""/>
    <s v=""/>
    <d v="2018-12-31T00:00:00"/>
    <s v="2017-02"/>
    <s v="10"/>
    <s v="2018-11"/>
    <n v="1.0493728719905275"/>
    <n v="32181872.364428468"/>
    <n v="32181872.364428468"/>
    <d v="2027-02-21T00:00:00"/>
    <n v="8.1479452054794521"/>
    <n v="6.1362574640221407E-2"/>
    <n v="25876471.020465147"/>
    <n v="0.3"/>
    <s v="MEDIA"/>
    <x v="0"/>
    <n v="25876471.020465147"/>
  </r>
  <r>
    <n v="189"/>
    <d v="2017-03-21T00:00:00"/>
    <d v="2017-03-07T00:00:00"/>
    <s v="Juzgado 21 Laboral del Circuito"/>
    <s v="5001310502120170016200"/>
    <x v="1"/>
    <n v="8242639"/>
    <s v="EFRAIN LONDOÑO RAMÍREZ"/>
    <s v="Gloria Cecilia Gallego"/>
    <n v="0"/>
    <s v="JURIS. ORD. LABORAL"/>
    <n v="0"/>
    <s v="MEDIO BAJO"/>
    <s v="MEDIO BAJO"/>
    <s v="MEDIO BAJO"/>
    <s v="MEDIO BAJO"/>
    <n v="0.3"/>
    <s v="MEDIA"/>
    <n v="29486635"/>
    <n v="1"/>
    <n v="0"/>
    <n v="0"/>
    <n v="0"/>
    <n v="0"/>
    <n v="10"/>
    <s v=""/>
    <s v=""/>
    <s v=""/>
    <d v="2018-12-31T00:00:00"/>
    <s v="2017-03"/>
    <s v="10"/>
    <s v="2018-11"/>
    <n v="1.044507317524922"/>
    <n v="30799006.026686478"/>
    <n v="30799006.026686478"/>
    <d v="2027-03-19T00:00:00"/>
    <n v="8.2191780821917817"/>
    <n v="6.1362574640221407E-2"/>
    <n v="24717382.442688055"/>
    <n v="0.3"/>
    <s v="MEDIA"/>
    <x v="0"/>
    <n v="24717382.442688055"/>
  </r>
  <r>
    <n v="190"/>
    <d v="2017-03-30T00:00:00"/>
    <d v="2016-11-21T00:00:00"/>
    <s v="Juzgado 14 Laboral del Circuito de Medellin"/>
    <s v="5001310501420160131400"/>
    <x v="1"/>
    <n v="32412827"/>
    <s v="CARMEN JULIA CARTAGENA RIVERA"/>
    <s v="GLORIA CECILIA GALLEGO"/>
    <n v="0"/>
    <s v="JURIS. ORD. LABORAL"/>
    <n v="0"/>
    <s v="MEDIO BAJO"/>
    <s v="MEDIO BAJO"/>
    <s v="MEDIO BAJO"/>
    <s v="MEDIO BAJO"/>
    <n v="0.3"/>
    <s v="MEDIA"/>
    <n v="21227146"/>
    <n v="1"/>
    <n v="0"/>
    <n v="0"/>
    <n v="0"/>
    <n v="0"/>
    <n v="10"/>
    <s v=""/>
    <s v=""/>
    <s v=""/>
    <d v="2018-12-31T00:00:00"/>
    <s v="2017-03"/>
    <s v="10"/>
    <s v="2018-11"/>
    <n v="1.044507317524922"/>
    <n v="22171909.327169877"/>
    <n v="22171909.327169877"/>
    <d v="2027-03-28T00:00:00"/>
    <n v="8.2438356164383571"/>
    <n v="6.1362574640221407E-2"/>
    <n v="17782068.041854594"/>
    <n v="0.3"/>
    <s v="MEDIA"/>
    <x v="0"/>
    <n v="17782068.041854594"/>
  </r>
  <r>
    <n v="191"/>
    <d v="2017-03-10T00:00:00"/>
    <d v="2017-03-10T00:00:00"/>
    <s v="Tribunal Administrativo de Antioquia"/>
    <s v="5001233300020170019700"/>
    <x v="0"/>
    <n v="70120082"/>
    <s v="DIANA ELIZABETH ESCUDERO Y OTROS"/>
    <s v="JORGE MARIO ARROYAVE GARCIA"/>
    <n v="0"/>
    <s v="CONTENCIOSA NULIDAD Y RESTABLECIMIENTO DEL DERECHO LABORAL"/>
    <n v="0"/>
    <s v="MEDIO BAJO"/>
    <s v="MEDIO BAJO"/>
    <s v="MEDIO BAJO"/>
    <s v="MEDIO BAJO"/>
    <n v="0.3"/>
    <s v="MEDIA"/>
    <n v="144235227"/>
    <n v="1"/>
    <n v="0"/>
    <n v="0"/>
    <n v="0"/>
    <n v="0"/>
    <n v="10"/>
    <s v=""/>
    <s v=""/>
    <s v=""/>
    <d v="2018-12-31T00:00:00"/>
    <s v="2017-03"/>
    <s v="10"/>
    <s v="2018-11"/>
    <n v="1.044507317524922"/>
    <n v="150654750.04636821"/>
    <n v="150654750.04636821"/>
    <d v="2027-03-08T00:00:00"/>
    <n v="8.1890410958904116"/>
    <n v="6.1362574640221407E-2"/>
    <n v="121003769.02237627"/>
    <n v="0.3"/>
    <s v="MEDIA"/>
    <x v="0"/>
    <n v="121003769.02237627"/>
  </r>
  <r>
    <n v="192"/>
    <d v="2016-11-23T00:00:00"/>
    <d v="2016-11-22T00:00:00"/>
    <s v="Juzgado 9 Laboral del Circuito de Medellin"/>
    <s v="5001310500920160148500"/>
    <x v="1"/>
    <n v="8429830"/>
    <s v="JAIME ALBERTO GOEZ CADAVID"/>
    <s v="GLORIA CECILIA GALLEGO"/>
    <n v="0"/>
    <s v="JURIS. ORD. LABORAL"/>
    <n v="0"/>
    <s v="MEDIO BAJO"/>
    <s v="MEDIO BAJO"/>
    <s v="MEDIO BAJO"/>
    <s v="MEDIO BAJO"/>
    <n v="0.3"/>
    <s v="MEDIA"/>
    <n v="30097497"/>
    <n v="1"/>
    <n v="0"/>
    <n v="0"/>
    <n v="0"/>
    <n v="0"/>
    <n v="10"/>
    <s v=""/>
    <s v=""/>
    <s v=""/>
    <d v="2018-12-31T00:00:00"/>
    <s v="2016-11"/>
    <s v="10"/>
    <s v="2018-11"/>
    <n v="1.0752454184793938"/>
    <n v="32362195.756947301"/>
    <n v="32362195.756947301"/>
    <d v="2026-11-21T00:00:00"/>
    <n v="7.8958904109589039"/>
    <n v="6.1362574640221407E-2"/>
    <n v="26197595.76287799"/>
    <n v="0.3"/>
    <s v="MEDIA"/>
    <x v="0"/>
    <n v="26197595.76287799"/>
  </r>
  <r>
    <n v="193"/>
    <d v="2016-12-16T00:00:00"/>
    <d v="2016-11-29T00:00:00"/>
    <s v="Juzgado 9 Laboral del Circuito"/>
    <s v="5001310500920160150600"/>
    <x v="1"/>
    <n v="21347941"/>
    <s v="ALBA LUCIA URIBE TABORDA"/>
    <s v="Gloria Cecilia Gallego"/>
    <n v="0"/>
    <s v="JURIS. ORD. LABORAL"/>
    <n v="0"/>
    <s v="MEDIO BAJO"/>
    <s v="MEDIO BAJO"/>
    <s v="MEDIO BAJO"/>
    <s v="MEDIO BAJO"/>
    <n v="0.3"/>
    <s v="MEDIA"/>
    <n v="20647588"/>
    <n v="1"/>
    <n v="0"/>
    <n v="0"/>
    <n v="0"/>
    <n v="0"/>
    <n v="10"/>
    <s v=""/>
    <s v=""/>
    <s v=""/>
    <d v="2018-12-31T00:00:00"/>
    <s v="2016-12"/>
    <s v="10"/>
    <s v="2018-11"/>
    <n v="1.0707817449471262"/>
    <n v="22109060.307589345"/>
    <n v="22109060.307589345"/>
    <d v="2026-12-14T00:00:00"/>
    <n v="7.9589041095890414"/>
    <n v="6.1362574640221407E-2"/>
    <n v="17867397.989516854"/>
    <n v="0.3"/>
    <s v="MEDIA"/>
    <x v="0"/>
    <n v="17867397.989516854"/>
  </r>
  <r>
    <n v="194"/>
    <d v="2016-09-05T00:00:00"/>
    <d v="2016-08-30T00:00:00"/>
    <s v="Juzgado 9 Administrativo de Medellin"/>
    <s v="5001333300920160066000"/>
    <x v="0"/>
    <n v="70057765"/>
    <s v="MARCELINO ANTONIO JIMENEZ ESTRADA"/>
    <s v="Jorge Ivan Lizarazo Avila"/>
    <n v="0"/>
    <s v="Llamamiento en garantia - Nulidad y restablecimiento"/>
    <n v="0"/>
    <s v="MEDIO BAJO"/>
    <s v="MEDIO BAJO"/>
    <s v="MEDIO BAJO"/>
    <s v="MEDIO BAJO"/>
    <n v="0.3"/>
    <s v="MEDIA"/>
    <n v="17810383"/>
    <n v="1"/>
    <n v="0"/>
    <n v="0"/>
    <n v="0"/>
    <n v="0"/>
    <n v="10"/>
    <s v=""/>
    <s v=""/>
    <s v=""/>
    <d v="2018-12-31T00:00:00"/>
    <s v="2016-09"/>
    <s v="10"/>
    <s v="2018-11"/>
    <n v="1.0758042835128112"/>
    <n v="19160486.322403751"/>
    <n v="19160486.322403751"/>
    <d v="2026-09-03T00:00:00"/>
    <n v="7.6794520547945204"/>
    <n v="6.1362574640221407E-2"/>
    <n v="15600758.659845704"/>
    <n v="0.3"/>
    <s v="MEDIA"/>
    <x v="0"/>
    <n v="15600758.659845704"/>
  </r>
  <r>
    <n v="195"/>
    <d v="2016-11-24T00:00:00"/>
    <d v="2016-10-28T00:00:00"/>
    <s v="Juzgado 27 Adtvo"/>
    <s v="5001333302720160080000"/>
    <x v="0"/>
    <n v="70126195"/>
    <s v="OSCAR DARÍO ROJAS PUERTA"/>
    <s v="JUAN FELIPE GALLEGO OSSA"/>
    <n v="0"/>
    <s v="Llamamiento en garantia - Nulidad y restablecimiento"/>
    <n v="0"/>
    <s v="MEDIO BAJO"/>
    <s v="MEDIO BAJO"/>
    <s v="MEDIO BAJO"/>
    <s v="MEDIO BAJO"/>
    <n v="0.3"/>
    <s v="MEDIA"/>
    <n v="14884712"/>
    <n v="1"/>
    <n v="0"/>
    <n v="0"/>
    <n v="0"/>
    <n v="0"/>
    <n v="10"/>
    <s v=""/>
    <s v=""/>
    <s v=""/>
    <d v="2018-12-31T00:00:00"/>
    <s v="2016-11"/>
    <s v="10"/>
    <s v="2018-11"/>
    <n v="1.0752454184793938"/>
    <n v="16004718.383385254"/>
    <n v="16004718.383385254"/>
    <d v="2026-11-22T00:00:00"/>
    <n v="7.8986301369863012"/>
    <n v="6.1362574640221407E-2"/>
    <n v="12955066.541361252"/>
    <n v="0.3"/>
    <s v="MEDIA"/>
    <x v="0"/>
    <n v="12955066.541361252"/>
  </r>
  <r>
    <n v="196"/>
    <d v="2017-04-27T00:00:00"/>
    <d v="2017-04-17T00:00:00"/>
    <s v="Juzgado 15 Laboral del Circuito"/>
    <s v="5001310501520170030200"/>
    <x v="1"/>
    <n v="70094399"/>
    <s v="GILDARDO DE JESUS VALENCIA"/>
    <s v="GLORIA CECILIA GALLEGO CORDOBA"/>
    <n v="0"/>
    <s v="JURIS. ORD. LABORAL"/>
    <n v="0"/>
    <s v="MEDIO BAJO"/>
    <s v="MEDIO BAJO"/>
    <s v="MEDIO BAJO"/>
    <s v="MEDIO BAJO"/>
    <n v="0.3"/>
    <s v="MEDIA"/>
    <n v="32008916"/>
    <n v="1"/>
    <n v="0"/>
    <n v="0"/>
    <n v="0"/>
    <n v="0"/>
    <n v="8"/>
    <s v=""/>
    <s v=""/>
    <s v=""/>
    <d v="2018-12-31T00:00:00"/>
    <s v="2017-04"/>
    <s v="8"/>
    <s v="2018-11"/>
    <n v="1.0395824968049874"/>
    <n v="33275908.815301109"/>
    <n v="33275908.815301109"/>
    <d v="2025-04-25T00:00:00"/>
    <n v="6.3205479452054796"/>
    <n v="6.1362574640221407E-2"/>
    <n v="28097268.890957233"/>
    <n v="0.3"/>
    <s v="MEDIA"/>
    <x v="0"/>
    <n v="28097268.890957233"/>
  </r>
  <r>
    <n v="197"/>
    <d v="2017-03-30T00:00:00"/>
    <d v="2017-03-23T00:00:00"/>
    <s v="Juzgado 22 Laboral del Circuito de Medellin"/>
    <s v="5001310502220170019100"/>
    <x v="1"/>
    <n v="32521900"/>
    <s v="DIOSELINA GRANADA JARAMILLO"/>
    <s v="Gloria Cecilia Gallego"/>
    <n v="0"/>
    <s v="JURIS. ORD. LABORAL"/>
    <n v="0"/>
    <s v="MEDIO BAJO"/>
    <s v="MEDIO BAJO"/>
    <s v="MEDIO BAJO"/>
    <s v="MEDIO BAJO"/>
    <n v="0.3"/>
    <s v="MEDIA"/>
    <n v="24956256"/>
    <n v="1"/>
    <n v="0"/>
    <n v="0"/>
    <n v="0"/>
    <n v="0"/>
    <n v="10"/>
    <s v=""/>
    <s v=""/>
    <s v=""/>
    <d v="2018-12-31T00:00:00"/>
    <s v="2017-03"/>
    <s v="10"/>
    <s v="2018-11"/>
    <n v="1.044507317524922"/>
    <n v="26066992.01002524"/>
    <n v="26066992.01002524"/>
    <d v="2027-03-28T00:00:00"/>
    <n v="8.2438356164383571"/>
    <n v="6.1362574640221407E-2"/>
    <n v="20905958.919863369"/>
    <n v="0.3"/>
    <s v="MEDIA"/>
    <x v="0"/>
    <n v="20905958.919863369"/>
  </r>
  <r>
    <n v="198"/>
    <d v="2017-05-02T00:00:00"/>
    <d v="2017-04-17T00:00:00"/>
    <s v="Juzgado 22 Laboral del Circuito de Medellin"/>
    <s v="5001310502220170024000"/>
    <x v="1"/>
    <n v="22171547"/>
    <s v="MARIA CARIDAD HERRERA DE CASTRO"/>
    <s v="Gloria Cecilia Gallego"/>
    <n v="0"/>
    <s v="JURIS. ORD. LABORAL"/>
    <n v="0"/>
    <s v="MEDIO BAJO"/>
    <s v="MEDIO BAJO"/>
    <s v="MEDIO BAJO"/>
    <s v="MEDIO BAJO"/>
    <n v="0.3"/>
    <s v="MEDIA"/>
    <n v="15871185"/>
    <n v="1"/>
    <n v="0"/>
    <n v="0"/>
    <n v="0"/>
    <n v="0"/>
    <n v="10"/>
    <s v=""/>
    <s v=""/>
    <s v=""/>
    <d v="2018-12-31T00:00:00"/>
    <s v="2017-05"/>
    <s v="10"/>
    <s v="2018-11"/>
    <n v="1.0372454651511422"/>
    <n v="16462314.667824831"/>
    <n v="16462314.667824831"/>
    <d v="2027-04-30T00:00:00"/>
    <n v="8.3342465753424655"/>
    <n v="6.1362574640221407E-2"/>
    <n v="13171013.537033109"/>
    <n v="0.3"/>
    <s v="MEDIA"/>
    <x v="0"/>
    <n v="13171013.537033109"/>
  </r>
  <r>
    <n v="199"/>
    <d v="2017-04-03T00:00:00"/>
    <d v="2017-03-22T00:00:00"/>
    <s v="Juzgado 22 Laboral del Circuito de Medellin"/>
    <s v="5001310502220170018700"/>
    <x v="1"/>
    <n v="70052034"/>
    <s v="JOSE JESUS RAMIREZ CASTAÑO"/>
    <s v="Gloria Cecilia Gallego"/>
    <n v="0"/>
    <s v="JURIS. ORD. LABORAL"/>
    <n v="0"/>
    <s v="MEDIO BAJO"/>
    <s v="MEDIO BAJO"/>
    <s v="MEDIO BAJO"/>
    <s v="MEDIO BAJO"/>
    <n v="0.3"/>
    <s v="MEDIA"/>
    <n v="20834454"/>
    <n v="1"/>
    <n v="0"/>
    <n v="0"/>
    <n v="0"/>
    <n v="0"/>
    <n v="10"/>
    <s v=""/>
    <s v=""/>
    <s v=""/>
    <d v="2018-12-31T00:00:00"/>
    <s v="2017-04"/>
    <s v="10"/>
    <s v="2018-11"/>
    <n v="1.0395824968049874"/>
    <n v="21659133.708888657"/>
    <n v="21659133.708888657"/>
    <d v="2027-04-01T00:00:00"/>
    <n v="8.2547945205479447"/>
    <n v="6.1362574640221407E-2"/>
    <n v="17365723.316051681"/>
    <n v="0.3"/>
    <s v="MEDIA"/>
    <x v="0"/>
    <n v="17365723.316051681"/>
  </r>
  <r>
    <n v="200"/>
    <d v="2017-03-23T00:00:00"/>
    <d v="2017-02-08T00:00:00"/>
    <s v="Juzgado 12 Laboral del Circuito de Medellin"/>
    <s v="5001310501220170014600"/>
    <x v="1"/>
    <n v="43047353"/>
    <s v="MARÍA ELIZABETH ISAZA CASTAÑO"/>
    <s v="CARLOS ARTURO AGUDELO CARVAJAL"/>
    <n v="0"/>
    <s v="JURIS. ORD. LABORAL"/>
    <n v="0"/>
    <s v="ALTO"/>
    <s v="ALTO"/>
    <s v="ALTO"/>
    <s v="ALTO"/>
    <n v="1"/>
    <s v="ALTA"/>
    <n v="30000000"/>
    <n v="1"/>
    <n v="0"/>
    <n v="0"/>
    <n v="0"/>
    <n v="0"/>
    <n v="10"/>
    <s v=""/>
    <s v=""/>
    <s v=""/>
    <d v="2018-12-31T00:00:00"/>
    <s v="2017-03"/>
    <s v="10"/>
    <s v="2018-11"/>
    <n v="1.044507317524922"/>
    <n v="31335219.525747661"/>
    <n v="31335219.525747661"/>
    <d v="2027-03-21T00:00:00"/>
    <n v="8.2246575342465746"/>
    <n v="6.1362574640221407E-2"/>
    <n v="25144026.668160569"/>
    <n v="1"/>
    <s v="ALTA"/>
    <x v="1"/>
    <n v="25144026.668160569"/>
  </r>
  <r>
    <n v="201"/>
    <d v="2016-10-26T00:00:00"/>
    <d v="2016-09-22T00:00:00"/>
    <s v="Juzgado 23 Administrativo"/>
    <s v="5001333302320160073500"/>
    <x v="0"/>
    <n v="8271272"/>
    <s v="OSCAR OVIDIO LOPEZ AGUDELO"/>
    <s v="LINA MARCELA LÓPEZ GÓMEZ"/>
    <n v="0"/>
    <s v="Llamamiento en garantia - Nulidad y restablecimiento"/>
    <n v="0"/>
    <s v="MEDIO BAJO"/>
    <s v="MEDIO BAJO"/>
    <s v="MEDIO BAJO"/>
    <s v="MEDIO BAJO"/>
    <n v="0.3"/>
    <s v="MEDIA"/>
    <n v="81638287"/>
    <n v="1"/>
    <n v="0"/>
    <n v="0"/>
    <n v="0"/>
    <n v="0"/>
    <n v="10"/>
    <s v=""/>
    <s v=""/>
    <s v=""/>
    <d v="2018-12-31T00:00:00"/>
    <s v="2016-10"/>
    <s v="10"/>
    <s v="2018-11"/>
    <n v="1.0764490276296408"/>
    <n v="87879454.658499539"/>
    <n v="87879454.658499539"/>
    <d v="2026-10-24T00:00:00"/>
    <n v="7.8191780821917805"/>
    <n v="6.1362574640221407E-2"/>
    <n v="71285707.118522167"/>
    <n v="0.3"/>
    <s v="MEDIA"/>
    <x v="0"/>
    <n v="71285707.118522167"/>
  </r>
  <r>
    <n v="202"/>
    <d v="2017-05-11T00:00:00"/>
    <d v="2017-04-20T00:00:00"/>
    <s v="Juzgado 23 Laboral del Circuito de Medellin"/>
    <s v="5001310502320170026800"/>
    <x v="1"/>
    <n v="42985831"/>
    <s v="ROSALBA BUSTAMANTE RIOS"/>
    <s v="Gloria Cecilia Gallego"/>
    <n v="0"/>
    <s v="JURIS. ORD. LABORAL"/>
    <n v="0"/>
    <s v="MEDIO BAJO"/>
    <s v="MEDIO BAJO"/>
    <s v="MEDIO BAJO"/>
    <s v="MEDIO BAJO"/>
    <n v="0.3"/>
    <s v="MEDIA"/>
    <n v="26347101"/>
    <n v="1"/>
    <n v="0"/>
    <n v="0"/>
    <n v="0"/>
    <n v="0"/>
    <n v="10"/>
    <s v=""/>
    <s v=""/>
    <s v=""/>
    <d v="2018-12-31T00:00:00"/>
    <s v="2017-05"/>
    <s v="10"/>
    <s v="2018-11"/>
    <n v="1.0372454651511422"/>
    <n v="27328411.032129124"/>
    <n v="27328411.032129124"/>
    <d v="2027-05-09T00:00:00"/>
    <n v="8.3589041095890408"/>
    <n v="6.1362574640221407E-2"/>
    <n v="21850233.168071911"/>
    <n v="0.3"/>
    <s v="MEDIA"/>
    <x v="0"/>
    <n v="21850233.168071911"/>
  </r>
  <r>
    <n v="203"/>
    <d v="2016-05-17T00:00:00"/>
    <d v="2015-11-20T00:00:00"/>
    <s v="TRIBUNAL ADMINISTRATIVO DE ANTIOQUIA"/>
    <s v="5001233300020150242600"/>
    <x v="0"/>
    <n v="43018250"/>
    <s v="GLORIA ELENA MOLINA VELEZ"/>
    <s v="RICARDO LEON HENAO CALLE"/>
    <n v="0"/>
    <s v="Llamamiento en garantia - Nulidad y restablecimiento"/>
    <n v="0"/>
    <s v="MEDIO BAJO"/>
    <s v="MEDIO BAJO"/>
    <s v="MEDIO BAJO"/>
    <s v="MEDIO BAJO"/>
    <n v="0.3"/>
    <s v="MEDIA"/>
    <n v="47194173"/>
    <n v="1"/>
    <n v="0"/>
    <n v="0"/>
    <n v="0"/>
    <n v="0"/>
    <n v="10"/>
    <s v=""/>
    <s v=""/>
    <s v=""/>
    <d v="2018-12-31T00:00:00"/>
    <s v="2016-05"/>
    <s v="10"/>
    <s v="2018-11"/>
    <n v="1.0825369857290426"/>
    <n v="51089437.783394963"/>
    <n v="51089437.783394963"/>
    <d v="2026-05-15T00:00:00"/>
    <n v="7.375342465753425"/>
    <n v="6.1362574640221407E-2"/>
    <n v="41937745.542890653"/>
    <n v="0.3"/>
    <s v="MEDIA"/>
    <x v="0"/>
    <n v="41937745.542890653"/>
  </r>
  <r>
    <n v="204"/>
    <d v="2017-05-24T00:00:00"/>
    <d v="2017-05-15T00:00:00"/>
    <s v="Juzgado 5 Laboral del Circuito"/>
    <s v="5001310500520170043000"/>
    <x v="1"/>
    <n v="23351486"/>
    <s v="MARÍA HERLINDA ARBOLEDA COSSIO"/>
    <s v="Gloria Cecilia Gallego"/>
    <n v="0"/>
    <s v="JURIS. ORD. LABORAL"/>
    <n v="0"/>
    <s v="MEDIO BAJO"/>
    <s v="MEDIO BAJO"/>
    <s v="MEDIO BAJO"/>
    <s v="MEDIO BAJO"/>
    <n v="0.3"/>
    <s v="MEDIA"/>
    <n v="28910128"/>
    <n v="1"/>
    <n v="0"/>
    <n v="0"/>
    <n v="0"/>
    <n v="0"/>
    <n v="10"/>
    <s v=""/>
    <s v=""/>
    <s v=""/>
    <d v="2018-12-31T00:00:00"/>
    <s v="2017-05"/>
    <s v="10"/>
    <s v="2018-11"/>
    <n v="1.0372454651511422"/>
    <n v="29986899.164939061"/>
    <n v="29986899.164939061"/>
    <d v="2027-05-22T00:00:00"/>
    <n v="8.3945205479452056"/>
    <n v="6.1362574640221407E-2"/>
    <n v="23952964.584809139"/>
    <n v="0.3"/>
    <s v="MEDIA"/>
    <x v="0"/>
    <n v="23952964.584809139"/>
  </r>
  <r>
    <n v="205"/>
    <d v="2016-08-24T00:00:00"/>
    <d v="2016-08-09T00:00:00"/>
    <s v="Tribunal Administrativo de Antioquia"/>
    <s v="5001233300020160181800"/>
    <x v="0"/>
    <n v="19171168"/>
    <s v="CARLOS ARTURO FERNANDEZ URIBE"/>
    <s v="Azael de Jesus Carvajal"/>
    <n v="0"/>
    <s v="Llamamiento en garantia - Nulidad y restablecimiento"/>
    <n v="0"/>
    <s v="MEDIO BAJO"/>
    <s v="MEDIO BAJO"/>
    <s v="MEDIO BAJO"/>
    <s v="MEDIO BAJO"/>
    <n v="0.3"/>
    <s v="MEDIA"/>
    <n v="38409050"/>
    <n v="1"/>
    <n v="0"/>
    <n v="0"/>
    <n v="0"/>
    <n v="0"/>
    <n v="10"/>
    <s v=""/>
    <s v=""/>
    <s v=""/>
    <d v="2018-12-31T00:00:00"/>
    <s v="2016-08"/>
    <s v="10"/>
    <s v="2018-11"/>
    <n v="1.0752359099219397"/>
    <n v="41298789.825987279"/>
    <n v="41298789.825987279"/>
    <d v="2026-08-22T00:00:00"/>
    <n v="7.646575342465753"/>
    <n v="6.1362574640221407E-2"/>
    <n v="33655701.965763524"/>
    <n v="0.3"/>
    <s v="MEDIA"/>
    <x v="0"/>
    <n v="33655701.965763524"/>
  </r>
  <r>
    <n v="206"/>
    <d v="2016-11-28T00:00:00"/>
    <d v="2016-09-05T00:00:00"/>
    <s v="Juzgado 21 Laboral del Circuito"/>
    <s v="5001310502120160105800"/>
    <x v="1"/>
    <n v="8153047"/>
    <s v="OMAR ANTONIO MORA ACEVEDO"/>
    <s v="STEFAN BRAVO MARTINEZ"/>
    <n v="0"/>
    <s v="JURIS. ORD. LABORAL"/>
    <n v="0"/>
    <s v="MEDIO BAJO"/>
    <s v="MEDIO BAJO"/>
    <s v="MEDIO BAJO"/>
    <s v="MEDIO BAJO"/>
    <n v="0.3"/>
    <s v="MEDIA"/>
    <n v="522237342"/>
    <n v="1"/>
    <n v="0"/>
    <n v="0"/>
    <n v="0"/>
    <n v="0"/>
    <n v="10"/>
    <s v=""/>
    <s v=""/>
    <s v=""/>
    <d v="2018-12-31T00:00:00"/>
    <s v="2016-11"/>
    <s v="10"/>
    <s v="2018-11"/>
    <n v="1.0752454184793938"/>
    <n v="561533309.3443563"/>
    <n v="561533309.3443563"/>
    <d v="2026-11-26T00:00:00"/>
    <n v="7.9095890410958907"/>
    <n v="6.1362574640221407E-2"/>
    <n v="454401498.97726852"/>
    <n v="0.3"/>
    <s v="MEDIA"/>
    <x v="0"/>
    <n v="454401498.97726852"/>
  </r>
  <r>
    <n v="207"/>
    <d v="2017-04-27T00:00:00"/>
    <d v="2017-02-10T00:00:00"/>
    <s v="Juzgado 29 Administrativo Medellín"/>
    <s v="5001333302920170006300"/>
    <x v="0"/>
    <n v="43445245"/>
    <s v="MIRIAM DEL SOCORRO MARTINEZ CARMONA Y OTROS"/>
    <s v="Oscar Dario Villegas Posada"/>
    <n v="0"/>
    <s v="CONTENCIOSA REPARACION DIRECTA"/>
    <n v="0"/>
    <s v="MEDIO BAJO"/>
    <s v="MEDIO BAJO"/>
    <s v="MEDIO BAJO"/>
    <s v="MEDIO BAJO"/>
    <n v="0.3"/>
    <s v="MEDIA"/>
    <n v="3171291018"/>
    <n v="1"/>
    <n v="0"/>
    <n v="0"/>
    <n v="0"/>
    <n v="0"/>
    <n v="10"/>
    <s v=""/>
    <s v=""/>
    <s v=""/>
    <d v="2018-12-31T00:00:00"/>
    <s v="2017-04"/>
    <s v="10"/>
    <s v="2018-11"/>
    <n v="1.0395824968049874"/>
    <n v="3296818634.5876703"/>
    <n v="3296818634.5876703"/>
    <d v="2027-04-25T00:00:00"/>
    <n v="8.3205479452054796"/>
    <n v="6.1362574640221407E-2"/>
    <n v="2638654798.1071939"/>
    <n v="0.3"/>
    <s v="MEDIA"/>
    <x v="0"/>
    <n v="2638654798.1071939"/>
  </r>
  <r>
    <n v="208"/>
    <d v="2017-05-11T00:00:00"/>
    <d v="2017-03-07T00:00:00"/>
    <s v="Juzgado 6 Laboral del Circuito de Medellin"/>
    <s v="5001310500620170018600"/>
    <x v="1"/>
    <n v="21356966"/>
    <s v="LAURA ROSA ZAPATA DE GONZALEZ"/>
    <s v="Gloria Cecilia Gallego"/>
    <n v="0"/>
    <s v="JURIS. ORD. LABORAL"/>
    <n v="0"/>
    <s v="MEDIO BAJO"/>
    <s v="MEDIO BAJO"/>
    <s v="MEDIO BAJO"/>
    <s v="MEDIO BAJO"/>
    <n v="0.3"/>
    <s v="MEDIA"/>
    <n v="27739285"/>
    <n v="1"/>
    <n v="0"/>
    <n v="0"/>
    <n v="0"/>
    <n v="0"/>
    <n v="10"/>
    <s v=""/>
    <s v=""/>
    <s v=""/>
    <d v="2018-12-31T00:00:00"/>
    <s v="2017-05"/>
    <s v="10"/>
    <s v="2018-11"/>
    <n v="1.0372454651511422"/>
    <n v="28772447.572785102"/>
    <n v="28772447.572785102"/>
    <d v="2027-05-09T00:00:00"/>
    <n v="8.3589041095890408"/>
    <n v="6.1362574640221407E-2"/>
    <n v="23004802.12853777"/>
    <n v="0.3"/>
    <s v="MEDIA"/>
    <x v="0"/>
    <n v="23004802.12853777"/>
  </r>
  <r>
    <n v="209"/>
    <d v="2017-05-08T00:00:00"/>
    <d v="2017-02-08T00:00:00"/>
    <s v="Tribunal Administrativo de Antioquia"/>
    <s v="5001233300020170035300"/>
    <x v="0"/>
    <n v="32486130"/>
    <s v="ANA CECILIA GIRALDO CASTRO"/>
    <s v="NESTOR ANDRES AGUDELO SANCHEZ"/>
    <n v="0"/>
    <s v="Acción de Nulidad y Restablecimiento del Derecho"/>
    <n v="0"/>
    <s v="MEDIO BAJO"/>
    <s v="MEDIO BAJO"/>
    <s v="MEDIO BAJO"/>
    <s v="MEDIO BAJO"/>
    <n v="0.3"/>
    <s v="MEDIA"/>
    <n v="100000000"/>
    <n v="1"/>
    <n v="0"/>
    <n v="0"/>
    <n v="0"/>
    <n v="0"/>
    <n v="10"/>
    <s v=""/>
    <s v=""/>
    <s v=""/>
    <d v="2018-12-31T00:00:00"/>
    <s v="2017-05"/>
    <s v="10"/>
    <s v="2018-11"/>
    <n v="1.0372454651511422"/>
    <n v="103724546.51511422"/>
    <n v="103724546.51511422"/>
    <d v="2027-05-06T00:00:00"/>
    <n v="8.3506849315068497"/>
    <n v="6.1362574640221407E-2"/>
    <n v="82950455.219508663"/>
    <n v="0.3"/>
    <s v="MEDIA"/>
    <x v="0"/>
    <n v="82950455.219508663"/>
  </r>
  <r>
    <n v="210"/>
    <d v="2017-06-05T00:00:00"/>
    <d v="2017-06-05T00:00:00"/>
    <s v="Juzgado 10 Administrativo de Barranquilla"/>
    <s v="8001333301020170012800"/>
    <x v="0"/>
    <n v="1045743405"/>
    <s v="KATHRINA MICHEL TERAN SANTAMARIA Y OTROS"/>
    <s v="CARLOS ANDRES LONDOÑO MARULANDA"/>
    <n v="0"/>
    <s v="CONTENCIOSA REPARACION DIRECTA"/>
    <n v="0"/>
    <s v="MEDIO BAJO"/>
    <s v="MEDIO BAJO"/>
    <s v="MEDIO BAJO"/>
    <s v="MEDIO BAJO"/>
    <n v="0.3"/>
    <s v="MEDIA"/>
    <n v="7976287"/>
    <n v="1"/>
    <n v="0"/>
    <n v="0"/>
    <n v="0"/>
    <n v="0"/>
    <n v="10"/>
    <s v=""/>
    <s v=""/>
    <s v=""/>
    <d v="2018-12-31T00:00:00"/>
    <s v="2017-06"/>
    <s v="10"/>
    <s v="2018-11"/>
    <n v="1.0360576838147348"/>
    <n v="8263893.4346615802"/>
    <n v="8263893.4346615802"/>
    <d v="2027-06-03T00:00:00"/>
    <n v="8.4273972602739722"/>
    <n v="6.1362574640221407E-2"/>
    <n v="6595235.1448502624"/>
    <n v="0.3"/>
    <s v="MEDIA"/>
    <x v="0"/>
    <n v="6595235.1448502624"/>
  </r>
  <r>
    <n v="211"/>
    <d v="2017-03-02T00:00:00"/>
    <d v="2017-02-22T00:00:00"/>
    <s v="Juzgado 35 Administrativo del Circuito de Medellin"/>
    <s v="5001333303520170043300"/>
    <x v="0"/>
    <n v="32495857"/>
    <s v="LUZ EDELMIRA MEJIA CASTRO"/>
    <s v="YADIRA ANDREA LOPEZ VELEZ"/>
    <n v="0"/>
    <s v="CONTENCIOSA NULIDAD Y RESTABLECIMIENTO DEL DERECHO LABORAL"/>
    <n v="0"/>
    <s v="ALTO"/>
    <s v="ALTO"/>
    <s v="ALTO"/>
    <s v="ALTO"/>
    <n v="1"/>
    <s v="ALTA"/>
    <n v="50000000"/>
    <n v="1"/>
    <n v="0"/>
    <n v="0"/>
    <n v="0"/>
    <n v="0"/>
    <n v="10"/>
    <s v=""/>
    <s v=""/>
    <s v=""/>
    <d v="2018-12-31T00:00:00"/>
    <s v="2017-03"/>
    <s v="10"/>
    <s v="2018-11"/>
    <n v="1.044507317524922"/>
    <n v="52225365.876246102"/>
    <n v="52225365.876246102"/>
    <d v="2027-02-28T00:00:00"/>
    <n v="8.1671232876712327"/>
    <n v="6.1362574640221407E-2"/>
    <n v="41971290.021683633"/>
    <n v="1"/>
    <s v="ALTA"/>
    <x v="1"/>
    <n v="41971290.021683633"/>
  </r>
  <r>
    <n v="212"/>
    <d v="2017-06-01T00:00:00"/>
    <d v="2017-04-17T00:00:00"/>
    <s v="Juzgado 5 Laboral del Circuito"/>
    <s v="5001310500520170032400"/>
    <x v="1"/>
    <n v="3399150"/>
    <s v="LUIS HERNÁN SALAS DAVID"/>
    <s v="Gloria Cecilia Gallego"/>
    <n v="0"/>
    <s v="JURIS. ORD. LABORAL"/>
    <n v="0"/>
    <s v="MEDIO BAJO"/>
    <s v="MEDIO BAJO"/>
    <s v="MEDIO BAJO"/>
    <s v="MEDIO BAJO"/>
    <n v="0.3"/>
    <s v="MEDIA"/>
    <n v="12011027"/>
    <n v="1"/>
    <n v="0"/>
    <n v="0"/>
    <n v="0"/>
    <n v="0"/>
    <n v="10"/>
    <s v=""/>
    <s v=""/>
    <s v=""/>
    <d v="2018-12-31T00:00:00"/>
    <s v="2017-06"/>
    <s v="10"/>
    <s v="2018-11"/>
    <n v="1.0360576838147348"/>
    <n v="12444116.813856244"/>
    <n v="12444116.813856244"/>
    <d v="2027-05-30T00:00:00"/>
    <n v="8.4164383561643827"/>
    <n v="6.1362574640221407E-2"/>
    <n v="9934294.5903910529"/>
    <n v="0.3"/>
    <s v="MEDIA"/>
    <x v="0"/>
    <n v="9934294.5903910529"/>
  </r>
  <r>
    <n v="213"/>
    <d v="2016-09-07T00:00:00"/>
    <d v="2016-07-14T00:00:00"/>
    <s v="Juzgado 21 Administrativo de Medellin"/>
    <s v="5001333302120160061100"/>
    <x v="0"/>
    <n v="21618311"/>
    <s v="AMPARO HENAO MONTOYA"/>
    <s v="ALBEIRO FRENÁNDEZ OCHOA"/>
    <n v="0"/>
    <s v="Llamamiento en garantia - Nulidad y restablecimiento"/>
    <n v="0"/>
    <s v="MEDIO BAJO"/>
    <s v="MEDIO BAJO"/>
    <s v="MEDIO BAJO"/>
    <s v="MEDIO BAJO"/>
    <n v="0.3"/>
    <s v="MEDIA"/>
    <n v="11165956"/>
    <n v="1"/>
    <n v="0"/>
    <n v="0"/>
    <n v="0"/>
    <n v="0"/>
    <n v="11"/>
    <s v=""/>
    <s v=""/>
    <s v=""/>
    <d v="2018-12-31T00:00:00"/>
    <s v="2016-09"/>
    <s v="11"/>
    <s v="2018-11"/>
    <n v="1.0758042835128112"/>
    <n v="12012383.294315575"/>
    <n v="12012383.294315575"/>
    <d v="2027-09-05T00:00:00"/>
    <n v="8.6849315068493151"/>
    <n v="6.1362574640221407E-2"/>
    <n v="9520973.400913192"/>
    <n v="0.3"/>
    <s v="MEDIA"/>
    <x v="0"/>
    <n v="9520973.400913192"/>
  </r>
  <r>
    <n v="214"/>
    <d v="2016-12-13T00:00:00"/>
    <d v="2016-11-22T00:00:00"/>
    <s v="Juzgado 14 Administrativo de Medellin"/>
    <s v="5001333301420160088900"/>
    <x v="0"/>
    <n v="32499350"/>
    <s v="TERESA DE JESUS CASTILLO GRANDA"/>
    <s v="ALBEIRO FRENÁNDEZ OCHOA"/>
    <n v="0"/>
    <s v="Llamamiento en garantia - Nulidad y restablecimiento"/>
    <n v="0"/>
    <s v="MEDIO BAJO"/>
    <s v="MEDIO BAJO"/>
    <s v="MEDIO BAJO"/>
    <s v="MEDIO BAJO"/>
    <n v="0.3"/>
    <s v="MEDIA"/>
    <n v="33828404"/>
    <n v="1"/>
    <n v="0"/>
    <n v="0"/>
    <n v="0"/>
    <n v="0"/>
    <n v="10"/>
    <s v=""/>
    <s v=""/>
    <s v=""/>
    <d v="2018-12-31T00:00:00"/>
    <s v="2016-12"/>
    <s v="10"/>
    <s v="2018-11"/>
    <n v="1.0707817449471262"/>
    <n v="36222837.463896342"/>
    <n v="36222837.463896342"/>
    <d v="2026-12-11T00:00:00"/>
    <n v="7.9506849315068493"/>
    <n v="6.1362574640221407E-2"/>
    <n v="29279862.188525636"/>
    <n v="0.3"/>
    <s v="MEDIA"/>
    <x v="0"/>
    <n v="29279862.188525636"/>
  </r>
  <r>
    <n v="215"/>
    <d v="2016-03-10T00:00:00"/>
    <d v="2015-10-19T00:00:00"/>
    <s v="Tribunal Administrativo de Antioquia. M.P. Martha Cecilia Madrid Roldan"/>
    <s v="5001233300020150214600"/>
    <x v="0"/>
    <n v="42794467"/>
    <s v="Sandra Yaneth Restrepo Caro 3"/>
    <s v="Francisco Gómez Aristizábal"/>
    <n v="0"/>
    <s v="CONTENCIOSA NULIDAD Y RESTABLECIMIENTO DEL DERECHO LABORAL"/>
    <n v="0"/>
    <s v="MEDIO BAJO"/>
    <s v="MEDIO BAJO"/>
    <s v="MEDIO BAJO"/>
    <s v="MEDIO BAJO"/>
    <n v="0.3"/>
    <s v="MEDIA"/>
    <n v="207600000"/>
    <n v="1"/>
    <n v="0"/>
    <n v="0"/>
    <n v="0"/>
    <n v="0"/>
    <n v="4"/>
    <s v=""/>
    <s v=""/>
    <s v=""/>
    <d v="2018-12-31T00:00:00"/>
    <s v="2016-03"/>
    <s v="4"/>
    <s v="2018-11"/>
    <n v="1.0934535058581585"/>
    <n v="227000947.81615371"/>
    <n v="227000947.81615371"/>
    <d v="2020-03-09T00:00:00"/>
    <n v="1.189041095890411"/>
    <n v="6.1362574640221407E-2"/>
    <n v="219890796.7411415"/>
    <n v="0.3"/>
    <s v="MEDIA"/>
    <x v="0"/>
    <n v="219890796.7411415"/>
  </r>
  <r>
    <n v="216"/>
    <d v="2017-06-22T00:00:00"/>
    <d v="2017-05-15T00:00:00"/>
    <s v="Juzgado 18 Laboral del Circuito"/>
    <s v="5001310501820170039300"/>
    <x v="1"/>
    <n v="32489623"/>
    <s v="NIVIA AMPARO RUANO"/>
    <s v="Gloria Cecilia Gallego"/>
    <n v="0"/>
    <s v="JURIS. ORD. LABORAL"/>
    <n v="0"/>
    <s v="MEDIO BAJO"/>
    <s v="MEDIO BAJO"/>
    <s v="MEDIO BAJO"/>
    <s v="MEDIO BAJO"/>
    <n v="0.3"/>
    <s v="MEDIA"/>
    <n v="30634040"/>
    <n v="1"/>
    <n v="0"/>
    <n v="0"/>
    <n v="0"/>
    <n v="0"/>
    <n v="10"/>
    <s v=""/>
    <s v=""/>
    <s v=""/>
    <d v="2018-12-31T00:00:00"/>
    <s v="2017-06"/>
    <s v="10"/>
    <s v="2018-11"/>
    <n v="1.0360576838147348"/>
    <n v="31738632.52828794"/>
    <n v="31738632.52828794"/>
    <d v="2027-06-20T00:00:00"/>
    <n v="8.4739726027397264"/>
    <n v="6.1362574640221407E-2"/>
    <n v="25298363.39572252"/>
    <n v="0.3"/>
    <s v="MEDIA"/>
    <x v="0"/>
    <n v="25298363.39572252"/>
  </r>
  <r>
    <n v="217"/>
    <d v="2017-06-05T00:00:00"/>
    <d v="2017-05-26T00:00:00"/>
    <s v="Juzgado 19 Laboral del Circuito"/>
    <s v="5001310501920170040700"/>
    <x v="1"/>
    <n v="30383789"/>
    <s v="MARTA LUCIA VARGAS RODRIGUEZ"/>
    <s v="CATALINA HENAO CARDONA"/>
    <n v="0"/>
    <s v="JURIS. ORD. LABORAL"/>
    <n v="0"/>
    <s v="ALTO"/>
    <s v="ALTO"/>
    <s v="ALTO"/>
    <s v="ALTO"/>
    <n v="1"/>
    <s v="ALTA"/>
    <n v="19105896"/>
    <n v="1"/>
    <n v="0"/>
    <n v="0"/>
    <n v="0"/>
    <n v="0"/>
    <n v="8"/>
    <s v=""/>
    <s v=""/>
    <s v=""/>
    <d v="2018-12-31T00:00:00"/>
    <s v="2017-06"/>
    <s v="8"/>
    <s v="2018-11"/>
    <n v="1.0360576838147348"/>
    <n v="19794810.356965207"/>
    <n v="19794810.356965207"/>
    <d v="2025-06-03T00:00:00"/>
    <n v="6.4273972602739722"/>
    <n v="6.1362574640221407E-2"/>
    <n v="16666468.37678967"/>
    <n v="1"/>
    <s v="ALTA"/>
    <x v="1"/>
    <n v="16666468.37678967"/>
  </r>
  <r>
    <n v="218"/>
    <d v="2016-12-14T00:00:00"/>
    <d v="2016-12-02T00:00:00"/>
    <s v="Juzgado 22 Administrativo de Medellin"/>
    <s v="5001333302220160090600"/>
    <x v="0"/>
    <n v="425784"/>
    <s v="ELCY DEL CARMEN CHAVARRIAGA RUIZ"/>
    <s v="Catalina Rendón López"/>
    <n v="0"/>
    <s v="Llamamiento en garantia - Nulidad y restablecimiento"/>
    <n v="0"/>
    <s v="MEDIO BAJO"/>
    <s v="MEDIO BAJO"/>
    <s v="MEDIO BAJO"/>
    <s v="MEDIO BAJO"/>
    <n v="0.3"/>
    <s v="MEDIA"/>
    <n v="32000000"/>
    <n v="1"/>
    <n v="0"/>
    <n v="0"/>
    <n v="0"/>
    <n v="0"/>
    <n v="10"/>
    <s v=""/>
    <s v=""/>
    <s v=""/>
    <d v="2018-12-31T00:00:00"/>
    <s v="2016-12"/>
    <s v="10"/>
    <s v="2018-11"/>
    <n v="1.0707817449471262"/>
    <n v="34265015.838308036"/>
    <n v="34265015.838308036"/>
    <d v="2026-12-12T00:00:00"/>
    <n v="7.9534246575342467"/>
    <n v="6.1362574640221407E-2"/>
    <n v="27695273.181404386"/>
    <n v="0.3"/>
    <s v="MEDIA"/>
    <x v="0"/>
    <n v="27695273.181404386"/>
  </r>
  <r>
    <n v="219"/>
    <d v="2013-06-28T00:00:00"/>
    <d v="2013-04-18T00:00:00"/>
    <s v="Tribunal Administrativo del Atlántico - M.P. José Ascension Fernández Osorio"/>
    <s v="13001233300020130023000"/>
    <x v="0"/>
    <n v="806005741"/>
    <s v="Promotora el Campín"/>
    <s v="Nelson Enrique Graig Albarracín"/>
    <n v="0"/>
    <s v="Controversias contractuales"/>
    <n v="0"/>
    <s v="MEDIO BAJO"/>
    <s v="MEDIO BAJO"/>
    <s v="MEDIO BAJO"/>
    <s v="MEDIO BAJO"/>
    <n v="0.3"/>
    <s v="MEDIA"/>
    <n v="732315716"/>
    <n v="1"/>
    <n v="0"/>
    <n v="0"/>
    <n v="0"/>
    <n v="0"/>
    <n v="10"/>
    <s v=""/>
    <s v=""/>
    <s v=""/>
    <d v="2018-12-31T00:00:00"/>
    <s v="2013-06"/>
    <s v="10"/>
    <s v="2018-11"/>
    <n v="1.2557959158482872"/>
    <n v="919639085.26431417"/>
    <n v="919639085.26431417"/>
    <d v="2023-06-26T00:00:00"/>
    <n v="4.4876712328767123"/>
    <n v="6.1362574640221407E-2"/>
    <n v="815559657.41925597"/>
    <n v="0.3"/>
    <s v="MEDIA"/>
    <x v="0"/>
    <n v="815559657.41925597"/>
  </r>
  <r>
    <n v="221"/>
    <d v="2017-08-10T00:00:00"/>
    <d v="2017-08-03T00:00:00"/>
    <s v="Juzgado 07 Laboral del Circuito"/>
    <s v="5001310500720170075700"/>
    <x v="1"/>
    <n v="27075121"/>
    <s v="AURA ELISA BENAVIDES MONTENEGRO"/>
    <s v="Gloria Cecilia Gallego"/>
    <n v="0"/>
    <s v="JURIS. ORD. LABORAL"/>
    <n v="0"/>
    <s v="MEDIO BAJO"/>
    <s v="MEDIO BAJO"/>
    <s v="MEDIO BAJO"/>
    <s v="MEDIO BAJO"/>
    <n v="0.3"/>
    <s v="MEDIA"/>
    <n v="27417245"/>
    <n v="1"/>
    <n v="0"/>
    <n v="0"/>
    <n v="0"/>
    <n v="0"/>
    <n v="10"/>
    <s v=""/>
    <s v=""/>
    <s v=""/>
    <d v="2018-12-31T00:00:00"/>
    <s v="2017-08"/>
    <s v="10"/>
    <s v="2018-11"/>
    <n v="1.0351381092030894"/>
    <n v="28380635.148857854"/>
    <n v="28380635.148857854"/>
    <d v="2027-08-08T00:00:00"/>
    <n v="8.6082191780821926"/>
    <n v="6.1362574640221407E-2"/>
    <n v="22540623.961786542"/>
    <n v="0.3"/>
    <s v="MEDIA"/>
    <x v="0"/>
    <n v="22540623.961786542"/>
  </r>
  <r>
    <n v="222"/>
    <d v="2017-08-02T00:00:00"/>
    <d v="2017-07-31T00:00:00"/>
    <s v="Juzgado 12 Laboral del Circuito"/>
    <s v="5001310501220170083800"/>
    <x v="1"/>
    <n v="8305134"/>
    <s v="OMAR DE JESÚS GRAJALES"/>
    <s v="Gloria Cecilia Gallego"/>
    <n v="0"/>
    <s v="JURIS. ORD. LABORAL"/>
    <n v="0"/>
    <s v="MEDIO BAJO"/>
    <s v="MEDIO BAJO"/>
    <s v="MEDIO BAJO"/>
    <s v="MEDIO BAJO"/>
    <n v="0.3"/>
    <s v="MEDIA"/>
    <n v="18404392"/>
    <n v="1"/>
    <n v="0"/>
    <n v="0"/>
    <n v="0"/>
    <n v="0"/>
    <n v="10"/>
    <s v=""/>
    <s v=""/>
    <s v=""/>
    <d v="2018-12-31T00:00:00"/>
    <s v="2017-08"/>
    <s v="10"/>
    <s v="2018-11"/>
    <n v="1.0351381092030894"/>
    <n v="19051087.535912465"/>
    <n v="19051087.535912465"/>
    <d v="2027-07-31T00:00:00"/>
    <n v="8.5863013698630137"/>
    <n v="6.1362574640221407E-2"/>
    <n v="15139737.796474935"/>
    <n v="0.3"/>
    <s v="MEDIA"/>
    <x v="0"/>
    <n v="15139737.796474935"/>
  </r>
  <r>
    <n v="223"/>
    <d v="2017-06-02T00:00:00"/>
    <d v="2017-04-21T00:00:00"/>
    <s v="Juzgado 12 Laboral del Circuito"/>
    <s v="5001310501220170043200"/>
    <x v="1"/>
    <n v="3399126"/>
    <s v="ARGIRO DE JESUS AYALA ZAPATA"/>
    <s v="Gloria Cecilia Gallego"/>
    <n v="0"/>
    <s v="JURIS. ORD. LABORAL"/>
    <n v="0"/>
    <s v="MEDIO BAJO"/>
    <s v="MEDIO BAJO"/>
    <s v="MEDIO BAJO"/>
    <s v="MEDIO BAJO"/>
    <n v="0.3"/>
    <s v="MEDIA"/>
    <n v="37964833"/>
    <n v="1"/>
    <n v="0"/>
    <n v="0"/>
    <n v="0"/>
    <n v="0"/>
    <n v="10"/>
    <s v=""/>
    <s v=""/>
    <s v=""/>
    <d v="2018-12-31T00:00:00"/>
    <s v="2017-06"/>
    <s v="10"/>
    <s v="2018-11"/>
    <n v="1.0360576838147348"/>
    <n v="39333756.94439321"/>
    <n v="39333756.94439321"/>
    <d v="2027-05-31T00:00:00"/>
    <n v="8.419178082191781"/>
    <n v="6.1362574640221407E-2"/>
    <n v="31398329.320263177"/>
    <n v="0.3"/>
    <s v="MEDIA"/>
    <x v="0"/>
    <n v="31398329.320263177"/>
  </r>
  <r>
    <n v="224"/>
    <d v="2017-08-30T00:00:00"/>
    <d v="2017-08-25T00:00:00"/>
    <s v="Juzgado 13 Laboral del Circuito"/>
    <s v="5001310501320170072800"/>
    <x v="1"/>
    <n v="32105193"/>
    <s v="MARIA DELFINA CORREA RIOS"/>
    <s v="Gloria Cecilia Gallego"/>
    <n v="0"/>
    <s v="JURIS. ORD. LABORAL"/>
    <n v="0"/>
    <s v="MEDIO BAJO"/>
    <s v="MEDIO BAJO"/>
    <s v="MEDIO BAJO"/>
    <s v="MEDIO BAJO"/>
    <n v="0.3"/>
    <s v="MEDIA"/>
    <n v="22383738"/>
    <n v="1"/>
    <n v="0"/>
    <n v="0"/>
    <n v="0"/>
    <n v="0"/>
    <n v="10"/>
    <s v=""/>
    <s v=""/>
    <s v=""/>
    <d v="2018-12-31T00:00:00"/>
    <s v="2017-08"/>
    <s v="10"/>
    <s v="2018-11"/>
    <n v="1.0351381092030894"/>
    <n v="23170260.230217341"/>
    <n v="23170260.230217341"/>
    <d v="2027-08-28T00:00:00"/>
    <n v="8.6630136986301363"/>
    <n v="6.1362574640221407E-2"/>
    <n v="18375443.929032758"/>
    <n v="0.3"/>
    <s v="MEDIA"/>
    <x v="0"/>
    <n v="18375443.929032758"/>
  </r>
  <r>
    <n v="225"/>
    <d v="2017-05-11T00:00:00"/>
    <d v="2017-05-09T00:00:00"/>
    <s v="Juzgado 09 Laboral del Circuito"/>
    <s v="5001310500920170039700"/>
    <x v="1"/>
    <n v="21266563"/>
    <s v="ROSA MURILLO DE CHAVERRA"/>
    <s v="Gloria Cecilia Gallego"/>
    <n v="0"/>
    <s v="JURIS. ORD. LABORAL"/>
    <n v="0"/>
    <s v="MEDIO BAJO"/>
    <s v="MEDIO BAJO"/>
    <s v="MEDIO BAJO"/>
    <s v="MEDIO BAJO"/>
    <n v="0.3"/>
    <s v="MEDIA"/>
    <n v="14575965"/>
    <n v="1"/>
    <n v="0"/>
    <n v="0"/>
    <n v="0"/>
    <n v="0"/>
    <n v="10"/>
    <s v=""/>
    <s v=""/>
    <s v=""/>
    <d v="2018-12-31T00:00:00"/>
    <s v="2017-05"/>
    <s v="10"/>
    <s v="2018-11"/>
    <n v="1.0372454651511422"/>
    <n v="15118853.596451769"/>
    <n v="15118853.596451769"/>
    <d v="2027-05-09T00:00:00"/>
    <n v="8.3589041095890408"/>
    <n v="6.1362574640221407E-2"/>
    <n v="12088169.924260559"/>
    <n v="0.3"/>
    <s v="MEDIA"/>
    <x v="0"/>
    <n v="12088169.924260559"/>
  </r>
  <r>
    <n v="226"/>
    <d v="2017-04-28T00:00:00"/>
    <d v="2017-04-20T00:00:00"/>
    <s v="Juzgado 5 Laboral del Circuito de Medellin"/>
    <s v="5001310500520170033800"/>
    <x v="1"/>
    <n v="21368816"/>
    <s v="ANA DE JESÚS ESPINOSA DE QUINTERO"/>
    <s v="GLORIA CECILIA GALLEGO"/>
    <n v="0"/>
    <s v="JURIS. ORD. LABORAL"/>
    <n v="0"/>
    <s v="MEDIO BAJO"/>
    <s v="MEDIO BAJO"/>
    <s v="MEDIO BAJO"/>
    <s v="MEDIO BAJO"/>
    <n v="0.3"/>
    <s v="MEDIA"/>
    <n v="29089978"/>
    <n v="1"/>
    <n v="0"/>
    <n v="0"/>
    <n v="0"/>
    <n v="0"/>
    <n v="10"/>
    <s v=""/>
    <s v=""/>
    <s v=""/>
    <d v="2018-12-31T00:00:00"/>
    <s v="2017-04"/>
    <s v="10"/>
    <s v="2018-11"/>
    <n v="1.0395824968049874"/>
    <n v="30241431.961242154"/>
    <n v="30241431.961242154"/>
    <d v="2027-04-26T00:00:00"/>
    <n v="8.3232876712328761"/>
    <n v="6.1362574640221407E-2"/>
    <n v="24202377.350249339"/>
    <n v="0.3"/>
    <s v="MEDIA"/>
    <x v="0"/>
    <n v="24202377.350249339"/>
  </r>
  <r>
    <n v="227"/>
    <d v="2017-08-29T00:00:00"/>
    <d v="2017-06-27T00:00:00"/>
    <s v="TRIBUNAL ADMINISTRATIVO DE ANTIOQUIA - M.P. John Jairo Alzate L"/>
    <s v="5001233300020170172300"/>
    <x v="0"/>
    <n v="3324390"/>
    <s v="GUSTAVO ADOLFO PATIÑO ARANGO"/>
    <s v="DIEGO ARTURO TAMAYO ZAPATA"/>
    <n v="0"/>
    <s v="CONTENCIOSA NULIDAD Y RESTABLECIMIENTO DEL DERECHO LABORAL"/>
    <n v="0"/>
    <s v="MEDIO BAJO"/>
    <s v="MEDIO BAJO"/>
    <s v="MEDIO BAJO"/>
    <s v="MEDIO BAJO"/>
    <n v="0.3"/>
    <s v="MEDIA"/>
    <n v="112928592"/>
    <n v="1"/>
    <n v="0"/>
    <n v="0"/>
    <n v="0"/>
    <n v="0"/>
    <n v="10"/>
    <s v=""/>
    <s v=""/>
    <s v=""/>
    <d v="2018-12-31T00:00:00"/>
    <s v="2017-08"/>
    <s v="10"/>
    <s v="2018-11"/>
    <n v="1.0351381092030894"/>
    <n v="116896689.19784713"/>
    <n v="116896689.19784713"/>
    <d v="2027-08-27T00:00:00"/>
    <n v="8.6602739726027398"/>
    <n v="6.1362574640221407E-2"/>
    <n v="92713074.732661486"/>
    <n v="0.3"/>
    <s v="MEDIA"/>
    <x v="0"/>
    <n v="92713074.732661486"/>
  </r>
  <r>
    <n v="228"/>
    <d v="2016-09-26T00:00:00"/>
    <d v="2016-07-15T00:00:00"/>
    <s v="Tribunal Administrativo de Antioquia - M.P. Rafael Dario Restrepo"/>
    <s v="5001233300020160163500"/>
    <x v="0"/>
    <n v="32538436"/>
    <s v="LUZ STELLA CORREA BOTERO"/>
    <s v="Lina Marcela Rendón Builes"/>
    <n v="0"/>
    <s v="Llamamiento en garantia - Nulidad y restablecimiento"/>
    <n v="0"/>
    <s v="MEDIO BAJO"/>
    <s v="MEDIO BAJO"/>
    <s v="MEDIO BAJO"/>
    <s v="MEDIO BAJO"/>
    <n v="0.3"/>
    <s v="MEDIA"/>
    <n v="129641228"/>
    <n v="1"/>
    <n v="0"/>
    <n v="0"/>
    <n v="0"/>
    <n v="0"/>
    <n v="10"/>
    <s v=""/>
    <s v=""/>
    <s v=""/>
    <d v="2018-12-31T00:00:00"/>
    <s v="2016-09"/>
    <s v="10"/>
    <s v="2018-11"/>
    <n v="1.0758042835128112"/>
    <n v="139468588.40226099"/>
    <n v="139468588.40226099"/>
    <d v="2026-09-24T00:00:00"/>
    <n v="7.7369863013698632"/>
    <n v="6.1362574640221407E-2"/>
    <n v="113382716.07728486"/>
    <n v="0.3"/>
    <s v="MEDIA"/>
    <x v="0"/>
    <n v="113382716.07728486"/>
  </r>
  <r>
    <n v="229"/>
    <d v="2017-04-20T00:00:00"/>
    <d v="2017-03-30T00:00:00"/>
    <s v="Juzgado 22 Administrativo - Medellin"/>
    <s v="5001333302220170014900"/>
    <x v="0"/>
    <n v="21562451"/>
    <s v="LUZ MERY ARENAS ARENAS"/>
    <s v="Juan Esteban Escudero Ramirez"/>
    <n v="0"/>
    <s v="Llamamiento en garantia - Nulidad y restablecimiento"/>
    <n v="0"/>
    <s v="ALTO"/>
    <s v="ALTO"/>
    <s v="ALTO"/>
    <s v="ALTO"/>
    <n v="1"/>
    <s v="ALTA"/>
    <n v="50000000"/>
    <n v="1"/>
    <n v="0"/>
    <n v="0"/>
    <n v="0"/>
    <n v="0"/>
    <n v="10"/>
    <s v=""/>
    <s v=""/>
    <s v=""/>
    <d v="2018-12-31T00:00:00"/>
    <s v="2017-04"/>
    <s v="10"/>
    <s v="2018-11"/>
    <n v="1.0395824968049874"/>
    <n v="51979124.840249367"/>
    <n v="51979124.840249367"/>
    <d v="2027-04-18T00:00:00"/>
    <n v="8.3013698630136989"/>
    <n v="6.1362574640221407E-2"/>
    <n v="41623576.809631579"/>
    <n v="1"/>
    <s v="ALTA"/>
    <x v="1"/>
    <n v="41623576.809631579"/>
  </r>
  <r>
    <n v="230"/>
    <d v="2017-08-25T00:00:00"/>
    <d v="2017-08-09T00:00:00"/>
    <s v="Juzgado 18 Laboral del Circuito de Medellin"/>
    <s v="5001310501820170061000"/>
    <x v="1"/>
    <n v="585201"/>
    <s v="MARTINIANO ANTONIO ALVAREZ HENAO"/>
    <s v="Gloria Cecilia Gallego"/>
    <n v="0"/>
    <s v="JURIS. ORD. LABORAL"/>
    <n v="0"/>
    <s v="MEDIO BAJO"/>
    <s v="MEDIO BAJO"/>
    <s v="MEDIO BAJO"/>
    <s v="MEDIO BAJO"/>
    <n v="0.3"/>
    <s v="MEDIA"/>
    <n v="19277172"/>
    <n v="1"/>
    <n v="0"/>
    <n v="0"/>
    <n v="0"/>
    <n v="0"/>
    <n v="10"/>
    <s v=""/>
    <s v=""/>
    <s v=""/>
    <d v="2018-12-31T00:00:00"/>
    <s v="2017-08"/>
    <s v="10"/>
    <s v="2018-11"/>
    <n v="1.0351381092030894"/>
    <n v="19954535.374862738"/>
    <n v="19954535.374862738"/>
    <d v="2027-08-23T00:00:00"/>
    <n v="8.6493150684931503"/>
    <n v="6.1362574640221407E-2"/>
    <n v="15830978.978192834"/>
    <n v="0.3"/>
    <s v="MEDIA"/>
    <x v="0"/>
    <n v="15830978.978192834"/>
  </r>
  <r>
    <n v="231"/>
    <d v="2017-01-26T00:00:00"/>
    <d v="2016-12-14T00:00:00"/>
    <s v="Juzgado 25 Administrativo - Medellin"/>
    <s v="05001333302520160091500"/>
    <x v="0"/>
    <n v="70041027"/>
    <s v="MANUEL LONDOÑO GALINDO"/>
    <s v="ANA MARIA SALAZAR AGUILAR"/>
    <n v="0"/>
    <s v="Llamamiento en garantia - Nulidad y restablecimiento"/>
    <n v="0"/>
    <s v="MEDIO BAJO"/>
    <s v="MEDIO BAJO"/>
    <s v="MEDIO BAJO"/>
    <s v="MEDIO BAJO"/>
    <n v="0.3"/>
    <s v="MEDIA"/>
    <n v="5239116"/>
    <n v="1"/>
    <n v="0"/>
    <n v="0"/>
    <n v="0"/>
    <n v="0"/>
    <n v="10"/>
    <s v=""/>
    <s v=""/>
    <s v=""/>
    <d v="2018-12-31T00:00:00"/>
    <s v="2017-01"/>
    <s v="10"/>
    <s v="2018-11"/>
    <n v="1.0599267921694497"/>
    <n v="5553079.4156836392"/>
    <n v="5553079.4156836392"/>
    <d v="2027-01-24T00:00:00"/>
    <n v="8.0712328767123296"/>
    <n v="6.1362574640221407E-2"/>
    <n v="4474240.0090428386"/>
    <n v="0.3"/>
    <s v="MEDIA"/>
    <x v="0"/>
    <n v="4474240.0090428386"/>
  </r>
  <r>
    <n v="232"/>
    <d v="2017-08-24T00:00:00"/>
    <d v="2017-08-15T00:00:00"/>
    <s v="Juzgado 10 Laboral del Circuito de Medellin"/>
    <s v="5001310501020170069800"/>
    <x v="1"/>
    <n v="21609094"/>
    <s v="TERESA DE JESUS GONZÁLEZ HIGUITA"/>
    <s v="Gloria Cecilia Gallego"/>
    <n v="0"/>
    <s v="JURIS. ORD. LABORAL"/>
    <n v="0"/>
    <s v="MEDIO BAJO"/>
    <s v="MEDIO BAJO"/>
    <s v="MEDIO BAJO"/>
    <s v="MEDIO BAJO"/>
    <n v="0.3"/>
    <s v="MEDIA"/>
    <n v="19023671"/>
    <n v="1"/>
    <n v="0"/>
    <n v="0"/>
    <n v="0"/>
    <n v="0"/>
    <n v="10"/>
    <s v=""/>
    <s v=""/>
    <s v=""/>
    <d v="2018-12-31T00:00:00"/>
    <s v="2017-08"/>
    <s v="10"/>
    <s v="2018-11"/>
    <n v="1.0351381092030894"/>
    <n v="19692126.829041645"/>
    <n v="19692126.829041645"/>
    <d v="2027-08-22T00:00:00"/>
    <n v="8.6465753424657539"/>
    <n v="6.1362574640221407E-2"/>
    <n v="15623942.109788217"/>
    <n v="0.3"/>
    <s v="MEDIA"/>
    <x v="0"/>
    <n v="15623942.109788217"/>
  </r>
  <r>
    <n v="233"/>
    <d v="2017-03-03T00:00:00"/>
    <d v="2017-03-03T00:00:00"/>
    <s v="Tribunal Administrativo de Antioquia"/>
    <s v="5001233300020170049200"/>
    <x v="0"/>
    <n v="43639444"/>
    <s v="MÓNICA MARÍA GONZALEZ FRANCO"/>
    <s v="LUZ ALEJANDRA SANDOVAL ARANGO"/>
    <n v="0"/>
    <s v="CONTENCIOSA NULIDAD Y RESTABLECIMIENTO DEL DERECHO LABORAL"/>
    <n v="0"/>
    <s v="ALTO"/>
    <s v="ALTO"/>
    <s v="ALTO"/>
    <s v="ALTO"/>
    <n v="1"/>
    <s v="ALTA"/>
    <n v="38052966"/>
    <n v="1"/>
    <n v="0"/>
    <n v="0"/>
    <n v="0"/>
    <n v="0"/>
    <n v="10"/>
    <s v=""/>
    <s v=""/>
    <s v=""/>
    <d v="2018-12-31T00:00:00"/>
    <s v="2017-03"/>
    <s v="10"/>
    <s v="2018-11"/>
    <n v="1.044507317524922"/>
    <n v="39746601.440527059"/>
    <n v="39746601.440527059"/>
    <d v="2027-03-01T00:00:00"/>
    <n v="8.169863013698631"/>
    <n v="6.1362574640221407E-2"/>
    <n v="31940299.327882465"/>
    <n v="1"/>
    <s v="ALTA"/>
    <x v="1"/>
    <n v="31940299.327882465"/>
  </r>
  <r>
    <n v="234"/>
    <d v="2017-07-24T00:00:00"/>
    <d v="2016-03-02T00:00:00"/>
    <s v="Tribunal Administrativo - ORAL _x000a_MAG. JORGE E. FANDIÑO GALLO"/>
    <s v="13001233300020160018000"/>
    <x v="0"/>
    <n v="806005741"/>
    <s v="PROMOTORA EL CAMPIN S.A"/>
    <s v="NELSON ENRIQUE GRAIG ALBARRACÍN"/>
    <n v="0"/>
    <s v="Controversias contractuales"/>
    <n v="0"/>
    <s v="MEDIO BAJO"/>
    <s v="MEDIO BAJO"/>
    <s v="MEDIO BAJO"/>
    <s v="MEDIO BAJO"/>
    <n v="0.3"/>
    <s v="MEDIA"/>
    <n v="1084145345"/>
    <n v="1"/>
    <n v="0"/>
    <n v="0"/>
    <n v="0"/>
    <n v="0"/>
    <n v="0"/>
    <s v=""/>
    <s v=""/>
    <s v=""/>
    <d v="2018-12-31T00:00:00"/>
    <s v="2017-07"/>
    <s v="0"/>
    <s v="2018-11"/>
    <n v="1.0365878610618193"/>
    <n v="1123811904.2536781"/>
    <n v="1123811904.2536781"/>
    <d v="2017-07-24T00:00:00"/>
    <n v="-1.4383561643835616"/>
    <n v="6.1362574640221407E-2"/>
    <n v="1167917369.132247"/>
    <n v="0.3"/>
    <s v="MEDIA"/>
    <x v="0"/>
    <n v="1167917369.132247"/>
  </r>
  <r>
    <n v="235"/>
    <d v="2017-09-25T00:00:00"/>
    <d v="2017-09-20T00:00:00"/>
    <s v="Juzgado 17 Laboral del Circuito de Medellin"/>
    <s v="5001310501720170084500"/>
    <x v="1"/>
    <n v="21259416"/>
    <s v="SONIA ALVAREZ YEPES"/>
    <s v="Gloria Cecilia Gallego"/>
    <n v="0"/>
    <s v="JURIS. ORD. LABORAL"/>
    <n v="0"/>
    <s v="MEDIO BAJO"/>
    <s v="MEDIO BAJO"/>
    <s v="MEDIO BAJO"/>
    <s v="MEDIO BAJO"/>
    <n v="0.3"/>
    <s v="MEDIA"/>
    <n v="22651477"/>
    <n v="1"/>
    <n v="0"/>
    <n v="0"/>
    <n v="0"/>
    <n v="0"/>
    <n v="10"/>
    <s v=""/>
    <s v=""/>
    <s v=""/>
    <d v="2018-12-31T00:00:00"/>
    <s v="2017-09"/>
    <s v="10"/>
    <s v="2018-11"/>
    <n v="1.034721402073479"/>
    <n v="23437968.04047516"/>
    <n v="23437968.04047516"/>
    <d v="2027-09-23T00:00:00"/>
    <n v="8.7342465753424658"/>
    <n v="6.1362574640221407E-2"/>
    <n v="18552349.743885063"/>
    <n v="0.3"/>
    <s v="MEDIA"/>
    <x v="0"/>
    <n v="18552349.743885063"/>
  </r>
  <r>
    <n v="236"/>
    <d v="2017-09-19T00:00:00"/>
    <d v="2017-09-01T00:00:00"/>
    <s v="Juzgado 18 Administrativo Medellín"/>
    <s v="5001333301820170045900"/>
    <x v="0"/>
    <n v="70056721"/>
    <s v="LUIS IGNACIO ORDOÑEZ MUTIS"/>
    <s v="Carlos Alberto Ballesteros"/>
    <n v="0"/>
    <s v="CONTENCIOSA NULIDAD Y RESTABLECIMIENTO DEL DERECHO LABORAL"/>
    <n v="0"/>
    <s v="ALTO"/>
    <s v="ALTO"/>
    <s v="ALTO"/>
    <s v="ALTO"/>
    <n v="1"/>
    <s v="ALTA"/>
    <n v="38048641"/>
    <n v="1"/>
    <n v="0"/>
    <n v="0"/>
    <n v="0"/>
    <n v="0"/>
    <n v="10"/>
    <s v=""/>
    <s v=""/>
    <s v=""/>
    <d v="2018-12-31T00:00:00"/>
    <s v="2017-09"/>
    <s v="10"/>
    <s v="2018-11"/>
    <n v="1.034721402073479"/>
    <n v="39369743.162510455"/>
    <n v="39369743.162510455"/>
    <d v="2027-09-17T00:00:00"/>
    <n v="8.7178082191780817"/>
    <n v="6.1362574640221407E-2"/>
    <n v="31176877.403906818"/>
    <n v="1"/>
    <s v="ALTA"/>
    <x v="1"/>
    <n v="31176877.403906818"/>
  </r>
  <r>
    <n v="237"/>
    <d v="2016-12-01T00:00:00"/>
    <d v="2016-11-26T00:00:00"/>
    <s v="Juzgado 19 Laboral del Circuito de Medellin"/>
    <s v="5001310501920160130900"/>
    <x v="1"/>
    <n v="3577512"/>
    <s v="GUSTAVO ANTONIO JARAMILLO ZAPATA"/>
    <s v="Gloria Cecilia Gallego"/>
    <n v="0"/>
    <s v="JURIS. ORD. LABORAL"/>
    <n v="0"/>
    <s v="MEDIO BAJO"/>
    <s v="MEDIO BAJO"/>
    <s v="MEDIO BAJO"/>
    <s v="MEDIO BAJO"/>
    <n v="0.3"/>
    <s v="MEDIA"/>
    <n v="29295754"/>
    <n v="1"/>
    <n v="0"/>
    <n v="0"/>
    <n v="0"/>
    <n v="0"/>
    <n v="11"/>
    <s v=""/>
    <s v=""/>
    <s v=""/>
    <d v="2018-12-31T00:00:00"/>
    <s v="2016-12"/>
    <s v="11"/>
    <s v="2018-11"/>
    <n v="1.0707817449471262"/>
    <n v="31369358.587661751"/>
    <n v="31369358.587661751"/>
    <d v="2027-11-29T00:00:00"/>
    <n v="8.9178082191780828"/>
    <n v="6.1362574640221407E-2"/>
    <n v="24708763.141140658"/>
    <n v="0.3"/>
    <s v="MEDIA"/>
    <x v="0"/>
    <n v="24708763.141140658"/>
  </r>
  <r>
    <n v="238"/>
    <d v="2017-09-27T00:00:00"/>
    <d v="2017-09-20T00:00:00"/>
    <s v="Juzgado 05 Laboral del Circuito"/>
    <s v="5001310500520170078500"/>
    <x v="1"/>
    <n v="32515773"/>
    <s v="LUZ AMPARO ARANGO DE SERNA"/>
    <s v="Gloria Cecilia Gallego"/>
    <n v="0"/>
    <s v="JURIS. ORD. LABORAL"/>
    <n v="0"/>
    <s v="MEDIO BAJO"/>
    <s v="MEDIO BAJO"/>
    <s v="MEDIO BAJO"/>
    <s v="MEDIO BAJO"/>
    <n v="0.3"/>
    <s v="MEDIA"/>
    <n v="30318632"/>
    <n v="1"/>
    <n v="0"/>
    <n v="0"/>
    <n v="0"/>
    <n v="0"/>
    <n v="10"/>
    <s v=""/>
    <s v=""/>
    <s v=""/>
    <d v="2018-12-31T00:00:00"/>
    <s v="2017-09"/>
    <s v="10"/>
    <s v="2018-11"/>
    <n v="1.034721402073479"/>
    <n v="31371337.411989845"/>
    <n v="31371337.411989845"/>
    <d v="2027-09-25T00:00:00"/>
    <n v="8.7397260273972606"/>
    <n v="6.1362574640221407E-2"/>
    <n v="24828375.758821733"/>
    <n v="0.3"/>
    <s v="MEDIA"/>
    <x v="0"/>
    <n v="24828375.758821733"/>
  </r>
  <r>
    <n v="239"/>
    <d v="2017-09-15T00:00:00"/>
    <d v="2017-08-28T00:00:00"/>
    <s v="Juzgado 15 Laboral del Circuito"/>
    <s v="5001310501520170071200"/>
    <x v="1"/>
    <n v="43035020"/>
    <s v="- AMPARO ALEIDA ALVAREZ GARCIA_x000a_- HALMAR MUNERA LLANO_x000a_- JORGE LUIS ZAPATA PALACIO"/>
    <s v="Carlos Alberto Duque Restrepo"/>
    <n v="0"/>
    <s v="JURIS. ORD. LABORAL"/>
    <n v="0"/>
    <s v="MEDIO BAJO"/>
    <s v="MEDIO BAJO"/>
    <s v="MEDIO BAJO"/>
    <s v="MEDIO BAJO"/>
    <n v="0.3"/>
    <s v="MEDIA"/>
    <n v="35554878"/>
    <n v="1"/>
    <n v="0"/>
    <n v="0"/>
    <n v="0"/>
    <n v="0"/>
    <n v="10"/>
    <s v=""/>
    <s v=""/>
    <s v=""/>
    <d v="2018-12-31T00:00:00"/>
    <s v="2017-09"/>
    <s v="10"/>
    <s v="2018-11"/>
    <n v="1.034721402073479"/>
    <n v="36789393.214711495"/>
    <n v="36789393.214711495"/>
    <d v="2027-09-13T00:00:00"/>
    <n v="8.706849315068494"/>
    <n v="6.1362574640221407E-2"/>
    <n v="29142045.870765716"/>
    <n v="0.3"/>
    <s v="MEDIA"/>
    <x v="0"/>
    <n v="29142045.870765716"/>
  </r>
  <r>
    <n v="240"/>
    <d v="2017-01-26T00:00:00"/>
    <d v="2017-01-17T00:00:00"/>
    <s v="Juzgado 28 Administrativo Medellín"/>
    <s v="5001333302820170000800"/>
    <x v="0"/>
    <n v="32414596"/>
    <s v="MARIA PATRICIA POSADA DE CASTAÑEDA"/>
    <s v="Juan Guillermo Herrera Gaviria"/>
    <n v="0"/>
    <s v="Llamamiento en garantia - Nulidad y restablecimiento"/>
    <n v="0"/>
    <s v="MEDIO BAJO"/>
    <s v="MEDIO BAJO"/>
    <s v="MEDIO BAJO"/>
    <s v="MEDIO BAJO"/>
    <n v="0.3"/>
    <s v="MEDIA"/>
    <n v="85027680"/>
    <n v="1"/>
    <n v="0"/>
    <n v="0"/>
    <n v="0"/>
    <n v="0"/>
    <n v="10"/>
    <s v=""/>
    <s v=""/>
    <s v=""/>
    <d v="2018-12-31T00:00:00"/>
    <s v="2017-01"/>
    <s v="10"/>
    <s v="2018-11"/>
    <n v="1.0599267921694497"/>
    <n v="90123116.108010471"/>
    <n v="90123116.108010471"/>
    <d v="2027-01-24T00:00:00"/>
    <n v="8.0712328767123296"/>
    <n v="6.1362574640221407E-2"/>
    <n v="72614205.856883407"/>
    <n v="0.3"/>
    <s v="MEDIA"/>
    <x v="0"/>
    <n v="72614205.856883407"/>
  </r>
  <r>
    <n v="241"/>
    <d v="2017-09-26T00:00:00"/>
    <d v="2017-08-28T00:00:00"/>
    <s v="Juzgado 13 Laboral del Circuito"/>
    <s v="5001310501320170073200"/>
    <x v="1"/>
    <n v="1017173493"/>
    <s v="HENRY LANCE SEPULVEDA Y OTROS (MUSICOS)"/>
    <s v="Carlos Alberto Duque Restrepo"/>
    <n v="0"/>
    <s v="JURIS. ORD. LABORAL"/>
    <n v="0"/>
    <s v="MEDIO BAJO"/>
    <s v="MEDIO BAJO"/>
    <s v="MEDIO BAJO"/>
    <s v="MEDIO BAJO"/>
    <n v="0.3"/>
    <s v="MEDIA"/>
    <n v="165922764"/>
    <n v="1"/>
    <n v="0"/>
    <n v="0"/>
    <n v="0"/>
    <n v="0"/>
    <n v="10"/>
    <s v=""/>
    <s v=""/>
    <s v=""/>
    <d v="2018-12-31T00:00:00"/>
    <s v="2017-09"/>
    <s v="10"/>
    <s v="2018-11"/>
    <n v="1.034721402073479"/>
    <n v="171683835.00198695"/>
    <n v="171683835.00198695"/>
    <d v="2027-09-24T00:00:00"/>
    <n v="8.7369863013698623"/>
    <n v="6.1362574640221407E-2"/>
    <n v="135886566.80415165"/>
    <n v="0.3"/>
    <s v="MEDIA"/>
    <x v="0"/>
    <n v="135886566.80415165"/>
  </r>
  <r>
    <n v="242"/>
    <d v="2017-10-04T00:00:00"/>
    <d v="2017-09-20T00:00:00"/>
    <s v="Juzgado 13 Laboral del Circuito de Medellin"/>
    <s v="5001310501320170080300"/>
    <x v="1"/>
    <n v="8279331"/>
    <s v="GONZALO DE JESÚS JARAMILLO AGUDELO"/>
    <s v="Gloria Cecilia Gallego"/>
    <n v="0"/>
    <s v="JURIS. ORD. LABORAL"/>
    <n v="0"/>
    <s v="MEDIO BAJO"/>
    <s v="MEDIO BAJO"/>
    <s v="MEDIO BAJO"/>
    <s v="MEDIO BAJO"/>
    <n v="0.3"/>
    <s v="MEDIA"/>
    <n v="12432633"/>
    <n v="1"/>
    <n v="0"/>
    <n v="0"/>
    <n v="0"/>
    <n v="0"/>
    <n v="10"/>
    <s v=""/>
    <s v=""/>
    <s v=""/>
    <d v="2018-12-31T00:00:00"/>
    <s v="2017-10"/>
    <s v="10"/>
    <s v="2018-11"/>
    <n v="1.0345484366784932"/>
    <n v="12862161.033947445"/>
    <n v="12862161.033947445"/>
    <d v="2027-10-02T00:00:00"/>
    <n v="8.7589041095890412"/>
    <n v="6.1362574640221407E-2"/>
    <n v="10174341.373262096"/>
    <n v="0.3"/>
    <s v="MEDIA"/>
    <x v="0"/>
    <n v="10174341.373262096"/>
  </r>
  <r>
    <n v="243"/>
    <d v="2017-08-08T00:00:00"/>
    <d v="2017-08-01T00:00:00"/>
    <s v="Juzgado 23 Laboral del Circuito de Medellin"/>
    <s v="5001310502320170052100"/>
    <x v="1"/>
    <n v="6155661"/>
    <s v="ALONSO KLINGER MACHUCA"/>
    <s v="Gloria Cecilia Gallego"/>
    <n v="0"/>
    <s v="JURIS. ORD. LABORAL"/>
    <n v="0"/>
    <s v="MEDIO BAJO"/>
    <s v="MEDIO BAJO"/>
    <s v="MEDIO BAJO"/>
    <s v="MEDIO BAJO"/>
    <n v="0.3"/>
    <s v="MEDIA"/>
    <n v="14731396"/>
    <n v="1"/>
    <n v="0"/>
    <n v="0"/>
    <n v="0"/>
    <n v="0"/>
    <n v="10"/>
    <s v=""/>
    <s v=""/>
    <s v=""/>
    <d v="2018-12-31T00:00:00"/>
    <s v="2017-08"/>
    <s v="10"/>
    <s v="2018-11"/>
    <n v="1.0351381092030894"/>
    <n v="15249029.401361953"/>
    <n v="15249029.401361953"/>
    <d v="2027-08-06T00:00:00"/>
    <n v="8.6027397260273979"/>
    <n v="6.1362574640221407E-2"/>
    <n v="12112944.142788272"/>
    <n v="0.3"/>
    <s v="MEDIA"/>
    <x v="0"/>
    <n v="12112944.142788272"/>
  </r>
  <r>
    <n v="244"/>
    <d v="2017-09-28T00:00:00"/>
    <d v="2017-08-11T00:00:00"/>
    <s v="Juzgado 23 Laboral del Circuito de Medellin"/>
    <s v="5001310502320170054000"/>
    <x v="1"/>
    <n v="537944"/>
    <s v="JOSE ANTONIO CORREA OSPINA"/>
    <s v="Gloria Cecilia Gallego"/>
    <n v="0"/>
    <s v="JURIS. ORD. LABORAL"/>
    <n v="0"/>
    <s v="MEDIO BAJO"/>
    <s v="MEDIO BAJO"/>
    <s v="MEDIO BAJO"/>
    <s v="MEDIO BAJO"/>
    <n v="0.3"/>
    <s v="MEDIA"/>
    <n v="20398184"/>
    <n v="1"/>
    <n v="0"/>
    <n v="0"/>
    <n v="0"/>
    <n v="0"/>
    <n v="10"/>
    <s v=""/>
    <s v=""/>
    <s v=""/>
    <d v="2018-12-31T00:00:00"/>
    <s v="2017-09"/>
    <s v="10"/>
    <s v="2018-11"/>
    <n v="1.034721402073479"/>
    <n v="21106437.548232805"/>
    <n v="21106437.548232805"/>
    <d v="2027-09-26T00:00:00"/>
    <n v="8.742465753424657"/>
    <n v="6.1362574640221407E-2"/>
    <n v="16703149.491482215"/>
    <n v="0.3"/>
    <s v="MEDIA"/>
    <x v="0"/>
    <n v="16703149.491482215"/>
  </r>
  <r>
    <n v="245"/>
    <d v="2016-05-03T00:00:00"/>
    <d v="2016-04-06T00:00:00"/>
    <s v="Tribunal Administrativo de Antioquia"/>
    <s v="5001233300020160088100"/>
    <x v="0"/>
    <n v="70041027"/>
    <s v="LUZ MARINA ALZATE GUERRA"/>
    <s v="AMANDA PINEDA GUTIERREZ"/>
    <n v="0"/>
    <s v="Llamamiento en garantia - Nulidad y restablecimiento"/>
    <n v="0"/>
    <s v="MEDIO BAJO"/>
    <s v="MEDIO BAJO"/>
    <s v="MEDIO BAJO"/>
    <s v="MEDIO BAJO"/>
    <n v="0.3"/>
    <s v="MEDIA"/>
    <n v="127065927"/>
    <n v="1"/>
    <n v="0"/>
    <n v="0"/>
    <n v="0"/>
    <n v="0"/>
    <n v="11"/>
    <s v=""/>
    <s v=""/>
    <s v=""/>
    <d v="2018-12-31T00:00:00"/>
    <s v="2016-05"/>
    <s v="11"/>
    <s v="2018-11"/>
    <n v="1.0825369857290426"/>
    <n v="137553565.60344657"/>
    <n v="137553565.60344657"/>
    <d v="2027-05-01T00:00:00"/>
    <n v="8.3369863013698637"/>
    <n v="6.1362574640221407E-2"/>
    <n v="110044490.78302525"/>
    <n v="0.3"/>
    <s v="MEDIA"/>
    <x v="0"/>
    <n v="110044490.78302525"/>
  </r>
  <r>
    <n v="246"/>
    <d v="2016-10-03T00:00:00"/>
    <d v="2016-09-21T00:00:00"/>
    <s v="Juzgado 9 Administrativo de Medellin"/>
    <s v="5001333300920160071500"/>
    <x v="0"/>
    <n v="32528929"/>
    <s v="GLORIA MARÍA MORA GONZALEZ"/>
    <s v="Paula Andrea Escobar Sanchez"/>
    <n v="0"/>
    <s v="Llamamiento en garantia - Nulidad y restablecimiento"/>
    <n v="0"/>
    <s v="MEDIO BAJO"/>
    <s v="MEDIO BAJO"/>
    <s v="MEDIO BAJO"/>
    <s v="MEDIO BAJO"/>
    <n v="0.3"/>
    <s v="MEDIA"/>
    <n v="7539438"/>
    <n v="1"/>
    <n v="0"/>
    <n v="0"/>
    <n v="0"/>
    <n v="0"/>
    <n v="10"/>
    <s v=""/>
    <s v=""/>
    <s v=""/>
    <d v="2018-12-31T00:00:00"/>
    <s v="2016-10"/>
    <s v="10"/>
    <s v="2018-11"/>
    <n v="1.0764490276296408"/>
    <n v="8115820.7039739639"/>
    <n v="8115820.7039739639"/>
    <d v="2026-10-01T00:00:00"/>
    <n v="7.7561643835616438"/>
    <n v="6.1362574640221407E-2"/>
    <n v="6594471.2885866547"/>
    <n v="0.3"/>
    <s v="MEDIA"/>
    <x v="0"/>
    <n v="6594471.2885866547"/>
  </r>
  <r>
    <n v="248"/>
    <d v="2017-04-21T00:00:00"/>
    <d v="2017-03-10T00:00:00"/>
    <s v="Juzgado 13 Administrativo Medellín"/>
    <s v="5001333301320170012600"/>
    <x v="0"/>
    <n v="32522979"/>
    <s v="LUZ HELENA VELASQUEZ MORALES"/>
    <s v="Jose Luís Roldán Grajales"/>
    <n v="0"/>
    <s v="Llamamiento en garantia - Nulidad y restablecimiento"/>
    <n v="0"/>
    <s v="MEDIO BAJO"/>
    <s v="MEDIO BAJO"/>
    <s v="MEDIO BAJO"/>
    <s v="MEDIO BAJO"/>
    <n v="0.3"/>
    <s v="MEDIA"/>
    <n v="11592235"/>
    <n v="1"/>
    <n v="0"/>
    <n v="0"/>
    <n v="0"/>
    <n v="0"/>
    <n v="10"/>
    <s v=""/>
    <s v=""/>
    <s v=""/>
    <d v="2018-12-31T00:00:00"/>
    <s v="2017-04"/>
    <s v="10"/>
    <s v="2018-11"/>
    <n v="1.0395824968049874"/>
    <n v="12051084.604850164"/>
    <n v="12051084.604850164"/>
    <d v="2027-04-19T00:00:00"/>
    <n v="8.3041095890410954"/>
    <n v="6.1362574640221407E-2"/>
    <n v="9649498.100782888"/>
    <n v="0.3"/>
    <s v="MEDIA"/>
    <x v="0"/>
    <n v="9649498.100782888"/>
  </r>
  <r>
    <n v="249"/>
    <d v="2017-02-28T00:00:00"/>
    <d v="2017-02-20T00:00:00"/>
    <s v="Juzgado 13 Administrativo Medellín"/>
    <s v="5001333301320170007300"/>
    <x v="0"/>
    <n v="70037936"/>
    <s v="CARLOS ARTURO DUQUE GOMEZ"/>
    <s v="Paula Andrea Escobar Sánchez"/>
    <n v="0"/>
    <s v="Llamamiento en garantia - Nulidad y restablecimiento"/>
    <n v="0"/>
    <s v="MEDIO BAJO"/>
    <s v="MEDIO BAJO"/>
    <s v="MEDIO BAJO"/>
    <s v="MEDIO BAJO"/>
    <n v="0.3"/>
    <s v="MEDIA"/>
    <n v="7996968"/>
    <n v="1"/>
    <n v="0"/>
    <n v="0"/>
    <n v="0"/>
    <n v="0"/>
    <n v="10"/>
    <s v=""/>
    <s v=""/>
    <s v=""/>
    <d v="2018-12-31T00:00:00"/>
    <s v="2017-02"/>
    <s v="10"/>
    <s v="2018-11"/>
    <n v="1.0493728719905275"/>
    <n v="8391801.2773763444"/>
    <n v="8391801.2773763444"/>
    <d v="2027-02-26T00:00:00"/>
    <n v="8.161643835616438"/>
    <n v="6.1362574640221407E-2"/>
    <n v="6745120.4131015642"/>
    <n v="0.3"/>
    <s v="MEDIA"/>
    <x v="0"/>
    <n v="6745120.4131015642"/>
  </r>
  <r>
    <n v="250"/>
    <d v="2017-05-09T00:00:00"/>
    <d v="2017-02-24T00:00:00"/>
    <s v="Juzgado 15 Administrativo Medellín"/>
    <s v="5001333301520170009100"/>
    <x v="0"/>
    <n v="8821300"/>
    <s v="MIGUEL ENRIQUE TOBON CASTAÑO"/>
    <s v="JOSE LUIS ROLDAL GRAJALES"/>
    <n v="0"/>
    <s v="Llamamiento en garantia - Nulidad y restablecimiento"/>
    <n v="0"/>
    <s v="MEDIO BAJO"/>
    <s v="MEDIO BAJO"/>
    <s v="MEDIO BAJO"/>
    <s v="MEDIO BAJO"/>
    <n v="0.3"/>
    <s v="MEDIA"/>
    <n v="20825963"/>
    <n v="1"/>
    <n v="0"/>
    <n v="0"/>
    <n v="0"/>
    <n v="0"/>
    <n v="10"/>
    <s v=""/>
    <s v=""/>
    <s v=""/>
    <d v="2018-12-31T00:00:00"/>
    <s v="2017-05"/>
    <s v="10"/>
    <s v="2018-11"/>
    <n v="1.0372454651511422"/>
    <n v="21601635.679155476"/>
    <n v="21601635.679155476"/>
    <d v="2027-05-07T00:00:00"/>
    <n v="8.3534246575342461"/>
    <n v="6.1362574640221407E-2"/>
    <n v="17273964.448555768"/>
    <n v="0.3"/>
    <s v="MEDIA"/>
    <x v="0"/>
    <n v="17273964.448555768"/>
  </r>
  <r>
    <n v="251"/>
    <d v="2017-10-09T00:00:00"/>
    <d v="2017-10-09T00:00:00"/>
    <s v="Juzgado 10 Laboral del Circuito"/>
    <s v="5001310501020170085300"/>
    <x v="1"/>
    <n v="43425872"/>
    <s v="MARTA INES YEPES CANO"/>
    <s v="Gloria Cecilia Gallego"/>
    <n v="0"/>
    <s v="JURIS. ORD. LABORAL"/>
    <n v="0"/>
    <s v="MEDIO BAJO"/>
    <s v="MEDIO BAJO"/>
    <s v="MEDIO BAJO"/>
    <s v="MEDIO BAJO"/>
    <n v="0.3"/>
    <s v="MEDIA"/>
    <n v="19962492"/>
    <n v="1"/>
    <n v="0"/>
    <n v="0"/>
    <n v="0"/>
    <n v="0"/>
    <n v="10"/>
    <s v=""/>
    <s v=""/>
    <s v=""/>
    <d v="2018-12-31T00:00:00"/>
    <s v="2017-10"/>
    <s v="10"/>
    <s v="2018-11"/>
    <n v="1.0345484366784932"/>
    <n v="20652164.890806925"/>
    <n v="20652164.890806925"/>
    <d v="2027-10-07T00:00:00"/>
    <n v="8.7726027397260271"/>
    <n v="6.1362574640221407E-2"/>
    <n v="16330471.448866075"/>
    <n v="0.3"/>
    <s v="MEDIA"/>
    <x v="0"/>
    <n v="16330471.448866075"/>
  </r>
  <r>
    <n v="252"/>
    <d v="2017-10-27T00:00:00"/>
    <d v="2017-10-25T00:00:00"/>
    <s v="Juzgado 10 Laboral del Circuito"/>
    <s v="5001310501020170089800"/>
    <x v="1"/>
    <n v="21339809"/>
    <s v="MARIA ARBOLEDA DE MARULANDA"/>
    <s v="Gloria Cecilia Gallego"/>
    <n v="0"/>
    <s v="JURIS. ORD. LABORAL"/>
    <n v="0"/>
    <s v="MEDIO BAJO"/>
    <s v="MEDIO BAJO"/>
    <s v="MEDIO BAJO"/>
    <s v="MEDIO BAJO"/>
    <n v="0.3"/>
    <s v="MEDIA"/>
    <n v="23103879"/>
    <n v="1"/>
    <n v="0"/>
    <n v="0"/>
    <n v="0"/>
    <n v="0"/>
    <n v="10"/>
    <s v=""/>
    <s v=""/>
    <s v=""/>
    <d v="2018-12-31T00:00:00"/>
    <s v="2017-10"/>
    <s v="10"/>
    <s v="2018-11"/>
    <n v="1.0345484366784932"/>
    <n v="23902081.900659069"/>
    <n v="23902081.900659069"/>
    <d v="2027-10-25T00:00:00"/>
    <n v="8.8219178082191778"/>
    <n v="6.1362574640221407E-2"/>
    <n v="18875378.262268133"/>
    <n v="0.3"/>
    <s v="MEDIA"/>
    <x v="0"/>
    <n v="18875378.262268133"/>
  </r>
  <r>
    <n v="253"/>
    <d v="2017-08-24T00:00:00"/>
    <d v="2017-07-11T00:00:00"/>
    <s v="Juzgado 30 Administrativo Oral de Medellín"/>
    <s v="5001333303020180036300"/>
    <x v="0"/>
    <n v="98564357"/>
    <s v="HERNANDO ALONSO AMAYA GONZALEZ"/>
    <s v="EDGAR ANTONIO COLORADO SÁNCHEZ"/>
    <n v="0"/>
    <s v="CONTENCIOSA NULIDAD Y RESTABLECIMIENTO DEL DERECHO LABORAL"/>
    <n v="0"/>
    <s v="MEDIO BAJO"/>
    <s v="MEDIO BAJO"/>
    <s v="MEDIO BAJO"/>
    <s v="MEDIO BAJO"/>
    <n v="0.3"/>
    <s v="MEDIA"/>
    <n v="100000000"/>
    <n v="1"/>
    <n v="0"/>
    <n v="0"/>
    <n v="0"/>
    <n v="0"/>
    <n v="10"/>
    <s v=""/>
    <s v=""/>
    <s v=""/>
    <d v="2018-12-31T00:00:00"/>
    <s v="2017-08"/>
    <s v="10"/>
    <s v="2018-11"/>
    <n v="1.0351381092030894"/>
    <n v="103513810.92030893"/>
    <n v="103513810.92030893"/>
    <d v="2027-08-22T00:00:00"/>
    <n v="8.6465753424657539"/>
    <n v="6.1362574640221407E-2"/>
    <n v="82128954.552400619"/>
    <n v="0.3"/>
    <s v="MEDIA"/>
    <x v="0"/>
    <n v="82128954.552400619"/>
  </r>
  <r>
    <n v="254"/>
    <d v="2016-12-07T00:00:00"/>
    <d v="2016-12-01T00:00:00"/>
    <s v="Juzgado 24 Administrativo - Medellin"/>
    <s v="5001333302420160087500"/>
    <x v="0"/>
    <n v="32500331"/>
    <s v="MARIA MARLENY CHICA HERRERA"/>
    <s v="ANA MARIA SALAZAR AGUILAR"/>
    <n v="0"/>
    <s v="Llamamiento en garantia - Nulidad y restablecimiento"/>
    <n v="0"/>
    <s v="MEDIO BAJO"/>
    <s v="MEDIO BAJO"/>
    <s v="MEDIO BAJO"/>
    <s v="MEDIO BAJO"/>
    <n v="0.3"/>
    <s v="MEDIA"/>
    <n v="8133138"/>
    <n v="1"/>
    <n v="0"/>
    <n v="0"/>
    <n v="0"/>
    <n v="0"/>
    <n v="11"/>
    <s v=""/>
    <s v=""/>
    <s v=""/>
    <d v="2018-12-31T00:00:00"/>
    <s v="2016-12"/>
    <s v="11"/>
    <s v="2018-11"/>
    <n v="1.0707817449471262"/>
    <n v="8708815.6995357797"/>
    <n v="8708815.6995357797"/>
    <d v="2027-12-05T00:00:00"/>
    <n v="8.9342465753424651"/>
    <n v="6.1362574640221407E-2"/>
    <n v="6856672.3817286352"/>
    <n v="0.3"/>
    <s v="MEDIA"/>
    <x v="0"/>
    <n v="6856672.3817286352"/>
  </r>
  <r>
    <n v="255"/>
    <d v="2017-10-06T00:00:00"/>
    <d v="2017-06-15T00:00:00"/>
    <s v="Juzgado Segundo Administrativo Oral del Circuito de Amrneia"/>
    <s v="63001333300220170026100"/>
    <x v="0"/>
    <n v="1094913534"/>
    <s v="ANGGYE CATHERINE JIMÉNEZ FAJARDO"/>
    <s v="ANGGYE CATHERINE JIMÉNEZ FAJARDO"/>
    <n v="0"/>
    <s v="CONTENCIOSA NULIDAD Y RESTABLECIMIENTO DEL DERECHO"/>
    <n v="0"/>
    <s v="ALTO"/>
    <s v="ALTO"/>
    <s v="ALTO"/>
    <s v="ALTO"/>
    <n v="1"/>
    <s v="ALTA"/>
    <n v="12816652"/>
    <n v="1"/>
    <n v="0"/>
    <n v="0"/>
    <n v="0"/>
    <n v="0"/>
    <n v="10"/>
    <s v=""/>
    <s v=""/>
    <s v=""/>
    <d v="2018-12-31T00:00:00"/>
    <s v="2017-10"/>
    <s v="10"/>
    <s v="2018-11"/>
    <n v="1.0345484366784932"/>
    <n v="13259447.290052284"/>
    <n v="13259447.290052284"/>
    <d v="2027-10-04T00:00:00"/>
    <n v="8.7643835616438359"/>
    <n v="6.1362574640221407E-2"/>
    <n v="10487068.245950978"/>
    <n v="1"/>
    <s v="ALTA"/>
    <x v="1"/>
    <n v="10487068.245950978"/>
  </r>
  <r>
    <n v="256"/>
    <d v="2017-02-28T00:00:00"/>
    <d v="2016-11-25T00:00:00"/>
    <s v="Juzgado 2 Laboral del Circuito"/>
    <s v="5001310500220160140500"/>
    <x v="1"/>
    <n v="70133004"/>
    <s v="CARLOS ALBERTO MORALES FONNEGRA"/>
    <s v="Gloria Cecilia Gallego"/>
    <n v="0"/>
    <s v="JURIS. ORD. LABORAL"/>
    <n v="0"/>
    <s v="MEDIO BAJO"/>
    <s v="MEDIO BAJO"/>
    <s v="MEDIO BAJO"/>
    <s v="MEDIO BAJO"/>
    <n v="0.3"/>
    <s v="MEDIA"/>
    <n v="30765428"/>
    <n v="1"/>
    <n v="0"/>
    <n v="0"/>
    <n v="0"/>
    <n v="0"/>
    <n v="0"/>
    <s v=""/>
    <s v=""/>
    <s v=""/>
    <d v="2018-12-31T00:00:00"/>
    <s v="2017-02"/>
    <s v="0"/>
    <s v="2018-11"/>
    <n v="1.0493728719905275"/>
    <n v="32284405.538377792"/>
    <n v="32284405.538377792"/>
    <d v="2017-02-28T00:00:00"/>
    <n v="-1.8383561643835618"/>
    <n v="6.1362574640221407E-2"/>
    <n v="33912563.139225706"/>
    <n v="0.3"/>
    <s v="MEDIA"/>
    <x v="0"/>
    <n v="33912563.139225706"/>
  </r>
  <r>
    <n v="257"/>
    <d v="2017-09-25T00:00:00"/>
    <d v="2017-08-04T00:00:00"/>
    <s v="Juzgado 2 Laboral del Circuito"/>
    <s v="5001310500220170068000"/>
    <x v="1"/>
    <n v="585642"/>
    <s v="JOSE ABRAHAN LONDOÑO CANO"/>
    <s v="Gloria Cecilia Gallego"/>
    <n v="0"/>
    <s v="JURIS. ORD. LABORAL"/>
    <n v="0"/>
    <s v="MEDIO BAJO"/>
    <s v="MEDIO BAJO"/>
    <s v="MEDIO BAJO"/>
    <s v="MEDIO BAJO"/>
    <n v="0.3"/>
    <s v="MEDIA"/>
    <n v="20559745"/>
    <n v="1"/>
    <n v="0"/>
    <n v="0"/>
    <n v="0"/>
    <n v="0"/>
    <n v="0"/>
    <s v=""/>
    <s v=""/>
    <s v=""/>
    <d v="2018-12-31T00:00:00"/>
    <s v="2017-09"/>
    <s v="0"/>
    <s v="2018-11"/>
    <n v="1.034721402073479"/>
    <n v="21273608.172673199"/>
    <n v="21273608.172673199"/>
    <d v="2017-09-25T00:00:00"/>
    <n v="-1.2657534246575342"/>
    <n v="6.1362574640221407E-2"/>
    <n v="22006624.156767312"/>
    <n v="0.3"/>
    <s v="MEDIA"/>
    <x v="0"/>
    <n v="22006624.156767312"/>
  </r>
  <r>
    <n v="259"/>
    <d v="2017-10-31T00:00:00"/>
    <d v="2017-09-22T00:00:00"/>
    <s v="Juzgado 18 Laboral del Circuito"/>
    <s v="5001310501820170071900"/>
    <x v="1"/>
    <n v="70380343"/>
    <s v="RUBÉN DARÍO SUAREZ PASOS"/>
    <s v="Gloria Cecilia Gallego"/>
    <n v="0"/>
    <s v="JURIS. ORD. LABORAL"/>
    <n v="0"/>
    <s v="MEDIO BAJO"/>
    <s v="MEDIO BAJO"/>
    <s v="MEDIO BAJO"/>
    <s v="MEDIO BAJO"/>
    <n v="0.3"/>
    <s v="MEDIA"/>
    <n v="31857514"/>
    <n v="1"/>
    <n v="0"/>
    <n v="0"/>
    <n v="0"/>
    <n v="0"/>
    <n v="10"/>
    <s v=""/>
    <s v=""/>
    <s v=""/>
    <d v="2018-12-31T00:00:00"/>
    <s v="2017-10"/>
    <s v="10"/>
    <s v="2018-11"/>
    <n v="1.0345484366784932"/>
    <n v="32958141.305163208"/>
    <n v="32958141.305163208"/>
    <d v="2027-10-29T00:00:00"/>
    <n v="8.8328767123287673"/>
    <n v="6.1362574640221407E-2"/>
    <n v="26019279.474093389"/>
    <n v="0.3"/>
    <s v="MEDIA"/>
    <x v="0"/>
    <n v="26019279.474093389"/>
  </r>
  <r>
    <n v="260"/>
    <d v="2017-03-27T00:00:00"/>
    <d v="2017-02-10T00:00:00"/>
    <s v="Juzgado 06 Administrativo - Medellin"/>
    <s v="5001333300620170007700"/>
    <x v="0"/>
    <n v="4497"/>
    <s v="LUZ ESTELLA DEL VALLE PELAEZ"/>
    <s v="David Alonso Ortiz Herrera"/>
    <n v="0"/>
    <s v="Llamamiento en garantia - Nulidad y restablecimiento"/>
    <n v="0"/>
    <s v="MEDIO BAJO"/>
    <s v="MEDIO BAJO"/>
    <s v="MEDIO BAJO"/>
    <s v="MEDIO BAJO"/>
    <n v="0.3"/>
    <s v="MEDIA"/>
    <n v="26311759"/>
    <n v="1"/>
    <n v="0"/>
    <n v="0"/>
    <n v="0"/>
    <n v="0"/>
    <n v="11"/>
    <s v=""/>
    <s v=""/>
    <s v=""/>
    <d v="2018-12-31T00:00:00"/>
    <s v="2017-03"/>
    <s v="11"/>
    <s v="2018-11"/>
    <n v="1.044507317524922"/>
    <n v="27482824.812452223"/>
    <n v="27482824.812452223"/>
    <d v="2028-03-24T00:00:00"/>
    <n v="9.2356164383561641"/>
    <n v="6.1362574640221407E-2"/>
    <n v="21464103.163810801"/>
    <n v="0.3"/>
    <s v="MEDIA"/>
    <x v="0"/>
    <n v="21464103.163810801"/>
  </r>
  <r>
    <n v="261"/>
    <d v="2017-03-31T00:00:00"/>
    <d v="2016-12-01T00:00:00"/>
    <s v="Juzgado 20 Laboral del Circuito"/>
    <s v="5001310502020160133100"/>
    <x v="1"/>
    <n v="8347513"/>
    <s v="LIBARDO DE JESUS QUIROZ FLOREZ"/>
    <s v="Gloria Cecilia Gallego"/>
    <n v="0"/>
    <s v="JURIS. ORD. LABORAL"/>
    <n v="0"/>
    <s v="MEDIO BAJO"/>
    <s v="MEDIO BAJO"/>
    <s v="MEDIO BAJO"/>
    <s v="MEDIO BAJO"/>
    <n v="0.3"/>
    <s v="MEDIA"/>
    <n v="15912690"/>
    <n v="1"/>
    <n v="0"/>
    <n v="0"/>
    <n v="0"/>
    <n v="0"/>
    <n v="10"/>
    <s v=""/>
    <s v=""/>
    <s v=""/>
    <d v="2018-12-31T00:00:00"/>
    <s v="2017-03"/>
    <s v="10"/>
    <s v="2018-11"/>
    <n v="1.044507317524922"/>
    <n v="16620921.14650565"/>
    <n v="16620921.14650565"/>
    <d v="2027-03-29T00:00:00"/>
    <n v="8.2465753424657535"/>
    <n v="6.1362574640221407E-2"/>
    <n v="13329148.860814692"/>
    <n v="0.3"/>
    <s v="MEDIA"/>
    <x v="0"/>
    <n v="13329148.860814692"/>
  </r>
  <r>
    <n v="262"/>
    <d v="2017-06-05T00:00:00"/>
    <d v="2017-05-30T00:00:00"/>
    <s v="Juzgado 07 Administrativo - Medellin"/>
    <s v="5001333300720170026600"/>
    <x v="0"/>
    <n v="70112394"/>
    <s v="GABRIEL ORLANDO DIAZ DESTOU SSE"/>
    <s v="Lina Marcela Rendon Builes"/>
    <n v="0"/>
    <s v="Llamamiento en garantia - Nulidad y restablecimiento"/>
    <n v="0"/>
    <s v="MEDIO BAJO"/>
    <s v="MEDIO BAJO"/>
    <s v="MEDIO BAJO"/>
    <s v="MEDIO BAJO"/>
    <n v="0.3"/>
    <s v="MEDIA"/>
    <n v="31585199"/>
    <n v="1"/>
    <n v="0"/>
    <n v="0"/>
    <n v="0"/>
    <n v="0"/>
    <n v="11"/>
    <s v=""/>
    <s v=""/>
    <s v=""/>
    <d v="2018-12-31T00:00:00"/>
    <s v="2017-06"/>
    <s v="11"/>
    <s v="2018-11"/>
    <n v="1.0360576838147348"/>
    <n v="32724088.118767478"/>
    <n v="32724088.118767478"/>
    <d v="2028-06-02T00:00:00"/>
    <n v="9.4273972602739722"/>
    <n v="6.1362574640221407E-2"/>
    <n v="25426688.297733586"/>
    <n v="0.3"/>
    <s v="MEDIA"/>
    <x v="0"/>
    <n v="25426688.297733586"/>
  </r>
  <r>
    <n v="263"/>
    <d v="2017-12-05T00:00:00"/>
    <d v="2017-11-16T00:00:00"/>
    <s v="Juzgado 10 Laboral del Circuito"/>
    <s v="5001310501020170095500"/>
    <x v="1"/>
    <n v="2540008"/>
    <s v="JOSE DE APOLINAR MONTOYA PEREZ"/>
    <s v="Gloria Cecilia Gallego"/>
    <n v="0"/>
    <s v="JURIS. ORD. LABORAL"/>
    <n v="0"/>
    <s v="MEDIO BAJO"/>
    <s v="MEDIO BAJO"/>
    <s v="MEDIO BAJO"/>
    <s v="MEDIO BAJO"/>
    <n v="0.3"/>
    <s v="MEDIA"/>
    <n v="31981282"/>
    <n v="1"/>
    <n v="0"/>
    <n v="0"/>
    <n v="0"/>
    <n v="0"/>
    <n v="10"/>
    <s v=""/>
    <s v=""/>
    <s v=""/>
    <d v="2018-12-31T00:00:00"/>
    <s v="2017-12"/>
    <s v="10"/>
    <s v="2018-11"/>
    <n v="1.0287211427912268"/>
    <n v="32899820.966968492"/>
    <n v="32899820.966968492"/>
    <d v="2027-12-03T00:00:00"/>
    <n v="8.9287671232876704"/>
    <n v="6.1362574640221407E-2"/>
    <n v="25906665.830353733"/>
    <n v="0.3"/>
    <s v="MEDIA"/>
    <x v="0"/>
    <n v="25906665.830353733"/>
  </r>
  <r>
    <n v="264"/>
    <d v="2017-11-21T00:00:00"/>
    <d v="2017-11-08T00:00:00"/>
    <s v="Juzgado 05 Laboral del Circuito"/>
    <s v="5001310500520170092700"/>
    <x v="1"/>
    <n v="10537043"/>
    <s v="HENRY DE JESUS VELEZ"/>
    <s v="Gloria Cecilia Gallego"/>
    <n v="0"/>
    <s v="JURIS. ORD. LABORAL"/>
    <n v="0"/>
    <s v="MEDIO BAJO"/>
    <s v="MEDIO BAJO"/>
    <s v="MEDIO BAJO"/>
    <s v="MEDIO BAJO"/>
    <n v="0.3"/>
    <s v="MEDIA"/>
    <n v="31344938"/>
    <n v="1"/>
    <n v="0"/>
    <n v="0"/>
    <n v="0"/>
    <n v="0"/>
    <n v="10"/>
    <s v=""/>
    <s v=""/>
    <s v=""/>
    <d v="2018-12-31T00:00:00"/>
    <s v="2017-11"/>
    <s v="10"/>
    <s v="2018-11"/>
    <n v="1.0326809652168736"/>
    <n v="32369320.828503057"/>
    <n v="32369320.828503057"/>
    <d v="2027-11-19T00:00:00"/>
    <n v="8.8904109589041092"/>
    <n v="6.1362574640221407E-2"/>
    <n v="25515107.479506683"/>
    <n v="0.3"/>
    <s v="MEDIA"/>
    <x v="0"/>
    <n v="25515107.479506683"/>
  </r>
  <r>
    <n v="265"/>
    <d v="2017-09-27T00:00:00"/>
    <d v="2017-05-26T00:00:00"/>
    <s v="Tribunal Administrativo de Antioquia - M.P. GONZALO ZAMBRANO VELANDIA"/>
    <s v="5001233300020170150900"/>
    <x v="0"/>
    <n v="71786267"/>
    <s v="ROBERTO ALONSO JIMÉNEZ CARDONA"/>
    <s v="DANIEL GOMEZ MOLINA"/>
    <n v="0"/>
    <s v="CONTENCIOSA NULIDAD Y RESTABLECIMIENTO DEL DERECHO"/>
    <n v="0"/>
    <s v="MEDIO BAJO"/>
    <s v="MEDIO BAJO"/>
    <s v="MEDIO BAJO"/>
    <s v="MEDIO BAJO"/>
    <n v="0.3"/>
    <s v="MEDIA"/>
    <n v="408191610"/>
    <n v="1"/>
    <n v="0"/>
    <n v="0"/>
    <n v="0"/>
    <n v="0"/>
    <n v="10"/>
    <s v=""/>
    <s v=""/>
    <s v=""/>
    <d v="2018-12-31T00:00:00"/>
    <s v="2017-09"/>
    <s v="10"/>
    <s v="2018-11"/>
    <n v="1.034721402073479"/>
    <n v="422364595.01383072"/>
    <n v="422364595.01383072"/>
    <d v="2027-09-25T00:00:00"/>
    <n v="8.7397260273972606"/>
    <n v="6.1362574640221407E-2"/>
    <n v="334274141.21713716"/>
    <n v="0.3"/>
    <s v="MEDIA"/>
    <x v="0"/>
    <n v="334274141.21713716"/>
  </r>
  <r>
    <n v="266"/>
    <d v="2015-10-16T00:00:00"/>
    <d v="2015-09-28T00:00:00"/>
    <s v="Juzgado 13 Laboral del Circuito de Medellín"/>
    <s v="5001310501320150151300"/>
    <x v="1"/>
    <n v="32541746"/>
    <s v="ELVA DE JESUS ARIAS"/>
    <s v="Franklin Anderson Isaza Londoño"/>
    <n v="0"/>
    <s v="Ordinario Laboral de primera instancia"/>
    <n v="0"/>
    <s v="MEDIO BAJO"/>
    <s v="MEDIO BAJO"/>
    <s v="MEDIO BAJO"/>
    <s v="MEDIO BAJO"/>
    <n v="0.3"/>
    <s v="MEDIA"/>
    <n v="21059717"/>
    <n v="1"/>
    <n v="0"/>
    <n v="0"/>
    <n v="0"/>
    <n v="0"/>
    <n v="10"/>
    <s v=""/>
    <s v=""/>
    <s v=""/>
    <d v="2018-12-31T00:00:00"/>
    <s v="2015-10"/>
    <s v="10"/>
    <s v="2018-11"/>
    <n v="1.1462273158229281"/>
    <n v="24139222.888900489"/>
    <n v="24139222.888900489"/>
    <d v="2025-10-13T00:00:00"/>
    <n v="6.7890410958904113"/>
    <n v="6.1362574640221407E-2"/>
    <n v="20128528.005726527"/>
    <n v="0.3"/>
    <s v="MEDIA"/>
    <x v="0"/>
    <n v="20128528.005726527"/>
  </r>
  <r>
    <n v="267"/>
    <d v="2017-12-13T00:00:00"/>
    <d v="2017-10-03T00:00:00"/>
    <s v="Juzgado 20 Laboral del Circuito"/>
    <s v="5001310502020170071900"/>
    <x v="1"/>
    <n v="21339658"/>
    <s v="MARIA MARTINA TORO GOYES"/>
    <s v="Gloria Cecilia Gallego"/>
    <n v="0"/>
    <s v="JURIS. ORD. LABORAL"/>
    <n v="0"/>
    <s v="MEDIO BAJO"/>
    <s v="MEDIO BAJO"/>
    <s v="MEDIO BAJO"/>
    <s v="MEDIO BAJO"/>
    <n v="0.3"/>
    <s v="MEDIA"/>
    <n v="17886602"/>
    <n v="1"/>
    <n v="0"/>
    <n v="0"/>
    <n v="0"/>
    <n v="0"/>
    <n v="10"/>
    <s v=""/>
    <s v=""/>
    <s v=""/>
    <d v="2018-12-31T00:00:00"/>
    <s v="2017-12"/>
    <s v="10"/>
    <s v="2018-11"/>
    <n v="1.0287211427912268"/>
    <n v="18400325.650091842"/>
    <n v="18400325.650091842"/>
    <d v="2027-12-11T00:00:00"/>
    <n v="8.9506849315068493"/>
    <n v="6.1362574640221407E-2"/>
    <n v="14480672.779616697"/>
    <n v="0.3"/>
    <s v="MEDIA"/>
    <x v="0"/>
    <n v="14480672.779616697"/>
  </r>
  <r>
    <n v="268"/>
    <d v="2017-05-04T00:00:00"/>
    <d v="2017-05-02T00:00:00"/>
    <s v="Juzgado 36 Adtvo"/>
    <s v="5001333303620170022600"/>
    <x v="0"/>
    <n v="80987743"/>
    <s v="AMPARO DE FATIMA ZULUAGA ARIAS"/>
    <s v="Albeiro Fernández Ochoa"/>
    <n v="0"/>
    <s v="Llamamiento en garantia - Nulidad y restablecimiento"/>
    <n v="0"/>
    <s v="MEDIO BAJO"/>
    <s v="MEDIO BAJO"/>
    <s v="MEDIO BAJO"/>
    <s v="MEDIO BAJO"/>
    <n v="0.3"/>
    <s v="MEDIA"/>
    <n v="15038963"/>
    <n v="1"/>
    <n v="0"/>
    <n v="0"/>
    <n v="0"/>
    <n v="0"/>
    <n v="11"/>
    <s v=""/>
    <s v=""/>
    <s v=""/>
    <d v="2018-12-31T00:00:00"/>
    <s v="2017-05"/>
    <s v="11"/>
    <s v="2018-11"/>
    <n v="1.0372454651511422"/>
    <n v="15599096.172325818"/>
    <n v="15599096.172325818"/>
    <d v="2028-05-01T00:00:00"/>
    <n v="9.3397260273972602"/>
    <n v="6.1362574640221407E-2"/>
    <n v="12149005.061596978"/>
    <n v="0.3"/>
    <s v="MEDIA"/>
    <x v="0"/>
    <n v="12149005.061596978"/>
  </r>
  <r>
    <n v="269"/>
    <d v="2017-12-15T00:00:00"/>
    <d v="2016-12-02T00:00:00"/>
    <s v="Juzgado 33 Administrativo de Bogotá"/>
    <s v="11001333603320160023000"/>
    <x v="0"/>
    <n v="2514934"/>
    <s v="ALVARO SALAZAR Y OTROS"/>
    <s v="Oscar Conde Ortiz"/>
    <n v="0"/>
    <s v="CONTENCIOSA REPARACION DIRECTA"/>
    <n v="0"/>
    <s v="MEDIO BAJO"/>
    <s v="MEDIO BAJO"/>
    <s v="MEDIO BAJO"/>
    <s v="MEDIO BAJO"/>
    <n v="0.3"/>
    <s v="MEDIA"/>
    <n v="1040326995"/>
    <n v="1"/>
    <n v="0"/>
    <n v="0"/>
    <n v="0"/>
    <n v="0"/>
    <n v="10"/>
    <s v=""/>
    <s v=""/>
    <s v=""/>
    <d v="2018-12-31T00:00:00"/>
    <s v="2017-12"/>
    <s v="10"/>
    <s v="2018-11"/>
    <n v="1.0287211427912268"/>
    <n v="1070206375.1729629"/>
    <n v="1070206375.1729629"/>
    <d v="2027-12-13T00:00:00"/>
    <n v="8.956164383561644"/>
    <n v="6.1362574640221407E-2"/>
    <n v="842106607.21755397"/>
    <n v="0.3"/>
    <s v="MEDIA"/>
    <x v="0"/>
    <n v="842106607.21755397"/>
  </r>
  <r>
    <n v="270"/>
    <d v="2018-09-21T00:00:00"/>
    <d v="2017-09-18T00:00:00"/>
    <s v="Juzgado 14 Laboral del Circuito"/>
    <s v="5001310501420170072200"/>
    <x v="1"/>
    <n v="21339659"/>
    <s v="MARÍA FRANCISCA TORO GOYES"/>
    <s v="Gloria Cecilia Gallego"/>
    <n v="0"/>
    <s v="JURIS. ORD. LABORAL"/>
    <n v="0"/>
    <s v="MEDIO BAJO"/>
    <s v="MEDIO BAJO"/>
    <s v="MEDIO BAJO"/>
    <s v="MEDIO BAJO"/>
    <n v="0.3"/>
    <s v="MEDIA"/>
    <n v="17522261"/>
    <n v="1"/>
    <n v="0"/>
    <n v="0"/>
    <n v="0"/>
    <n v="0"/>
    <n v="9"/>
    <s v=""/>
    <s v=""/>
    <s v=""/>
    <d v="2018-12-31T00:00:00"/>
    <s v="2018-09"/>
    <s v="9"/>
    <s v="2018-11"/>
    <n v="1.0023769666174074"/>
    <n v="17563910.829458497"/>
    <n v="17563910.829458497"/>
    <d v="2027-09-19T00:00:00"/>
    <n v="8.7232876712328764"/>
    <n v="6.1362574640221407E-2"/>
    <n v="13906811.489184072"/>
    <n v="0.3"/>
    <s v="MEDIA"/>
    <x v="0"/>
    <n v="13906811.489184072"/>
  </r>
  <r>
    <n v="271"/>
    <d v="2018-08-16T00:00:00"/>
    <d v="2017-08-15T00:00:00"/>
    <s v="Juzgado 04 Laboral del Circuito"/>
    <s v="5001310500420170073600"/>
    <x v="1"/>
    <n v="32462016"/>
    <s v="MARIA URDELINA CORREA OTALVARO"/>
    <s v="Gloria Cecilia Gallego"/>
    <n v="0"/>
    <s v="JURIS. ORD. LABORAL"/>
    <n v="0"/>
    <s v="MEDIO BAJO"/>
    <s v="MEDIO BAJO"/>
    <s v="MEDIO BAJO"/>
    <s v="MEDIO BAJO"/>
    <n v="0.3"/>
    <s v="MEDIA"/>
    <n v="26573454"/>
    <n v="1"/>
    <n v="0"/>
    <n v="0"/>
    <n v="0"/>
    <n v="0"/>
    <n v="10"/>
    <s v=""/>
    <s v=""/>
    <s v=""/>
    <d v="2018-12-31T00:00:00"/>
    <s v="2018-08"/>
    <s v="10"/>
    <s v="2018-11"/>
    <n v="1.0040308847866626"/>
    <n v="26680568.531457677"/>
    <n v="26680568.531457677"/>
    <d v="2028-08-13T00:00:00"/>
    <n v="9.624657534246575"/>
    <n v="6.1362574640221407E-2"/>
    <n v="20621701.871128533"/>
    <n v="0.3"/>
    <s v="MEDIA"/>
    <x v="0"/>
    <n v="20621701.871128533"/>
  </r>
  <r>
    <n v="272"/>
    <d v="2017-11-15T00:00:00"/>
    <d v="2017-10-24T00:00:00"/>
    <s v="Tribunal Administrativo de Antioquia - M.P. GONZALO ZAMBRANO VELANDIA"/>
    <s v="5001233300020170272300"/>
    <x v="0"/>
    <n v="43002798"/>
    <s v="RUBIELA FLOREZ MANRIQUE"/>
    <s v="Lina Marcela Rendon Builes"/>
    <n v="0"/>
    <s v="Llamamiento en garantia - Nulidad y restablecimiento"/>
    <n v="0"/>
    <s v="MEDIO BAJO"/>
    <s v="MEDIO BAJO"/>
    <s v="MEDIO BAJO"/>
    <s v="MEDIO BAJO"/>
    <n v="0.3"/>
    <s v="MEDIA"/>
    <n v="74209177"/>
    <n v="1"/>
    <n v="0"/>
    <n v="0"/>
    <n v="0"/>
    <n v="0"/>
    <n v="10"/>
    <s v=""/>
    <s v=""/>
    <s v=""/>
    <d v="2018-12-31T00:00:00"/>
    <s v="2017-11"/>
    <s v="10"/>
    <s v="2018-11"/>
    <n v="1.0326809652168736"/>
    <n v="76634404.532309815"/>
    <n v="76634404.532309815"/>
    <d v="2027-11-13T00:00:00"/>
    <n v="8.8739726027397268"/>
    <n v="6.1362574640221407E-2"/>
    <n v="60433628.503188856"/>
    <n v="0.3"/>
    <s v="MEDIA"/>
    <x v="0"/>
    <n v="60433628.503188856"/>
  </r>
  <r>
    <n v="273"/>
    <d v="2018-01-25T00:00:00"/>
    <d v="2017-11-17T00:00:00"/>
    <s v="Juzgado 22 Laboral del Circuito de Medellin"/>
    <s v="5001310502220170073000"/>
    <x v="1"/>
    <n v="21260099"/>
    <s v="RESFA OTILIA HENAO FLOREZ"/>
    <s v="Gloria Cecilia Gallego"/>
    <n v="0"/>
    <s v="JURIS. ORD. LABORAL"/>
    <n v="0"/>
    <s v="MEDIO BAJO"/>
    <s v="MEDIO BAJO"/>
    <s v="MEDIO BAJO"/>
    <s v="MEDIO BAJO"/>
    <n v="0.3"/>
    <s v="MEDIA"/>
    <n v="21932382"/>
    <n v="1"/>
    <n v="0"/>
    <n v="0"/>
    <n v="0"/>
    <n v="0"/>
    <n v="10"/>
    <s v=""/>
    <s v=""/>
    <s v=""/>
    <d v="2018-12-31T00:00:00"/>
    <s v="2018-01"/>
    <s v="10"/>
    <s v="2018-11"/>
    <n v="1.0223107031309999"/>
    <n v="22421708.863757685"/>
    <n v="22421708.863757685"/>
    <d v="2028-01-23T00:00:00"/>
    <n v="9.0684931506849313"/>
    <n v="6.1362574640221407E-2"/>
    <n v="17589869.438573666"/>
    <n v="0.3"/>
    <s v="MEDIA"/>
    <x v="0"/>
    <n v="17589869.438573666"/>
  </r>
  <r>
    <n v="274"/>
    <d v="2018-02-02T00:00:00"/>
    <d v="2017-01-16T00:00:00"/>
    <s v="Juzgado 18 Laboral del Circuito de Medellin"/>
    <s v="5001310501820170083900"/>
    <x v="1"/>
    <n v="21890941"/>
    <s v="MARTA OTÁLVARO DE GRANADA"/>
    <s v="GLORIA CECILIA GALLEGO"/>
    <n v="0"/>
    <s v="JURIS. ORD. LABORAL"/>
    <n v="0"/>
    <s v="MEDIO BAJO"/>
    <s v="MEDIO BAJO"/>
    <s v="MEDIO BAJO"/>
    <s v="MEDIO BAJO"/>
    <n v="0.3"/>
    <s v="MEDIA"/>
    <n v="23937893"/>
    <n v="1"/>
    <n v="0"/>
    <n v="0"/>
    <n v="0"/>
    <n v="0"/>
    <n v="10"/>
    <s v=""/>
    <s v=""/>
    <s v=""/>
    <d v="2018-12-31T00:00:00"/>
    <s v="2018-02"/>
    <s v="10"/>
    <s v="2018-11"/>
    <n v="1.0151411530636982"/>
    <n v="24300340.301935431"/>
    <n v="24300340.301935431"/>
    <d v="2028-01-31T00:00:00"/>
    <n v="9.0904109589041102"/>
    <n v="6.1362574640221407E-2"/>
    <n v="19052479.558025036"/>
    <n v="0.3"/>
    <s v="MEDIA"/>
    <x v="0"/>
    <n v="19052479.558025036"/>
  </r>
  <r>
    <n v="275"/>
    <d v="2018-01-18T00:00:00"/>
    <d v="2017-07-27T00:00:00"/>
    <s v="Juzgado 29 Administrativo Oral de Circuito"/>
    <s v="5001333302920170038000"/>
    <x v="0"/>
    <n v="70107353"/>
    <s v="JORGE IVÁN LÓPEZ JARAMILLO"/>
    <s v="FERNANDO ÁLVAREZ ECHEVERI"/>
    <n v="0"/>
    <s v="CONTENCIOSA NULIDAD Y RESTABLECIMIENTO DEL DERECHO LABORAL"/>
    <n v="0"/>
    <s v="MEDIO BAJO"/>
    <s v="MEDIO BAJO"/>
    <s v="MEDIO BAJO"/>
    <s v="MEDIO BAJO"/>
    <n v="0.3"/>
    <s v="MEDIA"/>
    <n v="9500000"/>
    <n v="1"/>
    <n v="0"/>
    <n v="0"/>
    <n v="0"/>
    <n v="0"/>
    <n v="10"/>
    <s v=""/>
    <s v=""/>
    <s v=""/>
    <d v="2018-12-31T00:00:00"/>
    <s v="2018-01"/>
    <s v="10"/>
    <s v="2018-11"/>
    <n v="1.0223107031309999"/>
    <n v="9711951.6797444988"/>
    <n v="9711951.6797444988"/>
    <d v="2028-01-16T00:00:00"/>
    <n v="9.0493150684931507"/>
    <n v="6.1362574640221407E-2"/>
    <n v="7622954.5942220045"/>
    <n v="0.3"/>
    <s v="MEDIA"/>
    <x v="0"/>
    <n v="7622954.5942220045"/>
  </r>
  <r>
    <n v="276"/>
    <d v="2018-01-18T00:00:00"/>
    <d v="2017-10-24T00:00:00"/>
    <s v="Tribunal Administrativo de Antioquia"/>
    <s v="5001233300020170271900"/>
    <x v="0"/>
    <n v="71661541"/>
    <s v="JHON JAIRO GARCÍA PALACIO"/>
    <s v="LUIS FERNANDO RAMÍREZ ISAZA"/>
    <n v="0"/>
    <s v="CONTENCIOSA NULIDAD Y RESTABLECIMIENTO DEL DERECHO LABORAL"/>
    <n v="0"/>
    <s v="ALTO"/>
    <s v="ALTO"/>
    <s v="ALTO"/>
    <s v="ALTO"/>
    <n v="1"/>
    <s v="ALTA"/>
    <n v="163145540"/>
    <n v="1"/>
    <n v="0"/>
    <n v="0"/>
    <n v="0"/>
    <n v="0"/>
    <n v="9"/>
    <s v=""/>
    <s v=""/>
    <s v=""/>
    <d v="2018-12-31T00:00:00"/>
    <s v="2018-01"/>
    <s v="9"/>
    <s v="2018-11"/>
    <n v="1.0223107031309999"/>
    <n v="166785431.71008667"/>
    <n v="166785431.71008667"/>
    <d v="2027-01-16T00:00:00"/>
    <n v="8.0493150684931507"/>
    <n v="6.1362574640221407E-2"/>
    <n v="134461596.63803825"/>
    <n v="1"/>
    <s v="ALTA"/>
    <x v="1"/>
    <n v="134461596.63803825"/>
  </r>
  <r>
    <n v="277"/>
    <d v="2017-09-18T00:00:00"/>
    <d v="2017-07-27T00:00:00"/>
    <s v="Juzgado 11 Administrativo Oral de Medellín"/>
    <s v="5001333301120170039400"/>
    <x v="0"/>
    <n v="8210014"/>
    <s v="RUBÉN DARÍO PUERTA PUERTA"/>
    <s v="CARLOS ALBERTO VARGAS FLOREZ"/>
    <n v="0"/>
    <s v="Llamamiento en garantia - Nulidad y restablecimiento"/>
    <n v="0"/>
    <s v="MEDIO BAJO"/>
    <s v="MEDIO BAJO"/>
    <s v="MEDIO BAJO"/>
    <s v="MEDIO BAJO"/>
    <n v="0.3"/>
    <s v="MEDIA"/>
    <n v="12513194"/>
    <n v="1"/>
    <n v="0"/>
    <n v="0"/>
    <n v="0"/>
    <n v="0"/>
    <n v="10"/>
    <s v=""/>
    <s v=""/>
    <s v=""/>
    <d v="2018-12-31T00:00:00"/>
    <s v="2017-09"/>
    <s v="10"/>
    <s v="2018-11"/>
    <n v="1.034721402073479"/>
    <n v="12947669.640097445"/>
    <n v="12947669.640097445"/>
    <d v="2027-09-16T00:00:00"/>
    <n v="8.7150684931506852"/>
    <n v="6.1362574640221407E-2"/>
    <n v="10254004.134474544"/>
    <n v="0.3"/>
    <s v="MEDIA"/>
    <x v="0"/>
    <n v="10254004.134474544"/>
  </r>
  <r>
    <n v="278"/>
    <d v="2017-12-14T00:00:00"/>
    <d v="2017-09-26T00:00:00"/>
    <s v="Juzgado 01 Laboral del Circuito"/>
    <s v="5001310500120170076600"/>
    <x v="1"/>
    <n v="8291792"/>
    <s v="JAIRO DE JESUS RUIZ VELEZ"/>
    <s v="Gloria Cecilia Gallego"/>
    <n v="0"/>
    <s v="JURIS. ORD. LABORAL"/>
    <n v="0"/>
    <s v="MEDIO BAJO"/>
    <s v="MEDIO BAJO"/>
    <s v="MEDIO BAJO"/>
    <s v="MEDIO BAJO"/>
    <n v="0.3"/>
    <s v="MEDIA"/>
    <n v="23485000"/>
    <n v="1"/>
    <n v="0"/>
    <n v="0"/>
    <n v="0"/>
    <n v="0"/>
    <n v="9"/>
    <s v=""/>
    <s v=""/>
    <s v=""/>
    <d v="2018-12-31T00:00:00"/>
    <s v="2017-12"/>
    <s v="9"/>
    <s v="2018-11"/>
    <n v="1.0287211427912268"/>
    <n v="24159516.038451962"/>
    <n v="24159516.038451962"/>
    <d v="2026-12-12T00:00:00"/>
    <n v="7.9534246575342467"/>
    <n v="6.1362574640221407E-2"/>
    <n v="19527333.644696407"/>
    <n v="0.3"/>
    <s v="MEDIA"/>
    <x v="0"/>
    <n v="19527333.644696407"/>
  </r>
  <r>
    <n v="281"/>
    <d v="2017-08-14T00:00:00"/>
    <d v="2017-08-03T00:00:00"/>
    <s v="Juzgado 8 Laboral del Circuito de Medellín"/>
    <s v="5001310500820170066200"/>
    <x v="1"/>
    <n v="21593607"/>
    <s v="MARÍA DEL SOCORRO PALACIO DE CARTAGENA"/>
    <s v="GLORIA CECILIA GALLEGO"/>
    <n v="0"/>
    <s v="JURIS. ORD. LABORAL"/>
    <n v="0"/>
    <s v="MEDIO BAJO"/>
    <s v="MEDIO BAJO"/>
    <s v="MEDIO BAJO"/>
    <s v="MEDIO BAJO"/>
    <n v="0.3"/>
    <s v="MEDIA"/>
    <n v="26568677"/>
    <n v="1"/>
    <n v="0"/>
    <n v="0"/>
    <n v="0"/>
    <n v="0"/>
    <n v="11"/>
    <s v=""/>
    <s v=""/>
    <s v=""/>
    <d v="2018-12-31T00:00:00"/>
    <s v="2017-08"/>
    <s v="11"/>
    <s v="2018-11"/>
    <n v="1.0351381092030894"/>
    <n v="27502250.073807608"/>
    <n v="27502250.073807608"/>
    <d v="2028-08-11T00:00:00"/>
    <n v="9.6191780821917803"/>
    <n v="6.1362574640221407E-2"/>
    <n v="21259906.026537742"/>
    <n v="0.3"/>
    <s v="MEDIA"/>
    <x v="0"/>
    <n v="21259906.026537742"/>
  </r>
  <r>
    <n v="283"/>
    <d v="2017-10-10T00:00:00"/>
    <d v="2017-09-26T00:00:00"/>
    <s v="Juzgado Octavo Laboral del Circuito de Medellín"/>
    <s v="5001310500820170080500"/>
    <x v="1"/>
    <n v="43548703"/>
    <s v="MARIA LUCIA RAMIREZ HOLGUIN"/>
    <s v="GLORIA CECILIA GALLEGO"/>
    <n v="0"/>
    <s v="JURIS. ORD. LABORAL"/>
    <n v="0"/>
    <s v="MEDIO BAJO"/>
    <s v="MEDIO BAJO"/>
    <s v="MEDIO BAJO"/>
    <s v="MEDIO BAJO"/>
    <n v="0.3"/>
    <s v="MEDIA"/>
    <n v="16570236"/>
    <n v="1"/>
    <n v="0"/>
    <n v="0"/>
    <n v="0"/>
    <n v="0"/>
    <n v="10"/>
    <s v=""/>
    <s v=""/>
    <s v=""/>
    <d v="2018-12-31T00:00:00"/>
    <s v="2017-10"/>
    <s v="10"/>
    <s v="2018-11"/>
    <n v="1.0345484366784932"/>
    <n v="17142711.749193687"/>
    <n v="17142711.749193687"/>
    <d v="2027-10-08T00:00:00"/>
    <n v="8.7753424657534254"/>
    <n v="6.1362574640221407E-2"/>
    <n v="13554416.193997201"/>
    <n v="0.3"/>
    <s v="MEDIA"/>
    <x v="0"/>
    <n v="13554416.193997201"/>
  </r>
  <r>
    <n v="284"/>
    <d v="2017-10-17T00:00:00"/>
    <d v="2017-09-29T00:00:00"/>
    <s v="Juzgado 8 Laboral del Circuito de Medellín"/>
    <s v="5001310500820170081800"/>
    <x v="1"/>
    <n v="21304899"/>
    <s v="MARIA LEONOR BALVIN RUIZ"/>
    <s v="Gloria Cecilia Gallego"/>
    <n v="0"/>
    <s v="JURIS. ORD. LABORAL"/>
    <n v="0"/>
    <s v="MEDIO BAJO"/>
    <s v="MEDIO BAJO"/>
    <s v="MEDIO BAJO"/>
    <s v="MEDIO BAJO"/>
    <n v="0.3"/>
    <s v="MEDIA"/>
    <n v="16134225"/>
    <n v="1"/>
    <n v="0"/>
    <n v="0"/>
    <n v="0"/>
    <n v="0"/>
    <n v="10"/>
    <s v=""/>
    <s v=""/>
    <s v=""/>
    <d v="2018-12-31T00:00:00"/>
    <s v="2017-10"/>
    <s v="10"/>
    <s v="2018-11"/>
    <n v="1.0345484366784932"/>
    <n v="16691637.250769062"/>
    <n v="16691637.250769062"/>
    <d v="2027-10-15T00:00:00"/>
    <n v="8.794520547945206"/>
    <n v="6.1362574640221407E-2"/>
    <n v="13190987.80267507"/>
    <n v="0.3"/>
    <s v="MEDIA"/>
    <x v="0"/>
    <n v="13190987.80267507"/>
  </r>
  <r>
    <n v="285"/>
    <d v="2017-09-28T00:00:00"/>
    <d v="2017-08-18T00:00:00"/>
    <s v="Juzgado Octavo Laboral del Circuito de Medellín"/>
    <s v="5001310500820170070000"/>
    <x v="1"/>
    <n v="32479842"/>
    <s v="MARTA IRENE BASTIDAS CANO"/>
    <s v="GLORIA CECILIA GALLEGO"/>
    <n v="0"/>
    <s v="JURIS. ORD. LABORAL"/>
    <n v="0"/>
    <s v="MEDIO BAJO"/>
    <s v="MEDIO BAJO"/>
    <s v="MEDIO BAJO"/>
    <s v="MEDIO BAJO"/>
    <n v="0.3"/>
    <s v="MEDIA"/>
    <n v="17042927"/>
    <n v="1"/>
    <n v="0"/>
    <n v="0"/>
    <n v="0"/>
    <n v="0"/>
    <n v="10"/>
    <s v=""/>
    <s v=""/>
    <s v=""/>
    <d v="2018-12-31T00:00:00"/>
    <s v="2017-09"/>
    <s v="10"/>
    <s v="2018-11"/>
    <n v="1.034721402073479"/>
    <n v="17634681.32087595"/>
    <n v="17634681.32087595"/>
    <d v="2027-09-26T00:00:00"/>
    <n v="8.742465753424657"/>
    <n v="6.1362574640221407E-2"/>
    <n v="13955681.420141052"/>
    <n v="0.3"/>
    <s v="MEDIA"/>
    <x v="0"/>
    <n v="13955681.420141052"/>
  </r>
  <r>
    <n v="286"/>
    <d v="2017-08-30T00:00:00"/>
    <d v="2017-08-15T00:00:00"/>
    <s v="Juzgado Octavo Laboral del Circuito de Medellín"/>
    <s v="5001310500820170069000"/>
    <x v="1"/>
    <n v="32304863"/>
    <s v="ORFA DE JESUS BEDOYA DE SALDARRIAGA"/>
    <s v="GLORIA CECILIA GALLEGO"/>
    <n v="0"/>
    <s v="JURIS. ORD. LABORAL"/>
    <n v="0"/>
    <s v="MEDIO BAJO"/>
    <s v="MEDIO BAJO"/>
    <s v="MEDIO BAJO"/>
    <s v="MEDIO BAJO"/>
    <n v="0.3"/>
    <s v="MEDIA"/>
    <n v="27455769"/>
    <n v="1"/>
    <n v="0"/>
    <n v="0"/>
    <n v="0"/>
    <n v="0"/>
    <n v="11"/>
    <s v=""/>
    <s v=""/>
    <s v=""/>
    <d v="2018-12-31T00:00:00"/>
    <s v="2017-08"/>
    <s v="11"/>
    <s v="2018-11"/>
    <n v="1.0351381092030894"/>
    <n v="28420512.809376795"/>
    <n v="28420512.809376795"/>
    <d v="2028-08-27T00:00:00"/>
    <n v="9.6630136986301363"/>
    <n v="6.1362574640221407E-2"/>
    <n v="21943985.510906436"/>
    <n v="0.3"/>
    <s v="MEDIA"/>
    <x v="0"/>
    <n v="21943985.510906436"/>
  </r>
  <r>
    <n v="287"/>
    <d v="2018-03-07T00:00:00"/>
    <d v="2018-03-01T00:00:00"/>
    <s v="Juzgado 24 Administrativo Oral de Medellín"/>
    <s v="5001333302420180007300"/>
    <x v="0"/>
    <n v="8406415"/>
    <s v="OLSON GIL JARAMILLO"/>
    <s v="EDWIN OSORIO RODRIGUEZ"/>
    <n v="0"/>
    <s v="CONTENCIOSA NULIDAD Y RESTABLECIMIENTO DEL DERECHO LABORAL"/>
    <n v="0"/>
    <s v="MEDIO BAJO"/>
    <s v="MEDIO BAJO"/>
    <s v="MEDIO BAJO"/>
    <s v="MEDIO BAJO"/>
    <n v="0.3"/>
    <s v="MEDIA"/>
    <n v="1848741"/>
    <n v="1"/>
    <n v="0"/>
    <n v="0"/>
    <n v="0"/>
    <n v="0"/>
    <n v="10"/>
    <s v=""/>
    <s v=""/>
    <s v=""/>
    <d v="2018-12-31T00:00:00"/>
    <s v="2018-03"/>
    <s v="10"/>
    <s v="2018-11"/>
    <n v="1.0127096130357609"/>
    <n v="1872237.7827133457"/>
    <n v="1872237.7827133457"/>
    <d v="2028-03-04T00:00:00"/>
    <n v="9.1808219178082187"/>
    <n v="6.1362574640221407E-2"/>
    <n v="1464364.7891058815"/>
    <n v="0.3"/>
    <s v="MEDIA"/>
    <x v="0"/>
    <n v="1464364.7891058815"/>
  </r>
  <r>
    <n v="288"/>
    <d v="2017-02-16T00:00:00"/>
    <d v="2016-11-23T00:00:00"/>
    <s v="Juzgado Cuarto Laboral de Medellín"/>
    <s v="5001310500420160132600"/>
    <x v="1"/>
    <n v="21484148"/>
    <s v="BLANCA HORTENSIA AGUDELO DE RESTREPO"/>
    <s v="GLORIA CECILIA GALLEGO"/>
    <n v="0"/>
    <s v="JURIS. ORD. LABORAL"/>
    <n v="0"/>
    <s v="MEDIO BAJO"/>
    <s v="MEDIO BAJO"/>
    <s v="MEDIO BAJO"/>
    <s v="MEDIO BAJO"/>
    <n v="0.3"/>
    <s v="MEDIA"/>
    <n v="27251257"/>
    <n v="1"/>
    <n v="0"/>
    <n v="0"/>
    <n v="0"/>
    <n v="0"/>
    <n v="11"/>
    <s v=""/>
    <s v=""/>
    <s v=""/>
    <d v="2018-12-31T00:00:00"/>
    <s v="2017-02"/>
    <s v="11"/>
    <s v="2018-11"/>
    <n v="1.0493728719905275"/>
    <n v="28596729.823441967"/>
    <n v="28596729.823441967"/>
    <d v="2028-02-14T00:00:00"/>
    <n v="9.1287671232876715"/>
    <n v="6.1362574640221407E-2"/>
    <n v="22398023.435209561"/>
    <n v="0.3"/>
    <s v="MEDIA"/>
    <x v="0"/>
    <n v="22398023.435209561"/>
  </r>
  <r>
    <n v="289"/>
    <d v="2017-06-15T00:00:00"/>
    <d v="2017-03-17T00:00:00"/>
    <s v="Juzgado 4 Laboral del Circuito de Medellín"/>
    <s v="5001310500420170035500"/>
    <x v="1"/>
    <n v="32414111"/>
    <s v="MARÍA ROSARIO SUÁREZ RUANO"/>
    <s v="GLORIA CECILIA GALLEGO"/>
    <n v="0"/>
    <s v="JURIS. ORD. LABORAL"/>
    <n v="0"/>
    <s v="MEDIO BAJO"/>
    <s v="MEDIO BAJO"/>
    <s v="MEDIO BAJO"/>
    <s v="MEDIO BAJO"/>
    <n v="0.3"/>
    <s v="MEDIA"/>
    <n v="24167241"/>
    <n v="1"/>
    <n v="0"/>
    <n v="0"/>
    <n v="0"/>
    <n v="0"/>
    <n v="11"/>
    <s v=""/>
    <s v=""/>
    <s v=""/>
    <d v="2018-12-31T00:00:00"/>
    <s v="2017-06"/>
    <s v="11"/>
    <s v="2018-11"/>
    <n v="1.0360576838147348"/>
    <n v="25038655.734652497"/>
    <n v="25038655.734652497"/>
    <d v="2028-06-12T00:00:00"/>
    <n v="9.4547945205479458"/>
    <n v="6.1362574640221407E-2"/>
    <n v="19440830.205448873"/>
    <n v="0.3"/>
    <s v="MEDIA"/>
    <x v="0"/>
    <n v="19440830.205448873"/>
  </r>
  <r>
    <n v="290"/>
    <d v="2017-08-14T00:00:00"/>
    <d v="2017-08-11T00:00:00"/>
    <s v="Juzgado 4 Laboral del Circuito de Medellín"/>
    <s v="5001310500420170073200"/>
    <x v="1"/>
    <n v="32475050"/>
    <s v="MARÍA CLAUDINA ACEVEDO ÁLVAREZ"/>
    <s v="GLORIA CECILIA GALLEGO"/>
    <n v="0"/>
    <s v="JURIS. ORD. LABORAL"/>
    <n v="0"/>
    <s v="MEDIO BAJO"/>
    <s v="MEDIO BAJO"/>
    <s v="MEDIO BAJO"/>
    <s v="MEDIO BAJO"/>
    <n v="0.3"/>
    <s v="MEDIA"/>
    <n v="31124468"/>
    <n v="1"/>
    <n v="0"/>
    <n v="0"/>
    <n v="0"/>
    <n v="0"/>
    <n v="11"/>
    <s v=""/>
    <s v=""/>
    <s v=""/>
    <d v="2018-12-31T00:00:00"/>
    <s v="2017-08"/>
    <s v="11"/>
    <s v="2018-11"/>
    <n v="1.0351381092030894"/>
    <n v="32218122.95547206"/>
    <n v="32218122.95547206"/>
    <d v="2028-08-11T00:00:00"/>
    <n v="9.6191780821917803"/>
    <n v="6.1362574640221407E-2"/>
    <n v="24905390.08795888"/>
    <n v="0.3"/>
    <s v="MEDIA"/>
    <x v="0"/>
    <n v="24905390.08795888"/>
  </r>
  <r>
    <n v="291"/>
    <d v="2017-03-13T00:00:00"/>
    <d v="2016-11-29T00:00:00"/>
    <s v="Juzgado 2 Laboral de Circuito Medellin"/>
    <s v="5001310500220160141400"/>
    <x v="1"/>
    <n v="32452475"/>
    <s v="ROSA PASTORA TORRES GÓMEZ"/>
    <s v="GLORIA CECILIA GALLEGO"/>
    <n v="0"/>
    <s v="JURIS. ORD. LABORAL"/>
    <n v="0"/>
    <s v="MEDIO BAJO"/>
    <s v="MEDIO BAJO"/>
    <s v="MEDIO BAJO"/>
    <s v="MEDIO BAJO"/>
    <n v="0.3"/>
    <s v="MEDIA"/>
    <n v="29134104"/>
    <n v="1"/>
    <n v="0"/>
    <n v="0"/>
    <n v="0"/>
    <n v="0"/>
    <n v="1"/>
    <s v=""/>
    <s v=""/>
    <s v=""/>
    <d v="2018-12-31T00:00:00"/>
    <s v="2017-03"/>
    <s v="1"/>
    <s v="2018-11"/>
    <n v="1.044507317524922"/>
    <n v="30430784.8175321"/>
    <n v="30430784.8175321"/>
    <d v="2018-03-13T00:00:00"/>
    <n v="-0.80273972602739729"/>
    <n v="6.1362574640221407E-2"/>
    <n v="31091642.270705614"/>
    <n v="0.3"/>
    <s v="MEDIA"/>
    <x v="0"/>
    <n v="31091642.270705614"/>
  </r>
  <r>
    <n v="292"/>
    <d v="2017-08-14T00:00:00"/>
    <d v="2017-05-26T00:00:00"/>
    <s v="Juzgado 9 Administrativo Oral de Medellín"/>
    <s v="5001333300920170026400"/>
    <x v="0"/>
    <n v="70041288"/>
    <s v="JUAN MANUEL RAMÍREZ POSADA"/>
    <s v="SEBASTTIÁN AGUDELO ECHEVERRI"/>
    <n v="0"/>
    <s v="Llamamiento en garantia - Nulidad y restablecimiento"/>
    <n v="0"/>
    <s v="MEDIO BAJO"/>
    <s v="MEDIO BAJO"/>
    <s v="MEDIO BAJO"/>
    <s v="MEDIO BAJO"/>
    <n v="0.3"/>
    <s v="MEDIA"/>
    <n v="9687312"/>
    <n v="1"/>
    <n v="0"/>
    <n v="0"/>
    <n v="0"/>
    <n v="0"/>
    <n v="11"/>
    <s v=""/>
    <s v=""/>
    <s v=""/>
    <d v="2018-12-31T00:00:00"/>
    <s v="2017-08"/>
    <s v="11"/>
    <s v="2018-11"/>
    <n v="1.0351381092030894"/>
    <n v="10027705.826940399"/>
    <n v="10027705.826940399"/>
    <d v="2028-08-11T00:00:00"/>
    <n v="9.6191780821917803"/>
    <n v="6.1362574640221407E-2"/>
    <n v="7751659.699493181"/>
    <n v="0.3"/>
    <s v="MEDIA"/>
    <x v="0"/>
    <n v="7751659.699493181"/>
  </r>
  <r>
    <n v="293"/>
    <d v="2017-07-07T00:00:00"/>
    <d v="2016-07-21T00:00:00"/>
    <s v="Juzgado Quinto Municipal de Pequeñas Causas Laborales de Medellín"/>
    <s v="5001410500520160103700"/>
    <x v="1"/>
    <n v="93378864"/>
    <s v="ROBERTO HERNANDO SOTO GONZÁLEZ"/>
    <s v="Carlos Alberto Duque Restrepo"/>
    <n v="0"/>
    <s v="JURIS. ORD. LABORAL"/>
    <n v="0"/>
    <s v="ALTO"/>
    <s v="ALTO"/>
    <s v="ALTO"/>
    <s v="ALTO"/>
    <n v="1"/>
    <s v="ALTA"/>
    <n v="11851626"/>
    <n v="1"/>
    <n v="0"/>
    <n v="0"/>
    <n v="0"/>
    <n v="0"/>
    <n v="10"/>
    <s v=""/>
    <s v=""/>
    <s v=""/>
    <d v="2018-12-31T00:00:00"/>
    <s v="2017-07"/>
    <s v="10"/>
    <s v="2018-11"/>
    <n v="1.0365878610618193"/>
    <n v="12285251.645444645"/>
    <n v="12285251.645444645"/>
    <d v="2027-07-05T00:00:00"/>
    <n v="8.5150684931506841"/>
    <n v="6.1362574640221407E-2"/>
    <n v="9781615.812757412"/>
    <n v="1"/>
    <s v="ALTA"/>
    <x v="1"/>
    <n v="9781615.812757412"/>
  </r>
  <r>
    <n v="294"/>
    <d v="2018-03-09T00:00:00"/>
    <d v="2018-01-19T00:00:00"/>
    <s v="Tribunal Administrativo de Antioquia. Sala Quinta Mixta"/>
    <s v="5001233300020180016200"/>
    <x v="0"/>
    <n v="43742992"/>
    <s v="NATALIA RESTREPO RESTREPO"/>
    <s v="GLORIA MARCELA LOMBANA ARIAS"/>
    <n v="0"/>
    <s v="CONTENCIOSA NULIDAD Y RESTABLECIMIENTO DEL DERECHO"/>
    <n v="0"/>
    <s v="ALTO"/>
    <s v="ALTO"/>
    <s v="ALTO"/>
    <s v="ALTO"/>
    <n v="1"/>
    <s v="ALTA"/>
    <n v="276706697"/>
    <n v="1"/>
    <n v="0"/>
    <n v="0"/>
    <n v="0"/>
    <n v="0"/>
    <n v="9"/>
    <s v=""/>
    <s v=""/>
    <s v=""/>
    <d v="2018-12-31T00:00:00"/>
    <s v="2018-03"/>
    <s v="9"/>
    <s v="2018-11"/>
    <n v="1.0127096130357609"/>
    <n v="280223532.04327357"/>
    <n v="280223532.04327357"/>
    <d v="2027-03-07T00:00:00"/>
    <n v="8.1863013698630134"/>
    <n v="6.1362574640221407E-2"/>
    <n v="225088090.12715769"/>
    <n v="1"/>
    <s v="ALTA"/>
    <x v="1"/>
    <n v="225088090.12715769"/>
  </r>
  <r>
    <n v="295"/>
    <d v="2016-07-29T00:00:00"/>
    <d v="2016-06-14T00:00:00"/>
    <s v="Juzgado 6 Administrativo Oral de Curcuito de Medellín"/>
    <s v="5001333300620160053100"/>
    <x v="0"/>
    <n v="32559612"/>
    <s v="- PAOLA ARIAS GIRALDO _x000a_- MARTHA LUCIA GIRALDO _x000a_- NATALIA ARIAS GIRALDO _x000a_- LUIS CARLOS ARIAS VALENCIA _x000a_- YONI ALEXANDER JIMENEZ"/>
    <s v="Natalia Arias Giraldo"/>
    <n v="0"/>
    <s v="CONTENCIOSA REPARACION DIRECTA"/>
    <n v="0"/>
    <s v="MEDIO BAJO"/>
    <s v="MEDIO BAJO"/>
    <s v="MEDIO BAJO"/>
    <s v="MEDIO BAJO"/>
    <n v="0.3"/>
    <s v="MEDIA"/>
    <n v="669958849"/>
    <n v="1"/>
    <n v="0"/>
    <n v="0"/>
    <n v="0"/>
    <n v="0"/>
    <n v="10"/>
    <s v=""/>
    <s v=""/>
    <s v=""/>
    <d v="2018-12-31T00:00:00"/>
    <s v="2016-07"/>
    <s v="10"/>
    <s v="2018-11"/>
    <n v="1.0717960697117852"/>
    <n v="718059261.22683144"/>
    <n v="718059261.22683144"/>
    <d v="2026-07-27T00:00:00"/>
    <n v="7.5753424657534243"/>
    <n v="6.1362574640221407E-2"/>
    <n v="586286074.08693171"/>
    <n v="0.3"/>
    <s v="MEDIA"/>
    <x v="0"/>
    <n v="586286074.08693171"/>
  </r>
  <r>
    <n v="296"/>
    <d v="2018-09-18T00:00:00"/>
    <d v="2017-04-17T00:00:00"/>
    <s v="Juzgado 10 Administrativo Oral de Medellín"/>
    <s v="5001333301020170019700"/>
    <x v="0"/>
    <n v="70057202"/>
    <s v="GUSTAVO ADOLFO LEÓN TAMAYO"/>
    <s v="MARÍA CARMENZA MONSALVE CATAÑO"/>
    <n v="0"/>
    <s v="CONTENCIOSA NULIDAD Y RESTABLECIMIENTO DEL DERECHO LABORAL"/>
    <n v="0"/>
    <s v="MEDIO BAJO"/>
    <s v="MEDIO BAJO"/>
    <s v="MEDIO BAJO"/>
    <s v="MEDIO BAJO"/>
    <n v="0.3"/>
    <s v="MEDIA"/>
    <n v="176838713"/>
    <n v="1"/>
    <n v="0"/>
    <n v="0"/>
    <n v="0"/>
    <n v="0"/>
    <n v="10"/>
    <s v=""/>
    <s v=""/>
    <s v=""/>
    <d v="2018-12-31T00:00:00"/>
    <s v="2018-09"/>
    <s v="10"/>
    <s v="2018-11"/>
    <n v="1.0023769666174074"/>
    <n v="177259052.71746629"/>
    <n v="177259052.71746629"/>
    <d v="2028-09-15T00:00:00"/>
    <n v="9.7150684931506852"/>
    <n v="6.1362574640221407E-2"/>
    <n v="136674335.77186045"/>
    <n v="0.3"/>
    <s v="MEDIA"/>
    <x v="0"/>
    <n v="136674335.77186045"/>
  </r>
  <r>
    <n v="297"/>
    <d v="2017-06-30T00:00:00"/>
    <d v="2017-06-20T00:00:00"/>
    <s v="Juzgado 4 Administrativo Oral de Medellín"/>
    <s v="5001333300420170029300"/>
    <x v="0"/>
    <n v="21385913"/>
    <s v="ALBA NURY LONDOÑO ORTEGA"/>
    <s v="ALBEIRO FERNÁNDEZ OCHOA"/>
    <n v="0"/>
    <s v="Llamamiento en garantia - Nulidad y restablecimiento"/>
    <n v="0"/>
    <s v="MEDIO BAJO"/>
    <s v="MEDIO BAJO"/>
    <s v="MEDIO BAJO"/>
    <s v="MEDIO BAJO"/>
    <n v="0.3"/>
    <s v="MEDIA"/>
    <n v="32129911"/>
    <n v="1"/>
    <n v="0"/>
    <n v="0"/>
    <n v="0"/>
    <n v="0"/>
    <n v="10"/>
    <s v=""/>
    <s v=""/>
    <s v=""/>
    <d v="2018-12-31T00:00:00"/>
    <s v="2017-06"/>
    <s v="10"/>
    <s v="2018-11"/>
    <n v="1.0360576838147348"/>
    <n v="33288441.171833571"/>
    <n v="33288441.171833571"/>
    <d v="2027-06-28T00:00:00"/>
    <n v="8.4958904109589035"/>
    <n v="6.1362574640221407E-2"/>
    <n v="26518131.274210539"/>
    <n v="0.3"/>
    <s v="MEDIA"/>
    <x v="0"/>
    <n v="26518131.274210539"/>
  </r>
  <r>
    <n v="298"/>
    <d v="2018-05-11T00:00:00"/>
    <d v="2018-04-10T00:00:00"/>
    <s v="Juzgado 11 Administrativo Oral de Medellín"/>
    <s v="5001333301120180013600"/>
    <x v="0"/>
    <n v="8278359"/>
    <s v="PEDRO AGUSTÍN HERNÁNDEZ CABALLERO"/>
    <s v="CARLOS MARIO GIRALDO PIEDRAHITA"/>
    <n v="0"/>
    <s v="CONTENCIOSA NULIDAD Y RESTABLECIMIENTO DEL DERECHO LABORAL"/>
    <n v="0"/>
    <s v="ALTO"/>
    <s v="ALTO"/>
    <s v="ALTO"/>
    <s v="ALTO"/>
    <n v="1"/>
    <s v="ALTA"/>
    <n v="15624840"/>
    <n v="1"/>
    <n v="0"/>
    <n v="0"/>
    <n v="0"/>
    <n v="0"/>
    <n v="10"/>
    <s v=""/>
    <s v=""/>
    <s v=""/>
    <d v="2018-12-31T00:00:00"/>
    <s v="2018-05"/>
    <s v="10"/>
    <s v="2018-11"/>
    <n v="1.0055038540088479"/>
    <n v="15710836.838271607"/>
    <n v="15710836.838271607"/>
    <d v="2028-05-08T00:00:00"/>
    <n v="9.3589041095890408"/>
    <n v="6.1362574640221407E-2"/>
    <n v="12229752.907960912"/>
    <n v="1"/>
    <s v="ALTA"/>
    <x v="1"/>
    <n v="12229752.907960912"/>
  </r>
  <r>
    <n v="299"/>
    <d v="2018-04-02T00:00:00"/>
    <d v="2018-03-06T00:00:00"/>
    <s v="Juzgado 9 Administrativo de Medellin"/>
    <s v="5001333300920180006800"/>
    <x v="0"/>
    <n v="1128434911"/>
    <s v="MARÍA SILVIA ZORRILLA"/>
    <s v="JONATHAN ALEXIS ACEVEDO VIANA"/>
    <n v="0"/>
    <s v="CONTENCIOSA REPARACION DIRECTA"/>
    <n v="0"/>
    <s v="MEDIO BAJO"/>
    <s v="MEDIO BAJO"/>
    <s v="MEDIO BAJO"/>
    <s v="MEDIO BAJO"/>
    <n v="0.3"/>
    <s v="MEDIA"/>
    <n v="99124848"/>
    <n v="1"/>
    <n v="0"/>
    <n v="0"/>
    <n v="0"/>
    <n v="0"/>
    <n v="10"/>
    <s v=""/>
    <s v=""/>
    <s v=""/>
    <d v="2018-12-31T00:00:00"/>
    <s v="2018-04"/>
    <s v="10"/>
    <s v="2018-11"/>
    <n v="1.0080544431177199"/>
    <n v="99923243.449768633"/>
    <n v="99923243.449768633"/>
    <d v="2028-03-30T00:00:00"/>
    <n v="9.2520547945205482"/>
    <n v="6.1362574640221407E-2"/>
    <n v="78005788.587109208"/>
    <n v="0.3"/>
    <s v="MEDIA"/>
    <x v="0"/>
    <n v="78005788.587109208"/>
  </r>
  <r>
    <n v="300"/>
    <d v="2017-10-23T00:00:00"/>
    <d v="2017-10-11T00:00:00"/>
    <s v="Juzgado 8 Administrativo Oral de Medellín"/>
    <s v="5001333300820170052200"/>
    <x v="0"/>
    <n v="42993548"/>
    <s v="BEATRIZ ELENA AGUIRRE GALLEGO"/>
    <s v="PAULA ANDREA ESCOBAR SÁNCHEZ"/>
    <n v="0"/>
    <s v="Llamamiento en garantia - Nulidad y restablecimiento"/>
    <n v="0"/>
    <s v="MEDIO BAJO"/>
    <s v="MEDIO BAJO"/>
    <s v="MEDIO BAJO"/>
    <s v="MEDIO BAJO"/>
    <n v="0.3"/>
    <s v="MEDIA"/>
    <n v="6423017"/>
    <n v="1"/>
    <n v="0"/>
    <n v="0"/>
    <n v="0"/>
    <n v="0"/>
    <n v="10"/>
    <s v=""/>
    <s v=""/>
    <s v=""/>
    <d v="2018-12-31T00:00:00"/>
    <s v="2017-10"/>
    <s v="10"/>
    <s v="2018-11"/>
    <n v="1.0345484366784932"/>
    <n v="6644922.1961093852"/>
    <n v="6644922.1961093852"/>
    <d v="2027-10-21T00:00:00"/>
    <n v="8.8109589041095884"/>
    <n v="6.1362574640221407E-2"/>
    <n v="5249007.7341784928"/>
    <n v="0.3"/>
    <s v="MEDIA"/>
    <x v="0"/>
    <n v="5249007.7341784928"/>
  </r>
  <r>
    <n v="301"/>
    <d v="2018-04-30T00:00:00"/>
    <d v="2018-04-04T00:00:00"/>
    <s v="Juzgado 14 Administrativo Oral de Medellín"/>
    <s v="5001333301420180012600"/>
    <x v="0"/>
    <n v="32345755"/>
    <s v="MARÍA ARACELY QUIROS AVENDAÑO"/>
    <s v="STEVEN BETANCUR CANO"/>
    <n v="0"/>
    <s v="CONTENCIOSA NULIDAD Y RESTABLECIMIENTO DEL DERECHO LABORAL"/>
    <n v="0"/>
    <s v="ALTO"/>
    <s v="ALTO"/>
    <s v="ALTO"/>
    <s v="ALTO"/>
    <n v="1"/>
    <s v="ALTA"/>
    <n v="11277445"/>
    <n v="1"/>
    <n v="0"/>
    <n v="0"/>
    <n v="0"/>
    <n v="0"/>
    <n v="10"/>
    <s v=""/>
    <s v=""/>
    <s v=""/>
    <d v="2018-12-31T00:00:00"/>
    <s v="2018-04"/>
    <s v="10"/>
    <s v="2018-11"/>
    <n v="1.0080544431177199"/>
    <n v="11368278.539265715"/>
    <n v="11368278.539265715"/>
    <d v="2028-04-27T00:00:00"/>
    <n v="9.3287671232876708"/>
    <n v="6.1362574640221407E-2"/>
    <n v="8856525.1908390466"/>
    <n v="1"/>
    <s v="ALTA"/>
    <x v="1"/>
    <n v="8856525.1908390466"/>
  </r>
  <r>
    <n v="302"/>
    <d v="2017-09-25T00:00:00"/>
    <d v="2017-08-03T00:00:00"/>
    <s v="Juzgado 11 Laboral de Circuito de Medellín"/>
    <s v="5001310501120170059200"/>
    <x v="1"/>
    <n v="3520537"/>
    <s v="JESÚS LIBARDO ARROYAVE ESCUDERO"/>
    <s v="GLORIA CECILIA GALLEGO"/>
    <n v="0"/>
    <s v="JURIS. ORD. LABORAL"/>
    <n v="0"/>
    <s v="MEDIO BAJO"/>
    <s v="MEDIO BAJO"/>
    <s v="MEDIO BAJO"/>
    <s v="MEDIO BAJO"/>
    <n v="0.3"/>
    <s v="MEDIA"/>
    <n v="20194000"/>
    <n v="1"/>
    <n v="0"/>
    <n v="0"/>
    <n v="0"/>
    <n v="0"/>
    <n v="10"/>
    <s v=""/>
    <s v=""/>
    <s v=""/>
    <d v="2018-12-31T00:00:00"/>
    <s v="2017-09"/>
    <s v="10"/>
    <s v="2018-11"/>
    <n v="1.034721402073479"/>
    <n v="20895163.993471835"/>
    <n v="20895163.993471835"/>
    <d v="2027-09-23T00:00:00"/>
    <n v="8.7342465753424658"/>
    <n v="6.1362574640221407E-2"/>
    <n v="16539590.364372928"/>
    <n v="0.3"/>
    <s v="MEDIA"/>
    <x v="0"/>
    <n v="16539590.364372928"/>
  </r>
  <r>
    <n v="303"/>
    <d v="2014-11-12T00:00:00"/>
    <d v="2014-09-26T00:00:00"/>
    <s v="Juzgado 24 Administrativo Oral de Medellín"/>
    <s v="5001333302420140141600"/>
    <x v="0"/>
    <n v="32525727"/>
    <s v="XIOMARA ESTHER GIL HERNÁNDEZ"/>
    <s v="CATALINA TORO GÓMEZ"/>
    <n v="0"/>
    <s v="Llamamiento en garantia - Nulidad y restablecimiento"/>
    <n v="0"/>
    <s v="MEDIO BAJO"/>
    <s v="MEDIO BAJO"/>
    <s v="MEDIO BAJO"/>
    <s v="MEDIO BAJO"/>
    <n v="0.3"/>
    <s v="MEDIA"/>
    <n v="4115853"/>
    <n v="1"/>
    <n v="0"/>
    <n v="0"/>
    <n v="0"/>
    <n v="0"/>
    <n v="10"/>
    <s v=""/>
    <s v=""/>
    <s v=""/>
    <d v="2018-12-31T00:00:00"/>
    <s v="2014-11"/>
    <s v="10"/>
    <s v="2018-11"/>
    <n v="1.212197114976036"/>
    <n v="4989225.1322654625"/>
    <n v="4989225.1322654625"/>
    <d v="2024-11-09T00:00:00"/>
    <n v="5.8630136986301373"/>
    <n v="6.1362574640221407E-2"/>
    <n v="4264669.2552355146"/>
    <n v="0.3"/>
    <s v="MEDIA"/>
    <x v="0"/>
    <n v="4264669.2552355146"/>
  </r>
  <r>
    <n v="304"/>
    <d v="2018-05-10T00:00:00"/>
    <d v="2018-03-14T00:00:00"/>
    <s v="Tribunal Administrativo de Antioquia"/>
    <s v="5001233300020180056200"/>
    <x v="0"/>
    <n v="21275105"/>
    <s v="MARTA OLIVA IBARRA GUTIÉRREZ"/>
    <s v="DIEGO ARTURO TAMAYO ZAPATA"/>
    <n v="0"/>
    <s v="CONTENCIOSA NULIDAD Y RESTABLECIMIENTO DEL DERECHO LABORAL"/>
    <n v="0"/>
    <s v="MEDIO BAJO"/>
    <s v="MEDIO BAJO"/>
    <s v="MEDIO BAJO"/>
    <s v="MEDIO BAJO"/>
    <n v="0.3"/>
    <s v="MEDIA"/>
    <n v="129884874"/>
    <n v="1"/>
    <n v="0"/>
    <n v="0"/>
    <n v="0"/>
    <n v="0"/>
    <n v="10"/>
    <s v=""/>
    <s v=""/>
    <s v=""/>
    <d v="2018-12-31T00:00:00"/>
    <s v="2018-05"/>
    <s v="10"/>
    <s v="2018-11"/>
    <n v="1.0055038540088479"/>
    <n v="130599741.38445361"/>
    <n v="130599741.38445361"/>
    <d v="2028-05-07T00:00:00"/>
    <n v="9.3561643835616444"/>
    <n v="6.1362574640221407E-2"/>
    <n v="101669930.31318966"/>
    <n v="0.3"/>
    <s v="MEDIA"/>
    <x v="0"/>
    <n v="101669930.31318966"/>
  </r>
  <r>
    <n v="305"/>
    <d v="2017-08-03T00:00:00"/>
    <d v="2017-08-02T00:00:00"/>
    <s v="Juzgado 27 Administrativo Oral de Medellín"/>
    <s v="5001333302720170039800"/>
    <x v="0"/>
    <n v="8291116"/>
    <s v="JAVIER DE JESÚS DOMÍNGUEZ HERNÁNDEZ"/>
    <s v="JOHANA ORTEGA USUGA"/>
    <n v="0"/>
    <s v="Llamamiento en garantia - Nulidad y restablecimiento"/>
    <n v="0"/>
    <s v="MEDIO BAJO"/>
    <s v="MEDIO BAJO"/>
    <s v="MEDIO BAJO"/>
    <s v="MEDIO BAJO"/>
    <n v="0.3"/>
    <s v="MEDIA"/>
    <n v="25965682"/>
    <n v="1"/>
    <n v="0"/>
    <n v="0"/>
    <n v="0"/>
    <n v="0"/>
    <n v="10"/>
    <s v=""/>
    <s v=""/>
    <s v=""/>
    <d v="2018-12-31T00:00:00"/>
    <s v="2017-08"/>
    <s v="10"/>
    <s v="2018-11"/>
    <n v="1.0351381092030894"/>
    <n v="26878066.969648693"/>
    <n v="26878066.969648693"/>
    <d v="2027-08-01T00:00:00"/>
    <n v="8.5890410958904102"/>
    <n v="6.1362574640221407E-2"/>
    <n v="21358205.861866679"/>
    <n v="0.3"/>
    <s v="MEDIA"/>
    <x v="0"/>
    <n v="21358205.861866679"/>
  </r>
  <r>
    <n v="306"/>
    <d v="2018-04-26T00:00:00"/>
    <d v="2017-12-05T00:00:00"/>
    <s v="Juzgado 13 Administrativo Mixto del Circuito de Barranquilla"/>
    <s v="8001333101320170072600"/>
    <x v="0"/>
    <n v="32682875"/>
    <s v="DENIS MARÍA PATIÑO CARRILLO, YEIMI PAOLA JORDAN PATIÑO, PABLO MIGUEL SUÁREZ MENDOZA Y OTROS"/>
    <s v="FERNÁN RAMÓN CERRA SILVA"/>
    <n v="0"/>
    <s v="CONTENCIOSA REPARACION DIRECTA"/>
    <n v="0"/>
    <s v="MEDIO BAJO"/>
    <s v="MEDIO BAJO"/>
    <s v="MEDIO BAJO"/>
    <s v="MEDIO BAJO"/>
    <n v="0.3"/>
    <s v="MEDIA"/>
    <n v="4896328987"/>
    <n v="1"/>
    <n v="0"/>
    <n v="0"/>
    <n v="0"/>
    <n v="0"/>
    <n v="10"/>
    <s v=""/>
    <s v=""/>
    <s v=""/>
    <d v="2018-12-31T00:00:00"/>
    <s v="2018-04"/>
    <s v="10"/>
    <s v="2018-11"/>
    <n v="1.0080544431177199"/>
    <n v="4935766190.3114347"/>
    <n v="4935766190.3114347"/>
    <d v="2028-04-23T00:00:00"/>
    <n v="9.3178082191780813"/>
    <n v="6.1362574640221407E-2"/>
    <n v="3846366062.2661657"/>
    <n v="0.3"/>
    <s v="MEDIA"/>
    <x v="0"/>
    <n v="3846366062.2661657"/>
  </r>
  <r>
    <n v="307"/>
    <d v="2017-12-12T00:00:00"/>
    <d v="2017-09-18T00:00:00"/>
    <s v="Juzgado 12 Laboral del Circuito de Medellin"/>
    <s v="5001310501220170099800"/>
    <x v="1"/>
    <n v="21336816"/>
    <s v="ROSENDA OQUENDO DE MARÍN"/>
    <s v="GLORIA CECILIA GALLEGO"/>
    <n v="0"/>
    <s v="JURIS. ORD. LABORAL"/>
    <n v="0"/>
    <s v="MEDIO BAJO"/>
    <s v="MEDIO BAJO"/>
    <s v="MEDIO BAJO"/>
    <s v="MEDIO BAJO"/>
    <n v="0.3"/>
    <s v="MEDIA"/>
    <n v="18880199"/>
    <n v="1"/>
    <n v="0"/>
    <n v="0"/>
    <n v="0"/>
    <n v="0"/>
    <n v="10"/>
    <s v=""/>
    <s v=""/>
    <s v=""/>
    <d v="2018-12-31T00:00:00"/>
    <s v="2017-12"/>
    <s v="10"/>
    <s v="2018-11"/>
    <n v="1.0287211427912268"/>
    <n v="19422459.89140578"/>
    <n v="19422459.89140578"/>
    <d v="2027-12-10T00:00:00"/>
    <n v="8.9479452054794528"/>
    <n v="6.1362574640221407E-2"/>
    <n v="15286191.946187532"/>
    <n v="0.3"/>
    <s v="MEDIA"/>
    <x v="0"/>
    <n v="15286191.946187532"/>
  </r>
  <r>
    <n v="308"/>
    <d v="2017-12-12T00:00:00"/>
    <d v="2017-09-22T00:00:00"/>
    <s v="Juzgado 12 Laboral del Circuito de Medellin"/>
    <s v="5001310501220170102500"/>
    <x v="1"/>
    <n v="20873857"/>
    <s v="MARÍA ABIGAIL TELLEZ RAMÍREZ"/>
    <s v="GLORIA CECILIA GALLEGO"/>
    <n v="0"/>
    <s v="JURIS. ORD. LABORAL"/>
    <n v="0"/>
    <s v="MEDIO BAJO"/>
    <s v="MEDIO BAJO"/>
    <s v="MEDIO BAJO"/>
    <s v="MEDIO BAJO"/>
    <n v="0.3"/>
    <s v="MEDIA"/>
    <n v="30049824"/>
    <n v="1"/>
    <n v="0"/>
    <n v="0"/>
    <n v="0"/>
    <n v="0"/>
    <n v="10"/>
    <s v=""/>
    <s v=""/>
    <s v=""/>
    <d v="2018-12-31T00:00:00"/>
    <s v="2017-12"/>
    <s v="10"/>
    <s v="2018-11"/>
    <n v="1.0287211427912268"/>
    <n v="30912889.285955235"/>
    <n v="30912889.285955235"/>
    <d v="2027-12-10T00:00:00"/>
    <n v="8.9479452054794528"/>
    <n v="6.1362574640221407E-2"/>
    <n v="24329583.475955561"/>
    <n v="0.3"/>
    <s v="MEDIA"/>
    <x v="0"/>
    <n v="24329583.475955561"/>
  </r>
  <r>
    <n v="309"/>
    <d v="2017-12-12T00:00:00"/>
    <d v="2017-12-05T00:00:00"/>
    <s v="Juzgado 12 Laboral del Circuito de Medellin"/>
    <s v="5001310501220170126300"/>
    <x v="1"/>
    <n v="21793190"/>
    <s v="AMPARO HERNÁNDEZ DE JARAMILLO"/>
    <s v="GLORIA CECILIA GALLEGO"/>
    <n v="0"/>
    <s v="JURIS. ORD. LABORAL"/>
    <n v="0"/>
    <s v="MEDIO BAJO"/>
    <s v="MEDIO BAJO"/>
    <s v="MEDIO BAJO"/>
    <s v="MEDIO BAJO"/>
    <n v="0.3"/>
    <s v="MEDIA"/>
    <n v="21316215"/>
    <n v="1"/>
    <n v="0"/>
    <n v="0"/>
    <n v="0"/>
    <n v="0"/>
    <n v="10"/>
    <s v=""/>
    <s v=""/>
    <s v=""/>
    <d v="2018-12-31T00:00:00"/>
    <s v="2017-12"/>
    <s v="10"/>
    <s v="2018-11"/>
    <n v="1.0287211427912268"/>
    <n v="21928441.05478349"/>
    <n v="21928441.05478349"/>
    <d v="2027-12-10T00:00:00"/>
    <n v="8.9479452054794528"/>
    <n v="6.1362574640221407E-2"/>
    <n v="17258491.505105525"/>
    <n v="0.3"/>
    <s v="MEDIA"/>
    <x v="0"/>
    <n v="17258491.505105525"/>
  </r>
  <r>
    <n v="310"/>
    <d v="2017-04-27T00:00:00"/>
    <d v="2017-04-19T00:00:00"/>
    <s v="Juzgado 21 Laboral del Circuito de Medellin"/>
    <s v="5001310502120170028900"/>
    <x v="1"/>
    <n v="71623862"/>
    <s v="YESID ALBEIRO GALEANO CUERVO"/>
    <s v="JUAN GUILLERMO URIBE PALACIO"/>
    <n v="0"/>
    <s v="JURIS. ORD. LABORAL"/>
    <n v="0"/>
    <s v="MEDIO BAJO"/>
    <s v="MEDIO BAJO"/>
    <s v="MEDIO BAJO"/>
    <s v="MEDIO BAJO"/>
    <n v="0.3"/>
    <s v="MEDIA"/>
    <n v="30720384"/>
    <n v="1"/>
    <n v="0"/>
    <n v="0"/>
    <n v="0"/>
    <n v="0"/>
    <n v="10"/>
    <s v=""/>
    <s v=""/>
    <s v=""/>
    <d v="2018-12-31T00:00:00"/>
    <s v="2017-04"/>
    <s v="10"/>
    <s v="2018-11"/>
    <n v="1.0395824968049874"/>
    <n v="31936373.501527984"/>
    <n v="31936373.501527984"/>
    <d v="2027-04-25T00:00:00"/>
    <n v="8.3205479452054796"/>
    <n v="6.1362574640221407E-2"/>
    <n v="25560722.173147302"/>
    <n v="0.3"/>
    <s v="MEDIA"/>
    <x v="0"/>
    <n v="25560722.173147302"/>
  </r>
  <r>
    <n v="311"/>
    <d v="2017-12-19T00:00:00"/>
    <d v="2017-10-06T00:00:00"/>
    <s v="Juzgado 20 Laboral de Circuito de Medellín"/>
    <s v="5001310502020170072500"/>
    <x v="1"/>
    <n v="32420018"/>
    <s v="MARÍA INÉS LONDOÑO DE CANO"/>
    <s v="GLORIA CECILIA GALLEGO"/>
    <n v="0"/>
    <s v="JURIS. ORD. LABORAL"/>
    <n v="0"/>
    <s v="ALTO"/>
    <s v="ALTO"/>
    <s v="ALTO"/>
    <s v="ALTO"/>
    <n v="1"/>
    <s v="ALTA"/>
    <n v="13611244"/>
    <n v="1"/>
    <n v="0"/>
    <n v="0"/>
    <n v="0"/>
    <n v="0"/>
    <n v="8"/>
    <s v=""/>
    <s v=""/>
    <s v=""/>
    <d v="2018-12-31T00:00:00"/>
    <s v="2017-12"/>
    <s v="8"/>
    <s v="2018-11"/>
    <n v="1.0287211427912268"/>
    <n v="14002174.48249023"/>
    <n v="14002174.48249023"/>
    <d v="2025-12-17T00:00:00"/>
    <n v="6.9671232876712326"/>
    <n v="6.1362574640221407E-2"/>
    <n v="11620218.874812763"/>
    <n v="1"/>
    <s v="ALTA"/>
    <x v="1"/>
    <n v="11620218.874812763"/>
  </r>
  <r>
    <n v="312"/>
    <d v="2017-10-03T00:00:00"/>
    <d v="2017-09-18T00:00:00"/>
    <s v="Juzgado 9 Laboral del Circuito de Medellin"/>
    <s v="5001310500920170079000"/>
    <x v="1"/>
    <n v="22056400"/>
    <s v="MARÍA DEIBA SALAZAR"/>
    <s v="GLORIA CECILIA GALLEGO"/>
    <n v="0"/>
    <s v="JURIS. ORD. LABORAL"/>
    <n v="0"/>
    <s v="MEDIO BAJO"/>
    <s v="MEDIO BAJO"/>
    <s v="MEDIO BAJO"/>
    <s v="MEDIO BAJO"/>
    <n v="0.3"/>
    <s v="MEDIA"/>
    <n v="31100912"/>
    <n v="1"/>
    <n v="0"/>
    <n v="0"/>
    <n v="0"/>
    <n v="0"/>
    <n v="8"/>
    <s v=""/>
    <s v=""/>
    <s v=""/>
    <d v="2018-12-31T00:00:00"/>
    <s v="2017-10"/>
    <s v="8"/>
    <s v="2018-11"/>
    <n v="1.0345484366784932"/>
    <n v="32175399.888875388"/>
    <n v="32175399.888875388"/>
    <d v="2025-10-01T00:00:00"/>
    <n v="6.7561643835616438"/>
    <n v="6.1362574640221407E-2"/>
    <n v="26853124.259517573"/>
    <n v="0.3"/>
    <s v="MEDIA"/>
    <x v="0"/>
    <n v="26853124.259517573"/>
  </r>
  <r>
    <n v="313"/>
    <d v="2017-10-03T00:00:00"/>
    <d v="2017-09-20T00:00:00"/>
    <s v="Juzgado 9 Laboral del Circuito de Medellín"/>
    <s v="5001310500920170079400"/>
    <x v="1"/>
    <n v="21306536"/>
    <s v="ANA ELVIA LEGARDA MEJÍA"/>
    <s v="GLORIA CECILIA GALLEGO"/>
    <n v="0"/>
    <s v="JURIS. ORD. LABORAL"/>
    <n v="0"/>
    <s v="MEDIO BAJO"/>
    <s v="MEDIO BAJO"/>
    <s v="MEDIO BAJO"/>
    <s v="MEDIO BAJO"/>
    <n v="0.3"/>
    <s v="MEDIA"/>
    <n v="29303539"/>
    <n v="1"/>
    <n v="0"/>
    <n v="0"/>
    <n v="0"/>
    <n v="0"/>
    <n v="8"/>
    <s v=""/>
    <s v=""/>
    <s v=""/>
    <d v="2018-12-31T00:00:00"/>
    <s v="2017-10"/>
    <s v="8"/>
    <s v="2018-11"/>
    <n v="1.0345484366784932"/>
    <n v="30315930.461597256"/>
    <n v="30315930.461597256"/>
    <d v="2025-10-01T00:00:00"/>
    <n v="6.7561643835616438"/>
    <n v="6.1362574640221407E-2"/>
    <n v="25301237.919023704"/>
    <n v="0.3"/>
    <s v="MEDIA"/>
    <x v="0"/>
    <n v="25301237.919023704"/>
  </r>
  <r>
    <n v="314"/>
    <d v="2017-10-03T00:00:00"/>
    <d v="2017-09-29T00:00:00"/>
    <s v="Juzgado 9 Laboral del Circuito de Medellín"/>
    <s v="5001310500920170081800"/>
    <x v="1"/>
    <n v="8291711"/>
    <s v="JORGE ALBERTO SALAZAR MONTOYA"/>
    <s v="GLORIA CECILIA GALLEGO"/>
    <n v="0"/>
    <s v="JURIS. ORD. LABORAL"/>
    <n v="0"/>
    <s v="MEDIO BAJO"/>
    <s v="MEDIO BAJO"/>
    <s v="MEDIO BAJO"/>
    <s v="MEDIO BAJO"/>
    <n v="0.3"/>
    <s v="MEDIA"/>
    <n v="21111205"/>
    <n v="1"/>
    <n v="0"/>
    <n v="0"/>
    <n v="0"/>
    <n v="0"/>
    <n v="8"/>
    <s v=""/>
    <s v=""/>
    <s v=""/>
    <d v="2018-12-31T00:00:00"/>
    <s v="2017-10"/>
    <s v="8"/>
    <s v="2018-11"/>
    <n v="1.0345484366784932"/>
    <n v="21840564.129149187"/>
    <n v="21840564.129149187"/>
    <d v="2025-10-01T00:00:00"/>
    <n v="6.7561643835616438"/>
    <n v="6.1362574640221407E-2"/>
    <n v="18227819.529316332"/>
    <n v="0.3"/>
    <s v="MEDIA"/>
    <x v="0"/>
    <n v="18227819.529316332"/>
  </r>
  <r>
    <n v="315"/>
    <d v="2017-10-25T00:00:00"/>
    <d v="2017-10-23T00:00:00"/>
    <s v="Juzgado 9 Laboral del Circuito de Medellín"/>
    <s v="5001310500920170086600"/>
    <x v="1"/>
    <n v="25032784"/>
    <s v="MARÍA LIGIA ACEVEDO CAÑAVERAL"/>
    <s v="GLORIA CECILIA GALLEGO"/>
    <n v="0"/>
    <s v="JURIS. ORD. LABORAL"/>
    <n v="0"/>
    <s v="MEDIO BAJO"/>
    <s v="MEDIO BAJO"/>
    <s v="MEDIO BAJO"/>
    <s v="MEDIO BAJO"/>
    <n v="0.3"/>
    <s v="MEDIA"/>
    <n v="30199526"/>
    <n v="1"/>
    <n v="0"/>
    <n v="0"/>
    <n v="0"/>
    <n v="0"/>
    <n v="8"/>
    <s v=""/>
    <s v=""/>
    <s v=""/>
    <d v="2018-12-31T00:00:00"/>
    <s v="2017-10"/>
    <s v="8"/>
    <s v="2018-11"/>
    <n v="1.0345484366784932"/>
    <n v="31242872.411731508"/>
    <n v="31242872.411731508"/>
    <d v="2025-10-23T00:00:00"/>
    <n v="6.816438356164384"/>
    <n v="6.1362574640221407E-2"/>
    <n v="26032821.423265737"/>
    <n v="0.3"/>
    <s v="MEDIA"/>
    <x v="0"/>
    <n v="26032821.423265737"/>
  </r>
  <r>
    <n v="316"/>
    <d v="2017-08-08T00:00:00"/>
    <d v="2017-07-07T00:00:00"/>
    <s v="Juzgado Dieciséis Administrativo Oral de Medellín"/>
    <s v="5001333301620170034700"/>
    <x v="0"/>
    <n v="43000147"/>
    <s v="MARÍA LIBIA POSADA LÓPEZ"/>
    <s v="SEBASTIÁN AGUDELO ECHEVERRI"/>
    <n v="0"/>
    <s v="Llamamiento en garantia - Nulidad y restablecimiento"/>
    <n v="0"/>
    <s v="MEDIO BAJO"/>
    <s v="MEDIO BAJO"/>
    <s v="MEDIO BAJO"/>
    <s v="MEDIO BAJO"/>
    <n v="0.3"/>
    <s v="MEDIA"/>
    <n v="34947353"/>
    <n v="1"/>
    <n v="0"/>
    <n v="0"/>
    <n v="0"/>
    <n v="0"/>
    <n v="8"/>
    <s v=""/>
    <s v=""/>
    <s v=""/>
    <d v="2018-12-31T00:00:00"/>
    <s v="2017-08"/>
    <s v="8"/>
    <s v="2018-11"/>
    <n v="1.0351381092030894"/>
    <n v="36175336.906072915"/>
    <n v="36175336.906072915"/>
    <d v="2025-08-06T00:00:00"/>
    <n v="6.602739726027397"/>
    <n v="6.1362574640221407E-2"/>
    <n v="30315641.194264524"/>
    <n v="0.3"/>
    <s v="MEDIA"/>
    <x v="0"/>
    <n v="30315641.194264524"/>
  </r>
  <r>
    <n v="317"/>
    <d v="2018-06-22T00:00:00"/>
    <d v="2018-05-03T00:00:00"/>
    <s v="Juzgado 3 Administrativo Oral de Medellín"/>
    <s v="5001333300320180018100"/>
    <x v="0"/>
    <n v="32528637"/>
    <s v="SILVIA LUZ JIMÉNEZ RAMÍREZ"/>
    <s v="JUAN ESTEBAN ESCUDERO RAMÍREZ"/>
    <n v="0"/>
    <s v="Llamamiento en garantia - Nulidad y restablecimiento"/>
    <n v="0"/>
    <s v="MEDIO BAJO"/>
    <s v="MEDIO BAJO"/>
    <s v="MEDIO BAJO"/>
    <s v="MEDIO BAJO"/>
    <n v="0.3"/>
    <s v="MEDIA"/>
    <n v="18025175"/>
    <n v="1"/>
    <n v="0"/>
    <n v="0"/>
    <n v="0"/>
    <n v="0"/>
    <n v="10"/>
    <s v=""/>
    <s v=""/>
    <s v=""/>
    <d v="2018-12-31T00:00:00"/>
    <s v="2018-06"/>
    <s v="10"/>
    <s v="2018-11"/>
    <n v="1.0039511172713236"/>
    <n v="18096394.58026113"/>
    <n v="18096394.58026113"/>
    <d v="2028-06-19T00:00:00"/>
    <n v="9.4739726027397264"/>
    <n v="6.1362574640221407E-2"/>
    <n v="14043421.864919733"/>
    <n v="0.3"/>
    <s v="MEDIA"/>
    <x v="0"/>
    <n v="14043421.864919733"/>
  </r>
  <r>
    <n v="318"/>
    <d v="2018-07-12T00:00:00"/>
    <d v="2018-06-05T00:00:00"/>
    <s v="Tribunal Administrativo de Medellín"/>
    <s v="5001233300020180111400"/>
    <x v="0"/>
    <n v="32505248"/>
    <s v="MARÍA CRISTINA CLAUDIA LASCANO AGUILAR"/>
    <s v="ALEJANDRO VILLEGAS CEBALLOS"/>
    <n v="0"/>
    <s v="CONTENCIOSA NULIDAD Y RESTABLECIMIENTO DEL DERECHO LABORAL"/>
    <n v="0"/>
    <s v="ALTO"/>
    <s v="ALTO"/>
    <s v="ALTO"/>
    <s v="ALTO"/>
    <n v="1"/>
    <s v="ALTA"/>
    <n v="53324161"/>
    <n v="1"/>
    <n v="0"/>
    <n v="0"/>
    <n v="0"/>
    <n v="0"/>
    <n v="10"/>
    <s v=""/>
    <s v=""/>
    <s v=""/>
    <d v="2018-12-31T00:00:00"/>
    <s v="2018-07"/>
    <s v="10"/>
    <s v="2018-11"/>
    <n v="1.005233177082425"/>
    <n v="53603215.777284741"/>
    <n v="53603215.777284741"/>
    <d v="2028-07-09T00:00:00"/>
    <n v="9.5287671232876718"/>
    <n v="6.1362574640221407E-2"/>
    <n v="41536972.120757453"/>
    <n v="1"/>
    <s v="ALTA"/>
    <x v="1"/>
    <n v="41536972.120757453"/>
  </r>
  <r>
    <n v="319"/>
    <d v="2017-11-22T00:00:00"/>
    <d v="2017-11-01T00:00:00"/>
    <s v="Juzgado 20 Administrativo Oral del Circuito de Medellín"/>
    <s v="5001333302020170055400"/>
    <x v="0"/>
    <n v="32474423"/>
    <s v="MARÍA EUGENIA MEDINA MUÑOZ"/>
    <s v="AZAEL DE JESÚS MARTÍNEZ CARVAJAL"/>
    <n v="0"/>
    <s v="Llamamiento en garantia - Nulidad y restablecimiento"/>
    <n v="0"/>
    <s v="MEDIO BAJO"/>
    <s v="MEDIO BAJO"/>
    <s v="MEDIO BAJO"/>
    <s v="MEDIO BAJO"/>
    <n v="0.3"/>
    <s v="MEDIA"/>
    <n v="34489267"/>
    <n v="1"/>
    <n v="0"/>
    <n v="0"/>
    <n v="0"/>
    <n v="0"/>
    <n v="10"/>
    <s v=""/>
    <s v=""/>
    <s v=""/>
    <d v="2018-12-31T00:00:00"/>
    <s v="2017-11"/>
    <s v="10"/>
    <s v="2018-11"/>
    <n v="1.0326809652168736"/>
    <n v="35616409.535182469"/>
    <n v="35616409.535182469"/>
    <d v="2027-11-20T00:00:00"/>
    <n v="8.8931506849315074"/>
    <n v="6.1362574640221407E-2"/>
    <n v="28072565.680458382"/>
    <n v="0.3"/>
    <s v="MEDIA"/>
    <x v="0"/>
    <n v="28072565.680458382"/>
  </r>
  <r>
    <n v="320"/>
    <d v="2017-09-22T00:00:00"/>
    <d v="2017-09-15T00:00:00"/>
    <s v="Juzgado 6 Administrativo Oral de Curcuito de Medellín"/>
    <s v="5001333300620170047500"/>
    <x v="0"/>
    <n v="8319995"/>
    <s v="ALBERTO JARAMILLO ATEHORTÚA"/>
    <s v="ASTRID YUBEIDY VERA OQUENDO"/>
    <n v="0"/>
    <s v="CONTENCIOSA NULIDAD Y RESTABLECIMIENTO DEL DERECHO LABORAL"/>
    <n v="0"/>
    <s v="MEDIO BAJO"/>
    <s v="MEDIO BAJO"/>
    <s v="MEDIO BAJO"/>
    <s v="MEDIO BAJO"/>
    <n v="0.3"/>
    <s v="MEDIA"/>
    <n v="16015136"/>
    <n v="1"/>
    <n v="0"/>
    <n v="0"/>
    <n v="0"/>
    <n v="0"/>
    <n v="10"/>
    <s v=""/>
    <s v=""/>
    <s v=""/>
    <d v="2018-12-31T00:00:00"/>
    <s v="2017-09"/>
    <s v="10"/>
    <s v="2018-11"/>
    <n v="1.034721402073479"/>
    <n v="16571203.976317447"/>
    <n v="16571203.976317447"/>
    <d v="2027-09-20T00:00:00"/>
    <n v="8.7260273972602747"/>
    <n v="6.1362574640221407E-2"/>
    <n v="13119840.718544167"/>
    <n v="0.3"/>
    <s v="MEDIA"/>
    <x v="0"/>
    <n v="13119840.718544167"/>
  </r>
  <r>
    <n v="321"/>
    <d v="2016-12-12T00:00:00"/>
    <d v="2016-11-29T00:00:00"/>
    <s v="Juzgado 15 Laboral de Medellín"/>
    <s v="5001310501520160146600"/>
    <x v="1"/>
    <n v="8344279"/>
    <s v="CARLOS EMILIO TIRADO SANTAMARÍA"/>
    <s v="GLORIA CECILIA GALLEGO"/>
    <n v="0"/>
    <s v="JURIS. ORD. LABORAL"/>
    <n v="0"/>
    <s v="MEDIO BAJO"/>
    <s v="MEDIO BAJO"/>
    <s v="MEDIO BAJO"/>
    <s v="MEDIO BAJO"/>
    <n v="0.3"/>
    <s v="MEDIA"/>
    <n v="28059684"/>
    <n v="1"/>
    <n v="0"/>
    <n v="0"/>
    <n v="0"/>
    <n v="0"/>
    <n v="8"/>
    <s v=""/>
    <s v=""/>
    <s v=""/>
    <d v="2018-12-31T00:00:00"/>
    <s v="2016-12"/>
    <s v="8"/>
    <s v="2018-11"/>
    <n v="1.0707817449471262"/>
    <n v="30045797.396184959"/>
    <n v="30045797.396184959"/>
    <d v="2024-12-10T00:00:00"/>
    <n v="5.9479452054794519"/>
    <n v="6.1362574640221407E-2"/>
    <n v="25624110.668354798"/>
    <n v="0.3"/>
    <s v="MEDIA"/>
    <x v="0"/>
    <n v="25624110.668354798"/>
  </r>
  <r>
    <n v="322"/>
    <d v="2018-07-16T00:00:00"/>
    <d v="2018-05-23T00:00:00"/>
    <s v="Juzgado 11 Administartivo Oral de Medellín"/>
    <s v="5001333301120180020100"/>
    <x v="0"/>
    <n v="43279163"/>
    <s v="KATHERINE BEDOYA URREGO, GIOVAN FERNANDO GÓMEZ GARCÍA Y ELIANA MARÍA ARANGO FLOREZ"/>
    <s v="DANIEL GÓMEZ MOLINA"/>
    <n v="0"/>
    <s v="CONTENCIOSA NULIDAD Y RESTABLECIMIENTO DEL DERECHO"/>
    <n v="0"/>
    <s v="ALTO"/>
    <s v="ALTO"/>
    <s v="ALTO"/>
    <s v="ALTO"/>
    <n v="1"/>
    <s v="ALTA"/>
    <n v="7938080"/>
    <n v="1"/>
    <n v="0"/>
    <n v="0"/>
    <n v="0"/>
    <n v="0"/>
    <n v="10"/>
    <s v=""/>
    <s v=""/>
    <s v=""/>
    <d v="2018-12-31T00:00:00"/>
    <s v="2018-07"/>
    <s v="10"/>
    <s v="2018-11"/>
    <n v="1.005233177082425"/>
    <n v="7979621.3783344561"/>
    <n v="7979621.3783344561"/>
    <d v="2028-07-13T00:00:00"/>
    <n v="9.5397260273972595"/>
    <n v="6.1362574640221407E-2"/>
    <n v="6181571.4933056263"/>
    <n v="1"/>
    <s v="ALTA"/>
    <x v="1"/>
    <n v="6181571.4933056263"/>
  </r>
  <r>
    <n v="323"/>
    <d v="2018-05-02T00:00:00"/>
    <d v="2018-04-09T00:00:00"/>
    <s v="Juzgado 20 Laboral del Circuito de Medellín"/>
    <s v="5001310502020180019300"/>
    <x v="1"/>
    <n v="71595880"/>
    <s v="FERNANDO LEÓN VALENCIA VÉLEZ"/>
    <s v="PEDRO LUIS TABORDA JARAMILLO"/>
    <n v="0"/>
    <s v="Llamamiento en garantia - Nulidad y restablecimiento"/>
    <n v="0"/>
    <s v="MEDIO BAJO"/>
    <s v="MEDIO BAJO"/>
    <s v="MEDIO BAJO"/>
    <s v="MEDIO BAJO"/>
    <n v="0.3"/>
    <s v="MEDIA"/>
    <n v="15624840"/>
    <n v="1"/>
    <n v="0"/>
    <n v="0"/>
    <n v="0"/>
    <n v="0"/>
    <n v="8"/>
    <s v=""/>
    <s v=""/>
    <s v=""/>
    <d v="2018-12-31T00:00:00"/>
    <s v="2018-05"/>
    <s v="8"/>
    <s v="2018-11"/>
    <n v="1.0055038540088479"/>
    <n v="15710836.838271607"/>
    <n v="15710836.838271607"/>
    <d v="2026-04-30T00:00:00"/>
    <n v="7.3342465753424655"/>
    <n v="6.1362574640221407E-2"/>
    <n v="12910734.381666472"/>
    <n v="0.3"/>
    <s v="MEDIA"/>
    <x v="0"/>
    <n v="12910734.381666472"/>
  </r>
  <r>
    <n v="324"/>
    <d v="2018-06-29T00:00:00"/>
    <d v="2018-03-22T00:00:00"/>
    <s v="Juzgado 1 Adminsitrativo de Circuito de Medellín"/>
    <s v="5001333300120180012400"/>
    <x v="0"/>
    <n v="43055553"/>
    <s v="MARÍA DEL CARMEN ZEA HERRERA , AGUSTÍN ALFONSO GIRALDO SÁNCHEZ E ISABEL GIRALDO ZEA"/>
    <s v="EDWIN OSORIO RODRÍGUEZ"/>
    <n v="0"/>
    <s v="CONTENCIOSA REPARACION DIRECTA"/>
    <n v="0"/>
    <s v="MEDIO BAJO"/>
    <s v="MEDIO BAJO"/>
    <s v="MEDIO BAJO"/>
    <s v="MEDIO BAJO"/>
    <n v="0.3"/>
    <s v="MEDIA"/>
    <n v="177052080"/>
    <n v="1"/>
    <n v="0"/>
    <n v="0"/>
    <n v="0"/>
    <n v="0"/>
    <n v="10"/>
    <s v=""/>
    <s v=""/>
    <s v=""/>
    <d v="2018-12-31T00:00:00"/>
    <s v="2018-06"/>
    <s v="10"/>
    <s v="2018-11"/>
    <n v="1.0039511172713236"/>
    <n v="177751633.53121176"/>
    <n v="177751633.53121176"/>
    <d v="2028-06-26T00:00:00"/>
    <n v="9.493150684931507"/>
    <n v="6.1362574640221407E-2"/>
    <n v="137870570.42839986"/>
    <n v="0.3"/>
    <s v="MEDIA"/>
    <x v="0"/>
    <n v="137870570.42839986"/>
  </r>
  <r>
    <n v="325"/>
    <d v="2018-05-11T00:00:00"/>
    <d v="2018-04-05T00:00:00"/>
    <s v="Juzgado 3 Administrativo Oral de Medellín"/>
    <s v="5001333300320180016000"/>
    <x v="0"/>
    <n v="32490548"/>
    <s v="MYRIAM DEL SOCORRO OSPINA BOTERO"/>
    <s v="LUIS JAVIER ZAPATA GARCÍA"/>
    <n v="0"/>
    <s v="CONTENCIOSA NULIDAD Y RESTABLECIMIENTO DEL DERECHO LABORAL"/>
    <n v="0"/>
    <s v="MEDIO BAJO"/>
    <s v="MEDIO BAJO"/>
    <s v="MEDIO BAJO"/>
    <s v="MEDIO BAJO"/>
    <n v="0.3"/>
    <s v="MEDIA"/>
    <n v="28054368"/>
    <n v="1"/>
    <n v="0"/>
    <n v="0"/>
    <n v="0"/>
    <n v="0"/>
    <n v="10"/>
    <s v=""/>
    <s v=""/>
    <s v=""/>
    <d v="2018-12-31T00:00:00"/>
    <s v="2018-05"/>
    <s v="10"/>
    <s v="2018-11"/>
    <n v="1.0055038540088479"/>
    <n v="28208775.145782493"/>
    <n v="28208775.145782493"/>
    <d v="2028-05-08T00:00:00"/>
    <n v="9.3589041095890408"/>
    <n v="6.1362574640221407E-2"/>
    <n v="21958496.127256695"/>
    <n v="0.3"/>
    <s v="MEDIA"/>
    <x v="0"/>
    <n v="21958496.127256695"/>
  </r>
  <r>
    <n v="326"/>
    <d v="2018-02-08T00:00:00"/>
    <d v="2018-02-05T00:00:00"/>
    <s v="Juzgado 27 Administrativo del Circuito de Medellín"/>
    <s v="5001333302720180004000"/>
    <x v="0"/>
    <n v="21353436"/>
    <s v="MARÍA NORFA GARCÍA DE VÁSQUEZ"/>
    <s v="Vilma Inés Lezcano Miranda"/>
    <n v="0"/>
    <s v="CONTENCIOSA REPARACION DIRECTA"/>
    <n v="0"/>
    <s v="MEDIO BAJO"/>
    <s v="MEDIO BAJO"/>
    <s v="MEDIO BAJO"/>
    <s v="MEDIO BAJO"/>
    <n v="0.3"/>
    <s v="MEDIA"/>
    <n v="295086800"/>
    <n v="1"/>
    <n v="0"/>
    <n v="0"/>
    <n v="0"/>
    <n v="0"/>
    <n v="10"/>
    <s v=""/>
    <s v=""/>
    <s v=""/>
    <d v="2018-12-31T00:00:00"/>
    <s v="2018-02"/>
    <s v="10"/>
    <s v="2018-11"/>
    <n v="1.0151411530636982"/>
    <n v="299554754.40587693"/>
    <n v="299554754.40587693"/>
    <d v="2028-02-06T00:00:00"/>
    <n v="9.1068493150684926"/>
    <n v="6.1362574640221407E-2"/>
    <n v="234760106.19816035"/>
    <n v="0.3"/>
    <s v="MEDIA"/>
    <x v="0"/>
    <n v="234760106.19816035"/>
  </r>
  <r>
    <n v="327"/>
    <d v="2018-05-08T00:00:00"/>
    <d v="2017-03-06T00:00:00"/>
    <s v="Tribunal Contencioso Administrativo de Antioquia"/>
    <s v="5001233300020170059400"/>
    <x v="0"/>
    <n v="70063645"/>
    <s v="OSCAR HERNANDO PANESSO CÁRDENAS"/>
    <s v="Nelson Adrián Toro Quintero"/>
    <n v="0"/>
    <s v="Llamamiento en garantia - Nulidad y restablecimiento"/>
    <n v="0"/>
    <s v="MEDIO BAJO"/>
    <s v="MEDIO BAJO"/>
    <s v="MEDIO BAJO"/>
    <s v="MEDIO BAJO"/>
    <n v="0.3"/>
    <s v="MEDIA"/>
    <n v="71984292"/>
    <n v="1"/>
    <n v="0"/>
    <n v="0"/>
    <n v="0"/>
    <n v="0"/>
    <n v="9"/>
    <s v=""/>
    <s v=""/>
    <s v=""/>
    <d v="2018-12-31T00:00:00"/>
    <s v="2018-05"/>
    <s v="9"/>
    <s v="2018-11"/>
    <n v="1.0055038540088479"/>
    <n v="72380483.034098282"/>
    <n v="72380483.034098282"/>
    <d v="2027-05-06T00:00:00"/>
    <n v="8.3506849315068497"/>
    <n v="6.1362574640221407E-2"/>
    <n v="57884022.81239672"/>
    <n v="0.3"/>
    <s v="MEDIA"/>
    <x v="0"/>
    <n v="57884022.81239672"/>
  </r>
  <r>
    <n v="328"/>
    <d v="2017-05-31T00:00:00"/>
    <d v="2017-05-11T00:00:00"/>
    <s v="Juzgado 19 Administrativo Oral de Circuito de Medellín"/>
    <s v="5001333301920170024100"/>
    <x v="0"/>
    <n v="70121150"/>
    <s v="JAVIER HERRERA OSORIO"/>
    <s v="MARIO DE JESÚS DUQUE GIRALDO"/>
    <n v="0"/>
    <d v="1899-12-30T00:00:00"/>
    <n v="0"/>
    <s v="MEDIO BAJO"/>
    <s v="MEDIO BAJO"/>
    <s v="MEDIO BAJO"/>
    <s v="MEDIO BAJO"/>
    <n v="0.3"/>
    <s v="MEDIA"/>
    <n v="138982264"/>
    <n v="1"/>
    <n v="0"/>
    <n v="0"/>
    <n v="0"/>
    <n v="0"/>
    <n v="11"/>
    <s v=""/>
    <s v=""/>
    <s v=""/>
    <d v="2018-12-31T00:00:00"/>
    <s v="2017-05"/>
    <s v="11"/>
    <s v="2018-11"/>
    <n v="1.0372454651511422"/>
    <n v="144158723.07043886"/>
    <n v="144158723.07043886"/>
    <d v="2028-05-28T00:00:00"/>
    <n v="9.4136986301369863"/>
    <n v="6.1362574640221407E-2"/>
    <n v="112052718.17920572"/>
    <n v="0.3"/>
    <s v="MEDIA"/>
    <x v="0"/>
    <n v="112052718.17920572"/>
  </r>
  <r>
    <n v="329"/>
    <d v="2018-09-05T00:00:00"/>
    <d v="2018-08-29T00:00:00"/>
    <s v="Juzgado 24 Administrativo Oral de Medellín"/>
    <s v="5001333302420180033400"/>
    <x v="0"/>
    <n v="52821801"/>
    <s v="CAROLINA CÁRDENAS ROA"/>
    <s v="Luz Gladys Díaz Montoya"/>
    <n v="0"/>
    <s v="CONTENCIOSA NULIDAD Y RESTABLECIMIENTO DEL DERECHO LABORAL"/>
    <n v="0"/>
    <s v="MEDIO BAJO"/>
    <s v="MEDIO BAJO"/>
    <s v="MEDIO BAJO"/>
    <s v="MEDIO BAJO"/>
    <n v="0.3"/>
    <s v="MEDIA"/>
    <n v="38520000"/>
    <n v="1"/>
    <n v="0"/>
    <n v="0"/>
    <n v="0"/>
    <n v="0"/>
    <n v="10"/>
    <s v=""/>
    <s v=""/>
    <s v=""/>
    <d v="2018-12-31T00:00:00"/>
    <s v="2018-09"/>
    <s v="10"/>
    <s v="2018-11"/>
    <n v="1.0023769666174074"/>
    <n v="38611560.754102536"/>
    <n v="38611560.754102536"/>
    <d v="2028-09-02T00:00:00"/>
    <n v="9.6794520547945204"/>
    <n v="6.1362574640221407E-2"/>
    <n v="29799562.391810916"/>
    <n v="0.3"/>
    <s v="MEDIA"/>
    <x v="0"/>
    <n v="29799562.391810916"/>
  </r>
  <r>
    <n v="330"/>
    <d v="2017-11-02T00:00:00"/>
    <d v="2017-07-27T00:00:00"/>
    <s v="Juzgado 28 Administrativo Oral de Medellín"/>
    <s v="5001333302820170038300"/>
    <x v="0"/>
    <n v="8285759"/>
    <s v="GUILLERMO SALDARRIAGA HOLGUÍN"/>
    <s v="MARIA OFELIA LOPERA GIL"/>
    <n v="0"/>
    <s v="Llamamiento en garantia - Nulidad y restablecimiento"/>
    <n v="0"/>
    <s v="MEDIO BAJO"/>
    <s v="MEDIO BAJO"/>
    <s v="MEDIO BAJO"/>
    <s v="MEDIO BAJO"/>
    <n v="0.3"/>
    <s v="MEDIA"/>
    <n v="40950351"/>
    <n v="1"/>
    <n v="0"/>
    <n v="0"/>
    <n v="0"/>
    <n v="0"/>
    <n v="10"/>
    <s v=""/>
    <s v=""/>
    <s v=""/>
    <d v="2018-12-31T00:00:00"/>
    <s v="2017-11"/>
    <s v="10"/>
    <s v="2018-11"/>
    <n v="1.0326809652168736"/>
    <n v="42288647.996649764"/>
    <n v="42288647.996649764"/>
    <d v="2027-10-31T00:00:00"/>
    <n v="8.838356164383562"/>
    <n v="6.1362574640221407E-2"/>
    <n v="33380486.781798907"/>
    <n v="0.3"/>
    <s v="MEDIA"/>
    <x v="0"/>
    <n v="33380486.781798907"/>
  </r>
  <r>
    <n v="331"/>
    <d v="2017-11-21T00:00:00"/>
    <d v="2017-11-01T00:00:00"/>
    <s v="Juzgado 8 Administrativo Oral de Medellín"/>
    <s v="5001333300820170055600"/>
    <x v="0"/>
    <n v="8278982"/>
    <s v="CONRADO DE JESÚS BEDOYA CARDONA"/>
    <s v="AZAEL DE JESÚS CARVAJAL"/>
    <n v="0"/>
    <s v="Llamamiento en garantia - Nulidad y restablecimiento"/>
    <n v="0"/>
    <s v="MEDIO BAJO"/>
    <s v="MEDIO BAJO"/>
    <s v="MEDIO BAJO"/>
    <s v="MEDIO BAJO"/>
    <n v="0.3"/>
    <s v="MEDIA"/>
    <n v="25555080"/>
    <n v="1"/>
    <n v="0"/>
    <n v="0"/>
    <n v="0"/>
    <n v="0"/>
    <n v="10"/>
    <s v=""/>
    <s v=""/>
    <s v=""/>
    <d v="2018-12-31T00:00:00"/>
    <s v="2017-11"/>
    <s v="10"/>
    <s v="2018-11"/>
    <n v="1.0326809652168736"/>
    <n v="26390244.680594422"/>
    <n v="26390244.680594422"/>
    <d v="2027-11-19T00:00:00"/>
    <n v="8.8904109589041092"/>
    <n v="6.1362574640221407E-2"/>
    <n v="20802102.490915492"/>
    <n v="0.3"/>
    <s v="MEDIA"/>
    <x v="0"/>
    <n v="20802102.490915492"/>
  </r>
  <r>
    <n v="332"/>
    <d v="2016-11-22T00:00:00"/>
    <d v="2018-11-18T00:00:00"/>
    <s v="Tribunal Administrativo de Antioquia"/>
    <s v="5001233300020160254100"/>
    <x v="0"/>
    <n v="43827998"/>
    <s v="ANA MARÍA SANTAMARÍA"/>
    <s v="JUAN CARLOS GAVIRIA GÓMEZ"/>
    <n v="0"/>
    <s v="CONTENCIOSA NULIDAD Y RESTABLECIMIENTO DEL DERECHO"/>
    <n v="0"/>
    <s v="MEDIO BAJO"/>
    <s v="MEDIO BAJO"/>
    <s v="MEDIO BAJO"/>
    <s v="MEDIO BAJO"/>
    <n v="0.3"/>
    <s v="MEDIA"/>
    <n v="180700000"/>
    <n v="1"/>
    <n v="0"/>
    <n v="0"/>
    <n v="0"/>
    <n v="0"/>
    <n v="10"/>
    <s v=""/>
    <s v=""/>
    <s v=""/>
    <d v="2018-12-31T00:00:00"/>
    <s v="2016-11"/>
    <s v="10"/>
    <s v="2018-11"/>
    <n v="1.0752454184793938"/>
    <n v="194296847.11922646"/>
    <n v="194296847.11922646"/>
    <d v="2026-11-20T00:00:00"/>
    <n v="7.8931506849315065"/>
    <n v="6.1362574640221407E-2"/>
    <n v="157297222.48247024"/>
    <n v="0.3"/>
    <s v="MEDIA"/>
    <x v="0"/>
    <n v="157297222.48247024"/>
  </r>
  <r>
    <n v="333"/>
    <d v="2018-11-01T00:00:00"/>
    <d v="2018-11-01T00:00:00"/>
    <s v="Juzgado 4 Laboral del Circuito de Medellín"/>
    <s v="5001310500420180063600"/>
    <x v="1"/>
    <n v="70321245"/>
    <s v="DAIRON DE JESÚS VILLA ZAPATA"/>
    <s v="Gloria Cecilia Gallego"/>
    <n v="0"/>
    <s v="JURIS. ORD. LABORAL"/>
    <n v="0"/>
    <s v="MEDIO BAJO"/>
    <s v="MEDIO BAJO"/>
    <s v="MEDIO BAJO"/>
    <s v="MEDIO BAJO"/>
    <n v="0.3"/>
    <s v="MEDIA"/>
    <n v="160071907"/>
    <n v="1"/>
    <n v="0"/>
    <n v="0"/>
    <n v="0"/>
    <n v="0"/>
    <n v="8"/>
    <s v=""/>
    <s v=""/>
    <s v=""/>
    <d v="2018-12-31T00:00:00"/>
    <s v="2018-11"/>
    <s v="8"/>
    <s v="2018-11"/>
    <n v="1"/>
    <n v="160071907"/>
    <n v="160071907"/>
    <d v="2026-10-30T00:00:00"/>
    <n v="7.8356164383561646"/>
    <n v="6.1362574640221407E-2"/>
    <n v="129789380.40348029"/>
    <n v="0.3"/>
    <s v="MEDIA"/>
    <x v="0"/>
    <n v="129789380.40348029"/>
  </r>
  <r>
    <n v="334"/>
    <d v="2018-11-06T00:00:00"/>
    <d v="2018-11-02T00:00:00"/>
    <s v="Juzgado 10 Laboral de Circuito de Medellín"/>
    <s v="5001310501020180058100"/>
    <x v="1"/>
    <n v="8291172"/>
    <s v="JESÚS EMILIO GUERRA"/>
    <s v="GLORIA CECILIA GALLEGO"/>
    <n v="0"/>
    <s v="CONTENCIOSA NULIDAD Y RESTABLECIMIENTO DEL DERECHO LABORAL"/>
    <n v="0"/>
    <s v="MEDIO BAJO"/>
    <s v="MEDIO BAJO"/>
    <s v="MEDIO BAJO"/>
    <s v="MEDIO BAJO"/>
    <n v="0.3"/>
    <s v="MEDIA"/>
    <n v="263523623"/>
    <n v="1"/>
    <n v="0"/>
    <n v="0"/>
    <n v="0"/>
    <n v="0"/>
    <n v="8"/>
    <s v=""/>
    <s v=""/>
    <s v=""/>
    <d v="2018-12-31T00:00:00"/>
    <s v="2018-11"/>
    <s v="8"/>
    <s v="2018-11"/>
    <n v="1"/>
    <n v="263523623"/>
    <n v="263523623"/>
    <d v="2026-11-04T00:00:00"/>
    <n v="7.8493150684931505"/>
    <n v="6.1362574640221407E-2"/>
    <n v="213591698.4742012"/>
    <n v="0.3"/>
    <s v="MEDIA"/>
    <x v="0"/>
    <n v="213591698.4742012"/>
  </r>
  <r>
    <n v="335"/>
    <d v="2018-11-06T00:00:00"/>
    <d v="2018-11-02T00:00:00"/>
    <s v="Juzgado 10 Laboral de Circuito de Medellín"/>
    <s v="5001310501020180056000"/>
    <x v="1"/>
    <n v="43023155"/>
    <s v="CLARA MARÍA ÁLVAREZ DE VÉLEZ"/>
    <s v="GLORIA CECILIA GALLEGO"/>
    <n v="0"/>
    <s v="JURIS. ORD. LABORAL"/>
    <n v="0"/>
    <s v="MEDIO BAJO"/>
    <s v="MEDIO BAJO"/>
    <s v="MEDIO BAJO"/>
    <s v="MEDIO BAJO"/>
    <n v="0.3"/>
    <s v="MEDIA"/>
    <n v="103730719"/>
    <n v="1"/>
    <n v="0"/>
    <n v="0"/>
    <n v="0"/>
    <n v="0"/>
    <n v="8"/>
    <s v=""/>
    <s v=""/>
    <s v=""/>
    <d v="2018-12-31T00:00:00"/>
    <s v="2018-11"/>
    <s v="8"/>
    <s v="2018-11"/>
    <n v="1"/>
    <n v="103730719"/>
    <n v="103730719"/>
    <d v="2026-11-04T00:00:00"/>
    <n v="7.8493150684931505"/>
    <n v="6.1362574640221407E-2"/>
    <n v="84076031.601766869"/>
    <n v="0.3"/>
    <s v="MEDIA"/>
    <x v="0"/>
    <n v="84076031.601766869"/>
  </r>
  <r>
    <n v="337"/>
    <d v="2017-11-23T00:00:00"/>
    <d v="2017-11-20T00:00:00"/>
    <s v="Juzgado 06 Civil Municipal de Medellín"/>
    <s v="5001400300620170119500"/>
    <x v="2"/>
    <n v="42887914"/>
    <s v="LUZ DORY ARCILA LONDOÑO"/>
    <s v="Luis Eduardo Cano Alzate"/>
    <n v="0"/>
    <s v="Liquidatorio Judicial"/>
    <n v="0"/>
    <s v="MEDIO BAJO"/>
    <s v="MEDIO BAJO"/>
    <s v="MEDIO BAJO"/>
    <s v="MEDIO BAJO"/>
    <n v="0.3"/>
    <s v="MEDIA"/>
    <n v="103492281"/>
    <n v="1"/>
    <n v="0"/>
    <n v="0"/>
    <n v="0"/>
    <n v="0"/>
    <n v="10"/>
    <s v=""/>
    <s v=""/>
    <s v=""/>
    <d v="2018-12-31T00:00:00"/>
    <s v="2017-11"/>
    <s v="10"/>
    <s v="2018-11"/>
    <n v="1.0326809652168736"/>
    <n v="106874508.63557591"/>
    <n v="106874508.63557591"/>
    <d v="2027-11-21T00:00:00"/>
    <n v="8.8958904109589039"/>
    <n v="6.1362574640221407E-2"/>
    <n v="84231446.040115848"/>
    <n v="0.3"/>
    <s v="MEDIA"/>
    <x v="0"/>
    <n v="84231446.040115848"/>
  </r>
  <r>
    <n v="355"/>
    <d v="2013-10-09T00:00:00"/>
    <d v="2013-09-02T00:00:00"/>
    <s v="Juzgado 23 Administrativo Oral de Medellín"/>
    <s v="5001333302320130078400"/>
    <x v="0"/>
    <n v="71605716"/>
    <s v="Carlos Mario Díaz Arboleda; y otros"/>
    <s v="Juan Carlos Beltrán Bedoya"/>
    <n v="0"/>
    <s v="CONTENCIOSA REPARACION DIRECTA"/>
    <n v="0"/>
    <s v="MEDIO BAJO"/>
    <s v="MEDIO BAJO"/>
    <s v="MEDIO BAJO"/>
    <s v="MEDIO BAJO"/>
    <n v="0.3"/>
    <s v="MEDIA"/>
    <n v="2182074480"/>
    <n v="1"/>
    <n v="0"/>
    <n v="0"/>
    <n v="0"/>
    <n v="0"/>
    <n v="10"/>
    <s v=""/>
    <s v=""/>
    <s v=""/>
    <d v="2018-12-31T00:00:00"/>
    <s v="2013-10"/>
    <s v="10"/>
    <s v="2018-11"/>
    <n v="1.2537780511875385"/>
    <n v="2735837089.0804615"/>
    <n v="2735837089.0804615"/>
    <d v="2023-10-07T00:00:00"/>
    <n v="4.7698630136986298"/>
    <n v="6.1362574640221407E-2"/>
    <n v="2407955953.5402966"/>
    <n v="0.3"/>
    <s v="MEDIA"/>
    <x v="0"/>
    <n v="2407955953.5402966"/>
  </r>
  <r>
    <n v="356"/>
    <d v="2017-11-29T00:00:00"/>
    <d v="2017-10-23T00:00:00"/>
    <s v="Juzgado 2 Laboral de Circuito Medellin"/>
    <s v="5001310500220170089600"/>
    <x v="1"/>
    <n v="8275857"/>
    <s v="LÁZARO GONZÁLEZ PALACIO"/>
    <s v="Gloria Cecilia Gallego"/>
    <n v="0"/>
    <s v="CONTENCIOSA NULIDAD Y RESTABLECIMIENTO DEL DERECHO LABORAL"/>
    <n v="0"/>
    <s v="MEDIO BAJO"/>
    <s v="MEDIO BAJO"/>
    <s v="MEDIO BAJO"/>
    <s v="MEDIO BAJO"/>
    <n v="0.3"/>
    <s v="MEDIA"/>
    <n v="26745184"/>
    <n v="1"/>
    <n v="0"/>
    <n v="0"/>
    <n v="0"/>
    <n v="0"/>
    <n v="9"/>
    <s v=""/>
    <s v=""/>
    <s v=""/>
    <d v="2018-12-31T00:00:00"/>
    <s v="2017-11"/>
    <s v="9"/>
    <s v="2018-11"/>
    <n v="1.0326809652168736"/>
    <n v="27619242.428022884"/>
    <n v="27619242.428022884"/>
    <d v="2026-11-27T00:00:00"/>
    <n v="7.912328767123288"/>
    <n v="6.1362574640221407E-2"/>
    <n v="22348282.348914932"/>
    <n v="0.3"/>
    <s v="MEDIA"/>
    <x v="0"/>
    <n v="22348282.348914932"/>
  </r>
  <r>
    <n v="357"/>
    <d v="2017-12-07T00:00:00"/>
    <d v="2017-11-16T00:00:00"/>
    <s v="Juzgado 2 Laboral de Circuito Medellin"/>
    <s v="5001310500220170096300"/>
    <x v="1"/>
    <n v="3605129"/>
    <s v="RAMIRO ALBERTO AGUILAR VELÁSQUEZ"/>
    <s v="Gloria Cecilia Gallego"/>
    <n v="0"/>
    <s v="CONTENCIOSA NULIDAD Y RESTABLECIMIENTO DEL DERECHO LABORAL"/>
    <n v="0"/>
    <s v="MEDIO BAJO"/>
    <s v="MEDIO BAJO"/>
    <s v="MEDIO BAJO"/>
    <s v="MEDIO BAJO"/>
    <n v="0.3"/>
    <s v="MEDIA"/>
    <n v="25909943"/>
    <n v="1"/>
    <n v="0"/>
    <n v="0"/>
    <n v="0"/>
    <n v="0"/>
    <n v="9"/>
    <s v=""/>
    <s v=""/>
    <s v=""/>
    <d v="2018-12-31T00:00:00"/>
    <s v="2017-12"/>
    <s v="9"/>
    <s v="2018-11"/>
    <n v="1.0287211427912268"/>
    <n v="26654106.172615547"/>
    <n v="26654106.172615547"/>
    <d v="2026-12-05T00:00:00"/>
    <n v="7.934246575342466"/>
    <n v="6.1362574640221407E-2"/>
    <n v="21554688.597025622"/>
    <n v="0.3"/>
    <s v="MEDIA"/>
    <x v="0"/>
    <n v="21554688.597025622"/>
  </r>
  <r>
    <n v="358"/>
    <d v="2018-10-23T00:00:00"/>
    <d v="2017-10-05T00:00:00"/>
    <s v="Juzgado 16 Laboral del Circuito Medellín"/>
    <s v="5001310501620170087300"/>
    <x v="1"/>
    <n v="70057744"/>
    <s v="SANTIAGO EMILIO PALACIO PIEDRAHITA"/>
    <s v="Gloria Cecilia Gallego"/>
    <n v="0"/>
    <s v="CONTENCIOSA NULIDAD Y RESTABLECIMIENTO DEL DERECHO LABORAL"/>
    <n v="0"/>
    <s v="MEDIO BAJO"/>
    <s v="MEDIO BAJO"/>
    <s v="MEDIO BAJO"/>
    <s v="MEDIO BAJO"/>
    <n v="0.3"/>
    <s v="MEDIA"/>
    <n v="16172238"/>
    <n v="1"/>
    <n v="0"/>
    <n v="0"/>
    <n v="0"/>
    <n v="0"/>
    <n v="7"/>
    <s v=""/>
    <s v=""/>
    <s v=""/>
    <d v="2018-12-31T00:00:00"/>
    <s v="2018-10"/>
    <s v="7"/>
    <s v="2018-11"/>
    <n v="1.0011718415806747"/>
    <n v="16191189.300940968"/>
    <n v="16191189.300940968"/>
    <d v="2025-10-21T00:00:00"/>
    <n v="6.8109589041095893"/>
    <n v="6.1362574640221407E-2"/>
    <n v="13493130.599124432"/>
    <n v="0.3"/>
    <s v="MEDIA"/>
    <x v="0"/>
    <n v="13493130.599124432"/>
  </r>
  <r>
    <n v="359"/>
    <d v="2018-10-30T00:00:00"/>
    <d v="2017-04-17T00:00:00"/>
    <s v="Juzgado 16 Laboral del Circuito Medellín"/>
    <s v="5001310501620170031500"/>
    <x v="1"/>
    <n v="32430742"/>
    <s v="MARÍA DOLLY SALDARRIAGA CASTRILLÓN"/>
    <s v="Gloria Cecilia Gallego"/>
    <n v="0"/>
    <s v="CONTENCIOSA NULIDAD Y RESTABLECIMIENTO DEL DERECHO LABORAL"/>
    <n v="0"/>
    <s v="MEDIO BAJO"/>
    <s v="MEDIO BAJO"/>
    <s v="MEDIO BAJO"/>
    <s v="MEDIO BAJO"/>
    <n v="0.3"/>
    <s v="MEDIA"/>
    <n v="28072979"/>
    <n v="1"/>
    <n v="0"/>
    <n v="0"/>
    <n v="0"/>
    <n v="0"/>
    <n v="7"/>
    <s v=""/>
    <s v=""/>
    <s v=""/>
    <d v="2018-12-31T00:00:00"/>
    <s v="2018-10"/>
    <s v="7"/>
    <s v="2018-11"/>
    <n v="1.0011718415806747"/>
    <n v="28105876.08408561"/>
    <n v="28105876.08408561"/>
    <d v="2025-10-28T00:00:00"/>
    <n v="6.8301369863013699"/>
    <n v="6.1362574640221407E-2"/>
    <n v="23410365.13234511"/>
    <n v="0.3"/>
    <s v="MEDIA"/>
    <x v="0"/>
    <n v="23410365.13234511"/>
  </r>
  <r>
    <n v="360"/>
    <d v="2018-10-29T00:00:00"/>
    <d v="2018-10-25T00:00:00"/>
    <s v="Juzgado 15 Laboral del Circuito de Medellín"/>
    <s v="5001310501420180059300"/>
    <x v="1"/>
    <n v="2809324"/>
    <s v="MANUEL DE JESÚS PORTACIO PACHECHO"/>
    <s v="GLORIA CECILIA GALLEGO"/>
    <n v="0"/>
    <s v="JURIS. ORD. LABORAL"/>
    <n v="0"/>
    <s v="MEDIO BAJO"/>
    <s v="MEDIO BAJO"/>
    <s v="MEDIO BAJO"/>
    <s v="MEDIO BAJO"/>
    <n v="0.3"/>
    <s v="MEDIA"/>
    <n v="285162592"/>
    <n v="1"/>
    <n v="0"/>
    <n v="0"/>
    <n v="0"/>
    <n v="0"/>
    <n v="8"/>
    <s v=""/>
    <s v=""/>
    <s v=""/>
    <d v="2018-12-31T00:00:00"/>
    <s v="2018-10"/>
    <s v="8"/>
    <s v="2018-11"/>
    <n v="1.0011718415806747"/>
    <n v="285496757.38255858"/>
    <n v="285496757.38255858"/>
    <d v="2026-10-27T00:00:00"/>
    <n v="7.8273972602739725"/>
    <n v="6.1362574640221407E-2"/>
    <n v="231537187.9817619"/>
    <n v="0.3"/>
    <s v="MEDIA"/>
    <x v="0"/>
    <n v="231537187.9817619"/>
  </r>
  <r>
    <n v="361"/>
    <d v="2018-10-30T00:00:00"/>
    <d v="2018-10-30T00:00:00"/>
    <s v="Juzgado 3 administrativo Oral de Medellín"/>
    <s v="5001333300320180038600"/>
    <x v="0"/>
    <n v="8280649"/>
    <s v="JESÚS MARÍA ROLDÁN BETANCUR"/>
    <s v="LUIS JAVIER ZAPATA GARCÍA"/>
    <n v="0"/>
    <s v="Llamamiento en garantia - Nulidad y restablecimiento"/>
    <n v="0"/>
    <s v="MEDIO BAJO"/>
    <s v="MEDIO BAJO"/>
    <s v="MEDIO BAJO"/>
    <s v="MEDIO BAJO"/>
    <n v="0.3"/>
    <s v="MEDIA"/>
    <n v="102024951"/>
    <n v="1"/>
    <n v="0"/>
    <n v="0"/>
    <n v="0"/>
    <n v="0"/>
    <n v="10"/>
    <s v=""/>
    <s v=""/>
    <s v=""/>
    <d v="2018-12-31T00:00:00"/>
    <s v="2018-10"/>
    <s v="10"/>
    <s v="2018-11"/>
    <n v="1.0011718415806747"/>
    <n v="102144508.0798481"/>
    <n v="102144508.0798481"/>
    <d v="2028-10-27T00:00:00"/>
    <n v="9.830136986301369"/>
    <n v="6.1362574640221407E-2"/>
    <n v="78515624.611224696"/>
    <n v="0.3"/>
    <s v="MEDIA"/>
    <x v="0"/>
    <n v="78515624.611224696"/>
  </r>
  <r>
    <n v="362"/>
    <d v="2016-03-11T00:00:00"/>
    <d v="2016-03-04T00:00:00"/>
    <s v="Juzgado Primero Civil del Cto de Oralidad de Envigado"/>
    <s v="5266310300120160010300"/>
    <x v="2"/>
    <n v="3472389"/>
    <s v="José Benjamin Hernandez"/>
    <s v="Axel Darío Herrera Gutiérrez"/>
    <n v="0"/>
    <s v="JURIS. ORD. DECLARACION DE PERTENENCIA"/>
    <n v="0"/>
    <s v="MEDIO BAJO"/>
    <s v="MEDIO BAJO"/>
    <s v="MEDIO BAJO"/>
    <s v="MEDIO BAJO"/>
    <n v="0.3"/>
    <s v="MEDIA"/>
    <n v="37500000"/>
    <n v="1"/>
    <n v="0"/>
    <n v="0"/>
    <n v="0"/>
    <n v="0"/>
    <n v="4"/>
    <s v=""/>
    <s v=""/>
    <s v=""/>
    <d v="2018-12-31T00:00:00"/>
    <s v="2016-03"/>
    <s v="4"/>
    <s v="2018-11"/>
    <n v="1.0934535058581585"/>
    <n v="41004506.469680943"/>
    <n v="41004506.469680943"/>
    <d v="2020-03-10T00:00:00"/>
    <n v="1.1917808219178083"/>
    <n v="6.1362574640221407E-2"/>
    <n v="39717245.988047168"/>
    <n v="0.3"/>
    <s v="MEDIA"/>
    <x v="0"/>
    <n v="39717245.988047168"/>
  </r>
  <r>
    <n v="363"/>
    <d v="2018-01-15T00:00:00"/>
    <d v="2017-12-05T00:00:00"/>
    <s v="Juzgado 21 Laboral de Circuito de Medellín"/>
    <s v="5001310502120170091500"/>
    <x v="1"/>
    <n v="8248482"/>
    <s v="HUMBERTO JARAMILLO CASTRO"/>
    <s v="Gloria Cecilia Gallego"/>
    <n v="0"/>
    <s v="CONTENCIOSA NULIDAD Y RESTABLECIMIENTO DEL DERECHO LABORAL"/>
    <n v="0"/>
    <s v="MEDIO BAJO"/>
    <s v="MEDIO BAJO"/>
    <s v="MEDIO BAJO"/>
    <s v="MEDIO BAJO"/>
    <n v="0.3"/>
    <s v="MEDIA"/>
    <n v="16333793"/>
    <n v="1"/>
    <n v="0"/>
    <n v="0"/>
    <n v="0"/>
    <n v="0"/>
    <n v="8"/>
    <s v=""/>
    <s v=""/>
    <s v=""/>
    <d v="2018-12-31T00:00:00"/>
    <s v="2018-01"/>
    <s v="8"/>
    <s v="2018-11"/>
    <n v="1.0223107031309999"/>
    <n v="16698211.406626204"/>
    <n v="16698211.406626204"/>
    <d v="2026-01-13T00:00:00"/>
    <n v="7.0410958904109586"/>
    <n v="6.1362574640221407E-2"/>
    <n v="13830216.234535929"/>
    <n v="0.3"/>
    <s v="MEDIA"/>
    <x v="0"/>
    <n v="13830216.234535929"/>
  </r>
  <r>
    <n v="364"/>
    <d v="2018-11-01T00:00:00"/>
    <d v="2018-11-01T00:00:00"/>
    <s v="Juzgado 15 Administartivo del Circuito de Medellín"/>
    <s v="5001333301520180016300"/>
    <x v="0"/>
    <n v="32310493"/>
    <s v="ILBIA LUZ OQUENDO GARCÍA"/>
    <s v="FRANCY LORENA PÉREZ CUELLAR"/>
    <n v="0"/>
    <s v="Llamamiento en garantia - Nulidad y restablecimiento"/>
    <n v="0"/>
    <s v="MEDIO BAJO"/>
    <s v="MEDIO BAJO"/>
    <s v="MEDIO BAJO"/>
    <s v="MEDIO BAJO"/>
    <n v="0.3"/>
    <s v="MEDIA"/>
    <n v="10343927"/>
    <n v="1"/>
    <n v="0"/>
    <n v="0"/>
    <n v="0"/>
    <n v="0"/>
    <n v="10"/>
    <s v=""/>
    <s v=""/>
    <s v=""/>
    <d v="2018-12-31T00:00:00"/>
    <s v="2018-11"/>
    <s v="10"/>
    <s v="2018-11"/>
    <n v="1"/>
    <n v="10343927"/>
    <n v="10343927"/>
    <d v="2028-10-29T00:00:00"/>
    <n v="9.8356164383561637"/>
    <n v="6.1362574640221407E-2"/>
    <n v="7949921.2411955334"/>
    <n v="0.3"/>
    <s v="MEDIA"/>
    <x v="0"/>
    <n v="7949921.2411955334"/>
  </r>
  <r>
    <n v="366"/>
    <d v="2018-11-07T00:00:00"/>
    <d v="2018-11-07T00:00:00"/>
    <s v="Juzgado 15 Laboral del Circuito de Medellín"/>
    <s v="50013105015201800059100"/>
    <x v="1"/>
    <n v="42778459"/>
    <s v="MARÍA ELENA TORO MONTOYA"/>
    <s v="RAFAEL TORO VILLEGAS"/>
    <n v="0"/>
    <s v="JURIS. ORD. LABORAL"/>
    <n v="0"/>
    <s v="ALTO"/>
    <s v="ALTO"/>
    <s v="ALTO"/>
    <s v="ALTO"/>
    <n v="1"/>
    <s v="ALTA"/>
    <n v="50000000"/>
    <n v="1"/>
    <n v="0"/>
    <n v="0"/>
    <n v="0"/>
    <n v="0"/>
    <n v="8"/>
    <s v=""/>
    <s v=""/>
    <s v=""/>
    <d v="2018-12-31T00:00:00"/>
    <s v="2018-11"/>
    <s v="8"/>
    <s v="2018-11"/>
    <n v="1"/>
    <n v="50000000"/>
    <n v="50000000"/>
    <d v="2026-11-05T00:00:00"/>
    <n v="7.8520547945205479"/>
    <n v="6.1362574640221407E-2"/>
    <n v="40523129.379706748"/>
    <n v="1"/>
    <s v="ALTA"/>
    <x v="1"/>
    <n v="40523129.379706748"/>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9">
  <r>
    <n v="5"/>
    <d v="2006-04-20T00:00:00"/>
    <d v="2006-04-06T00:00:00"/>
    <s v="JUZGADO 25 CIVIL MUNICIPAL DE MEDELLÍN"/>
    <s v="5001400302520060040300"/>
    <x v="0"/>
    <n v="70128617"/>
    <s v="Universidad de Antioquia"/>
    <s v="Santiago Alejandro Jiménez Campiño"/>
    <n v="0"/>
    <s v="EJECUTIVO SINGULAR"/>
    <n v="0"/>
    <n v="17602130"/>
    <n v="0"/>
    <n v="0"/>
    <n v="0"/>
    <s v="A FAVOR"/>
    <n v="16"/>
    <n v="0"/>
    <n v="0"/>
    <n v="0"/>
    <d v="2018-12-31T00:00:00"/>
    <s v="2006-04"/>
    <s v="2018-11"/>
    <n v="1.6591004167738581"/>
    <n v="29203701.219107632"/>
  </r>
  <r>
    <n v="9"/>
    <d v="2010-06-28T00:00:00"/>
    <d v="2010-04-23T00:00:00"/>
    <s v="Juzgado 11 Laboral de Circuito de Medellín"/>
    <s v="5001233300020150214600"/>
    <x v="1"/>
    <n v="42794467"/>
    <s v="Universidad de Antioquia"/>
    <s v="Julián Arce Roger"/>
    <n v="0"/>
    <s v="JURIS. ORD. EJECUTIVO LABORAL"/>
    <n v="0"/>
    <n v="55000000"/>
    <n v="0"/>
    <n v="0"/>
    <n v="0"/>
    <s v="A FAVOR"/>
    <n v="16"/>
    <n v="0"/>
    <n v="0"/>
    <n v="0"/>
    <d v="2018-12-31T00:00:00"/>
    <s v="2010-06"/>
    <s v="2018-11"/>
    <n v="1.3666891424446637"/>
    <n v="75167902.834456503"/>
  </r>
  <r>
    <n v="10"/>
    <d v="2010-09-16T00:00:00"/>
    <d v="2010-09-15T00:00:00"/>
    <s v="Juzgado 1 Civil Municipal de Envigado"/>
    <s v="5266400300120080049400"/>
    <x v="0"/>
    <n v="8317080"/>
    <s v="Universidad de Antioquia"/>
    <s v="Santiago Alejandro Jiménez Campiño"/>
    <n v="0"/>
    <s v="Ejecutivo Mixto"/>
    <n v="0"/>
    <n v="33674772"/>
    <n v="0"/>
    <n v="0"/>
    <n v="0"/>
    <s v="A FAVOR"/>
    <n v="13"/>
    <n v="0"/>
    <n v="0"/>
    <n v="0"/>
    <d v="2018-12-31T00:00:00"/>
    <s v="2010-09"/>
    <s v="2018-11"/>
    <n v="1.3675889631670755"/>
    <n v="46053246.52436766"/>
  </r>
  <r>
    <n v="14"/>
    <d v="2011-04-11T00:00:00"/>
    <d v="2011-03-14T00:00:00"/>
    <s v="JUZGADO 22 CIVIL MUNICIPAL DE MEDELLÍN"/>
    <s v="5001400302220110020500"/>
    <x v="0"/>
    <n v="655700"/>
    <s v="Universidad de Antioquia"/>
    <s v="Santiago Alejandro Jiménez Campiño"/>
    <n v="0"/>
    <s v="EJECUTIVO SINGULAR"/>
    <n v="0"/>
    <n v="1101486"/>
    <n v="0"/>
    <n v="0"/>
    <n v="0"/>
    <s v="A FAVOR"/>
    <n v="9"/>
    <n v="0"/>
    <n v="0"/>
    <n v="0"/>
    <d v="2018-12-31T00:00:00"/>
    <s v="2011-04"/>
    <s v="2018-11"/>
    <n v="1.3318846540676008"/>
    <n v="1467052.3000703054"/>
  </r>
  <r>
    <n v="16"/>
    <d v="2010-04-13T00:00:00"/>
    <d v="2010-04-13T00:00:00"/>
    <s v="Juzgado 1 Civil Municipal de Envigado"/>
    <s v="5266400300120120023900"/>
    <x v="0"/>
    <n v="15366716"/>
    <s v="Universidad de Antioquia"/>
    <s v="Santiago Alejandro Jiménez Campiño"/>
    <n v="0"/>
    <s v="Ejecutivo Mixto"/>
    <n v="0"/>
    <n v="37500000"/>
    <n v="0"/>
    <n v="0"/>
    <n v="0"/>
    <s v="A FAVOR"/>
    <n v="10"/>
    <n v="0"/>
    <n v="0"/>
    <n v="0"/>
    <d v="2018-12-31T00:00:00"/>
    <s v="2010-04"/>
    <s v="2018-11"/>
    <n v="1.3696560925277679"/>
    <n v="51362103.469791293"/>
  </r>
  <r>
    <n v="17"/>
    <d v="2011-03-03T00:00:00"/>
    <d v="2011-02-22T00:00:00"/>
    <s v="JUZGADO 7 CIVIL MUNICIPAL DE MEDELLÍN"/>
    <s v="5001400300720110015400"/>
    <x v="0"/>
    <n v="52595995"/>
    <s v="Universidad de Antioquia"/>
    <s v="Santiago Alejandro Jiménez Campiño"/>
    <n v="0"/>
    <s v="EJECUTIVO SINGULAR"/>
    <n v="0"/>
    <n v="18697818"/>
    <n v="0"/>
    <n v="0"/>
    <n v="0"/>
    <s v="A FAVOR"/>
    <n v="10"/>
    <n v="0"/>
    <n v="0"/>
    <n v="0"/>
    <d v="2018-12-31T00:00:00"/>
    <s v="2011-03"/>
    <s v="2018-11"/>
    <n v="1.3334719809634574"/>
    <n v="24933016.408154193"/>
  </r>
  <r>
    <n v="18"/>
    <d v="2012-03-21T00:00:00"/>
    <d v="2012-02-21T00:00:00"/>
    <s v="Juzgado 1 de Ejecución Civil del Circuito de Medellín"/>
    <s v="5001310301120120013200"/>
    <x v="0"/>
    <n v="32305267"/>
    <s v="Universidad de Antioquia"/>
    <s v="Julián Arce Roger"/>
    <n v="0"/>
    <s v="EJECUTIVO SINGULAR"/>
    <n v="0"/>
    <n v="115000000"/>
    <n v="0"/>
    <n v="0"/>
    <n v="0"/>
    <s v="A FAVOR"/>
    <n v="11"/>
    <n v="0"/>
    <n v="0"/>
    <n v="0"/>
    <d v="2018-12-31T00:00:00"/>
    <s v="2012-03"/>
    <s v="2018-11"/>
    <n v="1.2896345134816347"/>
    <n v="148307969.05038798"/>
  </r>
  <r>
    <n v="19"/>
    <d v="2010-09-14T00:00:00"/>
    <d v="2010-08-03T00:00:00"/>
    <s v="JUZGADO 15 CIVIL DEL CIRCUITO DE MEDELLÍN"/>
    <s v="5001310301520100050300"/>
    <x v="0"/>
    <n v="8308909"/>
    <s v="Universidad de Antioquia"/>
    <s v="Santiago Alejandro Jiménez Campiño"/>
    <n v="0"/>
    <s v="EJECUTIVO SINGULAR"/>
    <n v="0"/>
    <n v="54000000"/>
    <n v="0"/>
    <n v="0"/>
    <n v="0"/>
    <s v="A FAVOR"/>
    <n v="10"/>
    <n v="0"/>
    <n v="0"/>
    <n v="0"/>
    <d v="2018-12-31T00:00:00"/>
    <s v="2010-09"/>
    <s v="2018-11"/>
    <n v="1.3675889631670755"/>
    <n v="73849804.011022076"/>
  </r>
  <r>
    <n v="20"/>
    <d v="2012-04-16T00:00:00"/>
    <d v="2012-04-10T00:00:00"/>
    <s v="Juzgado 4 Admiinsitrativo de Descongestión de Medellín"/>
    <s v="5001333101620120023000"/>
    <x v="2"/>
    <n v="43034466"/>
    <s v="Universidad de Antioquia"/>
    <s v="Julián Arce Roger"/>
    <n v="0"/>
    <s v="EJECUTIVO SINGULAR"/>
    <n v="0"/>
    <n v="23540757"/>
    <n v="0"/>
    <n v="0"/>
    <n v="0"/>
    <s v="A FAVOR"/>
    <n v="10"/>
    <n v="0"/>
    <n v="0"/>
    <n v="0"/>
    <d v="2018-12-31T00:00:00"/>
    <s v="2012-04"/>
    <s v="2018-11"/>
    <n v="1.2877754282056462"/>
    <n v="30315208.425960064"/>
  </r>
  <r>
    <n v="29"/>
    <d v="2012-09-12T00:00:00"/>
    <d v="2012-08-28T00:00:00"/>
    <s v="Juzgado 9º Civil del Circuito de Medellín"/>
    <s v="5001310300920120069800"/>
    <x v="0"/>
    <n v="8398730"/>
    <s v="Inmobiliaria Alberto Naranjo S.A (Cesión Universidad de Antioquia)"/>
    <s v="Santiago Alejandro Jiménez Campiño"/>
    <n v="0"/>
    <s v="EJECUTIVO SINGULAR"/>
    <n v="0"/>
    <n v="43549683"/>
    <n v="0"/>
    <n v="0"/>
    <n v="0"/>
    <s v="A FAVOR"/>
    <n v="8"/>
    <n v="0"/>
    <n v="0"/>
    <n v="0"/>
    <d v="2018-12-31T00:00:00"/>
    <s v="2012-09"/>
    <s v="2018-11"/>
    <n v="1.2789501641474894"/>
    <n v="55697874.22142113"/>
  </r>
  <r>
    <n v="31"/>
    <d v="2013-06-04T00:00:00"/>
    <d v="2012-11-14T00:00:00"/>
    <s v="Juzgado 26 Civil Municipal de Medellín"/>
    <s v="5001400302620120140600"/>
    <x v="0"/>
    <n v="8325807"/>
    <s v="Universidad de Antioquia - Inmobiliaria Alberto Naranjo S.A (Cesión)"/>
    <s v="Santiago Alejandro Jiménez Campiño"/>
    <n v="0"/>
    <s v="EJECUTIVO SINGULAR"/>
    <n v="0"/>
    <n v="32528036"/>
    <n v="0"/>
    <n v="0"/>
    <n v="0"/>
    <s v="A FAVOR"/>
    <n v="7"/>
    <n v="0"/>
    <n v="0"/>
    <n v="0"/>
    <d v="2018-12-31T00:00:00"/>
    <s v="2013-06"/>
    <s v="2018-11"/>
    <n v="1.2557959158482872"/>
    <n v="40848574.759366058"/>
  </r>
  <r>
    <n v="32"/>
    <d v="2013-09-02T00:00:00"/>
    <d v="2013-07-13T00:00:00"/>
    <s v="Tribunal Administrativo de Antioquia - M.P. Gonzalo Javier Zambrano Velandía"/>
    <s v="5001233300020130101400"/>
    <x v="2"/>
    <n v="830130800"/>
    <s v="Universidad de Antioquia"/>
    <s v="Julián Arce Roger"/>
    <n v="0"/>
    <s v="Nulidad y restablecimiento del derecho"/>
    <n v="0"/>
    <n v="6910918214"/>
    <n v="0"/>
    <n v="0"/>
    <n v="0"/>
    <s v="A FAVOR"/>
    <n v="10"/>
    <n v="0"/>
    <n v="0"/>
    <n v="0"/>
    <d v="2018-12-31T00:00:00"/>
    <s v="2013-09"/>
    <s v="2018-11"/>
    <n v="1.2505235205464884"/>
    <n v="8642265775.18013"/>
  </r>
  <r>
    <n v="33"/>
    <d v="2013-11-27T00:00:00"/>
    <d v="2013-07-13T00:00:00"/>
    <s v="Tribunal Administrativo de Antioquia - M.P. Yolanda Obando Montes"/>
    <s v="5001233300020130102600"/>
    <x v="2"/>
    <n v="830130800"/>
    <s v="Universidad de Antioquia-Fondo Acumulativo Universitario"/>
    <s v="Julián Arce Roger"/>
    <n v="0"/>
    <s v="Nulidad y restablecimiento del derecho"/>
    <n v="0"/>
    <n v="517388097"/>
    <n v="0"/>
    <n v="0"/>
    <n v="0"/>
    <s v="A FAVOR"/>
    <n v="10"/>
    <n v="0"/>
    <n v="0"/>
    <n v="0"/>
    <d v="2018-12-31T00:00:00"/>
    <s v="2013-11"/>
    <s v="2018-11"/>
    <n v="1.2564951055141163"/>
    <n v="650095611.53176284"/>
  </r>
  <r>
    <n v="37"/>
    <d v="2014-02-26T00:00:00"/>
    <d v="2014-01-21T00:00:00"/>
    <s v="Tribunal Admtivo Antioquia. M.P. Yolanda Obando Montes"/>
    <s v="5001233300020140006000"/>
    <x v="2"/>
    <n v="3417692"/>
    <s v="Universidad de Antioquia"/>
    <s v="Carlos Roldán"/>
    <n v="0"/>
    <s v="Nulidad y restablecimiento del derecho Laboral - Lesividad"/>
    <n v="0"/>
    <n v="649146642"/>
    <n v="0"/>
    <n v="0"/>
    <n v="0"/>
    <s v="A FAVOR"/>
    <n v="10"/>
    <n v="0"/>
    <n v="0"/>
    <n v="0"/>
    <d v="2018-12-31T00:00:00"/>
    <s v="2014-02"/>
    <s v="2018-11"/>
    <n v="1.2393108880596451"/>
    <n v="804494501.37795651"/>
  </r>
  <r>
    <n v="38"/>
    <d v="2014-07-16T00:00:00"/>
    <d v="2014-01-21T00:00:00"/>
    <s v="Tribunal Admtivo Antioquia. M.P. Yolanda Obando Montes"/>
    <s v="5001233300020140006100"/>
    <x v="2"/>
    <n v="8442007"/>
    <s v="Universidad de Antioquia"/>
    <s v="Carlos Roldán"/>
    <n v="0"/>
    <s v="Nulidad y restablecimiento del derecho Laboral - Lesividad"/>
    <n v="0"/>
    <n v="562940107"/>
    <n v="0"/>
    <n v="0"/>
    <n v="0"/>
    <s v="A FAVOR"/>
    <n v="10"/>
    <n v="0"/>
    <n v="0"/>
    <n v="0"/>
    <d v="2018-12-31T00:00:00"/>
    <s v="2014-07"/>
    <s v="2018-11"/>
    <n v="1.2199201855485335"/>
    <n v="686741999.78415132"/>
  </r>
  <r>
    <n v="39"/>
    <d v="2013-10-02T00:00:00"/>
    <d v="2013-04-09T00:00:00"/>
    <s v="JUZGADO 22 ADMINISTRATIVO DE MEDELLÍN"/>
    <s v="5001333301620120032801"/>
    <x v="2"/>
    <n v="22097392"/>
    <s v="Universidad de Antioquia"/>
    <s v="Santiago Alejandro Jiménez Campiño"/>
    <n v="0"/>
    <s v="EJECUTIVO CONTRACTUAL"/>
    <n v="0"/>
    <n v="46869678"/>
    <n v="0"/>
    <n v="0"/>
    <n v="0"/>
    <s v="A FAVOR"/>
    <n v="10"/>
    <n v="0"/>
    <n v="0"/>
    <n v="0"/>
    <d v="2018-12-31T00:00:00"/>
    <s v="2013-10"/>
    <s v="2018-11"/>
    <n v="1.2537780511875385"/>
    <n v="58764173.542627446"/>
  </r>
  <r>
    <n v="40"/>
    <d v="2013-04-09T00:00:00"/>
    <d v="2013-04-01T00:00:00"/>
    <s v="JUZGADO 10 CIVIL DEL CIRCUITO DE MEDELLÍN"/>
    <s v="5001310301020130025800"/>
    <x v="0"/>
    <n v="42981530"/>
    <s v="Universidad de Antioquia"/>
    <s v="Santiago Alejandro Jiménez Campiño"/>
    <n v="0"/>
    <s v="Ejecutivo Mixto"/>
    <n v="0"/>
    <n v="88222449"/>
    <n v="0"/>
    <n v="0"/>
    <n v="0"/>
    <s v="A FAVOR"/>
    <n v="9"/>
    <n v="0"/>
    <n v="0"/>
    <n v="0"/>
    <d v="2018-12-31T00:00:00"/>
    <s v="2013-04"/>
    <s v="2018-11"/>
    <n v="1.2622532331905363"/>
    <n v="111359071.49023719"/>
  </r>
  <r>
    <n v="41"/>
    <d v="2013-07-09T00:00:00"/>
    <d v="2013-06-28T00:00:00"/>
    <s v="JUZGADO 54 CIVIL MUNICIPAL DE MEDELLÍN"/>
    <s v="11001400305420130086600"/>
    <x v="0"/>
    <n v="79431656"/>
    <s v="Universidad de Antioquia"/>
    <s v="Santiago Alejandro Jiménez Campiño"/>
    <n v="0"/>
    <s v="EJECUTIVO SINGULAR"/>
    <n v="0"/>
    <n v="8630681"/>
    <n v="0"/>
    <n v="0"/>
    <n v="0"/>
    <s v="A FAVOR"/>
    <n v="9"/>
    <n v="0"/>
    <n v="0"/>
    <n v="0"/>
    <d v="2018-12-31T00:00:00"/>
    <s v="2013-07"/>
    <s v="2018-11"/>
    <n v="1.2552326044723723"/>
    <n v="10833512.190000219"/>
  </r>
  <r>
    <n v="42"/>
    <d v="2014-02-13T00:00:00"/>
    <d v="2014-01-13T00:00:00"/>
    <s v="Consejo de Estado - Sección Segunda"/>
    <s v="5001233300020140016700"/>
    <x v="2"/>
    <n v="10518537"/>
    <s v="Universidad de Antioquia"/>
    <s v="Paula Andrea Ramirez"/>
    <n v="0"/>
    <s v="Nulidad y restablecimiento del derecho Laboral - Lesividad"/>
    <n v="0"/>
    <n v="667724736"/>
    <n v="0"/>
    <n v="0"/>
    <n v="0"/>
    <s v="A FAVOR"/>
    <n v="10"/>
    <n v="0"/>
    <n v="0"/>
    <n v="0"/>
    <d v="2018-12-31T00:00:00"/>
    <s v="2014-02"/>
    <s v="2018-11"/>
    <n v="1.2393108880596451"/>
    <n v="827518535.55155206"/>
  </r>
  <r>
    <n v="43"/>
    <d v="2014-02-20T00:00:00"/>
    <d v="2014-01-13T00:00:00"/>
    <s v="Tribunal Administrativo Oral de Antioquia - Beatriz Elena Jaramillo"/>
    <s v="5001233300020140016800"/>
    <x v="2"/>
    <n v="15521654"/>
    <s v="Universidad de Antioquia"/>
    <s v="Paula Andrea Ramirez"/>
    <n v="0"/>
    <s v="Nulidad y restablecimiento del derecho Laboral - Lesividad"/>
    <n v="0"/>
    <n v="126938608"/>
    <n v="0"/>
    <n v="0"/>
    <n v="0"/>
    <s v="A FAVOR"/>
    <n v="10"/>
    <n v="0"/>
    <n v="0"/>
    <n v="0"/>
    <d v="2018-12-31T00:00:00"/>
    <s v="2014-02"/>
    <s v="2018-11"/>
    <n v="1.2393108880596451"/>
    <n v="157316399.00953516"/>
  </r>
  <r>
    <n v="45"/>
    <d v="2014-02-27T00:00:00"/>
    <d v="2014-01-23T00:00:00"/>
    <s v="Tribunal Administrativo Oral de Antioquia - Alvaro Cruz Riaño"/>
    <s v="5001233300020140019300"/>
    <x v="2"/>
    <n v="31222970"/>
    <s v="Universidad de Antioquia"/>
    <s v="Paula Andrea Ramirez"/>
    <n v="0"/>
    <s v="Nulidad y restablecimiento del derecho Laboral - Lesividad"/>
    <n v="0"/>
    <n v="417988907"/>
    <n v="0"/>
    <n v="0"/>
    <n v="0"/>
    <s v="A FAVOR"/>
    <n v="10"/>
    <n v="0"/>
    <n v="0"/>
    <n v="0"/>
    <d v="2018-12-31T00:00:00"/>
    <s v="2014-02"/>
    <s v="2018-11"/>
    <n v="1.2393108880596451"/>
    <n v="518018203.53325039"/>
  </r>
  <r>
    <n v="47"/>
    <d v="2014-02-26T00:00:00"/>
    <d v="2014-01-21T00:00:00"/>
    <s v="T.A.A MAG YOLANDA OBANDO"/>
    <s v="5001233300020140006201"/>
    <x v="2"/>
    <n v="8266747"/>
    <s v="Universidad de Antioquia"/>
    <s v="DIANA G"/>
    <n v="0"/>
    <s v="Nulidad y restablecimiento del derecho Laboral - Lesividad"/>
    <n v="0"/>
    <n v="873092361"/>
    <n v="0"/>
    <n v="0"/>
    <n v="0"/>
    <s v="A FAVOR"/>
    <n v="10"/>
    <n v="0"/>
    <n v="0"/>
    <n v="0"/>
    <d v="2018-12-31T00:00:00"/>
    <s v="2014-02"/>
    <s v="2018-11"/>
    <n v="1.2393108880596451"/>
    <n v="1082032869.2690022"/>
  </r>
  <r>
    <n v="51"/>
    <d v="2014-02-27T00:00:00"/>
    <d v="2014-01-21T00:00:00"/>
    <s v="Tribunal Administrativo Oral de Antioquia - Alvaro Cruz Riaño"/>
    <s v="5001233300020140007200"/>
    <x v="2"/>
    <n v="8270498"/>
    <s v="Universidad de Antioquia"/>
    <s v="Paula Andrea Ramirez"/>
    <n v="0"/>
    <s v="Nulidad y restablecimiento del derecho Laboral - Lesividad"/>
    <n v="0"/>
    <n v="926665427"/>
    <n v="0"/>
    <n v="0"/>
    <n v="0"/>
    <s v="A FAVOR"/>
    <n v="10"/>
    <n v="0"/>
    <n v="0"/>
    <n v="0"/>
    <d v="2018-12-31T00:00:00"/>
    <s v="2014-02"/>
    <s v="2018-11"/>
    <n v="1.2393108880596451"/>
    <n v="1148426553.2695403"/>
  </r>
  <r>
    <n v="54"/>
    <d v="2013-04-18T00:00:00"/>
    <d v="2013-04-04T00:00:00"/>
    <s v="JUZGADO 24 CIVIL MUNICIPAL DE MEDELLÍN"/>
    <s v="5001400302420130034200"/>
    <x v="0"/>
    <n v="43034810"/>
    <s v="Universidad de Antioquia"/>
    <s v="Santiago Alejandro Jiménez Campiño"/>
    <n v="0"/>
    <s v="EJECUTIVO SINGULAR"/>
    <n v="0"/>
    <n v="2280000"/>
    <n v="0"/>
    <n v="0"/>
    <n v="0"/>
    <s v="A FAVOR"/>
    <n v="9"/>
    <n v="0"/>
    <n v="0"/>
    <n v="0"/>
    <d v="2018-12-31T00:00:00"/>
    <s v="2013-04"/>
    <s v="2018-11"/>
    <n v="1.2622532331905363"/>
    <n v="2877937.3716744226"/>
  </r>
  <r>
    <n v="58"/>
    <d v="2015-11-23T00:00:00"/>
    <d v="2014-07-14T00:00:00"/>
    <s v="JDO 10 ADTVO"/>
    <s v="5001333301020140098300"/>
    <x v="2"/>
    <n v="39160516"/>
    <s v="Universidad de Antioquia"/>
    <s v="Carlos Roldán"/>
    <n v="0"/>
    <s v="Nulidad y restablecimiento del derecho Laboral - Lesividad"/>
    <n v="0"/>
    <n v="10576648"/>
    <n v="0"/>
    <n v="0"/>
    <n v="0"/>
    <s v="A FAVOR"/>
    <n v="10"/>
    <n v="0"/>
    <n v="0"/>
    <n v="0"/>
    <d v="2018-12-31T00:00:00"/>
    <s v="2015-11"/>
    <s v="2018-11"/>
    <n v="1.1393570460503311"/>
    <n v="12050578.422394142"/>
  </r>
  <r>
    <n v="59"/>
    <d v="2012-12-18T00:00:00"/>
    <d v="2012-11-08T00:00:00"/>
    <s v="JUZGADO 26 ADMINISTRATIVO DE MEDELLÍN"/>
    <s v="5001333302620120032200"/>
    <x v="2"/>
    <n v="43749090"/>
    <s v="Universidad de Antioquia"/>
    <s v="Santiago Alejandro Jiménez Campiño"/>
    <n v="0"/>
    <s v="EJECUTIVO SINGULAR"/>
    <n v="0"/>
    <n v="16128232"/>
    <n v="0"/>
    <n v="0"/>
    <n v="0"/>
    <s v="A FAVOR"/>
    <n v="12"/>
    <n v="0"/>
    <n v="0"/>
    <n v="0"/>
    <d v="2018-12-31T00:00:00"/>
    <s v="2012-12"/>
    <s v="2018-11"/>
    <n v="1.2774768204487437"/>
    <n v="20603442.534819681"/>
  </r>
  <r>
    <n v="63"/>
    <d v="2013-01-28T00:00:00"/>
    <d v="2012-12-14T00:00:00"/>
    <s v="JUZGADO 01 CIVIL MUNICIPAL DE ENVIGADO"/>
    <s v="5001233100020090129501"/>
    <x v="0"/>
    <n v="7249668"/>
    <s v="Universidad de Antioquia"/>
    <s v="Santiago Alejandro Jiménez Campiño"/>
    <n v="0"/>
    <s v="EJECUTIVO SINGULAR"/>
    <n v="0"/>
    <n v="48651723"/>
    <n v="0"/>
    <n v="0"/>
    <n v="0"/>
    <s v="A FAVOR"/>
    <n v="9"/>
    <n v="0"/>
    <n v="0"/>
    <n v="0"/>
    <d v="2018-12-31T00:00:00"/>
    <s v="2013-01"/>
    <s v="2018-11"/>
    <n v="1.2736814256447482"/>
    <n v="61966795.910713382"/>
  </r>
  <r>
    <n v="64"/>
    <d v="2014-02-06T00:00:00"/>
    <d v="2014-01-21T00:00:00"/>
    <s v="Tribunal Administrativo Oral de Antioquia - Gloria Maria Gomez"/>
    <s v="5001233300020140007000"/>
    <x v="2"/>
    <n v="8274964"/>
    <s v="Universidad de Antioquia"/>
    <s v="Paula Andrea Ramirez"/>
    <n v="0"/>
    <s v="Nulidad y restablecimiento del derecho Laboral - Lesividad"/>
    <n v="0"/>
    <n v="482776516"/>
    <n v="0"/>
    <n v="0"/>
    <n v="0"/>
    <s v="A FAVOR"/>
    <n v="10"/>
    <n v="0"/>
    <n v="0"/>
    <n v="0"/>
    <d v="2018-12-31T00:00:00"/>
    <s v="2014-02"/>
    <s v="2018-11"/>
    <n v="1.2393108880596451"/>
    <n v="598310192.77830148"/>
  </r>
  <r>
    <n v="66"/>
    <d v="2014-09-27T00:00:00"/>
    <d v="2014-07-23T00:00:00"/>
    <s v="Tribunal Administrativo Oral de Antioquia - Yolanda Obando Montes"/>
    <s v="5001233300020140121300"/>
    <x v="2"/>
    <n v="14963475"/>
    <s v="Universidad de Antioquia"/>
    <s v="Paula Andrea Ramirez"/>
    <n v="0"/>
    <s v="Nulidad y restablecimiento del derecho Laboral - Lesividad"/>
    <n v="0"/>
    <n v="100975437"/>
    <n v="0"/>
    <n v="0"/>
    <n v="0"/>
    <s v="A FAVOR"/>
    <n v="10"/>
    <n v="0"/>
    <n v="0"/>
    <n v="0"/>
    <d v="2018-12-31T00:00:00"/>
    <s v="2014-09"/>
    <s v="2018-11"/>
    <n v="1.2157951176279642"/>
    <n v="122765443.30495009"/>
  </r>
  <r>
    <n v="67"/>
    <d v="2015-02-02T00:00:00"/>
    <d v="2014-08-14T00:00:00"/>
    <s v="Tribunal Admtivo Antioquia. M.P. Alvaro Cruz Riaño"/>
    <s v="5001233300020140133100"/>
    <x v="2"/>
    <n v="21776027"/>
    <s v="Universidad de Antioquia"/>
    <s v="Carlos Roldán"/>
    <n v="0"/>
    <s v="Nulidad y restablecimiento del derecho Laboral - Lesividad"/>
    <n v="0"/>
    <n v="41875829"/>
    <n v="0"/>
    <n v="0"/>
    <n v="0"/>
    <s v="A FAVOR"/>
    <n v="10"/>
    <n v="0"/>
    <n v="0"/>
    <n v="0"/>
    <d v="2018-12-31T00:00:00"/>
    <s v="2015-02"/>
    <s v="2018-11"/>
    <n v="1.1875799980036978"/>
    <n v="49730896.920223191"/>
  </r>
  <r>
    <n v="68"/>
    <d v="2015-01-26T00:00:00"/>
    <d v="2014-08-14T00:00:00"/>
    <s v="T.A.A MAG ALVARO CRUZ RIAÑO"/>
    <s v="5001233300020140133000"/>
    <x v="2"/>
    <n v="14966104"/>
    <s v="Universidad de Antioquia"/>
    <s v="Carlos Roldán"/>
    <n v="0"/>
    <s v="Nulidad y restablecimiento del derecho Laboral - Lesividad"/>
    <n v="0"/>
    <n v="37911506"/>
    <n v="0"/>
    <n v="0"/>
    <n v="0"/>
    <s v="A FAVOR"/>
    <n v="11"/>
    <n v="0"/>
    <n v="0"/>
    <n v="0"/>
    <d v="2018-12-31T00:00:00"/>
    <s v="2015-01"/>
    <s v="2018-11"/>
    <n v="1.2012325630175915"/>
    <n v="45540535.520236798"/>
  </r>
  <r>
    <n v="69"/>
    <d v="2014-09-18T00:00:00"/>
    <d v="2014-08-28T00:00:00"/>
    <s v="JDO 29 ADTVO"/>
    <s v="5001333302920140126100"/>
    <x v="2"/>
    <n v="3433677"/>
    <s v="Universidad de Antioquia"/>
    <s v="Carlos Roldán"/>
    <n v="0"/>
    <s v="Nulidad y restablecimiento del derecho Laboral - Lesividad"/>
    <n v="0"/>
    <n v="30455864"/>
    <n v="0"/>
    <n v="0"/>
    <n v="0"/>
    <s v="A FAVOR"/>
    <n v="10"/>
    <n v="0"/>
    <n v="0"/>
    <n v="0"/>
    <d v="2018-12-31T00:00:00"/>
    <s v="2014-09"/>
    <s v="2018-11"/>
    <n v="1.2157951176279642"/>
    <n v="37028090.754341282"/>
  </r>
  <r>
    <n v="70"/>
    <d v="2014-09-25T00:00:00"/>
    <d v="2014-08-28T00:00:00"/>
    <s v="JDO 30 ADTVO"/>
    <s v="5001333303020140126700"/>
    <x v="2"/>
    <n v="6784103"/>
    <s v="Universidad de Antioquia"/>
    <s v="Carlos Roldán"/>
    <n v="0"/>
    <s v="Nulidad y restablecimiento del derecho Laboral - Lesividad"/>
    <n v="0"/>
    <n v="11850936"/>
    <n v="0"/>
    <n v="0"/>
    <n v="0"/>
    <s v="A FAVOR"/>
    <n v="10"/>
    <n v="0"/>
    <n v="0"/>
    <n v="0"/>
    <d v="2018-12-31T00:00:00"/>
    <s v="2014-09"/>
    <s v="2018-11"/>
    <n v="1.2157951176279642"/>
    <n v="14408310.128121477"/>
  </r>
  <r>
    <n v="72"/>
    <d v="2014-09-17T00:00:00"/>
    <d v="2014-09-04T00:00:00"/>
    <s v="Tribunal Admtivo Antioquia. M.P. Gonzalo Javier Zambrano"/>
    <s v="5001233300020140157200"/>
    <x v="2"/>
    <n v="32395477"/>
    <s v="Universidad de Antioquia"/>
    <s v="Carlos Roldán"/>
    <n v="0"/>
    <s v="Nulidad y restablecimiento del derecho Laboral - Lesividad"/>
    <n v="0"/>
    <n v="48816000"/>
    <n v="0"/>
    <n v="0"/>
    <n v="0"/>
    <s v="A FAVOR"/>
    <n v="10"/>
    <n v="0"/>
    <n v="0"/>
    <n v="0"/>
    <d v="2018-12-31T00:00:00"/>
    <s v="2014-09"/>
    <s v="2018-11"/>
    <n v="1.2157951176279642"/>
    <n v="59350254.462126702"/>
  </r>
  <r>
    <n v="73"/>
    <d v="2015-02-17T00:00:00"/>
    <d v="2014-09-04T00:00:00"/>
    <s v="T.A.A MAG MARTHA CECILIA MADRID ROLDAN. S ORAL"/>
    <s v="5001233300020140158000"/>
    <x v="2"/>
    <n v="8255408"/>
    <s v="Universidad de Antioquia"/>
    <s v="Carlos Roldán"/>
    <n v="0"/>
    <s v="Nulidad y restablecimiento del derecho Laboral - Lesividad"/>
    <n v="0"/>
    <n v="41033816"/>
    <n v="0"/>
    <n v="0"/>
    <n v="0"/>
    <s v="A FAVOR"/>
    <n v="11"/>
    <n v="0"/>
    <n v="0"/>
    <n v="0"/>
    <d v="2018-12-31T00:00:00"/>
    <s v="2015-02"/>
    <s v="2018-11"/>
    <n v="1.1875799980036978"/>
    <n v="48730939.123364106"/>
  </r>
  <r>
    <n v="74"/>
    <d v="2014-09-12T00:00:00"/>
    <d v="2014-07-15T00:00:00"/>
    <s v="Cuarto Admtvo Oral"/>
    <s v="5001333300420140098800"/>
    <x v="2"/>
    <n v="32442221"/>
    <s v="Universidad de Antioquia"/>
    <s v="Carlos Roldán"/>
    <n v="0"/>
    <s v="Nulidad y restablecimiento del derecho Laboral - Lesividad"/>
    <n v="0"/>
    <n v="4449552"/>
    <n v="0"/>
    <n v="0"/>
    <n v="0"/>
    <s v="A FAVOR"/>
    <n v="10"/>
    <n v="0"/>
    <n v="0"/>
    <n v="0"/>
    <d v="2018-12-31T00:00:00"/>
    <s v="2014-09"/>
    <s v="2018-11"/>
    <n v="1.2157951176279642"/>
    <n v="5409743.5972317439"/>
  </r>
  <r>
    <n v="75"/>
    <d v="2014-07-17T00:00:00"/>
    <d v="2014-01-21T00:00:00"/>
    <s v="Tribunal Administrativo Oral de Antioquia - Yolanda Obando Montes"/>
    <s v="5001233300020140006700"/>
    <x v="2"/>
    <n v="32451735"/>
    <s v="Universidad de Antioquia"/>
    <s v="Paula Andrea Ramirez"/>
    <n v="0"/>
    <s v="Nulidad y restablecimiento del derecho Laboral - Lesividad"/>
    <n v="0"/>
    <n v="105853047"/>
    <n v="0"/>
    <n v="0"/>
    <n v="0"/>
    <s v="A FAVOR"/>
    <n v="10"/>
    <n v="0"/>
    <n v="0"/>
    <n v="0"/>
    <d v="2018-12-31T00:00:00"/>
    <s v="2014-07"/>
    <s v="2018-11"/>
    <n v="1.2199201855485335"/>
    <n v="129132268.73711765"/>
  </r>
  <r>
    <n v="76"/>
    <d v="2014-09-23T00:00:00"/>
    <d v="2014-08-22T00:00:00"/>
    <s v="Juzgado 17 Administrativo Oral de Medellín"/>
    <s v="5001333301720140036200"/>
    <x v="2"/>
    <n v="10993380"/>
    <s v="Universidad de Antioquia"/>
    <s v="Paula Andrea Ramirez"/>
    <n v="0"/>
    <s v="Nulidad y restablecimiento del derecho Laboral - Lesividad"/>
    <n v="0"/>
    <n v="119072436"/>
    <n v="0"/>
    <n v="0"/>
    <n v="0"/>
    <s v="A FAVOR"/>
    <n v="11"/>
    <n v="0"/>
    <n v="0"/>
    <n v="0"/>
    <d v="2018-12-31T00:00:00"/>
    <s v="2014-09"/>
    <s v="2018-11"/>
    <n v="1.2157951176279642"/>
    <n v="144767686.33286825"/>
  </r>
  <r>
    <n v="78"/>
    <d v="2014-10-23T00:00:00"/>
    <d v="2014-10-06T00:00:00"/>
    <s v="JDO 27 ADTVO"/>
    <s v="5001333302720140144600"/>
    <x v="2"/>
    <n v="8245949"/>
    <s v="Universidad de Antioquia"/>
    <s v="Carlos Roldán"/>
    <n v="0"/>
    <s v="Nulidad y restablecimiento del derecho Laboral - Lesividad"/>
    <n v="0"/>
    <n v="11924888"/>
    <n v="0"/>
    <n v="0"/>
    <n v="0"/>
    <s v="A FAVOR"/>
    <n v="10"/>
    <n v="0"/>
    <n v="0"/>
    <n v="0"/>
    <d v="2018-12-31T00:00:00"/>
    <s v="2014-10"/>
    <s v="2018-11"/>
    <n v="1.2137948917727839"/>
    <n v="14474368.13936257"/>
  </r>
  <r>
    <n v="79"/>
    <d v="2014-10-22T00:00:00"/>
    <d v="2014-10-06T00:00:00"/>
    <s v="JDO 24 ADTVO"/>
    <s v="5001333302420140145900"/>
    <x v="2"/>
    <n v="21375240"/>
    <s v="Universidad de Antioquia"/>
    <s v="Carlos Roldán"/>
    <n v="0"/>
    <s v="Nulidad y restablecimiento del derecho Laboral - Lesividad"/>
    <n v="0"/>
    <n v="27894868"/>
    <n v="0"/>
    <n v="0"/>
    <n v="0"/>
    <s v="A FAVOR"/>
    <n v="10"/>
    <n v="0"/>
    <n v="0"/>
    <n v="0"/>
    <d v="2018-12-31T00:00:00"/>
    <s v="2014-10"/>
    <s v="2018-11"/>
    <n v="1.2137948917727839"/>
    <n v="33858648.285076089"/>
  </r>
  <r>
    <n v="80"/>
    <d v="2014-09-18T00:00:00"/>
    <d v="2014-08-19T00:00:00"/>
    <s v="Tribunal Administrativo Oral de Antioquia - Gonzalo Javier Zambrano"/>
    <s v="5001233300020140135400"/>
    <x v="2"/>
    <n v="21364644"/>
    <s v="Universidad de Antioquia"/>
    <s v="Paula Andrea Ramirez"/>
    <n v="0"/>
    <s v="Nulidad y restablecimiento del derecho Laboral - Lesividad"/>
    <n v="0"/>
    <n v="274974969"/>
    <n v="0"/>
    <n v="0"/>
    <n v="0"/>
    <s v="A FAVOR"/>
    <n v="10"/>
    <n v="0"/>
    <n v="0"/>
    <n v="0"/>
    <d v="2018-12-31T00:00:00"/>
    <s v="2014-09"/>
    <s v="2018-11"/>
    <n v="1.2157951176279642"/>
    <n v="334313224.78010082"/>
  </r>
  <r>
    <n v="81"/>
    <d v="2014-10-01T00:00:00"/>
    <d v="2014-08-14T00:00:00"/>
    <s v="T.A.A MAG BEATRIZ ELENA JARAMILLO"/>
    <s v="5001233300020140132901"/>
    <x v="2"/>
    <n v="8259305"/>
    <s v="Universidad de Antioquia"/>
    <s v="DIANA G"/>
    <n v="0"/>
    <s v="Nulidad y restablecimiento del derecho Laboral - Lesividad"/>
    <n v="0"/>
    <n v="59302143"/>
    <n v="0"/>
    <n v="0"/>
    <n v="0"/>
    <s v="A FAVOR"/>
    <n v="10"/>
    <n v="0"/>
    <n v="0"/>
    <n v="0"/>
    <d v="2018-12-31T00:00:00"/>
    <s v="2014-10"/>
    <s v="2018-11"/>
    <n v="1.2137948917727839"/>
    <n v="71980638.244579151"/>
  </r>
  <r>
    <n v="82"/>
    <d v="2015-02-17T00:00:00"/>
    <d v="2014-10-30T00:00:00"/>
    <s v="Tribunal Admtivo Antioquia. M.P. Jairo Jimenez A."/>
    <s v="5001233300020140190600"/>
    <x v="2"/>
    <n v="32407385"/>
    <s v="Universidad de Antioquia"/>
    <s v="Carlos Roldán"/>
    <n v="0"/>
    <s v="Nulidad y restablecimiento del derecho Laboral - Lesividad"/>
    <n v="0"/>
    <n v="39906563"/>
    <n v="0"/>
    <n v="0"/>
    <n v="0"/>
    <s v="A FAVOR"/>
    <n v="10"/>
    <n v="0"/>
    <n v="0"/>
    <n v="0"/>
    <d v="2018-12-31T00:00:00"/>
    <s v="2015-02"/>
    <s v="2018-11"/>
    <n v="1.1875799980036978"/>
    <n v="47392236.007874444"/>
  </r>
  <r>
    <n v="83"/>
    <d v="2015-01-28T00:00:00"/>
    <d v="2014-10-30T00:00:00"/>
    <s v="T.A.A MAG YOLANDA OBANDO"/>
    <s v="5001233300020140190500"/>
    <x v="2"/>
    <n v="17105008"/>
    <s v="Universidad de Antioquia"/>
    <s v="Carlos Roldán"/>
    <n v="0"/>
    <s v="Nulidad y restablecimiento del derecho Laboral - Lesividad"/>
    <n v="0"/>
    <n v="38923811"/>
    <n v="0"/>
    <n v="0"/>
    <n v="0"/>
    <s v="A FAVOR"/>
    <n v="11"/>
    <n v="0"/>
    <n v="0"/>
    <n v="0"/>
    <d v="2018-12-31T00:00:00"/>
    <s v="2015-01"/>
    <s v="2018-11"/>
    <n v="1.2012325630175915"/>
    <n v="46756549.249942325"/>
  </r>
  <r>
    <n v="84"/>
    <d v="2014-11-25T00:00:00"/>
    <d v="2014-10-30T00:00:00"/>
    <s v="T.A.A MAG JUAN GUILLERMO ARBELAEZ"/>
    <s v="5001233300020140190700"/>
    <x v="2"/>
    <n v="8241460"/>
    <s v="Universidad de Antioquia"/>
    <s v="Carlos Roldán"/>
    <n v="0"/>
    <s v="Nulidad y restablecimiento del derecho Laboral - Lesividad"/>
    <n v="0"/>
    <n v="41679636"/>
    <n v="0"/>
    <n v="0"/>
    <n v="0"/>
    <s v="A FAVOR"/>
    <n v="10"/>
    <n v="0"/>
    <n v="0"/>
    <n v="0"/>
    <d v="2018-12-31T00:00:00"/>
    <s v="2014-11"/>
    <s v="2018-11"/>
    <n v="1.212197114976036"/>
    <n v="50523934.512451328"/>
  </r>
  <r>
    <n v="86"/>
    <d v="2013-11-14T00:00:00"/>
    <d v="2013-11-05T00:00:00"/>
    <s v="JUZGADO 17 CIVIL DEL CIRCUITO DE MEDELLÍN"/>
    <s v="5001310301720130106100"/>
    <x v="0"/>
    <n v="71878560"/>
    <s v="Universidad de Antioquia"/>
    <s v="Santiago Alejandro Jiménez Campiño"/>
    <n v="0"/>
    <s v="Ejecutivo Mixto"/>
    <n v="0"/>
    <n v="66562420"/>
    <n v="0"/>
    <n v="0"/>
    <n v="0"/>
    <s v="A FAVOR"/>
    <n v="9"/>
    <n v="0"/>
    <n v="0"/>
    <n v="0"/>
    <d v="2018-12-31T00:00:00"/>
    <s v="2013-11"/>
    <s v="2018-11"/>
    <n v="1.2564951055141163"/>
    <n v="83635354.941174924"/>
  </r>
  <r>
    <n v="87"/>
    <d v="2014-10-02T00:00:00"/>
    <d v="2014-08-19T00:00:00"/>
    <s v="Tribunal Administrativo Oral de Antioquia - Beatriz Elena Jaramillo"/>
    <s v="5001233300020140135500"/>
    <x v="2"/>
    <n v="21366575"/>
    <s v="Universidad de Antioquia"/>
    <s v="Paula Andrea Ramirez"/>
    <n v="0"/>
    <s v="Nulidad y restablecimiento del derecho Laboral - Lesividad"/>
    <n v="0"/>
    <n v="123328489"/>
    <n v="0"/>
    <n v="0"/>
    <n v="0"/>
    <s v="A FAVOR"/>
    <n v="10"/>
    <n v="0"/>
    <n v="0"/>
    <n v="0"/>
    <d v="2018-12-31T00:00:00"/>
    <s v="2014-10"/>
    <s v="2018-11"/>
    <n v="1.2137948917727839"/>
    <n v="149695489.95825598"/>
  </r>
  <r>
    <n v="89"/>
    <d v="2014-11-18T00:00:00"/>
    <d v="2014-08-06T00:00:00"/>
    <s v="Juzgado 9 Administrativo Oral de Medellín"/>
    <s v="5001333300920140114400"/>
    <x v="2"/>
    <n v="32421701"/>
    <s v="Universidad de Antioquia"/>
    <s v="Paula Andrea Ramirez"/>
    <n v="0"/>
    <s v="Nulidad y restablecimiento del derecho Laboral - Lesividad"/>
    <n v="0"/>
    <n v="8612884"/>
    <n v="0"/>
    <n v="0"/>
    <n v="0"/>
    <s v="A FAVOR"/>
    <n v="10"/>
    <n v="0"/>
    <n v="0"/>
    <n v="0"/>
    <d v="2018-12-31T00:00:00"/>
    <s v="2014-11"/>
    <s v="2018-11"/>
    <n v="1.212197114976036"/>
    <n v="10440513.13642326"/>
  </r>
  <r>
    <n v="90"/>
    <d v="2014-05-05T00:00:00"/>
    <d v="2014-03-20T00:00:00"/>
    <s v="Juzgado 4 Civil Municipal de Descongestión de Mínima y Menor Cuantía de Medellín"/>
    <s v="5001402270420140028000"/>
    <x v="0"/>
    <n v="8355930"/>
    <s v="Universidad de Antioquia"/>
    <s v="Santiago Alejandro Jiménez Campiño"/>
    <n v="0"/>
    <s v="EJECUTIVO SINGULAR"/>
    <n v="0"/>
    <n v="8945552"/>
    <n v="0"/>
    <n v="0"/>
    <n v="0"/>
    <s v="A FAVOR"/>
    <n v="7"/>
    <n v="0"/>
    <n v="0"/>
    <n v="0"/>
    <d v="2018-12-31T00:00:00"/>
    <s v="2014-05"/>
    <s v="2018-11"/>
    <n v="1.2229045195695187"/>
    <n v="10939555.970844148"/>
  </r>
  <r>
    <n v="93"/>
    <d v="2014-11-24T00:00:00"/>
    <d v="2014-09-22T00:00:00"/>
    <s v="Juzgado 4 Administrativo Oral de Medellín"/>
    <s v="5001333300420140137000"/>
    <x v="2"/>
    <n v="8255152"/>
    <s v="Universidad de Antioquia"/>
    <s v="Paula Andrea Ramirez"/>
    <n v="0"/>
    <s v="Nulidad y restablecimiento del derecho Laboral - Lesividad"/>
    <n v="0"/>
    <n v="119381034"/>
    <n v="0"/>
    <n v="0"/>
    <n v="0"/>
    <s v="A FAVOR"/>
    <n v="10"/>
    <n v="0"/>
    <n v="0"/>
    <n v="0"/>
    <d v="2018-12-31T00:00:00"/>
    <s v="2014-11"/>
    <s v="2018-11"/>
    <n v="1.212197114976036"/>
    <n v="144713344.99765605"/>
  </r>
  <r>
    <n v="94"/>
    <d v="2014-11-18T00:00:00"/>
    <d v="2014-09-22T00:00:00"/>
    <s v="Juzgado 9 Administrativo Oral de Medellín"/>
    <s v="5001333300920140138000"/>
    <x v="2"/>
    <n v="8252072"/>
    <s v="Universidad de Antioquia"/>
    <s v="Paula Andrea Ramirez"/>
    <n v="0"/>
    <s v="Nulidad y restablecimiento del derecho Laboral - Lesividad"/>
    <n v="0"/>
    <n v="106142972"/>
    <n v="0"/>
    <n v="0"/>
    <n v="0"/>
    <s v="A FAVOR"/>
    <n v="10"/>
    <n v="0"/>
    <n v="0"/>
    <n v="0"/>
    <d v="2018-12-31T00:00:00"/>
    <s v="2014-11"/>
    <s v="2018-11"/>
    <n v="1.212197114976036"/>
    <n v="128666204.43338217"/>
  </r>
  <r>
    <n v="95"/>
    <d v="2014-12-11T00:00:00"/>
    <d v="2014-12-03T00:00:00"/>
    <s v="Tribunal Administrativo Oral de Antioquia - Yolanda Obando Montes"/>
    <s v="5001233300020140216600"/>
    <x v="2"/>
    <n v="24288320"/>
    <s v="Universidad de Antioquia"/>
    <s v="Paula Andrea Ramirez"/>
    <n v="0"/>
    <s v="Nulidad y restablecimiento del derecho Laboral - Lesividad"/>
    <n v="0"/>
    <n v="173669156"/>
    <n v="0"/>
    <n v="0"/>
    <n v="0"/>
    <s v="A FAVOR"/>
    <n v="10"/>
    <n v="0"/>
    <n v="0"/>
    <n v="0"/>
    <d v="2018-12-31T00:00:00"/>
    <s v="2014-12"/>
    <s v="2018-11"/>
    <n v="1.2089719265344638"/>
    <n v="209961134.10893434"/>
  </r>
  <r>
    <n v="96"/>
    <d v="2014-12-11T00:00:00"/>
    <d v="2014-11-28T00:00:00"/>
    <s v="Tribunal Administrativo Oral de Antioquia - Juan Guillermo Arbelaez Arbelaez"/>
    <s v="5001233300020140212300"/>
    <x v="2"/>
    <n v="8261225"/>
    <s v="Universidad de Antioquia"/>
    <s v="Paula Andrea Ramirez"/>
    <n v="0"/>
    <s v="Nulidad y restablecimiento del derecho Laboral - Lesividad"/>
    <n v="0"/>
    <n v="38294266"/>
    <n v="0"/>
    <n v="0"/>
    <n v="0"/>
    <s v="A FAVOR"/>
    <n v="10"/>
    <n v="0"/>
    <n v="0"/>
    <n v="0"/>
    <d v="2018-12-31T00:00:00"/>
    <s v="2014-12"/>
    <s v="2018-11"/>
    <n v="1.2089719265344638"/>
    <n v="46296692.541243218"/>
  </r>
  <r>
    <n v="98"/>
    <d v="2014-12-11T00:00:00"/>
    <d v="2014-11-19T00:00:00"/>
    <s v="Tribunal Administrativo Oral de Antioquia - Yolanda Obando Montes"/>
    <s v="5001233300020140212200"/>
    <x v="2"/>
    <n v="8253814"/>
    <s v="Universidad de Antioquia"/>
    <s v="Paula Andrea Ramirez"/>
    <n v="0"/>
    <s v="Nulidad y restablecimiento del derecho Laboral - Lesividad"/>
    <n v="0"/>
    <n v="158287979"/>
    <n v="0"/>
    <n v="0"/>
    <n v="0"/>
    <s v="A FAVOR"/>
    <n v="10"/>
    <n v="0"/>
    <n v="0"/>
    <n v="0"/>
    <d v="2018-12-31T00:00:00"/>
    <s v="2014-12"/>
    <s v="2018-11"/>
    <n v="1.2089719265344638"/>
    <n v="191365722.91887677"/>
  </r>
  <r>
    <n v="102"/>
    <d v="2015-02-06T00:00:00"/>
    <d v="2015-12-03T00:00:00"/>
    <s v="Tribunal Administrativo Oral de Antioquia - Jairo Jimenez Aristizabal"/>
    <s v="5001233300020140216500"/>
    <x v="2"/>
    <n v="32402909"/>
    <s v="Universidad de Antioquia"/>
    <s v="Paula Andrea Ramirez"/>
    <n v="0"/>
    <s v="Nulidad y restablecimiento del derecho Laboral - Lesividad"/>
    <n v="0"/>
    <n v="194995301"/>
    <n v="0"/>
    <n v="0"/>
    <n v="0"/>
    <s v="A FAVOR"/>
    <n v="10"/>
    <n v="0"/>
    <n v="0"/>
    <n v="0"/>
    <d v="2018-12-31T00:00:00"/>
    <s v="2015-02"/>
    <s v="2018-11"/>
    <n v="1.1875799980036978"/>
    <n v="231572519.17231047"/>
  </r>
  <r>
    <n v="103"/>
    <d v="2014-11-07T00:00:00"/>
    <d v="2015-09-24T00:00:00"/>
    <s v="Tribunal Administrativo Oral de Antioquia - Rafael Dario Restrepo"/>
    <s v="5001233300020140171200"/>
    <x v="2"/>
    <n v="8260936"/>
    <s v="Universidad de Antioquia"/>
    <s v="Paula Andrea Ramirez"/>
    <n v="0"/>
    <s v="Nulidad y restablecimiento del derecho Laboral - Lesividad"/>
    <n v="0"/>
    <n v="136442272"/>
    <n v="0"/>
    <n v="0"/>
    <n v="0"/>
    <s v="A FAVOR"/>
    <n v="10"/>
    <n v="0"/>
    <n v="0"/>
    <n v="0"/>
    <d v="2018-12-31T00:00:00"/>
    <s v="2014-11"/>
    <s v="2018-11"/>
    <n v="1.212197114976036"/>
    <n v="165394928.47917557"/>
  </r>
  <r>
    <n v="104"/>
    <d v="2015-03-09T00:00:00"/>
    <d v="2015-02-09T00:00:00"/>
    <s v="Tribunal Administrativo de Antioquia Oralidad"/>
    <s v="5001233300020150167400"/>
    <x v="2"/>
    <n v="899999734"/>
    <s v="Universidad de Antioquia"/>
    <s v="Julián Arce Roger"/>
    <n v="0"/>
    <s v="Reparación Directa"/>
    <n v="0"/>
    <n v="4257605333"/>
    <n v="0"/>
    <n v="0"/>
    <n v="0"/>
    <s v="A FAVOR"/>
    <n v="10"/>
    <n v="0"/>
    <n v="0"/>
    <n v="0"/>
    <d v="2018-12-31T00:00:00"/>
    <s v="2015-03"/>
    <s v="2018-11"/>
    <n v="1.1806633861099944"/>
    <n v="5026798729.1797504"/>
  </r>
  <r>
    <n v="105"/>
    <d v="2014-08-28T00:00:00"/>
    <d v="2014-08-13T00:00:00"/>
    <s v="Juzgado 23 Administrativo Oral de Medellín"/>
    <s v="5001333302320140117800"/>
    <x v="2"/>
    <n v="32461189"/>
    <s v="Universidad de Antioquia"/>
    <s v="Paula Andrea Ramirez"/>
    <n v="0"/>
    <s v="Nulidad y restablecimiento del derecho Laboral - Lesividad"/>
    <n v="0"/>
    <n v="80846174"/>
    <n v="0"/>
    <n v="0"/>
    <n v="0"/>
    <s v="A FAVOR"/>
    <n v="11"/>
    <n v="0"/>
    <n v="0"/>
    <n v="0"/>
    <d v="2018-12-31T00:00:00"/>
    <s v="2014-08"/>
    <s v="2018-11"/>
    <n v="1.217446698302876"/>
    <n v="98425907.606719822"/>
  </r>
  <r>
    <n v="106"/>
    <d v="2014-12-02T00:00:00"/>
    <d v="2014-09-22T00:00:00"/>
    <s v="Juzgado 12 Administrativo Oral de Medellín"/>
    <s v="5001333301220140139100"/>
    <x v="2"/>
    <n v="8257603"/>
    <s v="Universidad de Antioquia"/>
    <s v="Paula Andrea Ramirez"/>
    <n v="0"/>
    <s v="Nulidad y restablecimiento del derecho Laboral - Lesividad"/>
    <n v="0"/>
    <n v="96445480"/>
    <n v="0"/>
    <n v="0"/>
    <n v="0"/>
    <s v="A FAVOR"/>
    <n v="10"/>
    <n v="0"/>
    <n v="0"/>
    <n v="0"/>
    <d v="2018-12-31T00:00:00"/>
    <s v="2014-12"/>
    <s v="2018-11"/>
    <n v="1.2089719265344638"/>
    <n v="116599877.76114111"/>
  </r>
  <r>
    <n v="107"/>
    <d v="2015-02-03T00:00:00"/>
    <d v="2014-09-24T00:00:00"/>
    <s v="Tribunal Administrativo Oral de Antioquia - Beatriz Elena Jaramillo"/>
    <s v="5001233300020140171100"/>
    <x v="2"/>
    <n v="8253937"/>
    <s v="Universidad de Antioquia"/>
    <s v="Paula Andrea Ramirez"/>
    <n v="0"/>
    <s v="Nulidad y restablecimiento del derecho Laboral - Lesividad"/>
    <n v="0"/>
    <n v="214975865"/>
    <n v="0"/>
    <n v="0"/>
    <n v="0"/>
    <s v="A FAVOR"/>
    <n v="10"/>
    <n v="0"/>
    <n v="0"/>
    <n v="0"/>
    <d v="2018-12-31T00:00:00"/>
    <s v="2015-02"/>
    <s v="2018-11"/>
    <n v="1.1875799980036978"/>
    <n v="255301037.32754323"/>
  </r>
  <r>
    <n v="112"/>
    <d v="2015-03-24T00:00:00"/>
    <d v="2014-12-03T00:00:00"/>
    <s v="Tribunal Administrativo Oral de Antioquia - Yolanda Obando Montes"/>
    <s v="5001233300020140216400"/>
    <x v="2"/>
    <n v="4318422"/>
    <s v="Universidad de Antioquia"/>
    <s v="Paula Andrea Ramirez"/>
    <n v="0"/>
    <s v="Nulidad y restablecimiento del derecho Laboral - Lesividad"/>
    <n v="0"/>
    <n v="200568754"/>
    <n v="0"/>
    <n v="0"/>
    <n v="0"/>
    <s v="A FAVOR"/>
    <n v="10"/>
    <n v="0"/>
    <n v="0"/>
    <n v="0"/>
    <d v="2018-12-31T00:00:00"/>
    <s v="2015-03"/>
    <s v="2018-11"/>
    <n v="1.1806633861099944"/>
    <n v="236804184.2455025"/>
  </r>
  <r>
    <n v="115"/>
    <d v="2015-02-26T00:00:00"/>
    <d v="2014-12-19T00:00:00"/>
    <s v="Juzgado 22 Administrativo Oral de Medellín"/>
    <s v="5001333302220140182600"/>
    <x v="2"/>
    <n v="21359003"/>
    <s v="Universidad de Antioquia"/>
    <s v="Paula Andrea Ramirez"/>
    <n v="0"/>
    <s v="Nulidad y restablecimiento del derecho Laboral - Lesividad"/>
    <n v="0"/>
    <n v="30321357"/>
    <n v="0"/>
    <n v="0"/>
    <n v="0"/>
    <s v="A FAVOR"/>
    <n v="10"/>
    <n v="0"/>
    <n v="0"/>
    <n v="0"/>
    <d v="2018-12-31T00:00:00"/>
    <s v="2015-02"/>
    <s v="2018-11"/>
    <n v="1.1875799980036978"/>
    <n v="36009037.085529409"/>
  </r>
  <r>
    <n v="117"/>
    <d v="2015-03-20T00:00:00"/>
    <d v="2014-12-19T00:00:00"/>
    <s v="Juzgado 26 Administrativo Oral de Medellín"/>
    <s v="5001333302620140189100"/>
    <x v="2"/>
    <n v="8314018"/>
    <s v="Universidad de Antioquia"/>
    <s v="Paula Andrea Ramirez"/>
    <n v="0"/>
    <s v="Nulidad y restablecimiento del derecho Laboral - Lesividad"/>
    <n v="0"/>
    <n v="2927766"/>
    <n v="0"/>
    <n v="0"/>
    <n v="0"/>
    <s v="A FAVOR"/>
    <n v="10"/>
    <n v="0"/>
    <n v="0"/>
    <n v="0"/>
    <d v="2018-12-31T00:00:00"/>
    <s v="2015-03"/>
    <s v="2018-11"/>
    <n v="1.1806633861099944"/>
    <n v="3456706.119297714"/>
  </r>
  <r>
    <n v="118"/>
    <d v="2015-05-20T00:00:00"/>
    <d v="2015-01-20T00:00:00"/>
    <s v="Tribunal Administrativo Oral de Antioquia - Jairo Jimenez Aristizabal"/>
    <s v="5001233300020150011100"/>
    <x v="2"/>
    <n v="3407147"/>
    <s v="Universidad de Antioquia"/>
    <s v="Paula Andrea Ramirez"/>
    <n v="0"/>
    <s v="Nulidad y restablecimiento del derecho Laboral - Lesividad"/>
    <n v="0"/>
    <n v="32752129"/>
    <n v="0"/>
    <n v="0"/>
    <n v="0"/>
    <s v="A FAVOR"/>
    <n v="10"/>
    <n v="0"/>
    <n v="0"/>
    <n v="0"/>
    <d v="2018-12-31T00:00:00"/>
    <s v="2015-05"/>
    <s v="2018-11"/>
    <n v="1.1712748292343107"/>
    <n v="38361744.301535115"/>
  </r>
  <r>
    <n v="119"/>
    <d v="2015-05-29T00:00:00"/>
    <d v="2014-12-12T00:00:00"/>
    <s v="Juzgado 1º Administrativo de Medellín"/>
    <s v="5001333300120140044800"/>
    <x v="2"/>
    <n v="890900286"/>
    <s v="Universidad de Antioquia"/>
    <s v="Santiago Alejandro Jiménez Campiño"/>
    <n v="0"/>
    <s v="Controversias contractuales"/>
    <n v="0"/>
    <n v="58522061"/>
    <n v="0"/>
    <n v="0"/>
    <n v="0"/>
    <s v="A FAVOR"/>
    <n v="10"/>
    <n v="0"/>
    <n v="0"/>
    <n v="0"/>
    <d v="2018-12-31T00:00:00"/>
    <s v="2015-05"/>
    <s v="2018-11"/>
    <n v="1.1712748292343107"/>
    <n v="68545417.004214913"/>
  </r>
  <r>
    <n v="120"/>
    <d v="2015-05-15T00:00:00"/>
    <d v="2015-02-16T00:00:00"/>
    <s v="JUZGADO 04 ADMINISTRATIVO DE MEDELLÍN"/>
    <s v="5001333300420150015400"/>
    <x v="2"/>
    <n v="39209238"/>
    <s v="Universidad de Antioquia"/>
    <s v="Santiago Alejandro Jiménez Campiño"/>
    <n v="0"/>
    <s v="Controversias contractuales"/>
    <n v="0"/>
    <n v="23278462"/>
    <n v="0"/>
    <n v="0"/>
    <n v="0"/>
    <s v="A FAVOR"/>
    <n v="10"/>
    <n v="0"/>
    <n v="0"/>
    <n v="0"/>
    <d v="2018-12-31T00:00:00"/>
    <s v="2015-05"/>
    <s v="2018-11"/>
    <n v="1.1712748292343107"/>
    <n v="27265476.60388739"/>
  </r>
  <r>
    <n v="122"/>
    <d v="2015-05-14T00:00:00"/>
    <d v="2014-12-15T00:00:00"/>
    <s v="Tribunal Administrativo Oral de Antioquia - Beatriz Elena Jaramillo"/>
    <s v="5001233300020140226800"/>
    <x v="2"/>
    <n v="32077065"/>
    <s v="Universidad de Antioquia"/>
    <s v="Paula Andrea Ramirez"/>
    <n v="0"/>
    <s v="Nulidad y restablecimiento del derecho Laboral - Lesividad"/>
    <n v="0"/>
    <n v="121428782"/>
    <n v="0"/>
    <n v="0"/>
    <n v="0"/>
    <s v="A FAVOR"/>
    <n v="10"/>
    <n v="0"/>
    <n v="0"/>
    <n v="0"/>
    <d v="2018-12-31T00:00:00"/>
    <s v="2015-05"/>
    <s v="2018-11"/>
    <n v="1.1712748292343107"/>
    <n v="142226475.90118033"/>
  </r>
  <r>
    <n v="123"/>
    <d v="2015-05-14T00:00:00"/>
    <d v="2014-11-14T00:00:00"/>
    <s v="Tribunal Administrativo Oral de Antioquia - Yolanda Obando Montes"/>
    <s v="5001233300020150071100"/>
    <x v="2"/>
    <n v="6785617"/>
    <s v="Universidad de Antioquia"/>
    <s v="Paula Andrea Ramirez"/>
    <n v="0"/>
    <s v="Nulidad y restablecimiento del derecho Laboral - Lesividad"/>
    <n v="0"/>
    <n v="138095016"/>
    <n v="0"/>
    <n v="0"/>
    <n v="0"/>
    <s v="A FAVOR"/>
    <n v="10"/>
    <n v="0"/>
    <n v="0"/>
    <n v="0"/>
    <d v="2018-12-31T00:00:00"/>
    <s v="2015-05"/>
    <s v="2018-11"/>
    <n v="1.1712748292343107"/>
    <n v="161747216.2835094"/>
  </r>
  <r>
    <n v="124"/>
    <d v="2015-05-27T00:00:00"/>
    <d v="2014-12-01T00:00:00"/>
    <s v="Juzgado 13 Administrativo Oral de Medellín"/>
    <s v="5001333301320140034800"/>
    <x v="2"/>
    <n v="32442589"/>
    <s v="Universidad de Antioquia"/>
    <s v="Paula Andrea Ramirez"/>
    <n v="0"/>
    <s v="Nulidad y restablecimiento del derecho Laboral - Lesividad"/>
    <n v="0"/>
    <n v="43342014"/>
    <n v="0"/>
    <n v="0"/>
    <n v="0"/>
    <s v="A FAVOR"/>
    <n v="10"/>
    <n v="0"/>
    <n v="0"/>
    <n v="0"/>
    <d v="2018-12-31T00:00:00"/>
    <s v="2015-05"/>
    <s v="2018-11"/>
    <n v="1.1712748292343107"/>
    <n v="50765410.046521105"/>
  </r>
  <r>
    <n v="131"/>
    <d v="2013-05-02T00:00:00"/>
    <d v="2013-04-29T00:00:00"/>
    <s v="JUZGADO 26 ADMINISTRATIVO DE MEDELLÍN"/>
    <s v="5001333302620130038700"/>
    <x v="2"/>
    <n v="39160391"/>
    <s v="Universidad de Antioquia"/>
    <s v="Santiago Alejandro Jiménez Campiño"/>
    <n v="0"/>
    <s v="EJECUTIVO CONTRACTUAL"/>
    <n v="0"/>
    <n v="16699454"/>
    <n v="0"/>
    <n v="0"/>
    <n v="0"/>
    <s v="A FAVOR"/>
    <n v="10"/>
    <n v="0"/>
    <n v="0"/>
    <n v="0"/>
    <d v="2018-12-31T00:00:00"/>
    <s v="2013-05"/>
    <s v="2018-11"/>
    <n v="1.2587449685129246"/>
    <n v="21020353.699413031"/>
  </r>
  <r>
    <n v="134"/>
    <d v="2016-02-15T00:00:00"/>
    <d v="2015-11-30T00:00:00"/>
    <s v="Tribunal Administrativo de Antioquia"/>
    <s v="5001233300020150251100"/>
    <x v="2"/>
    <n v="800197268"/>
    <s v="Universidad de Antioquia"/>
    <s v="Santiago Alejandro Jiménez Campiño"/>
    <n v="0"/>
    <s v="CONTENCIOSA NULIDAD Y RESTABLECIMIENTO DEL DERECHO"/>
    <n v="0"/>
    <n v="267061600"/>
    <n v="0"/>
    <n v="0"/>
    <n v="0"/>
    <s v="A FAVOR"/>
    <n v="11"/>
    <n v="0"/>
    <n v="0"/>
    <n v="0"/>
    <d v="2018-12-31T00:00:00"/>
    <s v="2016-02"/>
    <s v="2018-11"/>
    <n v="1.1037721540904211"/>
    <n v="294775157.50683439"/>
  </r>
  <r>
    <n v="135"/>
    <d v="2016-02-16T00:00:00"/>
    <d v="2015-11-30T00:00:00"/>
    <s v="Tribunal Administrativo de Antioquia"/>
    <s v="5001233300020150251100"/>
    <x v="2"/>
    <n v="800197268"/>
    <s v="Universidad de Antioquia"/>
    <s v="Santiago Alejandro Jiménez Campiño"/>
    <n v="0"/>
    <s v="CONTENCIOSA NULIDAD Y RESTABLECIMIENTO DEL DERECHO"/>
    <n v="0"/>
    <n v="361877600"/>
    <n v="0"/>
    <n v="0"/>
    <n v="0"/>
    <s v="A FAVOR"/>
    <n v="10"/>
    <n v="0"/>
    <n v="0"/>
    <n v="0"/>
    <d v="2018-12-31T00:00:00"/>
    <s v="2016-02"/>
    <s v="2018-11"/>
    <n v="1.1037721540904211"/>
    <n v="399430418.06907177"/>
  </r>
  <r>
    <n v="137"/>
    <d v="2014-03-09T00:00:00"/>
    <d v="2014-02-13T00:00:00"/>
    <s v="Juzgado 2 Laboral de Descongestión de Medellín"/>
    <s v="5001310502120140017700"/>
    <x v="1"/>
    <n v="890905177"/>
    <s v="Universidad de Antioquia"/>
    <s v="Julián Arce Roger"/>
    <n v="0"/>
    <s v="Ejecutivo laboral"/>
    <n v="0"/>
    <n v="226307066"/>
    <n v="0"/>
    <n v="0"/>
    <n v="0"/>
    <s v="A FAVOR"/>
    <n v="12"/>
    <n v="0"/>
    <n v="0"/>
    <n v="0"/>
    <d v="2018-12-31T00:00:00"/>
    <s v="2014-03"/>
    <s v="2018-11"/>
    <n v="1.2344448142282234"/>
    <n v="279363584.04690427"/>
  </r>
  <r>
    <n v="138"/>
    <d v="2015-02-03T00:00:00"/>
    <d v="2014-08-06T00:00:00"/>
    <s v="Tribunal Administrativo Oral de Antioquia - Alvaro Cruz Riaño"/>
    <s v="5001233300020140141800"/>
    <x v="2"/>
    <n v="14435678"/>
    <s v="Universidad de Antioquia"/>
    <s v="Paula Andrea Ramirez"/>
    <n v="0"/>
    <s v="Nulidad y restablecimiento del derecho Laboral - Lesividad"/>
    <n v="0"/>
    <n v="41977812"/>
    <n v="0"/>
    <n v="0"/>
    <n v="0"/>
    <s v="A FAVOR"/>
    <n v="11"/>
    <n v="0"/>
    <n v="0"/>
    <n v="0"/>
    <d v="2018-12-31T00:00:00"/>
    <s v="2015-02"/>
    <s v="2018-11"/>
    <n v="1.1875799980036978"/>
    <n v="49852009.891159602"/>
  </r>
  <r>
    <n v="141"/>
    <d v="2016-02-22T00:00:00"/>
    <d v="2015-11-17T00:00:00"/>
    <s v="Tribunal Administrativo de Antioquia"/>
    <s v="5001233300020150238800"/>
    <x v="2"/>
    <n v="890900286"/>
    <s v="Universidad de Antioquia"/>
    <s v="Santiago Alejandro Jiménez Campiño"/>
    <n v="0"/>
    <s v="CONTENCIOSA NULIDAD Y RESTABLECIMIENTO DEL DERECHO"/>
    <n v="0"/>
    <n v="228687372"/>
    <n v="0"/>
    <n v="0"/>
    <n v="0"/>
    <s v="A FAVOR"/>
    <n v="10"/>
    <n v="0"/>
    <n v="0"/>
    <n v="0"/>
    <d v="2018-12-31T00:00:00"/>
    <s v="2016-02"/>
    <s v="2018-11"/>
    <n v="1.1037721540904211"/>
    <n v="252418753.20571744"/>
  </r>
  <r>
    <n v="142"/>
    <d v="2016-03-01T00:00:00"/>
    <d v="2015-11-30T00:00:00"/>
    <s v="Tribunal Administrativo de Antioquia"/>
    <s v="5001233300020150251100"/>
    <x v="2"/>
    <n v="800197268"/>
    <s v="Universidad de Antioquia"/>
    <s v="Santiago Alejandro Jiménez Campiño"/>
    <n v="0"/>
    <s v="CONTENCIOSA NULIDAD Y RESTABLECIMIENTO DEL DERECHO"/>
    <n v="0"/>
    <n v="467505800"/>
    <n v="0"/>
    <n v="0"/>
    <n v="0"/>
    <s v="A FAVOR"/>
    <n v="10"/>
    <n v="0"/>
    <n v="0"/>
    <n v="0"/>
    <d v="2018-12-31T00:00:00"/>
    <s v="2016-03"/>
    <s v="2018-11"/>
    <n v="1.0934535058581585"/>
    <n v="511195856.01902306"/>
  </r>
  <r>
    <n v="143"/>
    <d v="2016-04-05T00:00:00"/>
    <d v="2015-11-30T00:00:00"/>
    <s v="Tribunal Administrativo de Antioquia"/>
    <s v="5001233300020150251100"/>
    <x v="2"/>
    <n v="800197268"/>
    <s v="Universidad de Antioquia"/>
    <s v="Santiago Alejandro Jiménez Campiño"/>
    <n v="0"/>
    <s v="CONTENCIOSA NULIDAD Y RESTABLECIMIENTO DEL DERECHO"/>
    <n v="0"/>
    <n v="378363800"/>
    <n v="0"/>
    <n v="0"/>
    <n v="0"/>
    <s v="A FAVOR"/>
    <n v="10"/>
    <n v="0"/>
    <n v="0"/>
    <n v="0"/>
    <d v="2018-12-31T00:00:00"/>
    <s v="2016-04"/>
    <s v="2018-11"/>
    <n v="1.0880556034510982"/>
    <n v="411680852.73305064"/>
  </r>
  <r>
    <n v="144"/>
    <d v="2015-04-30T00:00:00"/>
    <d v="2015-04-10T00:00:00"/>
    <s v="JUZGADO 10 CIVIL MUNICIPAL DE MEDELLÍN"/>
    <s v="5001400301020150041600"/>
    <x v="0"/>
    <n v="32496851"/>
    <s v="Universidad de Antioquia"/>
    <s v="Santiago Alejandro Jiménez Campiño"/>
    <n v="0"/>
    <s v="EJECUTIVO SINGULAR"/>
    <n v="0"/>
    <n v="42477667"/>
    <n v="0"/>
    <n v="0"/>
    <n v="0"/>
    <s v="A FAVOR"/>
    <n v="5"/>
    <n v="0"/>
    <n v="0"/>
    <n v="0"/>
    <d v="2018-12-31T00:00:00"/>
    <s v="2015-04"/>
    <s v="2018-11"/>
    <n v="1.1743558527605571"/>
    <n v="49883896.853063978"/>
  </r>
  <r>
    <n v="146"/>
    <d v="2016-03-15T00:00:00"/>
    <d v="2015-11-30T00:00:00"/>
    <s v="Tribunal Administrativo de Antioquia"/>
    <s v="5001233300020150251100"/>
    <x v="2"/>
    <n v="800197268"/>
    <s v="Universidad de Antioquia"/>
    <s v="Santiago Alejandro Jiménez Campiño"/>
    <n v="0"/>
    <s v="CONTENCIOSA NULIDAD Y RESTABLECIMIENTO DEL DERECHO"/>
    <n v="0"/>
    <n v="460948200"/>
    <n v="0"/>
    <n v="0"/>
    <n v="0"/>
    <s v="A FAVOR"/>
    <n v="10"/>
    <n v="0"/>
    <n v="0"/>
    <n v="0"/>
    <d v="2018-12-31T00:00:00"/>
    <s v="2016-03"/>
    <s v="2018-11"/>
    <n v="1.0934535058581585"/>
    <n v="504025425.30900759"/>
  </r>
  <r>
    <n v="147"/>
    <d v="2016-01-26T00:00:00"/>
    <d v="2015-10-08T00:00:00"/>
    <s v="Juzgado 13 Administrativo de Medellín"/>
    <s v="5001333301320150118800"/>
    <x v="2"/>
    <n v="900807729"/>
    <s v="Universidad de Antioquia"/>
    <s v="Santiago Alejandro Jiménez Campiño"/>
    <n v="0"/>
    <s v="Proceso Ejecutivo Singular"/>
    <n v="0"/>
    <n v="2524934"/>
    <n v="0"/>
    <n v="0"/>
    <n v="0"/>
    <s v="A FAVOR"/>
    <n v="10"/>
    <n v="0"/>
    <n v="0"/>
    <n v="0"/>
    <d v="2018-12-31T00:00:00"/>
    <s v="2016-01"/>
    <s v="2018-11"/>
    <n v="1.1178963126877064"/>
    <n v="2822614.4083798211"/>
  </r>
  <r>
    <n v="150"/>
    <d v="2016-08-17T00:00:00"/>
    <d v="2016-06-24T00:00:00"/>
    <s v="Juzgado 20 Administrativo Oral de Medellín"/>
    <s v="5001333302020160035100"/>
    <x v="2"/>
    <n v="8001316486"/>
    <s v="Universidad de Antioquia"/>
    <s v="Julián Arce Roger"/>
    <n v="0"/>
    <s v="CONTENCIOSA NULIDAD Y RESTABLECIMIENTO DEL DERECHO"/>
    <n v="0"/>
    <n v="5516000"/>
    <n v="0"/>
    <n v="0"/>
    <n v="0"/>
    <s v="A FAVOR"/>
    <n v="10"/>
    <n v="0"/>
    <n v="0"/>
    <n v="0"/>
    <d v="2018-12-31T00:00:00"/>
    <s v="2016-08"/>
    <s v="2018-11"/>
    <n v="1.0752359099219397"/>
    <n v="5931001.2791294195"/>
  </r>
  <r>
    <n v="154"/>
    <d v="2016-02-25T00:00:00"/>
    <d v="2015-12-22T00:00:00"/>
    <s v="Juzgado 27 Administrativo de Medellín"/>
    <s v="5001333302720150136200"/>
    <x v="2"/>
    <n v="829000127"/>
    <s v="Universidad de Antioquia"/>
    <s v="Santiago Alejandro Jiménez Campiño"/>
    <n v="0"/>
    <s v="Controversias contractuales"/>
    <n v="0"/>
    <n v="59110131"/>
    <n v="0"/>
    <n v="0"/>
    <n v="0"/>
    <s v="A FAVOR"/>
    <n v="10"/>
    <n v="0"/>
    <n v="0"/>
    <n v="0"/>
    <d v="2018-12-31T00:00:00"/>
    <s v="2016-02"/>
    <s v="2018-11"/>
    <n v="1.1037721540904211"/>
    <n v="65244116.622436978"/>
  </r>
  <r>
    <n v="155"/>
    <d v="2015-07-27T00:00:00"/>
    <d v="2015-05-26T00:00:00"/>
    <s v="JUZGADO 10 CIVIL MUNICIPAL DE MEDELLÍN"/>
    <s v="5001400301020150060800"/>
    <x v="0"/>
    <n v="30279579"/>
    <s v="Universidad de Antioquia"/>
    <s v="Santiago Alejandro Jiménez Campiño"/>
    <n v="0"/>
    <s v="Ejecutivo Mixto"/>
    <n v="0"/>
    <n v="9578000"/>
    <n v="0"/>
    <n v="0"/>
    <n v="0"/>
    <s v="A FAVOR"/>
    <n v="5"/>
    <n v="0"/>
    <n v="0"/>
    <n v="0"/>
    <d v="2018-12-31T00:00:00"/>
    <s v="2015-07"/>
    <s v="2018-11"/>
    <n v="1.1678831586685714"/>
    <n v="11185984.893727576"/>
  </r>
  <r>
    <n v="157"/>
    <d v="2016-06-22T00:00:00"/>
    <d v="2015-11-30T00:00:00"/>
    <s v="Tribunal Administrativo de Antioquia"/>
    <s v="5001233300020150251100"/>
    <x v="2"/>
    <n v="800197268"/>
    <s v="Universidad de Antioquia"/>
    <s v="Santiago Alejandro Jiménez Campiño"/>
    <n v="0"/>
    <s v="CONTENCIOSA NULIDAD Y RESTABLECIMIENTO DEL DERECHO"/>
    <n v="0"/>
    <n v="511112000"/>
    <n v="0"/>
    <n v="0"/>
    <n v="0"/>
    <s v="A FAVOR"/>
    <n v="10"/>
    <n v="0"/>
    <n v="0"/>
    <n v="0"/>
    <d v="2018-12-31T00:00:00"/>
    <s v="2016-06"/>
    <s v="2018-11"/>
    <n v="1.0773692204489305"/>
    <n v="550656337.00209379"/>
  </r>
  <r>
    <n v="163"/>
    <d v="2015-01-21T00:00:00"/>
    <d v="2014-10-20T00:00:00"/>
    <s v="Juzgado 27 civil Municipal"/>
    <s v="5001400302720140050600"/>
    <x v="0"/>
    <n v="32509091"/>
    <s v="Universidad de Antioquia . Unidad Residencial Villas del telar 1"/>
    <s v="Santiago Alejandro Jiménez Campiño (Acumulación UdeA)"/>
    <n v="0"/>
    <s v="Ejecutivo Mixto"/>
    <n v="0"/>
    <n v="49552551"/>
    <n v="0"/>
    <n v="0"/>
    <n v="0"/>
    <s v="A FAVOR"/>
    <n v="6"/>
    <n v="0"/>
    <n v="0"/>
    <n v="0"/>
    <d v="2018-12-31T00:00:00"/>
    <s v="2015-01"/>
    <s v="2018-11"/>
    <n v="1.2012325630175915"/>
    <n v="59524137.841789916"/>
  </r>
  <r>
    <n v="165"/>
    <d v="2016-09-22T00:00:00"/>
    <d v="2016-01-29T00:00:00"/>
    <s v="Tribunal Administrativo de Antioquia"/>
    <s v="5001233300020160039200"/>
    <x v="2"/>
    <n v="890900286"/>
    <s v="Universidad de Antioquia"/>
    <s v="Santiago Alejandro Jiménez Campiño"/>
    <n v="0"/>
    <s v="CONTENCIOSA CONTRACTUAL"/>
    <n v="0"/>
    <n v="1274012613"/>
    <n v="0"/>
    <n v="0"/>
    <n v="0"/>
    <s v="A FAVOR"/>
    <n v="10"/>
    <n v="0"/>
    <n v="0"/>
    <n v="0"/>
    <d v="2018-12-31T00:00:00"/>
    <s v="2016-09"/>
    <s v="2018-11"/>
    <n v="1.0758042835128112"/>
    <n v="1370588226.3147495"/>
  </r>
  <r>
    <n v="166"/>
    <d v="2016-09-28T00:00:00"/>
    <d v="2016-09-15T00:00:00"/>
    <s v="Juzgado 02 Oral Administrativo de Barrancabermeja"/>
    <s v="68081334000220160031000"/>
    <x v="2"/>
    <n v="829000127"/>
    <s v="Universidad de Antioquia"/>
    <s v="Santiago Alejandro Jiménez Campiño"/>
    <n v="0"/>
    <s v="EJECUTIVO CONTRACTUAL"/>
    <n v="0"/>
    <n v="103227216"/>
    <n v="0"/>
    <n v="0"/>
    <n v="0"/>
    <s v="A FAVOR"/>
    <n v="8"/>
    <n v="0"/>
    <n v="0"/>
    <n v="0"/>
    <d v="2018-12-31T00:00:00"/>
    <s v="2016-09"/>
    <s v="2018-11"/>
    <n v="1.0758042835128112"/>
    <n v="111052281.14790221"/>
  </r>
  <r>
    <n v="184"/>
    <d v="2017-03-15T00:00:00"/>
    <d v="2017-02-17T00:00:00"/>
    <s v="Juez 19 Civil Municipal de Medellín"/>
    <s v="5001400301920140045100"/>
    <x v="0"/>
    <n v="43039270"/>
    <s v="Universidad de Antioquia"/>
    <s v="Santiago Alejandro Jiménez Campiño"/>
    <n v="0"/>
    <s v="Ejecutivo Mixto"/>
    <n v="0"/>
    <n v="50177526"/>
    <n v="0"/>
    <n v="0"/>
    <n v="0"/>
    <s v="A FAVOR"/>
    <n v="3"/>
    <n v="0"/>
    <n v="0"/>
    <n v="0"/>
    <d v="2018-12-31T00:00:00"/>
    <s v="2017-03"/>
    <s v="2018-11"/>
    <n v="1.044507317524922"/>
    <n v="52410793.082297027"/>
  </r>
  <r>
    <n v="220"/>
    <d v="2017-06-20T00:00:00"/>
    <d v="2018-02-14T00:00:00"/>
    <s v="Juzgado Promiscuo Municipal del Peñol"/>
    <s v="5541408900120170007800"/>
    <x v="0"/>
    <n v="890980486"/>
    <s v="Universidad de Antioquia"/>
    <s v="Santiago Alejandro Jiménez Campiño"/>
    <n v="0"/>
    <s v="EJECUTIVO SINGULAR"/>
    <n v="0"/>
    <n v="8837000"/>
    <n v="0"/>
    <n v="0"/>
    <n v="0"/>
    <s v="A FAVOR"/>
    <n v="4"/>
    <n v="0"/>
    <n v="0"/>
    <n v="0"/>
    <d v="2018-12-31T00:00:00"/>
    <s v="2017-06"/>
    <s v="2018-11"/>
    <n v="1.0360576838147348"/>
    <n v="9155641.751870811"/>
  </r>
  <r>
    <n v="247"/>
    <d v="2016-10-27T00:00:00"/>
    <d v="2016-09-19T00:00:00"/>
    <s v="Juzgado 36 Administrativo Oral del Circuito de Medellín"/>
    <s v="5001333303620160086200"/>
    <x v="2"/>
    <n v="811032100"/>
    <s v="Universidad de Antioquia"/>
    <s v="Santiago Alejandro Jiménez Campiño"/>
    <n v="0"/>
    <s v="CONTENCIOSA CONTRACTUAL"/>
    <n v="0"/>
    <n v="6729468"/>
    <n v="0"/>
    <n v="0"/>
    <n v="0"/>
    <s v="A FAVOR"/>
    <n v="11"/>
    <n v="0"/>
    <n v="0"/>
    <n v="0"/>
    <d v="2018-12-31T00:00:00"/>
    <s v="2016-10"/>
    <s v="2018-11"/>
    <n v="1.0764490276296408"/>
    <n v="7243929.2850647839"/>
  </r>
  <r>
    <n v="258"/>
    <d v="2017-11-07T00:00:00"/>
    <d v="2017-10-26T00:00:00"/>
    <s v="Juzgado 17 Administrativo de Medellín"/>
    <s v="5001333301720170054800"/>
    <x v="2"/>
    <n v="890900286"/>
    <s v="Universidad de Antioquia"/>
    <s v="Santiago Alejandro Jiménez Campiño"/>
    <n v="0"/>
    <s v="Controversias contractuales"/>
    <n v="0"/>
    <n v="343939900"/>
    <n v="0"/>
    <n v="0"/>
    <n v="0"/>
    <s v="A FAVOR"/>
    <n v="10"/>
    <n v="0"/>
    <n v="0"/>
    <n v="0"/>
    <d v="2018-12-31T00:00:00"/>
    <s v="2017-11"/>
    <s v="2018-11"/>
    <n v="1.0326809652168736"/>
    <n v="355180187.90859497"/>
  </r>
  <r>
    <n v="279"/>
    <d v="2017-08-27T00:00:00"/>
    <d v="2017-07-26T00:00:00"/>
    <s v="Juzgado 28 Administrativo Medellín"/>
    <s v="5001333302820170038400"/>
    <x v="2"/>
    <n v="860002400"/>
    <s v="Universidad de Antioquia"/>
    <s v="Julián Arce Roger"/>
    <n v="0"/>
    <s v="OTRAS ACCIONES JUDICIALES"/>
    <n v="0"/>
    <n v="53347264"/>
    <n v="0"/>
    <n v="0"/>
    <n v="0"/>
    <s v="A FAVOR"/>
    <n v="10"/>
    <n v="0"/>
    <n v="0"/>
    <n v="0"/>
    <d v="2018-12-31T00:00:00"/>
    <s v="2017-08"/>
    <s v="2018-11"/>
    <n v="1.0351381092030894"/>
    <n v="55221785.988118038"/>
  </r>
  <r>
    <n v="280"/>
    <d v="2018-02-21T00:00:00"/>
    <d v="2018-02-21T00:00:00"/>
    <s v="Tribunal Administrativo de Antioquia"/>
    <s v="5001233300020170151100"/>
    <x v="2"/>
    <n v="890900286"/>
    <s v="Universidad de Antioquia"/>
    <s v="Santiago Alejandro Jiménez Campiño"/>
    <n v="0"/>
    <s v="Controversias contractuales"/>
    <n v="0"/>
    <n v="728783116"/>
    <n v="0"/>
    <n v="0"/>
    <n v="0"/>
    <s v="A FAVOR"/>
    <n v="9"/>
    <n v="0"/>
    <n v="0"/>
    <n v="0"/>
    <d v="2018-12-31T00:00:00"/>
    <s v="2018-02"/>
    <s v="2018-11"/>
    <n v="1.0151411530636982"/>
    <n v="739817732.70959496"/>
  </r>
  <r>
    <n v="336"/>
    <d v="2018-03-20T00:00:00"/>
    <d v="2017-10-26T00:00:00"/>
    <s v="Juzgado 06 Administrativo de Medellín"/>
    <s v="5001333300620170054700"/>
    <x v="2"/>
    <n v="890900286"/>
    <s v="Universidad de Antioquia"/>
    <s v="Santiago Alejandro Jiménez Campiño"/>
    <n v="0"/>
    <s v="Controversias contractuales"/>
    <n v="0"/>
    <n v="280969370"/>
    <n v="0"/>
    <n v="0"/>
    <n v="0"/>
    <s v="A FAVOR"/>
    <n v="10"/>
    <n v="0"/>
    <n v="0"/>
    <n v="0"/>
    <d v="2018-12-31T00:00:00"/>
    <s v="2018-03"/>
    <s v="2018-11"/>
    <n v="1.0127096130357609"/>
    <n v="284540381.96760154"/>
  </r>
  <r>
    <n v="338"/>
    <d v="2017-08-28T00:00:00"/>
    <d v="2017-05-17T00:00:00"/>
    <s v="Juzgado 18 Civil Municipal de Medellín"/>
    <s v="5001400301820170044400"/>
    <x v="0"/>
    <n v="9005868510"/>
    <s v="Universidad de Antioquia"/>
    <s v="Santiago Alejandro Jiménez Campiño"/>
    <n v="0"/>
    <s v="EJECUTIVO SINGULAR"/>
    <n v="0"/>
    <n v="3240000"/>
    <n v="0"/>
    <n v="0"/>
    <n v="0"/>
    <s v="A FAVOR"/>
    <n v="10"/>
    <n v="0"/>
    <n v="0"/>
    <n v="0"/>
    <d v="2018-12-31T00:00:00"/>
    <s v="2017-08"/>
    <s v="2018-11"/>
    <n v="1.0351381092030894"/>
    <n v="3353847.4738180097"/>
  </r>
  <r>
    <n v="339"/>
    <d v="2017-11-27T00:00:00"/>
    <d v="2017-10-25T00:00:00"/>
    <s v="Juzgado 17 Civil del Circuito de Medellín"/>
    <s v="5001310301720170061700"/>
    <x v="0"/>
    <n v="9006043500"/>
    <s v="Universidad de Antioquia"/>
    <s v="Santiago Alejandro Jiménez Campiño"/>
    <n v="0"/>
    <s v="EJECUTIVO SINGULAR"/>
    <n v="0"/>
    <n v="1315430405"/>
    <n v="0"/>
    <n v="0"/>
    <n v="0"/>
    <s v="A FAVOR"/>
    <n v="5"/>
    <n v="0"/>
    <n v="0"/>
    <n v="0"/>
    <d v="2018-12-31T00:00:00"/>
    <s v="2017-11"/>
    <s v="2018-11"/>
    <n v="1.0326809652168736"/>
    <n v="1358419940.311023"/>
  </r>
  <r>
    <n v="340"/>
    <d v="2013-10-24T00:00:00"/>
    <d v="2013-09-25T00:00:00"/>
    <s v="Juzgado Promiscuo Municipal de Anzá"/>
    <s v="5034311300120130014700"/>
    <x v="1"/>
    <n v="890983824"/>
    <s v="Universidad de Antioquia"/>
    <s v="Julián Arce Roger"/>
    <n v="0"/>
    <s v="Ejecutivo laboral"/>
    <n v="0"/>
    <n v="19913558"/>
    <n v="0"/>
    <n v="0"/>
    <n v="0"/>
    <s v="A FAVOR"/>
    <n v="10"/>
    <n v="0"/>
    <n v="0"/>
    <n v="0"/>
    <d v="2018-12-31T00:00:00"/>
    <s v="2013-10"/>
    <s v="2018-11"/>
    <n v="1.2537780511875385"/>
    <n v="24967181.941450018"/>
  </r>
  <r>
    <n v="341"/>
    <d v="2018-07-12T00:00:00"/>
    <d v="2018-04-23T00:00:00"/>
    <s v="Tribunal Administrativo De Antioquia M.P. Martha Nury Velasquez Bedoya. Remite por Competencia. Juzg 30 Adtivo."/>
    <s v="5001333303020180021100"/>
    <x v="2"/>
    <n v="899999119"/>
    <s v="Universidad de Antioquia"/>
    <s v="Julian Arce Roger"/>
    <n v="0"/>
    <s v="Controversias contractuales"/>
    <n v="0"/>
    <n v="735560"/>
    <n v="0"/>
    <n v="0"/>
    <n v="0"/>
    <s v="A FAVOR"/>
    <n v="10"/>
    <n v="0"/>
    <n v="0"/>
    <n v="0"/>
    <d v="2018-12-31T00:00:00"/>
    <s v="2018-07"/>
    <s v="2018-11"/>
    <n v="1.005233177082425"/>
    <n v="739409.3157347485"/>
  </r>
  <r>
    <n v="342"/>
    <d v="2017-07-10T00:00:00"/>
    <d v="2017-07-07T00:00:00"/>
    <s v="Juzgado 01 Administrativo de Medellín"/>
    <s v="5001333300120170037100"/>
    <x v="2"/>
    <n v="8909073172"/>
    <s v="Universidad de Antioquia"/>
    <s v="Santiago Alejandro Jiménez Campiño"/>
    <n v="0"/>
    <s v="Controversias contractuales"/>
    <n v="0"/>
    <n v="17000000"/>
    <n v="0"/>
    <n v="0"/>
    <n v="0"/>
    <s v="A FAVOR"/>
    <n v="10"/>
    <n v="0"/>
    <n v="0"/>
    <n v="0"/>
    <d v="2018-12-31T00:00:00"/>
    <s v="2017-07"/>
    <s v="2018-11"/>
    <n v="1.0365878610618193"/>
    <n v="17621993.638050929"/>
  </r>
  <r>
    <n v="343"/>
    <d v="2018-04-30T00:00:00"/>
    <d v="2018-04-20T00:00:00"/>
    <s v="Juzgado 15 Administrativo de Medellín"/>
    <s v="5001333301520180015700"/>
    <x v="2"/>
    <n v="8002400398"/>
    <s v="Universidad de Antioquia"/>
    <s v="Santiago Alejandro Jiménez Campiño"/>
    <n v="0"/>
    <s v="Controversias contractuales"/>
    <n v="0"/>
    <n v="49839400"/>
    <n v="0"/>
    <n v="0"/>
    <n v="0"/>
    <s v="A FAVOR"/>
    <n v="10"/>
    <n v="0"/>
    <n v="0"/>
    <n v="0"/>
    <d v="2018-12-31T00:00:00"/>
    <s v="2018-04"/>
    <s v="2018-11"/>
    <n v="1.0080544431177199"/>
    <n v="50240828.612321287"/>
  </r>
  <r>
    <n v="344"/>
    <d v="2017-09-12T00:00:00"/>
    <d v="2017-06-01T00:00:00"/>
    <s v="Juzgado 5 de Ejecución Civil Municipal de Medellín"/>
    <s v="5001430300520170005900"/>
    <x v="0"/>
    <n v="42865445"/>
    <s v="Universidad de Antioquia"/>
    <s v="Santiago Alejandro Jiménez Campiño"/>
    <n v="0"/>
    <s v="Ejecutivo Mixto"/>
    <n v="0"/>
    <n v="48980089"/>
    <n v="0"/>
    <n v="0"/>
    <n v="0"/>
    <s v="A FAVOR"/>
    <n v="10"/>
    <n v="0"/>
    <n v="0"/>
    <n v="0"/>
    <d v="2018-12-31T00:00:00"/>
    <s v="2017-09"/>
    <s v="2018-11"/>
    <n v="1.034721402073479"/>
    <n v="50680746.363763787"/>
  </r>
  <r>
    <n v="345"/>
    <d v="2017-06-05T00:00:00"/>
    <d v="2017-05-22T00:00:00"/>
    <s v="Juzgado 03 Civil Municipal de Medellín"/>
    <s v="5001400300320170047600"/>
    <x v="0"/>
    <n v="21468525"/>
    <s v="Universidad de Antioquia"/>
    <s v="Santiago Alejandro Jiménez Campiño"/>
    <n v="0"/>
    <s v="EJECUTIVO SINGULAR"/>
    <n v="0"/>
    <n v="3138747"/>
    <n v="0"/>
    <n v="0"/>
    <n v="0"/>
    <s v="A FAVOR"/>
    <n v="10"/>
    <n v="0"/>
    <n v="0"/>
    <n v="0"/>
    <d v="2018-12-31T00:00:00"/>
    <s v="2017-06"/>
    <s v="2018-11"/>
    <n v="1.0360576838147348"/>
    <n v="3251922.9469004474"/>
  </r>
  <r>
    <n v="346"/>
    <d v="2018-03-20T00:00:00"/>
    <d v="2018-03-14T00:00:00"/>
    <s v="Juzgado 26 Civil Municipal de Medellín"/>
    <s v="5001400302620180026300"/>
    <x v="0"/>
    <n v="8050004271"/>
    <s v="Universidad de Antioquia"/>
    <s v="Santiago Alejandro Jiménez Campiño"/>
    <n v="0"/>
    <s v="EJECUTIVO SINGULAR"/>
    <n v="0"/>
    <n v="29045227"/>
    <n v="0"/>
    <n v="0"/>
    <n v="0"/>
    <s v="A FAVOR"/>
    <n v="10"/>
    <n v="0"/>
    <n v="0"/>
    <n v="0"/>
    <d v="2018-12-31T00:00:00"/>
    <s v="2018-03"/>
    <s v="2018-11"/>
    <n v="1.0127096130357609"/>
    <n v="29414380.595705833"/>
  </r>
  <r>
    <n v="347"/>
    <d v="2018-06-12T00:00:00"/>
    <d v="2018-05-17T00:00:00"/>
    <s v="Juzgado 07 Civil Municipal de Medellín"/>
    <s v="5001400300720180050400"/>
    <x v="0"/>
    <n v="98631772"/>
    <s v="Universidad de Antioquia"/>
    <s v="Santiago Alejandro Jiménez Campiño"/>
    <n v="0"/>
    <s v="EJECUTIVO SINGULAR"/>
    <n v="0"/>
    <n v="9889292"/>
    <n v="0"/>
    <n v="0"/>
    <n v="0"/>
    <s v="A FAVOR"/>
    <n v="10"/>
    <n v="0"/>
    <n v="0"/>
    <n v="0"/>
    <d v="2018-12-31T00:00:00"/>
    <s v="2018-06"/>
    <s v="2018-11"/>
    <n v="1.0039511172713236"/>
    <n v="9928365.7524223626"/>
  </r>
  <r>
    <n v="348"/>
    <d v="2018-05-08T00:00:00"/>
    <d v="2018-04-25T00:00:00"/>
    <s v="Juzgado 15 Civil del Circuito de Medellín"/>
    <s v="5001310301520180019200"/>
    <x v="0"/>
    <n v="8285022"/>
    <s v="Universidad de Antioquia"/>
    <s v="Santiago Alejandro Jiménez Campiño"/>
    <n v="0"/>
    <s v="Ejecutivo Mixto"/>
    <n v="0"/>
    <n v="120826649"/>
    <n v="0"/>
    <n v="0"/>
    <n v="0"/>
    <s v="A FAVOR"/>
    <n v="10"/>
    <n v="0"/>
    <n v="0"/>
    <n v="0"/>
    <d v="2018-12-31T00:00:00"/>
    <s v="2018-05"/>
    <s v="2018-11"/>
    <n v="1.0055038540088479"/>
    <n v="121491661.23647431"/>
  </r>
  <r>
    <n v="349"/>
    <d v="2018-05-02T00:00:00"/>
    <d v="2018-04-25T00:00:00"/>
    <s v="Juzgado 16 Civil Municipal de Medellín"/>
    <s v="5001400301620180045900"/>
    <x v="0"/>
    <n v="8901003723"/>
    <s v="Universidad de Antioquia"/>
    <s v="Santiago Alejandro Jiménez Campiño"/>
    <n v="0"/>
    <s v="EJECUTIVO SINGULAR"/>
    <n v="0"/>
    <n v="4000000"/>
    <n v="0"/>
    <n v="0"/>
    <n v="0"/>
    <s v="A FAVOR"/>
    <n v="10"/>
    <n v="0"/>
    <n v="0"/>
    <n v="0"/>
    <d v="2018-12-31T00:00:00"/>
    <s v="2018-05"/>
    <s v="2018-11"/>
    <n v="1.0055038540088479"/>
    <n v="4022015.4160353914"/>
  </r>
  <r>
    <n v="350"/>
    <d v="2018-06-07T00:00:00"/>
    <d v="2018-05-11T00:00:00"/>
    <s v="Juzgado 27 Civil Municipal de Medellín"/>
    <s v="5001400302720180038300"/>
    <x v="0"/>
    <n v="9006717483"/>
    <s v="Universidad de Antioquia"/>
    <s v="Santiago Alejandro Jiménez Campiño"/>
    <n v="0"/>
    <s v="EJECUTIVO SINGULAR"/>
    <n v="0"/>
    <n v="3100000"/>
    <n v="0"/>
    <n v="0"/>
    <n v="0"/>
    <s v="A FAVOR"/>
    <n v="10"/>
    <n v="0"/>
    <n v="0"/>
    <n v="0"/>
    <d v="2018-12-31T00:00:00"/>
    <s v="2018-06"/>
    <s v="2018-11"/>
    <n v="1.0039511172713236"/>
    <n v="3112248.4635411031"/>
  </r>
  <r>
    <n v="351"/>
    <d v="2018-06-13T00:00:00"/>
    <d v="2018-05-09T00:00:00"/>
    <s v="Juzgado 01 Promiscuo Municipal de Copacabana"/>
    <s v="5212408900120180022800"/>
    <x v="0"/>
    <n v="15500309"/>
    <s v="Universidad de Antioquia"/>
    <s v="Santiago Alejandro Jiménez Campiño"/>
    <n v="0"/>
    <s v="Ejecutivo Mixto"/>
    <n v="0"/>
    <n v="44890618"/>
    <n v="0"/>
    <n v="0"/>
    <n v="0"/>
    <s v="A FAVOR"/>
    <n v="10"/>
    <n v="0"/>
    <n v="0"/>
    <n v="0"/>
    <d v="2018-12-31T00:00:00"/>
    <s v="2018-06"/>
    <s v="2018-11"/>
    <n v="1.0039511172713236"/>
    <n v="45067986.096100189"/>
  </r>
  <r>
    <n v="352"/>
    <d v="2018-08-31T00:00:00"/>
    <d v="2017-08-18T00:00:00"/>
    <s v="Juzgado 25 Administrativo de Medellín"/>
    <s v="5001333302520170043500"/>
    <x v="2"/>
    <n v="10186283"/>
    <s v="Universidad de Antioquia"/>
    <s v="Santiago Alejandro Jiménez Campiño"/>
    <n v="0"/>
    <s v="EJECUTIVO CONTRACTUAL"/>
    <n v="0"/>
    <n v="1811388"/>
    <n v="0"/>
    <n v="0"/>
    <n v="0"/>
    <s v="A FAVOR"/>
    <n v="10"/>
    <n v="0"/>
    <n v="0"/>
    <n v="0"/>
    <d v="2018-12-31T00:00:00"/>
    <s v="2018-08"/>
    <s v="2018-11"/>
    <n v="1.0040308847866626"/>
    <n v="1818689.496331943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B15:C19" firstHeaderRow="1" firstDataRow="1" firstDataCol="1"/>
  <pivotFields count="26">
    <pivotField showAll="0"/>
    <pivotField numFmtId="14" showAll="0"/>
    <pivotField numFmtId="14" showAll="0"/>
    <pivotField showAll="0"/>
    <pivotField showAll="0"/>
    <pivotField axis="axisRow" showAll="0">
      <items count="4">
        <item x="2"/>
        <item x="0"/>
        <item x="1"/>
        <item t="default"/>
      </items>
    </pivotField>
    <pivotField numFmtId="167" showAll="0"/>
    <pivotField showAll="0"/>
    <pivotField showAll="0"/>
    <pivotField numFmtId="43" showAll="0"/>
    <pivotField showAll="0"/>
    <pivotField numFmtId="43" showAll="0"/>
    <pivotField numFmtId="167" showAll="0"/>
    <pivotField numFmtId="43" showAll="0"/>
    <pivotField numFmtId="43" showAll="0"/>
    <pivotField numFmtId="167" showAll="0"/>
    <pivotField showAll="0"/>
    <pivotField numFmtId="167" showAll="0"/>
    <pivotField numFmtId="43" showAll="0"/>
    <pivotField numFmtId="43" showAll="0"/>
    <pivotField numFmtId="43" showAll="0"/>
    <pivotField numFmtId="14" showAll="0"/>
    <pivotField showAll="0"/>
    <pivotField showAll="0"/>
    <pivotField numFmtId="10" showAll="0"/>
    <pivotField dataField="1" numFmtId="42" showAll="0"/>
  </pivotFields>
  <rowFields count="1">
    <field x="5"/>
  </rowFields>
  <rowItems count="4">
    <i>
      <x/>
    </i>
    <i>
      <x v="1"/>
    </i>
    <i>
      <x v="2"/>
    </i>
    <i t="grand">
      <x/>
    </i>
  </rowItems>
  <colItems count="1">
    <i/>
  </colItems>
  <dataFields count="1">
    <dataField name="Suma de VALOR ACTIVO CONTINGENTE" fld="25" baseField="0" baseItem="0" numFmtId="167"/>
  </dataFields>
  <formats count="19">
    <format dxfId="22">
      <pivotArea field="5" type="button" dataOnly="0" labelOnly="1" outline="0" axis="axisRow" fieldPosition="0"/>
    </format>
    <format dxfId="21">
      <pivotArea dataOnly="0" labelOnly="1" outline="0" axis="axisValues" fieldPosition="0"/>
    </format>
    <format dxfId="20">
      <pivotArea grandRow="1" outline="0" collapsedLevelsAreSubtotals="1" fieldPosition="0"/>
    </format>
    <format dxfId="19">
      <pivotArea dataOnly="0" labelOnly="1" grandRow="1" outline="0" fieldPosition="0"/>
    </format>
    <format dxfId="18">
      <pivotArea collapsedLevelsAreSubtotals="1" fieldPosition="0">
        <references count="1">
          <reference field="5" count="0"/>
        </references>
      </pivotArea>
    </format>
    <format dxfId="17">
      <pivotArea dataOnly="0" labelOnly="1" fieldPosition="0">
        <references count="1">
          <reference field="5" count="0"/>
        </references>
      </pivotArea>
    </format>
    <format dxfId="16">
      <pivotArea collapsedLevelsAreSubtotals="1" fieldPosition="0">
        <references count="1">
          <reference field="5" count="0"/>
        </references>
      </pivotArea>
    </format>
    <format dxfId="15">
      <pivotArea type="all" dataOnly="0" outline="0" fieldPosition="0"/>
    </format>
    <format dxfId="14">
      <pivotArea outline="0" collapsedLevelsAreSubtotals="1" fieldPosition="0"/>
    </format>
    <format dxfId="13">
      <pivotArea field="5" type="button" dataOnly="0" labelOnly="1" outline="0" axis="axisRow" fieldPosition="0"/>
    </format>
    <format dxfId="12">
      <pivotArea dataOnly="0" labelOnly="1" outline="0" axis="axisValues" fieldPosition="0"/>
    </format>
    <format dxfId="11">
      <pivotArea dataOnly="0" labelOnly="1" fieldPosition="0">
        <references count="1">
          <reference field="5" count="0"/>
        </references>
      </pivotArea>
    </format>
    <format dxfId="10">
      <pivotArea dataOnly="0" labelOnly="1" grandRow="1" outline="0" fieldPosition="0"/>
    </format>
    <format dxfId="9">
      <pivotArea type="all" dataOnly="0" outline="0" fieldPosition="0"/>
    </format>
    <format dxfId="8">
      <pivotArea outline="0" collapsedLevelsAreSubtotals="1" fieldPosition="0"/>
    </format>
    <format dxfId="7">
      <pivotArea field="5" type="button" dataOnly="0" labelOnly="1" outline="0" axis="axisRow" fieldPosition="0"/>
    </format>
    <format dxfId="6">
      <pivotArea dataOnly="0" labelOnly="1" outline="0" axis="axisValues" fieldPosition="0"/>
    </format>
    <format dxfId="5">
      <pivotArea dataOnly="0" labelOnly="1" fieldPosition="0">
        <references count="1">
          <reference field="5" count="0"/>
        </references>
      </pivotArea>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B3:C11" firstHeaderRow="1" firstDataRow="1" firstDataCol="1"/>
  <pivotFields count="43">
    <pivotField showAll="0" defaultSubtotal="0"/>
    <pivotField numFmtId="14" showAll="0" defaultSubtotal="0"/>
    <pivotField numFmtId="14" showAll="0" defaultSubtotal="0"/>
    <pivotField showAll="0" defaultSubtotal="0"/>
    <pivotField showAll="0" defaultSubtotal="0"/>
    <pivotField axis="axisRow" showAll="0" defaultSubtotal="0">
      <items count="3">
        <item x="0"/>
        <item x="2"/>
        <item x="1"/>
      </items>
    </pivotField>
    <pivotField numFmtId="167" showAll="0" defaultSubtotal="0"/>
    <pivotField showAll="0" defaultSubtotal="0"/>
    <pivotField showAll="0" defaultSubtotal="0"/>
    <pivotField numFmtId="43" showAll="0" defaultSubtotal="0"/>
    <pivotField showAll="0" defaultSubtotal="0"/>
    <pivotField numFmtId="43" showAll="0" defaultSubtotal="0"/>
    <pivotField showAll="0" defaultSubtotal="0"/>
    <pivotField showAll="0" defaultSubtotal="0"/>
    <pivotField showAll="0" defaultSubtotal="0"/>
    <pivotField showAll="0" defaultSubtotal="0"/>
    <pivotField numFmtId="10" showAll="0" defaultSubtotal="0"/>
    <pivotField showAll="0" defaultSubtotal="0"/>
    <pivotField numFmtId="167" showAll="0" defaultSubtotal="0"/>
    <pivotField numFmtId="9" showAll="0" defaultSubtotal="0"/>
    <pivotField numFmtId="43" showAll="0" defaultSubtotal="0"/>
    <pivotField numFmtId="43" showAll="0" defaultSubtotal="0"/>
    <pivotField numFmtId="43" showAll="0" defaultSubtotal="0"/>
    <pivotField numFmtId="43" showAll="0" defaultSubtotal="0"/>
    <pivotField numFmtId="167" showAll="0" defaultSubtotal="0"/>
    <pivotField showAll="0" defaultSubtotal="0"/>
    <pivotField showAll="0" defaultSubtotal="0"/>
    <pivotField showAll="0" defaultSubtotal="0"/>
    <pivotField numFmtId="14" showAll="0" defaultSubtotal="0"/>
    <pivotField showAll="0" defaultSubtotal="0"/>
    <pivotField showAll="0" defaultSubtotal="0"/>
    <pivotField showAll="0" defaultSubtotal="0"/>
    <pivotField numFmtId="2" showAll="0" defaultSubtotal="0"/>
    <pivotField numFmtId="42" showAll="0" defaultSubtotal="0"/>
    <pivotField numFmtId="42" showAll="0" defaultSubtotal="0"/>
    <pivotField numFmtId="166" showAll="0" defaultSubtotal="0"/>
    <pivotField numFmtId="2" showAll="0" defaultSubtotal="0"/>
    <pivotField numFmtId="10" showAll="0" defaultSubtotal="0"/>
    <pivotField numFmtId="167" showAll="0" defaultSubtotal="0"/>
    <pivotField numFmtId="10" showAll="0" defaultSubtotal="0"/>
    <pivotField showAll="0" defaultSubtotal="0"/>
    <pivotField axis="axisRow" showAll="0">
      <items count="3">
        <item x="0"/>
        <item x="1"/>
        <item t="default"/>
      </items>
    </pivotField>
    <pivotField dataField="1" showAll="0"/>
  </pivotFields>
  <rowFields count="2">
    <field x="41"/>
    <field x="5"/>
  </rowFields>
  <rowItems count="8">
    <i>
      <x/>
    </i>
    <i r="1">
      <x/>
    </i>
    <i r="1">
      <x v="1"/>
    </i>
    <i r="1">
      <x v="2"/>
    </i>
    <i>
      <x v="1"/>
    </i>
    <i r="1">
      <x/>
    </i>
    <i r="1">
      <x v="2"/>
    </i>
    <i t="grand">
      <x/>
    </i>
  </rowItems>
  <colItems count="1">
    <i/>
  </colItems>
  <dataFields count="1">
    <dataField name="Suma de VALOR A REGISTRAR CONTABLEMENTE" fld="42" baseField="0" baseItem="0" numFmtId="167"/>
  </dataFields>
  <formats count="24">
    <format dxfId="46">
      <pivotArea outline="0" collapsedLevelsAreSubtotals="1" fieldPosition="0"/>
    </format>
    <format dxfId="45">
      <pivotArea dataOnly="0" labelOnly="1" outline="0" axis="axisValues" fieldPosition="0"/>
    </format>
    <format dxfId="44">
      <pivotArea grandRow="1" outline="0" collapsedLevelsAreSubtotals="1" fieldPosition="0"/>
    </format>
    <format dxfId="43">
      <pivotArea dataOnly="0" labelOnly="1" grandRow="1" outline="0" fieldPosition="0"/>
    </format>
    <format dxfId="42">
      <pivotArea grandRow="1" outline="0" collapsedLevelsAreSubtotals="1" fieldPosition="0"/>
    </format>
    <format dxfId="41">
      <pivotArea type="all" dataOnly="0" outline="0" fieldPosition="0"/>
    </format>
    <format dxfId="40">
      <pivotArea outline="0" collapsedLevelsAreSubtotals="1" fieldPosition="0"/>
    </format>
    <format dxfId="39">
      <pivotArea field="41" type="button" dataOnly="0" labelOnly="1" outline="0" axis="axisRow" fieldPosition="0"/>
    </format>
    <format dxfId="38">
      <pivotArea dataOnly="0" labelOnly="1" outline="0" axis="axisValues" fieldPosition="0"/>
    </format>
    <format dxfId="37">
      <pivotArea dataOnly="0" labelOnly="1" fieldPosition="0">
        <references count="1">
          <reference field="41" count="0"/>
        </references>
      </pivotArea>
    </format>
    <format dxfId="36">
      <pivotArea dataOnly="0" labelOnly="1" grandRow="1" outline="0" fieldPosition="0"/>
    </format>
    <format dxfId="35">
      <pivotArea type="all" dataOnly="0" outline="0" fieldPosition="0"/>
    </format>
    <format dxfId="34">
      <pivotArea outline="0" collapsedLevelsAreSubtotals="1" fieldPosition="0"/>
    </format>
    <format dxfId="33">
      <pivotArea field="41" type="button" dataOnly="0" labelOnly="1" outline="0" axis="axisRow" fieldPosition="0"/>
    </format>
    <format dxfId="32">
      <pivotArea dataOnly="0" labelOnly="1" outline="0" axis="axisValues" fieldPosition="0"/>
    </format>
    <format dxfId="31">
      <pivotArea dataOnly="0" labelOnly="1" fieldPosition="0">
        <references count="1">
          <reference field="41" count="0"/>
        </references>
      </pivotArea>
    </format>
    <format dxfId="30">
      <pivotArea dataOnly="0" labelOnly="1" grandRow="1" outline="0" fieldPosition="0"/>
    </format>
    <format dxfId="29">
      <pivotArea collapsedLevelsAreSubtotals="1" fieldPosition="0">
        <references count="1">
          <reference field="41" count="1">
            <x v="0"/>
          </reference>
        </references>
      </pivotArea>
    </format>
    <format dxfId="28">
      <pivotArea dataOnly="0" labelOnly="1" fieldPosition="0">
        <references count="1">
          <reference field="41" count="1">
            <x v="0"/>
          </reference>
        </references>
      </pivotArea>
    </format>
    <format dxfId="27">
      <pivotArea dataOnly="0" labelOnly="1" fieldPosition="0">
        <references count="1">
          <reference field="41" count="0"/>
        </references>
      </pivotArea>
    </format>
    <format dxfId="26">
      <pivotArea field="41" type="button" dataOnly="0" labelOnly="1" outline="0" axis="axisRow" fieldPosition="0"/>
    </format>
    <format dxfId="25">
      <pivotArea dataOnly="0" labelOnly="1" outline="0" axis="axisValues" fieldPosition="0"/>
    </format>
    <format dxfId="24">
      <pivotArea grandRow="1" outline="0" collapsedLevelsAreSubtotals="1" fieldPosition="0"/>
    </format>
    <format dxfId="2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S78"/>
  <sheetViews>
    <sheetView showGridLines="0" topLeftCell="B1" zoomScale="130" zoomScaleNormal="130" workbookViewId="0">
      <selection activeCell="B2" sqref="B2:S2"/>
    </sheetView>
  </sheetViews>
  <sheetFormatPr baseColWidth="10" defaultColWidth="11.42578125" defaultRowHeight="14.25" x14ac:dyDescent="0.2"/>
  <cols>
    <col min="1" max="1" width="4.42578125" style="6" customWidth="1"/>
    <col min="2" max="2" width="4.28515625" style="6" customWidth="1"/>
    <col min="3" max="3" width="15.140625" style="6" customWidth="1"/>
    <col min="4" max="17" width="11.42578125" style="6"/>
    <col min="18" max="18" width="23.42578125" style="6" customWidth="1"/>
    <col min="19" max="16384" width="11.42578125" style="6"/>
  </cols>
  <sheetData>
    <row r="1" spans="2:19" ht="23.25" customHeight="1" x14ac:dyDescent="0.25">
      <c r="B1" s="5"/>
    </row>
    <row r="2" spans="2:19" ht="15" x14ac:dyDescent="0.2">
      <c r="B2" s="203" t="s">
        <v>768</v>
      </c>
      <c r="C2" s="203"/>
      <c r="D2" s="203"/>
      <c r="E2" s="203"/>
      <c r="F2" s="203"/>
      <c r="G2" s="203"/>
      <c r="H2" s="203"/>
      <c r="I2" s="203"/>
      <c r="J2" s="203"/>
      <c r="K2" s="203"/>
      <c r="L2" s="203"/>
      <c r="M2" s="203"/>
      <c r="N2" s="203"/>
      <c r="O2" s="203"/>
      <c r="P2" s="203"/>
      <c r="Q2" s="203"/>
      <c r="R2" s="203"/>
      <c r="S2" s="203"/>
    </row>
    <row r="3" spans="2:19" s="22" customFormat="1" ht="23.25" customHeight="1" x14ac:dyDescent="0.2">
      <c r="B3" s="204" t="s">
        <v>769</v>
      </c>
      <c r="C3" s="205"/>
      <c r="D3" s="205"/>
      <c r="E3" s="205"/>
      <c r="F3" s="205"/>
      <c r="G3" s="205"/>
      <c r="H3" s="205"/>
      <c r="I3" s="205"/>
      <c r="J3" s="205"/>
      <c r="K3" s="205"/>
      <c r="L3" s="205"/>
      <c r="M3" s="205"/>
      <c r="N3" s="205"/>
      <c r="O3" s="205"/>
      <c r="P3" s="205"/>
      <c r="Q3" s="205"/>
      <c r="R3" s="205"/>
      <c r="S3" s="206"/>
    </row>
    <row r="4" spans="2:19" s="22" customFormat="1" ht="23.25" customHeight="1" x14ac:dyDescent="0.25">
      <c r="B4" s="108"/>
      <c r="C4" s="18" t="s">
        <v>17</v>
      </c>
      <c r="D4" s="9"/>
      <c r="E4" s="9"/>
      <c r="F4" s="9"/>
      <c r="G4" s="109"/>
      <c r="H4" s="109"/>
      <c r="I4" s="109"/>
      <c r="J4" s="109"/>
      <c r="K4" s="109"/>
      <c r="L4" s="109"/>
      <c r="M4" s="109"/>
      <c r="N4" s="109"/>
      <c r="O4" s="109"/>
      <c r="P4" s="109"/>
      <c r="Q4" s="109"/>
      <c r="R4" s="109"/>
      <c r="S4" s="110"/>
    </row>
    <row r="5" spans="2:19" s="22" customFormat="1" x14ac:dyDescent="0.2">
      <c r="B5" s="108"/>
      <c r="C5" s="7"/>
      <c r="D5" s="214" t="s">
        <v>18</v>
      </c>
      <c r="E5" s="214"/>
      <c r="F5" s="214"/>
      <c r="G5" s="109"/>
      <c r="H5" s="109"/>
      <c r="I5" s="109"/>
      <c r="J5" s="109"/>
      <c r="K5" s="109"/>
      <c r="L5" s="109"/>
      <c r="M5" s="109"/>
      <c r="N5" s="109"/>
      <c r="O5" s="109"/>
      <c r="P5" s="109"/>
      <c r="Q5" s="109"/>
      <c r="R5" s="109"/>
      <c r="S5" s="110"/>
    </row>
    <row r="6" spans="2:19" s="22" customFormat="1" x14ac:dyDescent="0.2">
      <c r="B6" s="108"/>
      <c r="C6" s="17"/>
      <c r="D6" s="215" t="s">
        <v>19</v>
      </c>
      <c r="E6" s="215"/>
      <c r="F6" s="215"/>
      <c r="G6" s="109"/>
      <c r="H6" s="109"/>
      <c r="I6" s="109"/>
      <c r="J6" s="109"/>
      <c r="K6" s="109"/>
      <c r="L6" s="109"/>
      <c r="M6" s="109"/>
      <c r="N6" s="109"/>
      <c r="O6" s="109"/>
      <c r="P6" s="109"/>
      <c r="Q6" s="109"/>
      <c r="R6" s="109"/>
      <c r="S6" s="110"/>
    </row>
    <row r="7" spans="2:19" ht="15" x14ac:dyDescent="0.25">
      <c r="B7" s="25"/>
      <c r="C7" s="111"/>
      <c r="D7" s="207" t="s">
        <v>19</v>
      </c>
      <c r="E7" s="208"/>
      <c r="F7" s="209"/>
      <c r="G7" s="9"/>
      <c r="H7" s="9"/>
      <c r="I7" s="9"/>
      <c r="J7" s="9"/>
      <c r="K7" s="9"/>
      <c r="L7" s="9"/>
      <c r="M7" s="9"/>
      <c r="N7" s="9"/>
      <c r="O7" s="9"/>
      <c r="P7" s="9"/>
      <c r="Q7" s="9"/>
      <c r="R7" s="9"/>
      <c r="S7" s="10"/>
    </row>
    <row r="8" spans="2:19" s="22" customFormat="1" ht="15" x14ac:dyDescent="0.25">
      <c r="B8" s="26"/>
      <c r="C8" s="112"/>
      <c r="D8" s="113"/>
      <c r="E8" s="113"/>
      <c r="F8" s="113"/>
      <c r="G8" s="27"/>
      <c r="H8" s="27"/>
      <c r="I8" s="27"/>
      <c r="J8" s="27"/>
      <c r="K8" s="27"/>
      <c r="L8" s="27"/>
      <c r="M8" s="27"/>
      <c r="N8" s="27"/>
      <c r="O8" s="27"/>
      <c r="P8" s="27"/>
      <c r="Q8" s="27"/>
      <c r="R8" s="27"/>
      <c r="S8" s="28"/>
    </row>
    <row r="9" spans="2:19" s="9" customFormat="1" ht="23.25" customHeight="1" x14ac:dyDescent="0.25">
      <c r="B9" s="20"/>
      <c r="C9" s="114"/>
      <c r="D9" s="16"/>
      <c r="E9" s="16"/>
      <c r="F9" s="16"/>
    </row>
    <row r="10" spans="2:19" ht="15" x14ac:dyDescent="0.2">
      <c r="B10" s="216" t="s">
        <v>760</v>
      </c>
      <c r="C10" s="217"/>
      <c r="D10" s="217"/>
      <c r="E10" s="217"/>
      <c r="F10" s="217"/>
      <c r="G10" s="217"/>
      <c r="H10" s="217"/>
      <c r="I10" s="217"/>
      <c r="J10" s="217"/>
      <c r="K10" s="217"/>
      <c r="L10" s="217"/>
      <c r="M10" s="217"/>
      <c r="N10" s="217"/>
      <c r="O10" s="217"/>
      <c r="P10" s="217"/>
      <c r="Q10" s="217"/>
      <c r="R10" s="217"/>
      <c r="S10" s="218"/>
    </row>
    <row r="11" spans="2:19" x14ac:dyDescent="0.2">
      <c r="B11" s="15"/>
      <c r="G11" s="16"/>
      <c r="H11" s="16"/>
      <c r="I11" s="16"/>
      <c r="J11" s="16"/>
      <c r="K11" s="16"/>
      <c r="L11" s="16"/>
      <c r="M11" s="16"/>
      <c r="N11" s="16"/>
      <c r="O11" s="9"/>
      <c r="P11" s="9"/>
      <c r="Q11" s="9"/>
      <c r="R11" s="9"/>
      <c r="S11" s="10"/>
    </row>
    <row r="12" spans="2:19" ht="14.25" customHeight="1" x14ac:dyDescent="0.2">
      <c r="B12" s="11"/>
      <c r="C12" s="219" t="s">
        <v>766</v>
      </c>
      <c r="D12" s="219"/>
      <c r="E12" s="219"/>
      <c r="F12" s="219"/>
      <c r="G12" s="219"/>
      <c r="H12" s="219"/>
      <c r="I12" s="219"/>
      <c r="J12" s="219"/>
      <c r="K12" s="219"/>
      <c r="L12" s="219"/>
      <c r="M12" s="219"/>
      <c r="N12" s="219"/>
      <c r="O12" s="219"/>
      <c r="P12" s="219"/>
      <c r="Q12" s="219"/>
      <c r="R12" s="219"/>
      <c r="S12" s="10"/>
    </row>
    <row r="13" spans="2:19" x14ac:dyDescent="0.2">
      <c r="B13" s="11"/>
      <c r="C13" s="19"/>
      <c r="D13" s="19"/>
      <c r="E13" s="19"/>
      <c r="F13" s="19"/>
      <c r="G13" s="19"/>
      <c r="H13" s="19"/>
      <c r="I13" s="19"/>
      <c r="J13" s="19"/>
      <c r="K13" s="19"/>
      <c r="L13" s="19"/>
      <c r="M13" s="19"/>
      <c r="N13" s="19"/>
      <c r="O13" s="19"/>
      <c r="P13" s="19"/>
      <c r="Q13" s="9"/>
      <c r="R13" s="9"/>
      <c r="S13" s="10"/>
    </row>
    <row r="14" spans="2:19" ht="15" x14ac:dyDescent="0.25">
      <c r="B14" s="11"/>
      <c r="C14" s="9" t="s">
        <v>20</v>
      </c>
      <c r="D14" s="9"/>
      <c r="E14" s="9"/>
      <c r="F14" s="9"/>
      <c r="G14" s="9"/>
      <c r="H14" s="9"/>
      <c r="I14" s="9"/>
      <c r="J14" s="9"/>
      <c r="K14" s="9"/>
      <c r="L14" s="9"/>
      <c r="M14" s="9"/>
      <c r="N14" s="9"/>
      <c r="O14" s="9"/>
      <c r="P14" s="9"/>
      <c r="Q14" s="9"/>
      <c r="R14" s="9"/>
      <c r="S14" s="10"/>
    </row>
    <row r="15" spans="2:19" x14ac:dyDescent="0.2">
      <c r="B15" s="11"/>
      <c r="C15" s="9"/>
      <c r="D15" s="9"/>
      <c r="E15" s="9"/>
      <c r="F15" s="9"/>
      <c r="G15" s="9"/>
      <c r="H15" s="9"/>
      <c r="I15" s="9"/>
      <c r="J15" s="9"/>
      <c r="K15" s="9"/>
      <c r="L15" s="9"/>
      <c r="M15" s="9"/>
      <c r="N15" s="9"/>
      <c r="O15" s="9"/>
      <c r="P15" s="9"/>
      <c r="Q15" s="9"/>
      <c r="R15" s="9"/>
      <c r="S15" s="10"/>
    </row>
    <row r="16" spans="2:19" ht="15" x14ac:dyDescent="0.25">
      <c r="B16" s="11"/>
      <c r="C16" s="9" t="s">
        <v>44</v>
      </c>
      <c r="D16" s="9"/>
      <c r="E16" s="9"/>
      <c r="F16" s="9"/>
      <c r="G16" s="9"/>
      <c r="H16" s="9"/>
      <c r="I16" s="9"/>
      <c r="J16" s="9"/>
      <c r="K16" s="9"/>
      <c r="L16" s="9"/>
      <c r="M16" s="9"/>
      <c r="N16" s="9"/>
      <c r="O16" s="9"/>
      <c r="P16" s="9"/>
      <c r="Q16" s="9"/>
      <c r="R16" s="9"/>
      <c r="S16" s="10"/>
    </row>
    <row r="17" spans="2:19" x14ac:dyDescent="0.2">
      <c r="B17" s="11"/>
      <c r="C17" s="9"/>
      <c r="D17" s="9"/>
      <c r="E17" s="9"/>
      <c r="F17" s="9"/>
      <c r="G17" s="9"/>
      <c r="H17" s="9"/>
      <c r="I17" s="9"/>
      <c r="J17" s="9"/>
      <c r="K17" s="9"/>
      <c r="L17" s="9"/>
      <c r="M17" s="9"/>
      <c r="N17" s="9"/>
      <c r="O17" s="9"/>
      <c r="P17" s="9"/>
      <c r="Q17" s="9"/>
      <c r="R17" s="9"/>
      <c r="S17" s="10"/>
    </row>
    <row r="18" spans="2:19" ht="15" x14ac:dyDescent="0.25">
      <c r="B18" s="11"/>
      <c r="C18" s="9" t="s">
        <v>759</v>
      </c>
      <c r="D18" s="9"/>
      <c r="E18" s="9"/>
      <c r="F18" s="9"/>
      <c r="G18" s="9"/>
      <c r="H18" s="9"/>
      <c r="I18" s="9"/>
      <c r="J18" s="9"/>
      <c r="K18" s="9"/>
      <c r="L18" s="9"/>
      <c r="M18" s="9"/>
      <c r="N18" s="9"/>
      <c r="O18" s="9"/>
      <c r="P18" s="9"/>
      <c r="Q18" s="9"/>
      <c r="R18" s="9"/>
      <c r="S18" s="10"/>
    </row>
    <row r="19" spans="2:19" x14ac:dyDescent="0.2">
      <c r="B19" s="11"/>
      <c r="C19" s="9"/>
      <c r="D19" s="9"/>
      <c r="E19" s="9"/>
      <c r="F19" s="9"/>
      <c r="G19" s="9"/>
      <c r="H19" s="9"/>
      <c r="I19" s="9"/>
      <c r="J19" s="9"/>
      <c r="K19" s="9"/>
      <c r="L19" s="9"/>
      <c r="M19" s="9"/>
      <c r="N19" s="9"/>
      <c r="O19" s="9"/>
      <c r="P19" s="9"/>
      <c r="Q19" s="9"/>
      <c r="R19" s="9"/>
      <c r="S19" s="10"/>
    </row>
    <row r="20" spans="2:19" ht="15" x14ac:dyDescent="0.25">
      <c r="B20" s="11"/>
      <c r="C20" s="20" t="s">
        <v>41</v>
      </c>
      <c r="D20" s="9"/>
      <c r="E20" s="9"/>
      <c r="F20" s="9"/>
      <c r="G20" s="9"/>
      <c r="H20" s="9"/>
      <c r="I20" s="9"/>
      <c r="J20" s="9"/>
      <c r="K20" s="9"/>
      <c r="L20" s="9"/>
      <c r="M20" s="9"/>
      <c r="N20" s="9"/>
      <c r="O20" s="9"/>
      <c r="P20" s="9"/>
      <c r="Q20" s="9"/>
      <c r="R20" s="9"/>
      <c r="S20" s="10"/>
    </row>
    <row r="21" spans="2:19" ht="15" x14ac:dyDescent="0.25">
      <c r="B21" s="11"/>
      <c r="C21" s="18" t="s">
        <v>0</v>
      </c>
      <c r="D21" s="9" t="s">
        <v>21</v>
      </c>
      <c r="E21" s="9"/>
      <c r="F21" s="9"/>
      <c r="G21" s="9"/>
      <c r="H21" s="9"/>
      <c r="I21" s="9"/>
      <c r="J21" s="9"/>
      <c r="K21" s="9"/>
      <c r="L21" s="9"/>
      <c r="M21" s="9"/>
      <c r="N21" s="9"/>
      <c r="O21" s="9"/>
      <c r="P21" s="9"/>
      <c r="Q21" s="9"/>
      <c r="R21" s="9"/>
      <c r="S21" s="10"/>
    </row>
    <row r="22" spans="2:19" ht="15" x14ac:dyDescent="0.25">
      <c r="B22" s="11"/>
      <c r="C22" s="18" t="s">
        <v>744</v>
      </c>
      <c r="D22" s="9" t="s">
        <v>746</v>
      </c>
      <c r="E22" s="9"/>
      <c r="F22" s="9"/>
      <c r="G22" s="9"/>
      <c r="H22" s="9"/>
      <c r="I22" s="9"/>
      <c r="J22" s="9"/>
      <c r="K22" s="9"/>
      <c r="L22" s="9"/>
      <c r="M22" s="9"/>
      <c r="N22" s="9"/>
      <c r="O22" s="9"/>
      <c r="P22" s="9"/>
      <c r="Q22" s="9"/>
      <c r="R22" s="9"/>
      <c r="S22" s="10"/>
    </row>
    <row r="23" spans="2:19" ht="15" x14ac:dyDescent="0.25">
      <c r="B23" s="11"/>
      <c r="C23" s="18" t="s">
        <v>745</v>
      </c>
      <c r="D23" s="9" t="s">
        <v>747</v>
      </c>
      <c r="E23" s="9"/>
      <c r="F23" s="9"/>
      <c r="G23" s="9"/>
      <c r="H23" s="9"/>
      <c r="I23" s="9"/>
      <c r="J23" s="9"/>
      <c r="K23" s="9"/>
      <c r="L23" s="9"/>
      <c r="M23" s="9"/>
      <c r="N23" s="9"/>
      <c r="O23" s="9"/>
      <c r="P23" s="9"/>
      <c r="Q23" s="9"/>
      <c r="R23" s="9"/>
      <c r="S23" s="10"/>
    </row>
    <row r="24" spans="2:19" ht="15" x14ac:dyDescent="0.25">
      <c r="B24" s="11"/>
      <c r="C24" s="18" t="s">
        <v>1</v>
      </c>
      <c r="D24" s="9" t="s">
        <v>22</v>
      </c>
      <c r="E24" s="9"/>
      <c r="F24" s="9"/>
      <c r="G24" s="9"/>
      <c r="H24" s="9"/>
      <c r="I24" s="9"/>
      <c r="J24" s="9"/>
      <c r="K24" s="9"/>
      <c r="L24" s="9"/>
      <c r="M24" s="9"/>
      <c r="N24" s="9"/>
      <c r="O24" s="9"/>
      <c r="P24" s="9"/>
      <c r="Q24" s="9"/>
      <c r="R24" s="9"/>
      <c r="S24" s="10"/>
    </row>
    <row r="25" spans="2:19" ht="15" x14ac:dyDescent="0.25">
      <c r="B25" s="11"/>
      <c r="C25" s="18"/>
      <c r="D25" s="9"/>
      <c r="E25" s="9"/>
      <c r="F25" s="9"/>
      <c r="G25" s="9"/>
      <c r="H25" s="9"/>
      <c r="I25" s="9"/>
      <c r="J25" s="9"/>
      <c r="K25" s="9"/>
      <c r="L25" s="9"/>
      <c r="M25" s="9"/>
      <c r="N25" s="9"/>
      <c r="O25" s="9"/>
      <c r="P25" s="9"/>
      <c r="Q25" s="9"/>
      <c r="R25" s="9"/>
      <c r="S25" s="10"/>
    </row>
    <row r="26" spans="2:19" ht="15" x14ac:dyDescent="0.25">
      <c r="B26" s="11"/>
      <c r="C26" s="20" t="s">
        <v>39</v>
      </c>
      <c r="D26" s="9"/>
      <c r="E26" s="9"/>
      <c r="F26" s="9"/>
      <c r="G26" s="9"/>
      <c r="H26" s="9"/>
      <c r="I26" s="9"/>
      <c r="J26" s="9"/>
      <c r="K26" s="9"/>
      <c r="L26" s="9"/>
      <c r="M26" s="9"/>
      <c r="N26" s="9"/>
      <c r="O26" s="9"/>
      <c r="P26" s="9"/>
      <c r="Q26" s="9"/>
      <c r="R26" s="9"/>
      <c r="S26" s="10"/>
    </row>
    <row r="27" spans="2:19" ht="15" x14ac:dyDescent="0.25">
      <c r="B27" s="11"/>
      <c r="C27" s="18" t="s">
        <v>0</v>
      </c>
      <c r="D27" s="9" t="s">
        <v>24</v>
      </c>
      <c r="E27" s="9"/>
      <c r="F27" s="9"/>
      <c r="G27" s="9"/>
      <c r="H27" s="9"/>
      <c r="I27" s="9"/>
      <c r="J27" s="9"/>
      <c r="K27" s="9"/>
      <c r="L27" s="9"/>
      <c r="M27" s="9"/>
      <c r="N27" s="9"/>
      <c r="O27" s="9"/>
      <c r="P27" s="9"/>
      <c r="Q27" s="9"/>
      <c r="R27" s="9"/>
      <c r="S27" s="10"/>
    </row>
    <row r="28" spans="2:19" ht="15" x14ac:dyDescent="0.25">
      <c r="B28" s="11"/>
      <c r="C28" s="18" t="s">
        <v>744</v>
      </c>
      <c r="D28" s="9" t="s">
        <v>748</v>
      </c>
      <c r="E28" s="9"/>
      <c r="F28" s="9"/>
      <c r="G28" s="9"/>
      <c r="H28" s="9"/>
      <c r="I28" s="9"/>
      <c r="J28" s="9"/>
      <c r="K28" s="9"/>
      <c r="L28" s="9"/>
      <c r="M28" s="9"/>
      <c r="N28" s="9"/>
      <c r="O28" s="9"/>
      <c r="P28" s="9"/>
      <c r="Q28" s="9"/>
      <c r="R28" s="9"/>
      <c r="S28" s="10"/>
    </row>
    <row r="29" spans="2:19" ht="15" x14ac:dyDescent="0.25">
      <c r="B29" s="11"/>
      <c r="C29" s="18" t="s">
        <v>745</v>
      </c>
      <c r="D29" s="9" t="s">
        <v>749</v>
      </c>
      <c r="E29" s="9"/>
      <c r="F29" s="9"/>
      <c r="G29" s="9"/>
      <c r="H29" s="9"/>
      <c r="I29" s="9"/>
      <c r="J29" s="9"/>
      <c r="K29" s="9"/>
      <c r="L29" s="9"/>
      <c r="M29" s="9"/>
      <c r="N29" s="9"/>
      <c r="O29" s="9"/>
      <c r="P29" s="9"/>
      <c r="Q29" s="9"/>
      <c r="R29" s="9"/>
      <c r="S29" s="10"/>
    </row>
    <row r="30" spans="2:19" ht="15" x14ac:dyDescent="0.25">
      <c r="B30" s="11"/>
      <c r="C30" s="18" t="s">
        <v>1</v>
      </c>
      <c r="D30" s="9" t="s">
        <v>23</v>
      </c>
      <c r="E30" s="9"/>
      <c r="F30" s="9"/>
      <c r="G30" s="9"/>
      <c r="H30" s="9"/>
      <c r="I30" s="9"/>
      <c r="J30" s="9"/>
      <c r="K30" s="9"/>
      <c r="L30" s="9"/>
      <c r="M30" s="9"/>
      <c r="N30" s="9"/>
      <c r="O30" s="9"/>
      <c r="P30" s="9"/>
      <c r="Q30" s="9"/>
      <c r="R30" s="9"/>
      <c r="S30" s="10"/>
    </row>
    <row r="31" spans="2:19" ht="15" x14ac:dyDescent="0.25">
      <c r="B31" s="11"/>
      <c r="C31" s="18"/>
      <c r="D31" s="9"/>
      <c r="E31" s="9"/>
      <c r="F31" s="9"/>
      <c r="G31" s="9"/>
      <c r="H31" s="9"/>
      <c r="I31" s="9"/>
      <c r="J31" s="9"/>
      <c r="K31" s="9"/>
      <c r="L31" s="9"/>
      <c r="M31" s="9"/>
      <c r="N31" s="9"/>
      <c r="O31" s="9"/>
      <c r="P31" s="9"/>
      <c r="Q31" s="9"/>
      <c r="R31" s="9"/>
      <c r="S31" s="10"/>
    </row>
    <row r="32" spans="2:19" ht="15" x14ac:dyDescent="0.25">
      <c r="B32" s="11"/>
      <c r="C32" s="20" t="s">
        <v>755</v>
      </c>
      <c r="D32" s="9"/>
      <c r="E32" s="9"/>
      <c r="F32" s="9"/>
      <c r="G32" s="9"/>
      <c r="H32" s="9"/>
      <c r="I32" s="9"/>
      <c r="J32" s="9"/>
      <c r="K32" s="9"/>
      <c r="L32" s="9"/>
      <c r="M32" s="9"/>
      <c r="N32" s="9"/>
      <c r="O32" s="9"/>
      <c r="P32" s="9"/>
      <c r="Q32" s="9"/>
      <c r="R32" s="9"/>
      <c r="S32" s="10"/>
    </row>
    <row r="33" spans="2:19" ht="15" x14ac:dyDescent="0.25">
      <c r="B33" s="11"/>
      <c r="C33" s="20"/>
      <c r="D33" s="210" t="s">
        <v>750</v>
      </c>
      <c r="E33" s="211"/>
      <c r="F33" s="211"/>
      <c r="G33" s="211"/>
      <c r="H33" s="211"/>
      <c r="I33" s="211"/>
      <c r="J33" s="211"/>
      <c r="K33" s="211"/>
      <c r="L33" s="211"/>
      <c r="M33" s="211"/>
      <c r="N33" s="211"/>
      <c r="O33" s="211"/>
      <c r="P33" s="211"/>
      <c r="Q33" s="9"/>
      <c r="R33" s="9"/>
      <c r="S33" s="10"/>
    </row>
    <row r="34" spans="2:19" ht="15" x14ac:dyDescent="0.2">
      <c r="B34" s="11"/>
      <c r="C34" s="21" t="s">
        <v>0</v>
      </c>
      <c r="D34" s="212" t="s">
        <v>751</v>
      </c>
      <c r="E34" s="212"/>
      <c r="F34" s="212"/>
      <c r="G34" s="212"/>
      <c r="H34" s="212"/>
      <c r="I34" s="212"/>
      <c r="J34" s="212"/>
      <c r="K34" s="212"/>
      <c r="L34" s="212"/>
      <c r="M34" s="212"/>
      <c r="N34" s="212"/>
      <c r="O34" s="212"/>
      <c r="P34" s="212"/>
      <c r="Q34" s="9"/>
      <c r="R34" s="9"/>
      <c r="S34" s="10"/>
    </row>
    <row r="35" spans="2:19" ht="15" x14ac:dyDescent="0.25">
      <c r="B35" s="11"/>
      <c r="C35" s="18" t="s">
        <v>744</v>
      </c>
      <c r="D35" s="9" t="s">
        <v>752</v>
      </c>
      <c r="E35" s="9"/>
      <c r="F35" s="9"/>
      <c r="G35" s="9"/>
      <c r="H35" s="9"/>
      <c r="I35" s="9"/>
      <c r="J35" s="9"/>
      <c r="K35" s="9"/>
      <c r="L35" s="9"/>
      <c r="M35" s="9"/>
      <c r="N35" s="9"/>
      <c r="O35" s="9"/>
      <c r="P35" s="9"/>
      <c r="Q35" s="9"/>
      <c r="R35" s="9"/>
      <c r="S35" s="10"/>
    </row>
    <row r="36" spans="2:19" ht="15" x14ac:dyDescent="0.25">
      <c r="B36" s="11"/>
      <c r="C36" s="18" t="s">
        <v>745</v>
      </c>
      <c r="D36" s="9" t="s">
        <v>753</v>
      </c>
      <c r="E36" s="9"/>
      <c r="F36" s="9"/>
      <c r="G36" s="9"/>
      <c r="H36" s="9"/>
      <c r="I36" s="9"/>
      <c r="J36" s="9"/>
      <c r="K36" s="9"/>
      <c r="L36" s="9"/>
      <c r="M36" s="9"/>
      <c r="N36" s="9"/>
      <c r="O36" s="9"/>
      <c r="P36" s="9"/>
      <c r="Q36" s="9"/>
      <c r="R36" s="9"/>
      <c r="S36" s="10"/>
    </row>
    <row r="37" spans="2:19" ht="15" x14ac:dyDescent="0.25">
      <c r="B37" s="11"/>
      <c r="C37" s="18" t="s">
        <v>1</v>
      </c>
      <c r="D37" s="9" t="s">
        <v>754</v>
      </c>
      <c r="E37" s="9"/>
      <c r="F37" s="9"/>
      <c r="G37" s="9"/>
      <c r="H37" s="9"/>
      <c r="I37" s="9"/>
      <c r="J37" s="9"/>
      <c r="K37" s="9"/>
      <c r="L37" s="9"/>
      <c r="M37" s="9"/>
      <c r="N37" s="9"/>
      <c r="O37" s="9"/>
      <c r="P37" s="9"/>
      <c r="Q37" s="9"/>
      <c r="R37" s="9"/>
      <c r="S37" s="10"/>
    </row>
    <row r="38" spans="2:19" ht="15" x14ac:dyDescent="0.25">
      <c r="B38" s="11"/>
      <c r="C38" s="18"/>
      <c r="D38" s="9"/>
      <c r="E38" s="9"/>
      <c r="F38" s="9"/>
      <c r="G38" s="9"/>
      <c r="H38" s="9"/>
      <c r="I38" s="9"/>
      <c r="J38" s="9"/>
      <c r="K38" s="9"/>
      <c r="L38" s="9"/>
      <c r="M38" s="9"/>
      <c r="N38" s="9"/>
      <c r="O38" s="9"/>
      <c r="P38" s="9"/>
      <c r="Q38" s="9"/>
      <c r="R38" s="9"/>
      <c r="S38" s="10"/>
    </row>
    <row r="39" spans="2:19" ht="15" x14ac:dyDescent="0.25">
      <c r="B39" s="11"/>
      <c r="C39" s="20" t="s">
        <v>25</v>
      </c>
      <c r="D39" s="9"/>
      <c r="E39" s="9"/>
      <c r="F39" s="9"/>
      <c r="G39" s="9"/>
      <c r="H39" s="9"/>
      <c r="I39" s="9"/>
      <c r="J39" s="9"/>
      <c r="K39" s="9"/>
      <c r="L39" s="9"/>
      <c r="M39" s="9"/>
      <c r="N39" s="9"/>
      <c r="O39" s="9"/>
      <c r="P39" s="9"/>
      <c r="Q39" s="9"/>
      <c r="R39" s="9"/>
      <c r="S39" s="10"/>
    </row>
    <row r="40" spans="2:19" ht="15" x14ac:dyDescent="0.2">
      <c r="B40" s="11"/>
      <c r="C40" s="21" t="s">
        <v>0</v>
      </c>
      <c r="D40" s="9" t="s">
        <v>756</v>
      </c>
      <c r="E40" s="9"/>
      <c r="F40" s="9"/>
      <c r="G40" s="9"/>
      <c r="H40" s="9"/>
      <c r="I40" s="9"/>
      <c r="J40" s="9"/>
      <c r="K40" s="9"/>
      <c r="L40" s="9"/>
      <c r="M40" s="9"/>
      <c r="N40" s="9"/>
      <c r="O40" s="9"/>
      <c r="P40" s="9"/>
      <c r="Q40" s="9"/>
      <c r="R40" s="9"/>
      <c r="S40" s="10"/>
    </row>
    <row r="41" spans="2:19" ht="15" x14ac:dyDescent="0.25">
      <c r="B41" s="11"/>
      <c r="C41" s="18" t="s">
        <v>744</v>
      </c>
      <c r="D41" s="9" t="s">
        <v>757</v>
      </c>
      <c r="E41" s="9"/>
      <c r="F41" s="9"/>
      <c r="G41" s="9"/>
      <c r="H41" s="9"/>
      <c r="I41" s="9"/>
      <c r="J41" s="9"/>
      <c r="K41" s="9"/>
      <c r="L41" s="9"/>
      <c r="M41" s="9"/>
      <c r="N41" s="9"/>
      <c r="O41" s="9"/>
      <c r="P41" s="9"/>
      <c r="Q41" s="9"/>
      <c r="R41" s="9"/>
      <c r="S41" s="10"/>
    </row>
    <row r="42" spans="2:19" ht="15" x14ac:dyDescent="0.25">
      <c r="B42" s="11"/>
      <c r="C42" s="18" t="s">
        <v>745</v>
      </c>
      <c r="D42" s="9" t="s">
        <v>758</v>
      </c>
      <c r="E42" s="9"/>
      <c r="F42" s="9"/>
      <c r="G42" s="9"/>
      <c r="H42" s="9"/>
      <c r="I42" s="9"/>
      <c r="J42" s="9"/>
      <c r="K42" s="9"/>
      <c r="L42" s="9"/>
      <c r="M42" s="9"/>
      <c r="N42" s="9"/>
      <c r="O42" s="9"/>
      <c r="P42" s="9"/>
      <c r="Q42" s="9"/>
      <c r="R42" s="9"/>
      <c r="S42" s="10"/>
    </row>
    <row r="43" spans="2:19" ht="15" x14ac:dyDescent="0.25">
      <c r="B43" s="11"/>
      <c r="C43" s="18" t="s">
        <v>1</v>
      </c>
      <c r="D43" s="9" t="s">
        <v>40</v>
      </c>
      <c r="E43" s="9"/>
      <c r="F43" s="9"/>
      <c r="G43" s="9"/>
      <c r="H43" s="9"/>
      <c r="I43" s="9"/>
      <c r="J43" s="9"/>
      <c r="K43" s="9"/>
      <c r="L43" s="9"/>
      <c r="M43" s="9"/>
      <c r="N43" s="9"/>
      <c r="O43" s="9"/>
      <c r="P43" s="9"/>
      <c r="Q43" s="9"/>
      <c r="R43" s="9"/>
      <c r="S43" s="10"/>
    </row>
    <row r="44" spans="2:19" x14ac:dyDescent="0.2">
      <c r="B44" s="11"/>
      <c r="C44" s="9"/>
      <c r="D44" s="9"/>
      <c r="E44" s="9"/>
      <c r="F44" s="9"/>
      <c r="G44" s="9"/>
      <c r="H44" s="9"/>
      <c r="I44" s="9"/>
      <c r="J44" s="9"/>
      <c r="K44" s="9"/>
      <c r="L44" s="9"/>
      <c r="M44" s="9"/>
      <c r="N44" s="9"/>
      <c r="O44" s="9"/>
      <c r="P44" s="9"/>
      <c r="Q44" s="9"/>
      <c r="R44" s="9"/>
      <c r="S44" s="10"/>
    </row>
    <row r="45" spans="2:19" ht="15" x14ac:dyDescent="0.25">
      <c r="B45" s="11"/>
      <c r="C45" s="9" t="s">
        <v>26</v>
      </c>
      <c r="D45" s="9"/>
      <c r="E45" s="9"/>
      <c r="F45" s="9"/>
      <c r="G45" s="9"/>
      <c r="H45" s="9"/>
      <c r="I45" s="9"/>
      <c r="J45" s="9"/>
      <c r="K45" s="9"/>
      <c r="L45" s="9"/>
      <c r="M45" s="9"/>
      <c r="N45" s="9"/>
      <c r="O45" s="9"/>
      <c r="P45" s="9"/>
      <c r="Q45" s="9"/>
      <c r="R45" s="9"/>
      <c r="S45" s="10"/>
    </row>
    <row r="46" spans="2:19" x14ac:dyDescent="0.2">
      <c r="B46" s="11"/>
      <c r="C46" s="9"/>
      <c r="D46" s="9"/>
      <c r="E46" s="9"/>
      <c r="F46" s="9"/>
      <c r="G46" s="9"/>
      <c r="H46" s="9"/>
      <c r="I46" s="9"/>
      <c r="J46" s="9"/>
      <c r="K46" s="9"/>
      <c r="L46" s="9"/>
      <c r="M46" s="9"/>
      <c r="N46" s="9"/>
      <c r="O46" s="9"/>
      <c r="P46" s="9"/>
      <c r="Q46" s="9"/>
      <c r="R46" s="9"/>
      <c r="S46" s="10"/>
    </row>
    <row r="47" spans="2:19" ht="34.5" customHeight="1" x14ac:dyDescent="0.25">
      <c r="B47" s="11"/>
      <c r="C47" s="221" t="s">
        <v>27</v>
      </c>
      <c r="D47" s="221"/>
      <c r="E47" s="221"/>
      <c r="F47" s="221"/>
      <c r="G47" s="221"/>
      <c r="H47" s="221"/>
      <c r="I47" s="221"/>
      <c r="J47" s="221"/>
      <c r="K47" s="221"/>
      <c r="L47" s="221"/>
      <c r="M47" s="221"/>
      <c r="N47" s="221"/>
      <c r="O47" s="221"/>
      <c r="P47" s="221"/>
      <c r="Q47" s="221"/>
      <c r="R47" s="221"/>
      <c r="S47" s="10"/>
    </row>
    <row r="48" spans="2:19" x14ac:dyDescent="0.2">
      <c r="B48" s="11"/>
      <c r="C48" s="9"/>
      <c r="D48" s="9"/>
      <c r="E48" s="9"/>
      <c r="F48" s="9"/>
      <c r="G48" s="9"/>
      <c r="H48" s="9"/>
      <c r="I48" s="9"/>
      <c r="J48" s="9"/>
      <c r="K48" s="9"/>
      <c r="L48" s="9"/>
      <c r="M48" s="9"/>
      <c r="N48" s="9"/>
      <c r="O48" s="9"/>
      <c r="P48" s="9"/>
      <c r="Q48" s="9"/>
      <c r="R48" s="9"/>
      <c r="S48" s="10"/>
    </row>
    <row r="49" spans="2:19" ht="15" x14ac:dyDescent="0.25">
      <c r="B49" s="11"/>
      <c r="C49" s="9" t="s">
        <v>28</v>
      </c>
      <c r="D49" s="9"/>
      <c r="E49" s="9"/>
      <c r="F49" s="9"/>
      <c r="G49" s="9"/>
      <c r="H49" s="9"/>
      <c r="I49" s="9"/>
      <c r="J49" s="9"/>
      <c r="K49" s="9"/>
      <c r="L49" s="9"/>
      <c r="M49" s="9"/>
      <c r="N49" s="9"/>
      <c r="O49" s="9"/>
      <c r="P49" s="9"/>
      <c r="Q49" s="9"/>
      <c r="R49" s="9"/>
      <c r="S49" s="10"/>
    </row>
    <row r="50" spans="2:19" x14ac:dyDescent="0.2">
      <c r="B50" s="11"/>
      <c r="C50" s="9"/>
      <c r="D50" s="9"/>
      <c r="E50" s="9"/>
      <c r="F50" s="9"/>
      <c r="G50" s="9"/>
      <c r="H50" s="9"/>
      <c r="I50" s="9"/>
      <c r="J50" s="9"/>
      <c r="K50" s="9"/>
      <c r="L50" s="9"/>
      <c r="M50" s="9"/>
      <c r="N50" s="9"/>
      <c r="O50" s="9"/>
      <c r="P50" s="9"/>
      <c r="Q50" s="9"/>
      <c r="R50" s="9"/>
      <c r="S50" s="10"/>
    </row>
    <row r="51" spans="2:19" ht="15" x14ac:dyDescent="0.25">
      <c r="B51" s="11"/>
      <c r="C51" s="18" t="s">
        <v>42</v>
      </c>
      <c r="D51" s="9"/>
      <c r="E51" s="9"/>
      <c r="F51" s="9"/>
      <c r="G51" s="9"/>
      <c r="H51" s="9"/>
      <c r="I51" s="9"/>
      <c r="J51" s="9"/>
      <c r="K51" s="9"/>
      <c r="L51" s="9"/>
      <c r="M51" s="9"/>
      <c r="N51" s="9"/>
      <c r="O51" s="9"/>
      <c r="P51" s="9"/>
      <c r="Q51" s="9"/>
      <c r="R51" s="9"/>
      <c r="S51" s="10"/>
    </row>
    <row r="52" spans="2:19" x14ac:dyDescent="0.2">
      <c r="B52" s="11"/>
      <c r="C52" s="9"/>
      <c r="D52" s="9"/>
      <c r="E52" s="9"/>
      <c r="F52" s="9"/>
      <c r="G52" s="9"/>
      <c r="H52" s="9"/>
      <c r="I52" s="9"/>
      <c r="J52" s="9"/>
      <c r="K52" s="9"/>
      <c r="L52" s="9"/>
      <c r="M52" s="9"/>
      <c r="N52" s="9"/>
      <c r="O52" s="9"/>
      <c r="P52" s="9"/>
      <c r="Q52" s="9"/>
      <c r="R52" s="9"/>
      <c r="S52" s="10"/>
    </row>
    <row r="53" spans="2:19" ht="15" x14ac:dyDescent="0.25">
      <c r="B53" s="11"/>
      <c r="C53" s="18" t="s">
        <v>29</v>
      </c>
      <c r="D53" s="9"/>
      <c r="E53" s="9"/>
      <c r="F53" s="9"/>
      <c r="G53" s="9"/>
      <c r="H53" s="9"/>
      <c r="I53" s="9"/>
      <c r="J53" s="9"/>
      <c r="K53" s="9"/>
      <c r="L53" s="9"/>
      <c r="M53" s="9"/>
      <c r="N53" s="9"/>
      <c r="O53" s="9"/>
      <c r="P53" s="9"/>
      <c r="Q53" s="9"/>
      <c r="R53" s="9"/>
      <c r="S53" s="10"/>
    </row>
    <row r="54" spans="2:19" x14ac:dyDescent="0.2">
      <c r="B54" s="11"/>
      <c r="C54" s="9"/>
      <c r="D54" s="9"/>
      <c r="E54" s="9"/>
      <c r="F54" s="9"/>
      <c r="G54" s="9"/>
      <c r="H54" s="9"/>
      <c r="I54" s="9"/>
      <c r="J54" s="9"/>
      <c r="K54" s="9"/>
      <c r="L54" s="9"/>
      <c r="M54" s="9"/>
      <c r="N54" s="9"/>
      <c r="O54" s="9"/>
      <c r="P54" s="9"/>
      <c r="Q54" s="9"/>
      <c r="R54" s="9"/>
      <c r="S54" s="10"/>
    </row>
    <row r="55" spans="2:19" ht="15" x14ac:dyDescent="0.25">
      <c r="B55" s="11"/>
      <c r="C55" s="9" t="s">
        <v>30</v>
      </c>
      <c r="D55" s="9"/>
      <c r="E55" s="9"/>
      <c r="F55" s="9"/>
      <c r="G55" s="9"/>
      <c r="H55" s="9"/>
      <c r="I55" s="9"/>
      <c r="J55" s="9"/>
      <c r="K55" s="9"/>
      <c r="L55" s="9"/>
      <c r="M55" s="9"/>
      <c r="N55" s="9"/>
      <c r="O55" s="9"/>
      <c r="P55" s="9"/>
      <c r="Q55" s="9"/>
      <c r="R55" s="9"/>
      <c r="S55" s="10"/>
    </row>
    <row r="56" spans="2:19" x14ac:dyDescent="0.2">
      <c r="B56" s="12"/>
      <c r="C56" s="13"/>
      <c r="D56" s="13"/>
      <c r="E56" s="13"/>
      <c r="F56" s="13"/>
      <c r="G56" s="13"/>
      <c r="H56" s="13"/>
      <c r="I56" s="13"/>
      <c r="J56" s="13"/>
      <c r="K56" s="13"/>
      <c r="L56" s="13"/>
      <c r="M56" s="13"/>
      <c r="N56" s="13"/>
      <c r="O56" s="13"/>
      <c r="P56" s="13"/>
      <c r="Q56" s="13"/>
      <c r="R56" s="13"/>
      <c r="S56" s="14"/>
    </row>
    <row r="58" spans="2:19" ht="15" x14ac:dyDescent="0.2">
      <c r="B58" s="203" t="s">
        <v>761</v>
      </c>
      <c r="C58" s="203"/>
      <c r="D58" s="203"/>
      <c r="E58" s="203"/>
      <c r="F58" s="203"/>
      <c r="G58" s="203"/>
      <c r="H58" s="203"/>
      <c r="I58" s="203"/>
      <c r="J58" s="203"/>
      <c r="K58" s="203"/>
      <c r="L58" s="203"/>
      <c r="M58" s="203"/>
      <c r="N58" s="203"/>
      <c r="O58" s="203"/>
      <c r="P58" s="203"/>
      <c r="Q58" s="203"/>
      <c r="R58" s="203"/>
      <c r="S58" s="203"/>
    </row>
    <row r="59" spans="2:19" x14ac:dyDescent="0.2">
      <c r="B59" s="11"/>
      <c r="C59" s="9"/>
      <c r="D59" s="9"/>
      <c r="E59" s="9"/>
      <c r="F59" s="9"/>
      <c r="G59" s="9"/>
      <c r="H59" s="9"/>
      <c r="I59" s="9"/>
      <c r="J59" s="9"/>
      <c r="K59" s="9"/>
      <c r="L59" s="9"/>
      <c r="M59" s="9"/>
      <c r="N59" s="9"/>
      <c r="O59" s="9"/>
      <c r="P59" s="9"/>
      <c r="Q59" s="9"/>
      <c r="R59" s="9"/>
      <c r="S59" s="10"/>
    </row>
    <row r="60" spans="2:19" ht="14.25" customHeight="1" x14ac:dyDescent="0.2">
      <c r="B60" s="11"/>
      <c r="C60" s="220" t="s">
        <v>767</v>
      </c>
      <c r="D60" s="220"/>
      <c r="E60" s="220"/>
      <c r="F60" s="220"/>
      <c r="G60" s="220"/>
      <c r="H60" s="220"/>
      <c r="I60" s="220"/>
      <c r="J60" s="220"/>
      <c r="K60" s="220"/>
      <c r="L60" s="220"/>
      <c r="M60" s="220"/>
      <c r="N60" s="220"/>
      <c r="O60" s="220"/>
      <c r="P60" s="220"/>
      <c r="Q60" s="220"/>
      <c r="R60" s="220"/>
      <c r="S60" s="10"/>
    </row>
    <row r="61" spans="2:19" x14ac:dyDescent="0.2">
      <c r="B61" s="11"/>
      <c r="C61" s="8"/>
      <c r="D61" s="8"/>
      <c r="E61" s="8"/>
      <c r="F61" s="8"/>
      <c r="G61" s="8"/>
      <c r="H61" s="8"/>
      <c r="I61" s="8"/>
      <c r="J61" s="8"/>
      <c r="K61" s="8"/>
      <c r="L61" s="8"/>
      <c r="M61" s="8"/>
      <c r="N61" s="8"/>
      <c r="O61" s="8"/>
      <c r="P61" s="8"/>
      <c r="Q61" s="9"/>
      <c r="R61" s="9"/>
      <c r="S61" s="10"/>
    </row>
    <row r="62" spans="2:19" ht="15" x14ac:dyDescent="0.25">
      <c r="B62" s="11"/>
      <c r="C62" s="6" t="s">
        <v>32</v>
      </c>
      <c r="Q62" s="9"/>
      <c r="R62" s="9"/>
      <c r="S62" s="10"/>
    </row>
    <row r="63" spans="2:19" x14ac:dyDescent="0.2">
      <c r="B63" s="11"/>
      <c r="Q63" s="9"/>
      <c r="R63" s="9"/>
      <c r="S63" s="10"/>
    </row>
    <row r="64" spans="2:19" ht="15" x14ac:dyDescent="0.25">
      <c r="B64" s="11"/>
      <c r="C64" s="6" t="s">
        <v>33</v>
      </c>
      <c r="Q64" s="9"/>
      <c r="R64" s="9"/>
      <c r="S64" s="10"/>
    </row>
    <row r="65" spans="2:19" x14ac:dyDescent="0.2">
      <c r="B65" s="11"/>
      <c r="Q65" s="9"/>
      <c r="R65" s="9"/>
      <c r="S65" s="10"/>
    </row>
    <row r="66" spans="2:19" ht="15" x14ac:dyDescent="0.25">
      <c r="B66" s="11"/>
      <c r="C66" s="18" t="s">
        <v>43</v>
      </c>
      <c r="D66" s="9"/>
      <c r="E66" s="9"/>
      <c r="F66" s="9"/>
      <c r="G66" s="9"/>
      <c r="H66" s="9"/>
      <c r="I66" s="9"/>
      <c r="J66" s="9"/>
      <c r="K66" s="9"/>
      <c r="L66" s="9"/>
      <c r="M66" s="9"/>
      <c r="N66" s="9"/>
      <c r="O66" s="9"/>
      <c r="P66" s="9"/>
      <c r="Q66" s="9"/>
      <c r="R66" s="9"/>
      <c r="S66" s="10"/>
    </row>
    <row r="67" spans="2:19" x14ac:dyDescent="0.2">
      <c r="B67" s="12"/>
      <c r="C67" s="13"/>
      <c r="D67" s="13"/>
      <c r="E67" s="13"/>
      <c r="F67" s="13"/>
      <c r="G67" s="13"/>
      <c r="H67" s="13"/>
      <c r="I67" s="13"/>
      <c r="J67" s="13"/>
      <c r="K67" s="13"/>
      <c r="L67" s="13"/>
      <c r="M67" s="13"/>
      <c r="N67" s="13"/>
      <c r="O67" s="13"/>
      <c r="P67" s="13"/>
      <c r="Q67" s="13"/>
      <c r="R67" s="13"/>
      <c r="S67" s="14"/>
    </row>
    <row r="69" spans="2:19" ht="15" x14ac:dyDescent="0.2">
      <c r="B69" s="203" t="s">
        <v>818</v>
      </c>
      <c r="C69" s="203"/>
      <c r="D69" s="203"/>
      <c r="E69" s="203"/>
      <c r="F69" s="203"/>
      <c r="G69" s="203"/>
      <c r="H69" s="203"/>
      <c r="I69" s="203"/>
      <c r="J69" s="203"/>
      <c r="K69" s="203"/>
      <c r="L69" s="203"/>
      <c r="M69" s="203"/>
      <c r="N69" s="203"/>
      <c r="O69" s="203"/>
      <c r="P69" s="203"/>
      <c r="Q69" s="203"/>
      <c r="R69" s="203"/>
      <c r="S69" s="203"/>
    </row>
    <row r="70" spans="2:19" x14ac:dyDescent="0.2">
      <c r="B70" s="213" t="s">
        <v>822</v>
      </c>
      <c r="C70" s="213"/>
      <c r="D70" s="213"/>
      <c r="E70" s="213"/>
      <c r="F70" s="213"/>
      <c r="G70" s="213"/>
      <c r="H70" s="213"/>
      <c r="I70" s="213"/>
      <c r="J70" s="213"/>
      <c r="K70" s="213"/>
      <c r="L70" s="213"/>
      <c r="M70" s="213"/>
      <c r="N70" s="213"/>
      <c r="O70" s="213"/>
      <c r="P70" s="213"/>
      <c r="Q70" s="213"/>
      <c r="R70" s="213"/>
      <c r="S70" s="213"/>
    </row>
    <row r="72" spans="2:19" ht="15" x14ac:dyDescent="0.2">
      <c r="B72" s="222" t="s">
        <v>820</v>
      </c>
      <c r="C72" s="222"/>
      <c r="D72" s="222"/>
      <c r="E72" s="222"/>
      <c r="F72" s="222"/>
      <c r="G72" s="222"/>
      <c r="H72" s="222"/>
      <c r="I72" s="222"/>
      <c r="J72" s="222"/>
      <c r="K72" s="222"/>
      <c r="L72" s="222"/>
      <c r="M72" s="222"/>
      <c r="N72" s="222"/>
      <c r="O72" s="222"/>
      <c r="P72" s="222"/>
      <c r="Q72" s="222"/>
      <c r="R72" s="222"/>
      <c r="S72" s="222"/>
    </row>
    <row r="73" spans="2:19" x14ac:dyDescent="0.2">
      <c r="B73" s="223" t="s">
        <v>823</v>
      </c>
      <c r="C73" s="224"/>
      <c r="D73" s="224"/>
      <c r="E73" s="224"/>
      <c r="F73" s="224"/>
      <c r="G73" s="224"/>
      <c r="H73" s="224"/>
      <c r="I73" s="224"/>
      <c r="J73" s="224"/>
      <c r="K73" s="224"/>
      <c r="L73" s="224"/>
      <c r="M73" s="224"/>
      <c r="N73" s="224"/>
      <c r="O73" s="224"/>
      <c r="P73" s="224"/>
      <c r="Q73" s="224"/>
      <c r="R73" s="224"/>
      <c r="S73" s="225"/>
    </row>
    <row r="74" spans="2:19" ht="15" x14ac:dyDescent="0.2">
      <c r="B74" s="108"/>
      <c r="C74" s="115" t="s">
        <v>821</v>
      </c>
      <c r="D74" s="109"/>
      <c r="E74" s="109"/>
      <c r="F74" s="109"/>
      <c r="G74" s="109"/>
      <c r="H74" s="109"/>
      <c r="I74" s="109"/>
      <c r="J74" s="109"/>
      <c r="K74" s="109"/>
      <c r="L74" s="109"/>
      <c r="M74" s="109"/>
      <c r="N74" s="109"/>
      <c r="O74" s="109"/>
      <c r="P74" s="109"/>
      <c r="Q74" s="109"/>
      <c r="R74" s="109"/>
      <c r="S74" s="110"/>
    </row>
    <row r="75" spans="2:19" x14ac:dyDescent="0.2">
      <c r="B75" s="108"/>
      <c r="C75" s="226" t="s">
        <v>824</v>
      </c>
      <c r="D75" s="226"/>
      <c r="E75" s="226"/>
      <c r="F75" s="226"/>
      <c r="G75" s="226"/>
      <c r="H75" s="226"/>
      <c r="I75" s="226"/>
      <c r="J75" s="226"/>
      <c r="K75" s="226"/>
      <c r="L75" s="226"/>
      <c r="M75" s="226"/>
      <c r="N75" s="226"/>
      <c r="O75" s="226"/>
      <c r="P75" s="226"/>
      <c r="Q75" s="226"/>
      <c r="R75" s="226"/>
      <c r="S75" s="110"/>
    </row>
    <row r="76" spans="2:19" x14ac:dyDescent="0.2">
      <c r="B76" s="108"/>
      <c r="C76" s="227" t="s">
        <v>825</v>
      </c>
      <c r="D76" s="227"/>
      <c r="E76" s="227"/>
      <c r="F76" s="227"/>
      <c r="G76" s="227"/>
      <c r="H76" s="227"/>
      <c r="I76" s="227"/>
      <c r="J76" s="227"/>
      <c r="K76" s="227"/>
      <c r="L76" s="227"/>
      <c r="M76" s="227"/>
      <c r="N76" s="227"/>
      <c r="O76" s="227"/>
      <c r="P76" s="227"/>
      <c r="Q76" s="227"/>
      <c r="R76" s="227"/>
      <c r="S76" s="110"/>
    </row>
    <row r="77" spans="2:19" x14ac:dyDescent="0.2">
      <c r="B77" s="108"/>
      <c r="C77" s="227" t="s">
        <v>826</v>
      </c>
      <c r="D77" s="227"/>
      <c r="E77" s="227"/>
      <c r="F77" s="227"/>
      <c r="G77" s="227"/>
      <c r="H77" s="227"/>
      <c r="I77" s="227"/>
      <c r="J77" s="227"/>
      <c r="K77" s="227"/>
      <c r="L77" s="227"/>
      <c r="M77" s="227"/>
      <c r="N77" s="227"/>
      <c r="O77" s="227"/>
      <c r="P77" s="227"/>
      <c r="Q77" s="227"/>
      <c r="R77" s="227"/>
      <c r="S77" s="110"/>
    </row>
    <row r="78" spans="2:19" x14ac:dyDescent="0.2">
      <c r="B78" s="12"/>
      <c r="C78" s="13"/>
      <c r="D78" s="13"/>
      <c r="E78" s="13"/>
      <c r="F78" s="13"/>
      <c r="G78" s="13"/>
      <c r="H78" s="13"/>
      <c r="I78" s="13"/>
      <c r="J78" s="13"/>
      <c r="K78" s="13"/>
      <c r="L78" s="13"/>
      <c r="M78" s="13"/>
      <c r="N78" s="13"/>
      <c r="O78" s="13"/>
      <c r="P78" s="13"/>
      <c r="Q78" s="13"/>
      <c r="R78" s="13"/>
      <c r="S78" s="14"/>
    </row>
  </sheetData>
  <mergeCells count="19">
    <mergeCell ref="B72:S72"/>
    <mergeCell ref="B73:S73"/>
    <mergeCell ref="C75:R75"/>
    <mergeCell ref="C76:R76"/>
    <mergeCell ref="C77:R77"/>
    <mergeCell ref="B69:S69"/>
    <mergeCell ref="B70:S70"/>
    <mergeCell ref="D5:F5"/>
    <mergeCell ref="D6:F6"/>
    <mergeCell ref="B10:S10"/>
    <mergeCell ref="C12:R12"/>
    <mergeCell ref="B58:S58"/>
    <mergeCell ref="C60:R60"/>
    <mergeCell ref="C47:R47"/>
    <mergeCell ref="B2:S2"/>
    <mergeCell ref="B3:S3"/>
    <mergeCell ref="D7:F7"/>
    <mergeCell ref="D33:P33"/>
    <mergeCell ref="D34:P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11"/>
  <sheetViews>
    <sheetView showGridLines="0" tabSelected="1" zoomScale="90" zoomScaleNormal="90" workbookViewId="0">
      <pane ySplit="1" topLeftCell="A2" activePane="bottomLeft" state="frozen"/>
      <selection pane="bottomLeft" activeCell="A13" sqref="A13"/>
    </sheetView>
  </sheetViews>
  <sheetFormatPr baseColWidth="10" defaultColWidth="11.42578125" defaultRowHeight="12.75" x14ac:dyDescent="0.25"/>
  <cols>
    <col min="1" max="1" width="9.42578125" style="134" customWidth="1"/>
    <col min="2" max="2" width="15.7109375" style="135" customWidth="1"/>
    <col min="3" max="3" width="12.85546875" style="134" customWidth="1"/>
    <col min="4" max="4" width="31" style="183" customWidth="1"/>
    <col min="5" max="5" width="35.28515625" style="183" customWidth="1"/>
    <col min="6" max="6" width="26.7109375" style="190" customWidth="1"/>
    <col min="7" max="7" width="17.28515625" style="184" customWidth="1"/>
    <col min="8" max="8" width="18.28515625" style="191" customWidth="1"/>
    <col min="9" max="9" width="16.85546875" style="191" customWidth="1"/>
    <col min="10" max="10" width="27.140625" style="184" customWidth="1"/>
    <col min="11" max="11" width="12.28515625" style="184" customWidth="1"/>
    <col min="12" max="12" width="21.5703125" style="183" customWidth="1"/>
    <col min="13" max="13" width="22.42578125" style="183" customWidth="1"/>
    <col min="14" max="14" width="24.42578125" style="183" customWidth="1"/>
    <col min="15" max="15" width="15.140625" style="184" customWidth="1"/>
    <col min="16" max="16" width="18" style="184" customWidth="1"/>
    <col min="17" max="17" width="20.28515625" style="184" customWidth="1"/>
    <col min="18" max="18" width="23.85546875" style="192" customWidth="1"/>
    <col min="19" max="19" width="21.85546875" style="142" customWidth="1"/>
    <col min="20" max="20" width="26.85546875" style="189" customWidth="1"/>
    <col min="21" max="21" width="26" style="134" customWidth="1"/>
    <col min="22" max="23" width="19.7109375" style="185" customWidth="1"/>
    <col min="24" max="24" width="14.5703125" style="134" customWidth="1"/>
    <col min="25" max="25" width="60.42578125" style="134" customWidth="1"/>
    <col min="26" max="26" width="30.7109375" style="134" customWidth="1"/>
    <col min="27" max="27" width="16.7109375" style="134" customWidth="1"/>
    <col min="28" max="28" width="21.42578125" style="186" customWidth="1"/>
    <col min="29" max="16384" width="11.42578125" style="184"/>
  </cols>
  <sheetData>
    <row r="1" spans="1:28" s="134" customFormat="1" ht="75" customHeight="1" x14ac:dyDescent="0.25">
      <c r="A1" s="127" t="s">
        <v>6</v>
      </c>
      <c r="B1" s="128" t="s">
        <v>1846</v>
      </c>
      <c r="C1" s="128" t="s">
        <v>7</v>
      </c>
      <c r="D1" s="128" t="s">
        <v>8</v>
      </c>
      <c r="E1" s="129" t="s">
        <v>1834</v>
      </c>
      <c r="F1" s="130" t="s">
        <v>1847</v>
      </c>
      <c r="G1" s="129" t="s">
        <v>1848</v>
      </c>
      <c r="H1" s="129" t="s">
        <v>1849</v>
      </c>
      <c r="I1" s="130" t="s">
        <v>1850</v>
      </c>
      <c r="J1" s="129" t="s">
        <v>1851</v>
      </c>
      <c r="K1" s="131" t="s">
        <v>741</v>
      </c>
      <c r="L1" s="132" t="s">
        <v>9</v>
      </c>
      <c r="M1" s="129" t="s">
        <v>1852</v>
      </c>
      <c r="N1" s="127" t="s">
        <v>764</v>
      </c>
      <c r="O1" s="133" t="s">
        <v>1853</v>
      </c>
      <c r="P1" s="133" t="s">
        <v>1854</v>
      </c>
      <c r="Q1" s="133" t="s">
        <v>1855</v>
      </c>
      <c r="R1" s="133" t="s">
        <v>1856</v>
      </c>
      <c r="S1" s="133" t="s">
        <v>1857</v>
      </c>
      <c r="T1" s="133" t="s">
        <v>1858</v>
      </c>
      <c r="U1" s="127" t="s">
        <v>763</v>
      </c>
      <c r="V1" s="133" t="s">
        <v>743</v>
      </c>
      <c r="W1" s="130" t="s">
        <v>762</v>
      </c>
      <c r="X1" s="133" t="s">
        <v>13</v>
      </c>
      <c r="Y1" s="127" t="s">
        <v>839</v>
      </c>
      <c r="Z1" s="127" t="s">
        <v>838</v>
      </c>
      <c r="AA1" s="133" t="s">
        <v>12</v>
      </c>
      <c r="AB1" s="127" t="s">
        <v>742</v>
      </c>
    </row>
    <row r="2" spans="1:28" s="135" customFormat="1" ht="51" x14ac:dyDescent="0.25">
      <c r="A2" s="135">
        <v>1</v>
      </c>
      <c r="B2" s="136">
        <v>37435</v>
      </c>
      <c r="C2" s="136">
        <v>37435</v>
      </c>
      <c r="D2" s="137" t="s">
        <v>1279</v>
      </c>
      <c r="E2" s="138" t="s">
        <v>1280</v>
      </c>
      <c r="F2" s="137" t="s">
        <v>490</v>
      </c>
      <c r="G2" s="135" t="s">
        <v>228</v>
      </c>
      <c r="H2" s="139">
        <v>890980040</v>
      </c>
      <c r="I2" s="139">
        <v>42874450</v>
      </c>
      <c r="J2" s="135" t="s">
        <v>1281</v>
      </c>
      <c r="K2" s="140">
        <v>2</v>
      </c>
      <c r="L2" s="137" t="s">
        <v>1282</v>
      </c>
      <c r="M2" s="137" t="s">
        <v>464</v>
      </c>
      <c r="N2" s="141" t="s">
        <v>1024</v>
      </c>
      <c r="O2" s="135" t="s">
        <v>745</v>
      </c>
      <c r="P2" s="135" t="s">
        <v>745</v>
      </c>
      <c r="Q2" s="135" t="s">
        <v>745</v>
      </c>
      <c r="R2" s="135" t="s">
        <v>745</v>
      </c>
      <c r="S2" s="164">
        <v>340661056</v>
      </c>
      <c r="T2" s="143">
        <v>1</v>
      </c>
      <c r="U2" s="135" t="s">
        <v>1665</v>
      </c>
      <c r="V2" s="144">
        <v>44740</v>
      </c>
      <c r="W2" s="144">
        <v>44740</v>
      </c>
      <c r="X2" s="134">
        <v>20</v>
      </c>
      <c r="Y2" s="135" t="s">
        <v>1355</v>
      </c>
      <c r="Z2" s="135" t="s">
        <v>1297</v>
      </c>
      <c r="AA2" s="146">
        <v>44377</v>
      </c>
      <c r="AB2" s="145">
        <f>VLOOKUP(I2,[1]Sheet1!$D:$O,12,0)</f>
        <v>1</v>
      </c>
    </row>
    <row r="3" spans="1:28" s="135" customFormat="1" ht="25.5" x14ac:dyDescent="0.25">
      <c r="A3" s="135">
        <v>2</v>
      </c>
      <c r="B3" s="136">
        <v>38776</v>
      </c>
      <c r="C3" s="136">
        <v>38750</v>
      </c>
      <c r="D3" s="137" t="s">
        <v>1284</v>
      </c>
      <c r="E3" s="138" t="s">
        <v>1285</v>
      </c>
      <c r="F3" s="137" t="s">
        <v>491</v>
      </c>
      <c r="G3" s="135" t="s">
        <v>229</v>
      </c>
      <c r="H3" s="139">
        <v>890980040</v>
      </c>
      <c r="I3" s="139">
        <v>32345226</v>
      </c>
      <c r="J3" s="135" t="s">
        <v>231</v>
      </c>
      <c r="K3" s="140">
        <v>2</v>
      </c>
      <c r="L3" s="137" t="s">
        <v>371</v>
      </c>
      <c r="M3" s="137" t="s">
        <v>460</v>
      </c>
      <c r="N3" s="141" t="s">
        <v>1259</v>
      </c>
      <c r="O3" s="135" t="s">
        <v>745</v>
      </c>
      <c r="P3" s="135" t="s">
        <v>745</v>
      </c>
      <c r="Q3" s="135" t="s">
        <v>745</v>
      </c>
      <c r="R3" s="135" t="s">
        <v>745</v>
      </c>
      <c r="S3" s="164">
        <v>57482374</v>
      </c>
      <c r="T3" s="147">
        <v>1</v>
      </c>
      <c r="U3" s="135" t="s">
        <v>1659</v>
      </c>
      <c r="V3" s="144">
        <v>44620</v>
      </c>
      <c r="W3" s="144">
        <v>44620</v>
      </c>
      <c r="X3" s="134">
        <v>15</v>
      </c>
      <c r="Y3" s="135" t="s">
        <v>1326</v>
      </c>
      <c r="Z3" s="135" t="s">
        <v>382</v>
      </c>
      <c r="AA3" s="146">
        <v>44377</v>
      </c>
      <c r="AB3" s="145">
        <f>VLOOKUP(I3,[1]Sheet1!$D:$O,12,0)</f>
        <v>1</v>
      </c>
    </row>
    <row r="4" spans="1:28" s="135" customFormat="1" ht="25.5" x14ac:dyDescent="0.25">
      <c r="A4" s="135">
        <v>3</v>
      </c>
      <c r="B4" s="136">
        <v>38827</v>
      </c>
      <c r="C4" s="136">
        <v>38813</v>
      </c>
      <c r="D4" s="137" t="s">
        <v>1287</v>
      </c>
      <c r="E4" s="138" t="s">
        <v>1288</v>
      </c>
      <c r="F4" s="137" t="s">
        <v>492</v>
      </c>
      <c r="G4" s="135" t="s">
        <v>230</v>
      </c>
      <c r="H4" s="139">
        <v>70128617</v>
      </c>
      <c r="I4" s="139">
        <v>890980040</v>
      </c>
      <c r="J4" s="135" t="s">
        <v>232</v>
      </c>
      <c r="K4" s="140">
        <v>1</v>
      </c>
      <c r="L4" s="137" t="s">
        <v>372</v>
      </c>
      <c r="M4" s="137" t="s">
        <v>459</v>
      </c>
      <c r="N4" s="141" t="s">
        <v>1026</v>
      </c>
      <c r="O4" s="135" t="s">
        <v>744</v>
      </c>
      <c r="P4" s="135" t="s">
        <v>744</v>
      </c>
      <c r="Q4" s="135" t="s">
        <v>744</v>
      </c>
      <c r="R4" s="148" t="s">
        <v>744</v>
      </c>
      <c r="S4" s="164">
        <v>17602130</v>
      </c>
      <c r="T4" s="147">
        <v>1</v>
      </c>
      <c r="U4" s="135" t="s">
        <v>1661</v>
      </c>
      <c r="V4" s="144">
        <v>44601</v>
      </c>
      <c r="W4" s="144">
        <v>44601</v>
      </c>
      <c r="X4" s="134">
        <v>16</v>
      </c>
      <c r="Y4" s="135" t="s">
        <v>1131</v>
      </c>
      <c r="AA4" s="146">
        <v>44377</v>
      </c>
      <c r="AB4" s="145">
        <v>1</v>
      </c>
    </row>
    <row r="5" spans="1:28" s="135" customFormat="1" ht="38.25" x14ac:dyDescent="0.25">
      <c r="A5" s="135">
        <v>4</v>
      </c>
      <c r="B5" s="136">
        <v>40049</v>
      </c>
      <c r="C5" s="136">
        <v>40021</v>
      </c>
      <c r="D5" s="137" t="s">
        <v>1284</v>
      </c>
      <c r="E5" s="138" t="s">
        <v>1289</v>
      </c>
      <c r="F5" s="138" t="s">
        <v>739</v>
      </c>
      <c r="G5" s="135" t="s">
        <v>229</v>
      </c>
      <c r="H5" s="139">
        <v>890980040</v>
      </c>
      <c r="I5" s="139">
        <v>78715087</v>
      </c>
      <c r="J5" s="135" t="s">
        <v>233</v>
      </c>
      <c r="K5" s="140">
        <v>2</v>
      </c>
      <c r="L5" s="137" t="s">
        <v>1283</v>
      </c>
      <c r="M5" s="137" t="s">
        <v>460</v>
      </c>
      <c r="N5" s="141" t="s">
        <v>1027</v>
      </c>
      <c r="O5" s="135" t="s">
        <v>0</v>
      </c>
      <c r="P5" s="135" t="s">
        <v>0</v>
      </c>
      <c r="Q5" s="135" t="s">
        <v>0</v>
      </c>
      <c r="R5" s="148" t="s">
        <v>0</v>
      </c>
      <c r="S5" s="164">
        <v>28549362</v>
      </c>
      <c r="T5" s="147">
        <v>1</v>
      </c>
      <c r="U5" s="135" t="s">
        <v>1659</v>
      </c>
      <c r="V5" s="144">
        <v>44432</v>
      </c>
      <c r="W5" s="144">
        <v>44432</v>
      </c>
      <c r="X5" s="134">
        <v>11</v>
      </c>
      <c r="Y5" s="135" t="s">
        <v>364</v>
      </c>
      <c r="Z5" s="135" t="s">
        <v>1297</v>
      </c>
      <c r="AA5" s="146">
        <v>44377</v>
      </c>
      <c r="AB5" s="145">
        <v>1</v>
      </c>
    </row>
    <row r="6" spans="1:28" s="135" customFormat="1" ht="25.5" x14ac:dyDescent="0.25">
      <c r="A6" s="135">
        <v>5</v>
      </c>
      <c r="B6" s="136">
        <v>40342</v>
      </c>
      <c r="C6" s="136">
        <v>40151</v>
      </c>
      <c r="D6" s="137" t="s">
        <v>45</v>
      </c>
      <c r="E6" s="138" t="s">
        <v>1290</v>
      </c>
      <c r="F6" s="137" t="s">
        <v>697</v>
      </c>
      <c r="G6" s="135" t="s">
        <v>228</v>
      </c>
      <c r="H6" s="139">
        <v>890980040</v>
      </c>
      <c r="I6" s="139">
        <v>8230890</v>
      </c>
      <c r="J6" s="135" t="s">
        <v>1291</v>
      </c>
      <c r="K6" s="140">
        <v>2</v>
      </c>
      <c r="L6" s="137" t="s">
        <v>1292</v>
      </c>
      <c r="M6" s="137" t="s">
        <v>892</v>
      </c>
      <c r="N6" s="141" t="s">
        <v>1023</v>
      </c>
      <c r="O6" s="135" t="s">
        <v>745</v>
      </c>
      <c r="P6" s="135" t="s">
        <v>745</v>
      </c>
      <c r="Q6" s="135" t="s">
        <v>745</v>
      </c>
      <c r="R6" s="135" t="s">
        <v>745</v>
      </c>
      <c r="S6" s="164">
        <v>235800000</v>
      </c>
      <c r="T6" s="147">
        <v>1</v>
      </c>
      <c r="U6" s="135" t="s">
        <v>1665</v>
      </c>
      <c r="V6" s="144">
        <v>47282</v>
      </c>
      <c r="W6" s="144">
        <v>47282</v>
      </c>
      <c r="X6" s="134">
        <v>19</v>
      </c>
      <c r="Y6" s="135" t="s">
        <v>364</v>
      </c>
      <c r="Z6" s="135" t="s">
        <v>1297</v>
      </c>
      <c r="AA6" s="146">
        <v>44377</v>
      </c>
      <c r="AB6" s="145">
        <f>VLOOKUP(I6,[1]Sheet1!$D:$O,12,0)</f>
        <v>1</v>
      </c>
    </row>
    <row r="7" spans="1:28" s="168" customFormat="1" ht="38.25" x14ac:dyDescent="0.25">
      <c r="A7" s="168">
        <v>6</v>
      </c>
      <c r="B7" s="165">
        <v>40067</v>
      </c>
      <c r="C7" s="165">
        <v>40021</v>
      </c>
      <c r="D7" s="166" t="s">
        <v>1284</v>
      </c>
      <c r="E7" s="167" t="s">
        <v>1293</v>
      </c>
      <c r="F7" s="166" t="s">
        <v>698</v>
      </c>
      <c r="G7" s="168" t="s">
        <v>229</v>
      </c>
      <c r="H7" s="169">
        <v>890980040</v>
      </c>
      <c r="I7" s="169">
        <v>98264049</v>
      </c>
      <c r="J7" s="168" t="s">
        <v>1294</v>
      </c>
      <c r="K7" s="171">
        <v>2</v>
      </c>
      <c r="L7" s="166" t="s">
        <v>1295</v>
      </c>
      <c r="M7" s="166" t="s">
        <v>460</v>
      </c>
      <c r="N7" s="166" t="s">
        <v>1027</v>
      </c>
      <c r="O7" s="168" t="s">
        <v>0</v>
      </c>
      <c r="P7" s="168" t="s">
        <v>0</v>
      </c>
      <c r="Q7" s="168" t="s">
        <v>0</v>
      </c>
      <c r="R7" s="246" t="s">
        <v>0</v>
      </c>
      <c r="S7" s="172">
        <v>94905609</v>
      </c>
      <c r="T7" s="143">
        <v>1</v>
      </c>
      <c r="U7" s="168" t="s">
        <v>1659</v>
      </c>
      <c r="V7" s="173">
        <v>44617</v>
      </c>
      <c r="W7" s="173">
        <v>44617</v>
      </c>
      <c r="X7" s="247">
        <v>10</v>
      </c>
      <c r="Y7" s="168" t="s">
        <v>364</v>
      </c>
      <c r="Z7" s="168" t="s">
        <v>1297</v>
      </c>
      <c r="AA7" s="248">
        <v>44377</v>
      </c>
      <c r="AB7" s="174">
        <v>1</v>
      </c>
    </row>
    <row r="8" spans="1:28" s="135" customFormat="1" ht="25.5" x14ac:dyDescent="0.25">
      <c r="A8" s="135">
        <v>7</v>
      </c>
      <c r="B8" s="136">
        <v>40357</v>
      </c>
      <c r="C8" s="136">
        <v>40291</v>
      </c>
      <c r="D8" s="137" t="s">
        <v>46</v>
      </c>
      <c r="E8" s="138" t="s">
        <v>1296</v>
      </c>
      <c r="F8" s="137" t="s">
        <v>993</v>
      </c>
      <c r="G8" s="135" t="s">
        <v>229</v>
      </c>
      <c r="H8" s="139">
        <v>42794467</v>
      </c>
      <c r="I8" s="139">
        <v>890980040</v>
      </c>
      <c r="J8" s="135" t="s">
        <v>364</v>
      </c>
      <c r="K8" s="140">
        <v>1</v>
      </c>
      <c r="L8" s="137" t="s">
        <v>1297</v>
      </c>
      <c r="M8" s="137" t="s">
        <v>461</v>
      </c>
      <c r="N8" s="141" t="s">
        <v>1028</v>
      </c>
      <c r="O8" s="135" t="s">
        <v>744</v>
      </c>
      <c r="P8" s="135" t="s">
        <v>744</v>
      </c>
      <c r="Q8" s="135" t="s">
        <v>744</v>
      </c>
      <c r="R8" s="148" t="s">
        <v>744</v>
      </c>
      <c r="S8" s="164">
        <v>600000</v>
      </c>
      <c r="T8" s="147">
        <v>1</v>
      </c>
      <c r="U8" s="135" t="s">
        <v>1662</v>
      </c>
      <c r="V8" s="144">
        <v>46091</v>
      </c>
      <c r="W8" s="144">
        <v>46091</v>
      </c>
      <c r="X8" s="134">
        <v>16</v>
      </c>
      <c r="Y8" s="135" t="s">
        <v>1132</v>
      </c>
      <c r="Z8" s="135" t="s">
        <v>1757</v>
      </c>
      <c r="AA8" s="146">
        <v>44377</v>
      </c>
      <c r="AB8" s="145">
        <v>1</v>
      </c>
    </row>
    <row r="9" spans="1:28" s="135" customFormat="1" ht="38.25" x14ac:dyDescent="0.25">
      <c r="A9" s="135">
        <v>8</v>
      </c>
      <c r="B9" s="136">
        <v>40577</v>
      </c>
      <c r="C9" s="136">
        <v>40575</v>
      </c>
      <c r="D9" s="137" t="s">
        <v>1298</v>
      </c>
      <c r="E9" s="138" t="s">
        <v>1299</v>
      </c>
      <c r="F9" s="137" t="s">
        <v>487</v>
      </c>
      <c r="G9" s="135" t="s">
        <v>228</v>
      </c>
      <c r="H9" s="139">
        <v>890980040</v>
      </c>
      <c r="I9" s="139">
        <v>71757640</v>
      </c>
      <c r="J9" s="135" t="s">
        <v>1300</v>
      </c>
      <c r="K9" s="140">
        <v>2</v>
      </c>
      <c r="L9" s="137" t="s">
        <v>1283</v>
      </c>
      <c r="M9" s="137" t="s">
        <v>465</v>
      </c>
      <c r="N9" s="141" t="s">
        <v>893</v>
      </c>
      <c r="O9" s="135" t="s">
        <v>745</v>
      </c>
      <c r="P9" s="135" t="s">
        <v>745</v>
      </c>
      <c r="Q9" s="135" t="s">
        <v>745</v>
      </c>
      <c r="R9" s="135" t="s">
        <v>745</v>
      </c>
      <c r="S9" s="164">
        <v>56193600</v>
      </c>
      <c r="T9" s="147">
        <v>1</v>
      </c>
      <c r="U9" s="135" t="s">
        <v>1668</v>
      </c>
      <c r="V9" s="144">
        <v>45454</v>
      </c>
      <c r="W9" s="144">
        <v>45454</v>
      </c>
      <c r="X9" s="134">
        <v>13</v>
      </c>
      <c r="Y9" s="135" t="s">
        <v>364</v>
      </c>
      <c r="Z9" s="135" t="s">
        <v>1297</v>
      </c>
      <c r="AA9" s="146">
        <v>44377</v>
      </c>
      <c r="AB9" s="145">
        <f>VLOOKUP(I9,[1]Sheet1!$D:$O,12,0)</f>
        <v>1</v>
      </c>
    </row>
    <row r="10" spans="1:28" s="135" customFormat="1" ht="25.5" x14ac:dyDescent="0.25">
      <c r="A10" s="135">
        <v>9</v>
      </c>
      <c r="B10" s="136">
        <v>43906</v>
      </c>
      <c r="C10" s="136">
        <v>40714</v>
      </c>
      <c r="D10" s="137" t="s">
        <v>1286</v>
      </c>
      <c r="E10" s="138" t="s">
        <v>1301</v>
      </c>
      <c r="F10" s="137" t="s">
        <v>494</v>
      </c>
      <c r="G10" s="135" t="s">
        <v>229</v>
      </c>
      <c r="H10" s="139">
        <v>890980040</v>
      </c>
      <c r="I10" s="139">
        <v>8353260</v>
      </c>
      <c r="J10" s="135" t="s">
        <v>234</v>
      </c>
      <c r="K10" s="140">
        <v>2</v>
      </c>
      <c r="L10" s="137" t="s">
        <v>374</v>
      </c>
      <c r="M10" s="137" t="s">
        <v>460</v>
      </c>
      <c r="N10" s="141" t="s">
        <v>1009</v>
      </c>
      <c r="O10" s="135" t="s">
        <v>745</v>
      </c>
      <c r="P10" s="135" t="s">
        <v>745</v>
      </c>
      <c r="Q10" s="135" t="s">
        <v>745</v>
      </c>
      <c r="R10" s="135" t="s">
        <v>745</v>
      </c>
      <c r="S10" s="164">
        <v>40545000</v>
      </c>
      <c r="T10" s="147">
        <v>1</v>
      </c>
      <c r="U10" s="135" t="s">
        <v>1659</v>
      </c>
      <c r="V10" s="144">
        <v>44636</v>
      </c>
      <c r="W10" s="144">
        <v>44636</v>
      </c>
      <c r="X10" s="134">
        <v>10</v>
      </c>
      <c r="Y10" s="135" t="s">
        <v>232</v>
      </c>
      <c r="Z10" s="135" t="s">
        <v>382</v>
      </c>
      <c r="AA10" s="146">
        <v>44377</v>
      </c>
      <c r="AB10" s="145">
        <f>VLOOKUP(I10,[1]Sheet1!$D:$O,12,0)</f>
        <v>1</v>
      </c>
    </row>
    <row r="11" spans="1:28" s="135" customFormat="1" ht="25.5" x14ac:dyDescent="0.25">
      <c r="A11" s="135">
        <v>10</v>
      </c>
      <c r="B11" s="136">
        <v>40644</v>
      </c>
      <c r="C11" s="136">
        <v>40616</v>
      </c>
      <c r="D11" s="137" t="s">
        <v>834</v>
      </c>
      <c r="E11" s="138" t="s">
        <v>1302</v>
      </c>
      <c r="F11" s="137" t="s">
        <v>495</v>
      </c>
      <c r="G11" s="135" t="s">
        <v>230</v>
      </c>
      <c r="H11" s="139">
        <v>655700</v>
      </c>
      <c r="I11" s="139">
        <v>890980040</v>
      </c>
      <c r="J11" s="135" t="s">
        <v>232</v>
      </c>
      <c r="K11" s="140">
        <v>1</v>
      </c>
      <c r="L11" s="137" t="s">
        <v>372</v>
      </c>
      <c r="M11" s="137" t="s">
        <v>459</v>
      </c>
      <c r="N11" s="141" t="s">
        <v>1026</v>
      </c>
      <c r="O11" s="135" t="s">
        <v>744</v>
      </c>
      <c r="P11" s="135" t="s">
        <v>744</v>
      </c>
      <c r="Q11" s="135" t="s">
        <v>744</v>
      </c>
      <c r="R11" s="135" t="s">
        <v>744</v>
      </c>
      <c r="S11" s="164">
        <v>1101486</v>
      </c>
      <c r="T11" s="147">
        <v>1</v>
      </c>
      <c r="U11" s="135" t="s">
        <v>1663</v>
      </c>
      <c r="V11" s="144">
        <v>44726</v>
      </c>
      <c r="W11" s="144">
        <v>44726</v>
      </c>
      <c r="X11" s="134">
        <v>9</v>
      </c>
      <c r="Y11" s="135" t="s">
        <v>1133</v>
      </c>
      <c r="AA11" s="146">
        <v>44377</v>
      </c>
      <c r="AB11" s="145">
        <v>1</v>
      </c>
    </row>
    <row r="12" spans="1:28" s="135" customFormat="1" ht="25.5" x14ac:dyDescent="0.25">
      <c r="A12" s="135">
        <v>11</v>
      </c>
      <c r="B12" s="136">
        <v>40799</v>
      </c>
      <c r="C12" s="136">
        <v>40765</v>
      </c>
      <c r="D12" s="137" t="s">
        <v>1303</v>
      </c>
      <c r="E12" s="138" t="s">
        <v>1304</v>
      </c>
      <c r="F12" s="137" t="s">
        <v>496</v>
      </c>
      <c r="G12" s="135" t="s">
        <v>228</v>
      </c>
      <c r="H12" s="139">
        <v>890980040</v>
      </c>
      <c r="I12" s="139">
        <v>43717536</v>
      </c>
      <c r="J12" s="135" t="s">
        <v>235</v>
      </c>
      <c r="K12" s="140">
        <v>2</v>
      </c>
      <c r="L12" s="137" t="s">
        <v>375</v>
      </c>
      <c r="M12" s="137" t="s">
        <v>892</v>
      </c>
      <c r="N12" s="141" t="s">
        <v>1029</v>
      </c>
      <c r="O12" s="135" t="s">
        <v>745</v>
      </c>
      <c r="P12" s="135" t="s">
        <v>745</v>
      </c>
      <c r="Q12" s="135" t="s">
        <v>745</v>
      </c>
      <c r="R12" s="135" t="s">
        <v>745</v>
      </c>
      <c r="S12" s="164">
        <v>3730776066</v>
      </c>
      <c r="T12" s="147">
        <v>1</v>
      </c>
      <c r="U12" s="135" t="s">
        <v>1665</v>
      </c>
      <c r="V12" s="144">
        <v>44731</v>
      </c>
      <c r="W12" s="144">
        <v>44731</v>
      </c>
      <c r="X12" s="134">
        <v>10</v>
      </c>
      <c r="Y12" s="135" t="s">
        <v>232</v>
      </c>
      <c r="Z12" s="135" t="s">
        <v>372</v>
      </c>
      <c r="AA12" s="146">
        <v>44377</v>
      </c>
      <c r="AB12" s="145">
        <f>VLOOKUP(I12,[1]Sheet1!$D:$O,12,0)</f>
        <v>1</v>
      </c>
    </row>
    <row r="13" spans="1:28" s="135" customFormat="1" ht="25.5" x14ac:dyDescent="0.25">
      <c r="A13" s="135">
        <v>12</v>
      </c>
      <c r="B13" s="136">
        <v>40605</v>
      </c>
      <c r="C13" s="136">
        <v>40596</v>
      </c>
      <c r="D13" s="137" t="s">
        <v>1305</v>
      </c>
      <c r="E13" s="138" t="s">
        <v>1306</v>
      </c>
      <c r="F13" s="137" t="s">
        <v>699</v>
      </c>
      <c r="G13" s="135" t="s">
        <v>230</v>
      </c>
      <c r="H13" s="139">
        <v>71595995</v>
      </c>
      <c r="I13" s="139">
        <v>890980040</v>
      </c>
      <c r="J13" s="135" t="s">
        <v>232</v>
      </c>
      <c r="K13" s="140">
        <v>1</v>
      </c>
      <c r="L13" s="137" t="s">
        <v>372</v>
      </c>
      <c r="M13" s="137" t="s">
        <v>459</v>
      </c>
      <c r="N13" s="141" t="s">
        <v>1026</v>
      </c>
      <c r="O13" s="135" t="s">
        <v>744</v>
      </c>
      <c r="P13" s="135" t="s">
        <v>744</v>
      </c>
      <c r="Q13" s="135" t="s">
        <v>744</v>
      </c>
      <c r="R13" s="135" t="s">
        <v>744</v>
      </c>
      <c r="S13" s="164">
        <v>18697818</v>
      </c>
      <c r="T13" s="147">
        <v>1</v>
      </c>
      <c r="U13" s="135" t="s">
        <v>1664</v>
      </c>
      <c r="V13" s="144">
        <v>44418</v>
      </c>
      <c r="W13" s="144">
        <v>44418</v>
      </c>
      <c r="X13" s="134">
        <v>10</v>
      </c>
      <c r="Y13" s="135" t="s">
        <v>1134</v>
      </c>
      <c r="AA13" s="146">
        <v>44377</v>
      </c>
      <c r="AB13" s="145">
        <v>1</v>
      </c>
    </row>
    <row r="14" spans="1:28" s="135" customFormat="1" ht="25.5" x14ac:dyDescent="0.25">
      <c r="A14" s="135">
        <v>13</v>
      </c>
      <c r="B14" s="136">
        <v>40989</v>
      </c>
      <c r="C14" s="136">
        <v>40960</v>
      </c>
      <c r="D14" s="137" t="s">
        <v>1307</v>
      </c>
      <c r="E14" s="138" t="s">
        <v>1308</v>
      </c>
      <c r="F14" s="137" t="s">
        <v>497</v>
      </c>
      <c r="G14" s="135" t="s">
        <v>230</v>
      </c>
      <c r="H14" s="139">
        <v>32305267</v>
      </c>
      <c r="I14" s="139">
        <v>890980040</v>
      </c>
      <c r="J14" s="135" t="s">
        <v>364</v>
      </c>
      <c r="K14" s="140">
        <v>1</v>
      </c>
      <c r="L14" s="137" t="s">
        <v>1297</v>
      </c>
      <c r="M14" s="137" t="s">
        <v>459</v>
      </c>
      <c r="N14" s="141" t="s">
        <v>1030</v>
      </c>
      <c r="O14" s="135" t="s">
        <v>745</v>
      </c>
      <c r="P14" s="135" t="s">
        <v>745</v>
      </c>
      <c r="Q14" s="135" t="s">
        <v>745</v>
      </c>
      <c r="R14" s="135" t="s">
        <v>745</v>
      </c>
      <c r="S14" s="164">
        <v>115000000</v>
      </c>
      <c r="T14" s="147">
        <v>1</v>
      </c>
      <c r="U14" s="135" t="s">
        <v>1665</v>
      </c>
      <c r="V14" s="144">
        <v>45117</v>
      </c>
      <c r="W14" s="144">
        <v>45117</v>
      </c>
      <c r="X14" s="134">
        <v>11</v>
      </c>
      <c r="Y14" s="135" t="s">
        <v>1758</v>
      </c>
      <c r="Z14" s="135" t="s">
        <v>1759</v>
      </c>
      <c r="AA14" s="146">
        <v>44377</v>
      </c>
      <c r="AB14" s="145">
        <v>1</v>
      </c>
    </row>
    <row r="15" spans="1:28" s="135" customFormat="1" ht="25.5" x14ac:dyDescent="0.25">
      <c r="A15" s="135">
        <v>14</v>
      </c>
      <c r="B15" s="136">
        <v>40435</v>
      </c>
      <c r="C15" s="136">
        <v>40393</v>
      </c>
      <c r="D15" s="137" t="s">
        <v>1070</v>
      </c>
      <c r="E15" s="138" t="s">
        <v>1309</v>
      </c>
      <c r="F15" s="137" t="s">
        <v>498</v>
      </c>
      <c r="G15" s="135" t="s">
        <v>230</v>
      </c>
      <c r="H15" s="139">
        <v>8308909</v>
      </c>
      <c r="I15" s="139">
        <v>890980040</v>
      </c>
      <c r="J15" s="135" t="s">
        <v>232</v>
      </c>
      <c r="K15" s="140">
        <v>1</v>
      </c>
      <c r="L15" s="137" t="s">
        <v>372</v>
      </c>
      <c r="M15" s="137" t="s">
        <v>459</v>
      </c>
      <c r="N15" s="141" t="s">
        <v>1026</v>
      </c>
      <c r="O15" s="135" t="s">
        <v>744</v>
      </c>
      <c r="P15" s="135" t="s">
        <v>744</v>
      </c>
      <c r="Q15" s="135" t="s">
        <v>744</v>
      </c>
      <c r="R15" s="148" t="s">
        <v>744</v>
      </c>
      <c r="S15" s="164">
        <v>54000000</v>
      </c>
      <c r="T15" s="147">
        <v>1</v>
      </c>
      <c r="U15" s="135" t="s">
        <v>1666</v>
      </c>
      <c r="V15" s="144">
        <v>44681</v>
      </c>
      <c r="W15" s="144">
        <v>44681</v>
      </c>
      <c r="X15" s="134">
        <v>10</v>
      </c>
      <c r="Y15" s="135" t="s">
        <v>1135</v>
      </c>
      <c r="AA15" s="146">
        <v>44377</v>
      </c>
      <c r="AB15" s="145">
        <v>1</v>
      </c>
    </row>
    <row r="16" spans="1:28" s="135" customFormat="1" ht="38.25" x14ac:dyDescent="0.25">
      <c r="A16" s="135">
        <v>15</v>
      </c>
      <c r="B16" s="136">
        <v>41015</v>
      </c>
      <c r="C16" s="136">
        <v>41009</v>
      </c>
      <c r="D16" s="137" t="s">
        <v>1310</v>
      </c>
      <c r="E16" s="138" t="s">
        <v>1311</v>
      </c>
      <c r="F16" s="137" t="s">
        <v>499</v>
      </c>
      <c r="G16" s="135" t="s">
        <v>228</v>
      </c>
      <c r="H16" s="139">
        <v>43034466</v>
      </c>
      <c r="I16" s="139">
        <v>890980040</v>
      </c>
      <c r="J16" s="135" t="s">
        <v>364</v>
      </c>
      <c r="K16" s="140">
        <v>1</v>
      </c>
      <c r="L16" s="137" t="s">
        <v>1297</v>
      </c>
      <c r="M16" s="137" t="s">
        <v>459</v>
      </c>
      <c r="N16" s="141" t="s">
        <v>1031</v>
      </c>
      <c r="O16" s="135" t="s">
        <v>744</v>
      </c>
      <c r="P16" s="135" t="s">
        <v>744</v>
      </c>
      <c r="Q16" s="135" t="s">
        <v>744</v>
      </c>
      <c r="R16" s="135" t="s">
        <v>744</v>
      </c>
      <c r="S16" s="164">
        <v>23540757</v>
      </c>
      <c r="T16" s="147">
        <v>1</v>
      </c>
      <c r="U16" s="135" t="s">
        <v>1662</v>
      </c>
      <c r="V16" s="144">
        <v>44725</v>
      </c>
      <c r="W16" s="144">
        <v>44725</v>
      </c>
      <c r="X16" s="134">
        <v>10</v>
      </c>
      <c r="Y16" s="135" t="s">
        <v>1760</v>
      </c>
      <c r="Z16" s="135" t="s">
        <v>847</v>
      </c>
      <c r="AA16" s="146">
        <v>44377</v>
      </c>
      <c r="AB16" s="145">
        <v>1</v>
      </c>
    </row>
    <row r="17" spans="1:28" s="135" customFormat="1" ht="25.5" x14ac:dyDescent="0.25">
      <c r="A17" s="135">
        <v>16</v>
      </c>
      <c r="B17" s="136">
        <v>41068</v>
      </c>
      <c r="C17" s="136">
        <v>41054</v>
      </c>
      <c r="D17" s="137" t="s">
        <v>47</v>
      </c>
      <c r="E17" s="138" t="s">
        <v>1312</v>
      </c>
      <c r="F17" s="137" t="s">
        <v>500</v>
      </c>
      <c r="G17" s="135" t="s">
        <v>228</v>
      </c>
      <c r="H17" s="139">
        <v>890980040</v>
      </c>
      <c r="I17" s="139">
        <v>63513546</v>
      </c>
      <c r="J17" s="135" t="s">
        <v>1313</v>
      </c>
      <c r="K17" s="140">
        <v>2</v>
      </c>
      <c r="L17" s="137" t="s">
        <v>1314</v>
      </c>
      <c r="M17" s="137" t="s">
        <v>892</v>
      </c>
      <c r="N17" s="141" t="s">
        <v>1023</v>
      </c>
      <c r="O17" s="135" t="s">
        <v>745</v>
      </c>
      <c r="P17" s="135" t="s">
        <v>745</v>
      </c>
      <c r="Q17" s="135" t="s">
        <v>745</v>
      </c>
      <c r="R17" s="135" t="s">
        <v>745</v>
      </c>
      <c r="S17" s="164">
        <v>766350000</v>
      </c>
      <c r="T17" s="147">
        <v>1</v>
      </c>
      <c r="U17" s="135" t="s">
        <v>1665</v>
      </c>
      <c r="V17" s="144">
        <v>44720</v>
      </c>
      <c r="W17" s="144">
        <v>44720</v>
      </c>
      <c r="X17" s="134">
        <v>10</v>
      </c>
      <c r="Y17" s="135" t="s">
        <v>364</v>
      </c>
      <c r="Z17" s="135" t="s">
        <v>1297</v>
      </c>
      <c r="AA17" s="146">
        <v>44377</v>
      </c>
      <c r="AB17" s="145">
        <f>VLOOKUP(I17,[1]Sheet1!$D:$O,12,0)</f>
        <v>1</v>
      </c>
    </row>
    <row r="18" spans="1:28" s="135" customFormat="1" ht="38.25" x14ac:dyDescent="0.25">
      <c r="A18" s="135">
        <v>17</v>
      </c>
      <c r="B18" s="136">
        <v>41311</v>
      </c>
      <c r="C18" s="136">
        <v>41262</v>
      </c>
      <c r="D18" s="137" t="s">
        <v>877</v>
      </c>
      <c r="E18" s="138" t="s">
        <v>1315</v>
      </c>
      <c r="F18" s="137" t="s">
        <v>700</v>
      </c>
      <c r="G18" s="135" t="s">
        <v>228</v>
      </c>
      <c r="H18" s="139">
        <v>890980040</v>
      </c>
      <c r="I18" s="139">
        <v>21376677</v>
      </c>
      <c r="J18" s="135" t="s">
        <v>236</v>
      </c>
      <c r="K18" s="140">
        <v>2</v>
      </c>
      <c r="L18" s="137" t="s">
        <v>376</v>
      </c>
      <c r="M18" s="137" t="s">
        <v>892</v>
      </c>
      <c r="N18" s="141" t="s">
        <v>1032</v>
      </c>
      <c r="O18" s="135" t="s">
        <v>745</v>
      </c>
      <c r="P18" s="135" t="s">
        <v>745</v>
      </c>
      <c r="Q18" s="135" t="s">
        <v>745</v>
      </c>
      <c r="R18" s="135" t="s">
        <v>745</v>
      </c>
      <c r="S18" s="164">
        <v>800000000</v>
      </c>
      <c r="T18" s="147">
        <v>1</v>
      </c>
      <c r="U18" s="135" t="s">
        <v>1665</v>
      </c>
      <c r="V18" s="144">
        <v>44963</v>
      </c>
      <c r="W18" s="144">
        <v>44963</v>
      </c>
      <c r="X18" s="134">
        <v>10</v>
      </c>
      <c r="Y18" s="135" t="s">
        <v>232</v>
      </c>
      <c r="Z18" s="135" t="s">
        <v>372</v>
      </c>
      <c r="AA18" s="146">
        <v>44377</v>
      </c>
      <c r="AB18" s="145">
        <v>1</v>
      </c>
    </row>
    <row r="19" spans="1:28" s="135" customFormat="1" ht="38.25" x14ac:dyDescent="0.25">
      <c r="A19" s="135">
        <v>18</v>
      </c>
      <c r="B19" s="136">
        <v>41296</v>
      </c>
      <c r="C19" s="136">
        <v>41221</v>
      </c>
      <c r="D19" s="137" t="s">
        <v>1061</v>
      </c>
      <c r="E19" s="138" t="s">
        <v>1317</v>
      </c>
      <c r="F19" s="137" t="s">
        <v>1318</v>
      </c>
      <c r="G19" s="135" t="s">
        <v>228</v>
      </c>
      <c r="H19" s="139">
        <v>22097392</v>
      </c>
      <c r="I19" s="139">
        <v>890980040</v>
      </c>
      <c r="J19" s="135" t="s">
        <v>232</v>
      </c>
      <c r="K19" s="140">
        <v>1</v>
      </c>
      <c r="L19" s="137" t="s">
        <v>372</v>
      </c>
      <c r="M19" s="137" t="s">
        <v>483</v>
      </c>
      <c r="N19" s="141" t="s">
        <v>1034</v>
      </c>
      <c r="O19" s="135" t="s">
        <v>744</v>
      </c>
      <c r="P19" s="135" t="s">
        <v>744</v>
      </c>
      <c r="Q19" s="135" t="s">
        <v>745</v>
      </c>
      <c r="R19" s="135" t="s">
        <v>745</v>
      </c>
      <c r="S19" s="164">
        <v>42100737</v>
      </c>
      <c r="T19" s="147">
        <v>1</v>
      </c>
      <c r="U19" s="135" t="s">
        <v>1667</v>
      </c>
      <c r="V19" s="144">
        <v>44984</v>
      </c>
      <c r="W19" s="144">
        <v>44984</v>
      </c>
      <c r="X19" s="134">
        <v>8</v>
      </c>
      <c r="Y19" s="135" t="s">
        <v>1137</v>
      </c>
      <c r="Z19" s="135" t="s">
        <v>1761</v>
      </c>
      <c r="AA19" s="146">
        <v>44377</v>
      </c>
      <c r="AB19" s="145">
        <v>1</v>
      </c>
    </row>
    <row r="20" spans="1:28" s="135" customFormat="1" ht="25.5" x14ac:dyDescent="0.25">
      <c r="A20" s="135">
        <v>19</v>
      </c>
      <c r="B20" s="136">
        <v>41431</v>
      </c>
      <c r="C20" s="136">
        <v>41388</v>
      </c>
      <c r="D20" s="137" t="s">
        <v>1319</v>
      </c>
      <c r="E20" s="138" t="s">
        <v>67</v>
      </c>
      <c r="F20" s="138" t="s">
        <v>502</v>
      </c>
      <c r="G20" s="135" t="s">
        <v>229</v>
      </c>
      <c r="H20" s="139">
        <v>890980040</v>
      </c>
      <c r="I20" s="139">
        <v>70103832</v>
      </c>
      <c r="J20" s="135" t="s">
        <v>1320</v>
      </c>
      <c r="K20" s="140">
        <v>2</v>
      </c>
      <c r="L20" s="137" t="s">
        <v>1321</v>
      </c>
      <c r="M20" s="137" t="s">
        <v>460</v>
      </c>
      <c r="N20" s="141" t="s">
        <v>1001</v>
      </c>
      <c r="O20" s="135" t="s">
        <v>745</v>
      </c>
      <c r="P20" s="135" t="s">
        <v>745</v>
      </c>
      <c r="Q20" s="135" t="s">
        <v>745</v>
      </c>
      <c r="R20" s="135" t="s">
        <v>745</v>
      </c>
      <c r="S20" s="164">
        <v>42500000</v>
      </c>
      <c r="T20" s="147">
        <v>1</v>
      </c>
      <c r="U20" s="135" t="s">
        <v>1668</v>
      </c>
      <c r="V20" s="144">
        <v>45083</v>
      </c>
      <c r="W20" s="144">
        <v>45083</v>
      </c>
      <c r="X20" s="134">
        <v>7</v>
      </c>
      <c r="Y20" s="135" t="s">
        <v>364</v>
      </c>
      <c r="Z20" s="135" t="s">
        <v>1330</v>
      </c>
      <c r="AA20" s="146">
        <v>44377</v>
      </c>
      <c r="AB20" s="145">
        <v>1</v>
      </c>
    </row>
    <row r="21" spans="1:28" s="135" customFormat="1" ht="38.25" x14ac:dyDescent="0.25">
      <c r="A21" s="135">
        <v>20</v>
      </c>
      <c r="B21" s="136">
        <v>41499</v>
      </c>
      <c r="C21" s="136">
        <v>41470</v>
      </c>
      <c r="D21" s="137" t="s">
        <v>51</v>
      </c>
      <c r="E21" s="138" t="s">
        <v>1322</v>
      </c>
      <c r="F21" s="138" t="s">
        <v>702</v>
      </c>
      <c r="G21" s="135" t="s">
        <v>228</v>
      </c>
      <c r="H21" s="139">
        <v>890980040</v>
      </c>
      <c r="I21" s="139">
        <v>70048648</v>
      </c>
      <c r="J21" s="135" t="s">
        <v>237</v>
      </c>
      <c r="K21" s="140">
        <v>2</v>
      </c>
      <c r="L21" s="137" t="s">
        <v>378</v>
      </c>
      <c r="M21" s="137" t="s">
        <v>1083</v>
      </c>
      <c r="N21" s="141" t="s">
        <v>1009</v>
      </c>
      <c r="O21" s="135" t="s">
        <v>745</v>
      </c>
      <c r="P21" s="135" t="s">
        <v>745</v>
      </c>
      <c r="Q21" s="135" t="s">
        <v>745</v>
      </c>
      <c r="R21" s="135" t="s">
        <v>745</v>
      </c>
      <c r="S21" s="164">
        <v>68933733</v>
      </c>
      <c r="T21" s="147">
        <v>1</v>
      </c>
      <c r="U21" s="135" t="s">
        <v>1660</v>
      </c>
      <c r="V21" s="144">
        <v>45151</v>
      </c>
      <c r="W21" s="144">
        <v>45151</v>
      </c>
      <c r="X21" s="134">
        <v>10</v>
      </c>
      <c r="Y21" s="135" t="s">
        <v>1762</v>
      </c>
      <c r="Z21" s="135" t="s">
        <v>381</v>
      </c>
      <c r="AA21" s="146">
        <v>44377</v>
      </c>
      <c r="AB21" s="145">
        <v>2</v>
      </c>
    </row>
    <row r="22" spans="1:28" s="135" customFormat="1" ht="38.25" x14ac:dyDescent="0.25">
      <c r="A22" s="135">
        <v>21</v>
      </c>
      <c r="B22" s="136">
        <v>41429</v>
      </c>
      <c r="C22" s="136">
        <v>41227</v>
      </c>
      <c r="D22" s="137" t="s">
        <v>48</v>
      </c>
      <c r="E22" s="138" t="s">
        <v>1323</v>
      </c>
      <c r="F22" s="137" t="s">
        <v>703</v>
      </c>
      <c r="G22" s="135" t="s">
        <v>230</v>
      </c>
      <c r="H22" s="139">
        <v>8270907</v>
      </c>
      <c r="I22" s="139">
        <v>890980040</v>
      </c>
      <c r="J22" s="135" t="s">
        <v>238</v>
      </c>
      <c r="K22" s="140">
        <v>1</v>
      </c>
      <c r="L22" s="137" t="s">
        <v>372</v>
      </c>
      <c r="M22" s="137" t="s">
        <v>459</v>
      </c>
      <c r="N22" s="141" t="s">
        <v>1035</v>
      </c>
      <c r="O22" s="135" t="s">
        <v>0</v>
      </c>
      <c r="P22" s="135" t="s">
        <v>0</v>
      </c>
      <c r="Q22" s="135" t="s">
        <v>744</v>
      </c>
      <c r="R22" s="148" t="s">
        <v>0</v>
      </c>
      <c r="S22" s="164">
        <v>32528036</v>
      </c>
      <c r="T22" s="147">
        <v>1</v>
      </c>
      <c r="U22" s="135" t="s">
        <v>1662</v>
      </c>
      <c r="V22" s="144">
        <v>44445</v>
      </c>
      <c r="W22" s="144">
        <v>44445</v>
      </c>
      <c r="X22" s="134">
        <v>10</v>
      </c>
      <c r="Y22" s="135" t="s">
        <v>1136</v>
      </c>
      <c r="AA22" s="146">
        <v>44377</v>
      </c>
      <c r="AB22" s="145">
        <v>1</v>
      </c>
    </row>
    <row r="23" spans="1:28" s="135" customFormat="1" ht="38.25" x14ac:dyDescent="0.25">
      <c r="A23" s="135">
        <v>22</v>
      </c>
      <c r="B23" s="136">
        <v>41519</v>
      </c>
      <c r="C23" s="136">
        <v>41468</v>
      </c>
      <c r="D23" s="137" t="s">
        <v>51</v>
      </c>
      <c r="E23" s="138" t="s">
        <v>1324</v>
      </c>
      <c r="F23" s="137" t="s">
        <v>704</v>
      </c>
      <c r="G23" s="135" t="s">
        <v>228</v>
      </c>
      <c r="H23" s="139">
        <v>830130800</v>
      </c>
      <c r="I23" s="139">
        <v>890980040</v>
      </c>
      <c r="J23" s="135" t="s">
        <v>364</v>
      </c>
      <c r="K23" s="140">
        <v>1</v>
      </c>
      <c r="L23" s="137" t="s">
        <v>1297</v>
      </c>
      <c r="M23" s="137" t="s">
        <v>1083</v>
      </c>
      <c r="N23" s="141" t="s">
        <v>1036</v>
      </c>
      <c r="O23" s="135" t="s">
        <v>0</v>
      </c>
      <c r="P23" s="135" t="s">
        <v>744</v>
      </c>
      <c r="Q23" s="135" t="s">
        <v>744</v>
      </c>
      <c r="R23" s="135" t="s">
        <v>744</v>
      </c>
      <c r="S23" s="164">
        <v>6910918214</v>
      </c>
      <c r="T23" s="147">
        <v>1</v>
      </c>
      <c r="U23" s="135" t="s">
        <v>1665</v>
      </c>
      <c r="V23" s="144">
        <v>45186</v>
      </c>
      <c r="W23" s="144">
        <v>45186</v>
      </c>
      <c r="X23" s="134">
        <v>10</v>
      </c>
      <c r="Y23" s="135" t="s">
        <v>1763</v>
      </c>
      <c r="Z23" s="135" t="s">
        <v>1764</v>
      </c>
      <c r="AA23" s="146">
        <v>44377</v>
      </c>
      <c r="AB23" s="145">
        <v>1</v>
      </c>
    </row>
    <row r="24" spans="1:28" s="135" customFormat="1" ht="38.25" x14ac:dyDescent="0.25">
      <c r="A24" s="135">
        <v>23</v>
      </c>
      <c r="B24" s="136">
        <v>41605</v>
      </c>
      <c r="C24" s="136">
        <v>41468</v>
      </c>
      <c r="D24" s="137" t="s">
        <v>51</v>
      </c>
      <c r="E24" s="138" t="s">
        <v>1325</v>
      </c>
      <c r="F24" s="137" t="s">
        <v>705</v>
      </c>
      <c r="G24" s="135" t="s">
        <v>228</v>
      </c>
      <c r="H24" s="139">
        <v>830130800</v>
      </c>
      <c r="I24" s="139">
        <v>890980040</v>
      </c>
      <c r="J24" s="135" t="s">
        <v>1326</v>
      </c>
      <c r="K24" s="140">
        <v>1</v>
      </c>
      <c r="L24" s="137" t="s">
        <v>1297</v>
      </c>
      <c r="M24" s="137" t="s">
        <v>1083</v>
      </c>
      <c r="N24" s="141" t="s">
        <v>1036</v>
      </c>
      <c r="O24" s="135" t="s">
        <v>0</v>
      </c>
      <c r="P24" s="135" t="s">
        <v>744</v>
      </c>
      <c r="Q24" s="135" t="s">
        <v>744</v>
      </c>
      <c r="R24" s="135" t="s">
        <v>744</v>
      </c>
      <c r="S24" s="164">
        <v>517388097</v>
      </c>
      <c r="T24" s="147">
        <v>1</v>
      </c>
      <c r="U24" s="135" t="s">
        <v>1668</v>
      </c>
      <c r="V24" s="144">
        <v>45257</v>
      </c>
      <c r="W24" s="144">
        <v>45257</v>
      </c>
      <c r="X24" s="134">
        <v>10</v>
      </c>
      <c r="Y24" s="135" t="s">
        <v>1765</v>
      </c>
      <c r="Z24" s="135" t="s">
        <v>1764</v>
      </c>
      <c r="AA24" s="146">
        <v>44377</v>
      </c>
      <c r="AB24" s="145">
        <v>1</v>
      </c>
    </row>
    <row r="25" spans="1:28" s="152" customFormat="1" ht="38.25" x14ac:dyDescent="0.25">
      <c r="A25" s="135">
        <v>24</v>
      </c>
      <c r="B25" s="149">
        <v>41579</v>
      </c>
      <c r="C25" s="149">
        <v>41470</v>
      </c>
      <c r="D25" s="150" t="s">
        <v>51</v>
      </c>
      <c r="E25" s="151" t="s">
        <v>1327</v>
      </c>
      <c r="F25" s="151" t="s">
        <v>503</v>
      </c>
      <c r="G25" s="152" t="s">
        <v>228</v>
      </c>
      <c r="H25" s="153">
        <v>890980040</v>
      </c>
      <c r="I25" s="153">
        <v>70044005</v>
      </c>
      <c r="J25" s="152" t="s">
        <v>1328</v>
      </c>
      <c r="K25" s="154">
        <v>2</v>
      </c>
      <c r="L25" s="150" t="s">
        <v>379</v>
      </c>
      <c r="M25" s="150" t="s">
        <v>1083</v>
      </c>
      <c r="N25" s="155" t="s">
        <v>1009</v>
      </c>
      <c r="O25" s="152" t="s">
        <v>0</v>
      </c>
      <c r="P25" s="152" t="s">
        <v>0</v>
      </c>
      <c r="Q25" s="152" t="s">
        <v>0</v>
      </c>
      <c r="R25" s="156" t="s">
        <v>0</v>
      </c>
      <c r="S25" s="164">
        <v>45029160</v>
      </c>
      <c r="T25" s="157">
        <v>1</v>
      </c>
      <c r="U25" s="152" t="s">
        <v>1660</v>
      </c>
      <c r="V25" s="158">
        <v>45231</v>
      </c>
      <c r="W25" s="158">
        <v>45231</v>
      </c>
      <c r="X25" s="134">
        <v>10</v>
      </c>
      <c r="Y25" s="152" t="s">
        <v>1766</v>
      </c>
      <c r="Z25" s="152" t="s">
        <v>1330</v>
      </c>
      <c r="AA25" s="146">
        <v>44377</v>
      </c>
      <c r="AB25" s="159">
        <v>2</v>
      </c>
    </row>
    <row r="26" spans="1:28" s="135" customFormat="1" ht="51" x14ac:dyDescent="0.25">
      <c r="A26" s="135">
        <v>25</v>
      </c>
      <c r="B26" s="136">
        <v>41836</v>
      </c>
      <c r="C26" s="136">
        <v>41660</v>
      </c>
      <c r="D26" s="137" t="s">
        <v>51</v>
      </c>
      <c r="E26" s="138" t="s">
        <v>1331</v>
      </c>
      <c r="F26" s="137" t="s">
        <v>706</v>
      </c>
      <c r="G26" s="135" t="s">
        <v>228</v>
      </c>
      <c r="H26" s="139">
        <v>8244007</v>
      </c>
      <c r="I26" s="139">
        <v>890980040</v>
      </c>
      <c r="J26" s="135" t="s">
        <v>364</v>
      </c>
      <c r="K26" s="140">
        <v>1</v>
      </c>
      <c r="L26" s="137" t="s">
        <v>1330</v>
      </c>
      <c r="M26" s="137" t="s">
        <v>908</v>
      </c>
      <c r="N26" s="141" t="s">
        <v>870</v>
      </c>
      <c r="O26" s="135" t="s">
        <v>744</v>
      </c>
      <c r="P26" s="135" t="s">
        <v>0</v>
      </c>
      <c r="Q26" s="135" t="s">
        <v>0</v>
      </c>
      <c r="R26" s="148" t="s">
        <v>0</v>
      </c>
      <c r="S26" s="164">
        <v>562940107</v>
      </c>
      <c r="T26" s="147">
        <v>1</v>
      </c>
      <c r="U26" s="135" t="s">
        <v>1665</v>
      </c>
      <c r="V26" s="144">
        <v>45516</v>
      </c>
      <c r="W26" s="144">
        <v>45516</v>
      </c>
      <c r="X26" s="134">
        <v>10</v>
      </c>
      <c r="Y26" s="135" t="s">
        <v>1767</v>
      </c>
      <c r="Z26" s="135" t="s">
        <v>1768</v>
      </c>
      <c r="AA26" s="146">
        <v>44377</v>
      </c>
      <c r="AB26" s="145">
        <v>1</v>
      </c>
    </row>
    <row r="27" spans="1:28" s="135" customFormat="1" ht="25.5" x14ac:dyDescent="0.25">
      <c r="A27" s="135">
        <v>26</v>
      </c>
      <c r="B27" s="136">
        <v>41549</v>
      </c>
      <c r="C27" s="136">
        <v>41373</v>
      </c>
      <c r="D27" s="137" t="s">
        <v>1013</v>
      </c>
      <c r="E27" s="138" t="s">
        <v>1332</v>
      </c>
      <c r="F27" s="137" t="s">
        <v>827</v>
      </c>
      <c r="G27" s="135" t="s">
        <v>228</v>
      </c>
      <c r="H27" s="139">
        <v>22097392</v>
      </c>
      <c r="I27" s="139">
        <v>890980040</v>
      </c>
      <c r="J27" s="135" t="s">
        <v>232</v>
      </c>
      <c r="K27" s="140">
        <v>1</v>
      </c>
      <c r="L27" s="137" t="s">
        <v>372</v>
      </c>
      <c r="M27" s="137" t="s">
        <v>473</v>
      </c>
      <c r="N27" s="141" t="s">
        <v>1035</v>
      </c>
      <c r="O27" s="135" t="s">
        <v>744</v>
      </c>
      <c r="P27" s="135" t="s">
        <v>744</v>
      </c>
      <c r="Q27" s="135" t="s">
        <v>744</v>
      </c>
      <c r="R27" s="148" t="s">
        <v>744</v>
      </c>
      <c r="S27" s="164">
        <v>46869678</v>
      </c>
      <c r="T27" s="147">
        <v>1</v>
      </c>
      <c r="U27" s="135" t="s">
        <v>1662</v>
      </c>
      <c r="V27" s="144">
        <v>45314</v>
      </c>
      <c r="W27" s="144">
        <v>45314</v>
      </c>
      <c r="X27" s="134">
        <v>10</v>
      </c>
      <c r="Y27" s="135" t="s">
        <v>1137</v>
      </c>
      <c r="AA27" s="146">
        <v>44377</v>
      </c>
      <c r="AB27" s="145">
        <v>1</v>
      </c>
    </row>
    <row r="28" spans="1:28" s="135" customFormat="1" ht="38.25" x14ac:dyDescent="0.25">
      <c r="A28" s="135">
        <v>27</v>
      </c>
      <c r="B28" s="136">
        <v>41704</v>
      </c>
      <c r="C28" s="136">
        <v>41690</v>
      </c>
      <c r="D28" s="137" t="s">
        <v>1055</v>
      </c>
      <c r="E28" s="138" t="s">
        <v>1334</v>
      </c>
      <c r="F28" s="137" t="s">
        <v>504</v>
      </c>
      <c r="G28" s="135" t="s">
        <v>228</v>
      </c>
      <c r="H28" s="139">
        <v>890980040</v>
      </c>
      <c r="I28" s="139">
        <v>98500372</v>
      </c>
      <c r="J28" s="135" t="s">
        <v>1335</v>
      </c>
      <c r="K28" s="140">
        <v>2</v>
      </c>
      <c r="L28" s="137" t="s">
        <v>1336</v>
      </c>
      <c r="M28" s="137" t="s">
        <v>901</v>
      </c>
      <c r="N28" s="141" t="s">
        <v>1037</v>
      </c>
      <c r="O28" s="135" t="s">
        <v>745</v>
      </c>
      <c r="P28" s="135" t="s">
        <v>745</v>
      </c>
      <c r="Q28" s="135" t="s">
        <v>745</v>
      </c>
      <c r="R28" s="135" t="s">
        <v>745</v>
      </c>
      <c r="S28" s="164">
        <v>56193600</v>
      </c>
      <c r="T28" s="147">
        <v>1</v>
      </c>
      <c r="U28" s="135" t="s">
        <v>1665</v>
      </c>
      <c r="V28" s="144">
        <v>45357</v>
      </c>
      <c r="W28" s="144">
        <v>45357</v>
      </c>
      <c r="X28" s="134">
        <v>10</v>
      </c>
      <c r="Y28" s="135" t="s">
        <v>364</v>
      </c>
      <c r="Z28" s="135" t="s">
        <v>1297</v>
      </c>
      <c r="AA28" s="146">
        <v>44377</v>
      </c>
      <c r="AB28" s="145">
        <f>VLOOKUP(I28,[1]Sheet1!$D:$O,12,0)</f>
        <v>1</v>
      </c>
    </row>
    <row r="29" spans="1:28" s="135" customFormat="1" ht="51" x14ac:dyDescent="0.25">
      <c r="A29" s="135">
        <v>28</v>
      </c>
      <c r="B29" s="136">
        <v>41697</v>
      </c>
      <c r="C29" s="136">
        <v>41662</v>
      </c>
      <c r="D29" s="137" t="s">
        <v>51</v>
      </c>
      <c r="E29" s="138" t="s">
        <v>1337</v>
      </c>
      <c r="F29" s="138" t="s">
        <v>505</v>
      </c>
      <c r="G29" s="135" t="s">
        <v>228</v>
      </c>
      <c r="H29" s="139">
        <v>31222970</v>
      </c>
      <c r="I29" s="139">
        <v>890980040</v>
      </c>
      <c r="J29" s="135" t="s">
        <v>232</v>
      </c>
      <c r="K29" s="140">
        <v>1</v>
      </c>
      <c r="L29" s="137" t="s">
        <v>381</v>
      </c>
      <c r="M29" s="137" t="s">
        <v>908</v>
      </c>
      <c r="N29" s="141" t="s">
        <v>870</v>
      </c>
      <c r="O29" s="135" t="s">
        <v>744</v>
      </c>
      <c r="P29" s="135" t="s">
        <v>0</v>
      </c>
      <c r="Q29" s="135" t="s">
        <v>0</v>
      </c>
      <c r="R29" s="148" t="s">
        <v>0</v>
      </c>
      <c r="S29" s="164">
        <v>417988907</v>
      </c>
      <c r="T29" s="147">
        <v>1</v>
      </c>
      <c r="U29" s="135" t="s">
        <v>1660</v>
      </c>
      <c r="V29" s="144">
        <v>45377</v>
      </c>
      <c r="W29" s="144">
        <v>45377</v>
      </c>
      <c r="X29" s="134">
        <v>10</v>
      </c>
      <c r="Y29" s="135" t="s">
        <v>1138</v>
      </c>
      <c r="Z29" s="135" t="s">
        <v>1769</v>
      </c>
      <c r="AA29" s="146">
        <v>44377</v>
      </c>
      <c r="AB29" s="145">
        <v>2</v>
      </c>
    </row>
    <row r="30" spans="1:28" s="135" customFormat="1" ht="38.25" x14ac:dyDescent="0.25">
      <c r="A30" s="135">
        <v>29</v>
      </c>
      <c r="B30" s="136">
        <v>41610</v>
      </c>
      <c r="C30" s="136">
        <v>41549</v>
      </c>
      <c r="D30" s="137" t="s">
        <v>1264</v>
      </c>
      <c r="E30" s="138" t="s">
        <v>1338</v>
      </c>
      <c r="F30" s="137" t="s">
        <v>506</v>
      </c>
      <c r="G30" s="135" t="s">
        <v>229</v>
      </c>
      <c r="H30" s="139">
        <v>890980040</v>
      </c>
      <c r="I30" s="139">
        <v>8349498</v>
      </c>
      <c r="J30" s="135" t="s">
        <v>1339</v>
      </c>
      <c r="K30" s="140">
        <v>2</v>
      </c>
      <c r="L30" s="137" t="s">
        <v>1340</v>
      </c>
      <c r="M30" s="137" t="s">
        <v>460</v>
      </c>
      <c r="N30" s="141" t="s">
        <v>1027</v>
      </c>
      <c r="O30" s="135" t="s">
        <v>0</v>
      </c>
      <c r="P30" s="135" t="s">
        <v>0</v>
      </c>
      <c r="Q30" s="135" t="s">
        <v>0</v>
      </c>
      <c r="R30" s="148" t="s">
        <v>0</v>
      </c>
      <c r="S30" s="164">
        <v>67000000</v>
      </c>
      <c r="T30" s="147">
        <v>1</v>
      </c>
      <c r="U30" s="135" t="s">
        <v>1660</v>
      </c>
      <c r="V30" s="144">
        <v>45262</v>
      </c>
      <c r="W30" s="144">
        <v>45262</v>
      </c>
      <c r="X30" s="134">
        <v>10</v>
      </c>
      <c r="Y30" s="135" t="s">
        <v>364</v>
      </c>
      <c r="Z30" s="135" t="s">
        <v>1297</v>
      </c>
      <c r="AA30" s="146">
        <v>44377</v>
      </c>
      <c r="AB30" s="145">
        <v>2</v>
      </c>
    </row>
    <row r="31" spans="1:28" s="135" customFormat="1" ht="25.5" x14ac:dyDescent="0.25">
      <c r="A31" s="135">
        <v>30</v>
      </c>
      <c r="B31" s="136">
        <v>41861</v>
      </c>
      <c r="C31" s="136">
        <v>41597</v>
      </c>
      <c r="D31" s="137" t="s">
        <v>1002</v>
      </c>
      <c r="E31" s="138" t="s">
        <v>1341</v>
      </c>
      <c r="F31" s="138" t="s">
        <v>1841</v>
      </c>
      <c r="G31" s="135" t="s">
        <v>228</v>
      </c>
      <c r="H31" s="139">
        <v>890980040</v>
      </c>
      <c r="I31" s="139">
        <v>71609711</v>
      </c>
      <c r="J31" s="135" t="s">
        <v>1342</v>
      </c>
      <c r="K31" s="140">
        <v>2</v>
      </c>
      <c r="L31" s="137" t="s">
        <v>448</v>
      </c>
      <c r="M31" s="137" t="s">
        <v>892</v>
      </c>
      <c r="N31" s="141" t="s">
        <v>1045</v>
      </c>
      <c r="O31" s="135" t="s">
        <v>745</v>
      </c>
      <c r="P31" s="135" t="s">
        <v>745</v>
      </c>
      <c r="Q31" s="135" t="s">
        <v>745</v>
      </c>
      <c r="R31" s="135" t="s">
        <v>745</v>
      </c>
      <c r="S31" s="164">
        <v>160000000</v>
      </c>
      <c r="T31" s="147">
        <v>1</v>
      </c>
      <c r="U31" s="135" t="s">
        <v>1665</v>
      </c>
      <c r="V31" s="144">
        <v>45514</v>
      </c>
      <c r="W31" s="144">
        <v>45514</v>
      </c>
      <c r="X31" s="134">
        <v>10</v>
      </c>
      <c r="Y31" s="135" t="s">
        <v>364</v>
      </c>
      <c r="Z31" s="135" t="s">
        <v>1330</v>
      </c>
      <c r="AA31" s="146">
        <v>44377</v>
      </c>
      <c r="AB31" s="145">
        <v>1</v>
      </c>
    </row>
    <row r="32" spans="1:28" s="135" customFormat="1" ht="38.25" x14ac:dyDescent="0.25">
      <c r="A32" s="135">
        <v>31</v>
      </c>
      <c r="B32" s="136">
        <v>41507</v>
      </c>
      <c r="C32" s="136">
        <v>41472</v>
      </c>
      <c r="D32" s="137" t="s">
        <v>51</v>
      </c>
      <c r="E32" s="138" t="s">
        <v>1343</v>
      </c>
      <c r="F32" s="137" t="s">
        <v>507</v>
      </c>
      <c r="G32" s="135" t="s">
        <v>228</v>
      </c>
      <c r="H32" s="139">
        <v>890980040</v>
      </c>
      <c r="I32" s="139">
        <v>32539624</v>
      </c>
      <c r="J32" s="135" t="s">
        <v>1344</v>
      </c>
      <c r="K32" s="140">
        <v>2</v>
      </c>
      <c r="L32" s="137" t="s">
        <v>383</v>
      </c>
      <c r="M32" s="137" t="s">
        <v>901</v>
      </c>
      <c r="N32" s="141" t="s">
        <v>1009</v>
      </c>
      <c r="O32" s="135" t="s">
        <v>745</v>
      </c>
      <c r="P32" s="135" t="s">
        <v>745</v>
      </c>
      <c r="Q32" s="135" t="s">
        <v>745</v>
      </c>
      <c r="R32" s="135" t="s">
        <v>745</v>
      </c>
      <c r="S32" s="164">
        <v>74808547</v>
      </c>
      <c r="T32" s="147">
        <v>1</v>
      </c>
      <c r="U32" s="135" t="s">
        <v>1665</v>
      </c>
      <c r="V32" s="144">
        <v>45159</v>
      </c>
      <c r="W32" s="144">
        <v>45159</v>
      </c>
      <c r="X32" s="134">
        <v>10</v>
      </c>
      <c r="Y32" s="135" t="s">
        <v>1679</v>
      </c>
      <c r="Z32" s="135" t="s">
        <v>1330</v>
      </c>
      <c r="AA32" s="146">
        <v>44377</v>
      </c>
      <c r="AB32" s="145">
        <v>1</v>
      </c>
    </row>
    <row r="33" spans="1:28" s="135" customFormat="1" ht="38.25" x14ac:dyDescent="0.25">
      <c r="A33" s="135">
        <v>32</v>
      </c>
      <c r="B33" s="136">
        <v>41396</v>
      </c>
      <c r="C33" s="136">
        <v>41327</v>
      </c>
      <c r="D33" s="137" t="s">
        <v>49</v>
      </c>
      <c r="E33" s="138" t="s">
        <v>1206</v>
      </c>
      <c r="F33" s="138" t="s">
        <v>1207</v>
      </c>
      <c r="G33" s="135" t="s">
        <v>228</v>
      </c>
      <c r="H33" s="139">
        <v>890980040</v>
      </c>
      <c r="I33" s="139">
        <v>528965</v>
      </c>
      <c r="J33" s="135" t="s">
        <v>1208</v>
      </c>
      <c r="K33" s="140">
        <v>2</v>
      </c>
      <c r="L33" s="137" t="s">
        <v>1209</v>
      </c>
      <c r="M33" s="137" t="s">
        <v>901</v>
      </c>
      <c r="N33" s="141" t="s">
        <v>1025</v>
      </c>
      <c r="O33" s="135" t="s">
        <v>745</v>
      </c>
      <c r="P33" s="135" t="s">
        <v>745</v>
      </c>
      <c r="Q33" s="135" t="s">
        <v>745</v>
      </c>
      <c r="R33" s="148" t="s">
        <v>745</v>
      </c>
      <c r="S33" s="164">
        <v>304956539</v>
      </c>
      <c r="T33" s="147">
        <v>1</v>
      </c>
      <c r="U33" s="135" t="s">
        <v>1668</v>
      </c>
      <c r="V33" s="144">
        <v>45048</v>
      </c>
      <c r="W33" s="144">
        <v>45048</v>
      </c>
      <c r="X33" s="134">
        <v>10</v>
      </c>
      <c r="Y33" s="135" t="s">
        <v>232</v>
      </c>
      <c r="Z33" s="135" t="s">
        <v>1756</v>
      </c>
      <c r="AA33" s="146">
        <v>44377</v>
      </c>
      <c r="AB33" s="145">
        <v>1</v>
      </c>
    </row>
    <row r="34" spans="1:28" s="135" customFormat="1" ht="51" x14ac:dyDescent="0.25">
      <c r="A34" s="135">
        <v>33</v>
      </c>
      <c r="B34" s="136">
        <v>41697</v>
      </c>
      <c r="C34" s="136">
        <v>41660</v>
      </c>
      <c r="D34" s="137" t="s">
        <v>51</v>
      </c>
      <c r="E34" s="138" t="s">
        <v>68</v>
      </c>
      <c r="F34" s="138" t="s">
        <v>1842</v>
      </c>
      <c r="G34" s="135" t="s">
        <v>228</v>
      </c>
      <c r="H34" s="139">
        <v>8270498</v>
      </c>
      <c r="I34" s="139">
        <v>890980040</v>
      </c>
      <c r="J34" s="135" t="s">
        <v>232</v>
      </c>
      <c r="K34" s="140">
        <v>1</v>
      </c>
      <c r="L34" s="137" t="s">
        <v>381</v>
      </c>
      <c r="M34" s="137" t="s">
        <v>908</v>
      </c>
      <c r="N34" s="141" t="s">
        <v>870</v>
      </c>
      <c r="O34" s="135" t="s">
        <v>744</v>
      </c>
      <c r="P34" s="135" t="s">
        <v>0</v>
      </c>
      <c r="Q34" s="135" t="s">
        <v>0</v>
      </c>
      <c r="R34" s="148" t="s">
        <v>0</v>
      </c>
      <c r="S34" s="164">
        <v>926665427</v>
      </c>
      <c r="T34" s="147">
        <v>1</v>
      </c>
      <c r="U34" s="135" t="s">
        <v>1660</v>
      </c>
      <c r="V34" s="144">
        <v>45414</v>
      </c>
      <c r="W34" s="144">
        <v>45414</v>
      </c>
      <c r="X34" s="134">
        <v>10</v>
      </c>
      <c r="Y34" s="135" t="s">
        <v>1139</v>
      </c>
      <c r="Z34" s="135" t="s">
        <v>1769</v>
      </c>
      <c r="AA34" s="146">
        <v>44377</v>
      </c>
      <c r="AB34" s="145">
        <v>2</v>
      </c>
    </row>
    <row r="35" spans="1:28" s="135" customFormat="1" ht="25.5" x14ac:dyDescent="0.25">
      <c r="A35" s="135">
        <v>34</v>
      </c>
      <c r="B35" s="136">
        <v>41767</v>
      </c>
      <c r="C35" s="136">
        <v>41740</v>
      </c>
      <c r="D35" s="137" t="s">
        <v>54</v>
      </c>
      <c r="E35" s="138" t="s">
        <v>69</v>
      </c>
      <c r="F35" s="138" t="s">
        <v>1843</v>
      </c>
      <c r="G35" s="135" t="s">
        <v>228</v>
      </c>
      <c r="H35" s="139">
        <v>890980040</v>
      </c>
      <c r="I35" s="139">
        <v>43606323</v>
      </c>
      <c r="J35" s="135" t="s">
        <v>1345</v>
      </c>
      <c r="K35" s="140">
        <v>2</v>
      </c>
      <c r="L35" s="137" t="s">
        <v>1295</v>
      </c>
      <c r="M35" s="137" t="s">
        <v>892</v>
      </c>
      <c r="N35" s="141" t="s">
        <v>1029</v>
      </c>
      <c r="O35" s="135" t="s">
        <v>0</v>
      </c>
      <c r="P35" s="135" t="s">
        <v>0</v>
      </c>
      <c r="Q35" s="135" t="s">
        <v>0</v>
      </c>
      <c r="R35" s="148" t="s">
        <v>0</v>
      </c>
      <c r="S35" s="164">
        <v>66000000</v>
      </c>
      <c r="T35" s="147">
        <v>1</v>
      </c>
      <c r="U35" s="135" t="s">
        <v>1665</v>
      </c>
      <c r="V35" s="144">
        <v>45420</v>
      </c>
      <c r="W35" s="144">
        <v>45420</v>
      </c>
      <c r="X35" s="134">
        <v>10</v>
      </c>
      <c r="Y35" s="135" t="s">
        <v>364</v>
      </c>
      <c r="Z35" s="135" t="s">
        <v>1297</v>
      </c>
      <c r="AA35" s="146">
        <v>44377</v>
      </c>
      <c r="AB35" s="145">
        <v>1</v>
      </c>
    </row>
    <row r="36" spans="1:28" s="135" customFormat="1" ht="25.5" x14ac:dyDescent="0.25">
      <c r="A36" s="135">
        <v>35</v>
      </c>
      <c r="B36" s="136">
        <v>41382</v>
      </c>
      <c r="C36" s="136">
        <v>41368</v>
      </c>
      <c r="D36" s="137" t="s">
        <v>1346</v>
      </c>
      <c r="E36" s="138" t="s">
        <v>70</v>
      </c>
      <c r="F36" s="137" t="s">
        <v>510</v>
      </c>
      <c r="G36" s="135" t="s">
        <v>230</v>
      </c>
      <c r="H36" s="139">
        <v>43034810</v>
      </c>
      <c r="I36" s="139">
        <v>890980040</v>
      </c>
      <c r="J36" s="135" t="s">
        <v>232</v>
      </c>
      <c r="K36" s="140">
        <v>1</v>
      </c>
      <c r="L36" s="137" t="s">
        <v>372</v>
      </c>
      <c r="M36" s="137" t="s">
        <v>459</v>
      </c>
      <c r="N36" s="141" t="s">
        <v>1035</v>
      </c>
      <c r="O36" s="135" t="s">
        <v>744</v>
      </c>
      <c r="P36" s="135" t="s">
        <v>744</v>
      </c>
      <c r="Q36" s="135" t="s">
        <v>744</v>
      </c>
      <c r="R36" s="148" t="s">
        <v>744</v>
      </c>
      <c r="S36" s="164">
        <v>2280000</v>
      </c>
      <c r="T36" s="147">
        <v>1</v>
      </c>
      <c r="U36" s="135" t="s">
        <v>1663</v>
      </c>
      <c r="V36" s="144">
        <v>44728</v>
      </c>
      <c r="W36" s="144">
        <v>44728</v>
      </c>
      <c r="X36" s="134">
        <v>12</v>
      </c>
      <c r="Y36" s="135" t="s">
        <v>1140</v>
      </c>
      <c r="AA36" s="146">
        <v>44377</v>
      </c>
      <c r="AB36" s="145">
        <v>1</v>
      </c>
    </row>
    <row r="37" spans="1:28" s="135" customFormat="1" ht="38.25" x14ac:dyDescent="0.25">
      <c r="A37" s="135">
        <v>36</v>
      </c>
      <c r="B37" s="136">
        <v>41780</v>
      </c>
      <c r="C37" s="136">
        <v>41740</v>
      </c>
      <c r="D37" s="137" t="s">
        <v>1347</v>
      </c>
      <c r="E37" s="138" t="s">
        <v>1348</v>
      </c>
      <c r="F37" s="137" t="s">
        <v>511</v>
      </c>
      <c r="G37" s="135" t="s">
        <v>228</v>
      </c>
      <c r="H37" s="139">
        <v>890980040</v>
      </c>
      <c r="I37" s="139">
        <v>71337736</v>
      </c>
      <c r="J37" s="135" t="s">
        <v>1349</v>
      </c>
      <c r="K37" s="140">
        <v>2</v>
      </c>
      <c r="L37" s="137" t="s">
        <v>384</v>
      </c>
      <c r="M37" s="137" t="s">
        <v>901</v>
      </c>
      <c r="N37" s="141" t="s">
        <v>1037</v>
      </c>
      <c r="O37" s="135" t="s">
        <v>745</v>
      </c>
      <c r="P37" s="135" t="s">
        <v>745</v>
      </c>
      <c r="Q37" s="135" t="s">
        <v>745</v>
      </c>
      <c r="R37" s="135" t="s">
        <v>745</v>
      </c>
      <c r="S37" s="164">
        <v>56193600</v>
      </c>
      <c r="T37" s="147">
        <v>1</v>
      </c>
      <c r="U37" s="135" t="s">
        <v>1665</v>
      </c>
      <c r="V37" s="144">
        <v>45433</v>
      </c>
      <c r="W37" s="144">
        <v>45433</v>
      </c>
      <c r="X37" s="134">
        <v>10</v>
      </c>
      <c r="Y37" s="135" t="s">
        <v>364</v>
      </c>
      <c r="Z37" s="135" t="s">
        <v>1330</v>
      </c>
      <c r="AA37" s="146">
        <v>44377</v>
      </c>
      <c r="AB37" s="145">
        <f>VLOOKUP(I37,[1]Sheet1!$D:$O,12,0)</f>
        <v>1</v>
      </c>
    </row>
    <row r="38" spans="1:28" s="135" customFormat="1" ht="38.25" x14ac:dyDescent="0.25">
      <c r="A38" s="135">
        <v>37</v>
      </c>
      <c r="B38" s="136">
        <v>41827</v>
      </c>
      <c r="C38" s="136">
        <v>41740</v>
      </c>
      <c r="D38" s="137" t="s">
        <v>1002</v>
      </c>
      <c r="E38" s="138" t="s">
        <v>1351</v>
      </c>
      <c r="F38" s="137" t="s">
        <v>512</v>
      </c>
      <c r="G38" s="135" t="s">
        <v>228</v>
      </c>
      <c r="H38" s="139">
        <v>890980040</v>
      </c>
      <c r="I38" s="139">
        <v>98494034</v>
      </c>
      <c r="J38" s="135" t="s">
        <v>1352</v>
      </c>
      <c r="K38" s="140">
        <v>2</v>
      </c>
      <c r="L38" s="137" t="s">
        <v>1350</v>
      </c>
      <c r="M38" s="137" t="s">
        <v>901</v>
      </c>
      <c r="N38" s="141" t="s">
        <v>1037</v>
      </c>
      <c r="O38" s="135" t="s">
        <v>745</v>
      </c>
      <c r="P38" s="135" t="s">
        <v>745</v>
      </c>
      <c r="Q38" s="135" t="s">
        <v>745</v>
      </c>
      <c r="R38" s="135" t="s">
        <v>745</v>
      </c>
      <c r="S38" s="164">
        <v>48040200</v>
      </c>
      <c r="T38" s="147">
        <v>1</v>
      </c>
      <c r="U38" s="135" t="s">
        <v>1665</v>
      </c>
      <c r="V38" s="144">
        <v>45480</v>
      </c>
      <c r="W38" s="144">
        <v>45480</v>
      </c>
      <c r="X38" s="134">
        <v>11</v>
      </c>
      <c r="Y38" s="135" t="s">
        <v>364</v>
      </c>
      <c r="Z38" s="135" t="s">
        <v>1297</v>
      </c>
      <c r="AA38" s="146">
        <v>44377</v>
      </c>
      <c r="AB38" s="145">
        <v>1</v>
      </c>
    </row>
    <row r="39" spans="1:28" s="135" customFormat="1" ht="51" x14ac:dyDescent="0.25">
      <c r="A39" s="135">
        <v>38</v>
      </c>
      <c r="B39" s="136">
        <v>42331</v>
      </c>
      <c r="C39" s="136">
        <v>41834</v>
      </c>
      <c r="D39" s="137" t="s">
        <v>1353</v>
      </c>
      <c r="E39" s="138" t="s">
        <v>1354</v>
      </c>
      <c r="F39" s="137" t="s">
        <v>513</v>
      </c>
      <c r="G39" s="135" t="s">
        <v>228</v>
      </c>
      <c r="H39" s="139">
        <v>39160516</v>
      </c>
      <c r="I39" s="139">
        <v>890980040</v>
      </c>
      <c r="J39" s="135" t="s">
        <v>1355</v>
      </c>
      <c r="K39" s="140">
        <v>1</v>
      </c>
      <c r="L39" s="137" t="s">
        <v>1330</v>
      </c>
      <c r="M39" s="137" t="s">
        <v>908</v>
      </c>
      <c r="N39" s="141" t="s">
        <v>870</v>
      </c>
      <c r="O39" s="135" t="s">
        <v>744</v>
      </c>
      <c r="P39" s="135" t="s">
        <v>0</v>
      </c>
      <c r="Q39" s="135" t="s">
        <v>0</v>
      </c>
      <c r="R39" s="148" t="s">
        <v>0</v>
      </c>
      <c r="S39" s="164">
        <v>10576648</v>
      </c>
      <c r="T39" s="147">
        <v>1</v>
      </c>
      <c r="U39" s="135" t="s">
        <v>1665</v>
      </c>
      <c r="V39" s="144">
        <v>46119</v>
      </c>
      <c r="W39" s="144">
        <v>46119</v>
      </c>
      <c r="X39" s="134">
        <v>9</v>
      </c>
      <c r="Y39" s="135" t="s">
        <v>1141</v>
      </c>
      <c r="Z39" s="135" t="s">
        <v>1329</v>
      </c>
      <c r="AA39" s="146">
        <v>44377</v>
      </c>
      <c r="AB39" s="145">
        <v>1</v>
      </c>
    </row>
    <row r="40" spans="1:28" s="135" customFormat="1" ht="25.5" x14ac:dyDescent="0.25">
      <c r="A40" s="135">
        <v>39</v>
      </c>
      <c r="B40" s="136">
        <v>41654</v>
      </c>
      <c r="C40" s="136">
        <v>41621</v>
      </c>
      <c r="D40" s="137" t="s">
        <v>1319</v>
      </c>
      <c r="E40" s="138" t="s">
        <v>1357</v>
      </c>
      <c r="F40" s="137" t="s">
        <v>514</v>
      </c>
      <c r="G40" s="135" t="s">
        <v>229</v>
      </c>
      <c r="H40" s="139">
        <v>890980040</v>
      </c>
      <c r="I40" s="139">
        <v>8403242</v>
      </c>
      <c r="J40" s="135" t="s">
        <v>1358</v>
      </c>
      <c r="K40" s="140">
        <v>2</v>
      </c>
      <c r="L40" s="137" t="s">
        <v>1321</v>
      </c>
      <c r="M40" s="137" t="s">
        <v>460</v>
      </c>
      <c r="N40" s="141" t="s">
        <v>1001</v>
      </c>
      <c r="O40" s="135" t="s">
        <v>745</v>
      </c>
      <c r="P40" s="135" t="s">
        <v>745</v>
      </c>
      <c r="Q40" s="135" t="s">
        <v>745</v>
      </c>
      <c r="R40" s="135" t="s">
        <v>745</v>
      </c>
      <c r="S40" s="164">
        <v>35000000</v>
      </c>
      <c r="T40" s="147">
        <v>1</v>
      </c>
      <c r="U40" s="135" t="s">
        <v>1659</v>
      </c>
      <c r="V40" s="144">
        <v>45306</v>
      </c>
      <c r="W40" s="144">
        <v>45306</v>
      </c>
      <c r="X40" s="134">
        <v>10</v>
      </c>
      <c r="Y40" s="135" t="s">
        <v>364</v>
      </c>
      <c r="Z40" s="135" t="s">
        <v>1330</v>
      </c>
      <c r="AA40" s="146">
        <v>44377</v>
      </c>
      <c r="AB40" s="145">
        <v>1</v>
      </c>
    </row>
    <row r="41" spans="1:28" s="135" customFormat="1" ht="38.25" x14ac:dyDescent="0.25">
      <c r="A41" s="135">
        <v>40</v>
      </c>
      <c r="B41" s="136">
        <v>41537</v>
      </c>
      <c r="C41" s="136">
        <v>41470</v>
      </c>
      <c r="D41" s="137" t="s">
        <v>1359</v>
      </c>
      <c r="E41" s="138" t="s">
        <v>71</v>
      </c>
      <c r="F41" s="137" t="s">
        <v>515</v>
      </c>
      <c r="G41" s="135" t="s">
        <v>228</v>
      </c>
      <c r="H41" s="139">
        <v>890980040</v>
      </c>
      <c r="I41" s="139">
        <v>5946865</v>
      </c>
      <c r="J41" s="135" t="s">
        <v>239</v>
      </c>
      <c r="K41" s="140">
        <v>2</v>
      </c>
      <c r="L41" s="137" t="s">
        <v>386</v>
      </c>
      <c r="M41" s="137" t="s">
        <v>1083</v>
      </c>
      <c r="N41" s="141" t="s">
        <v>1040</v>
      </c>
      <c r="O41" s="135" t="s">
        <v>0</v>
      </c>
      <c r="P41" s="135" t="s">
        <v>0</v>
      </c>
      <c r="Q41" s="135" t="s">
        <v>0</v>
      </c>
      <c r="R41" s="148" t="s">
        <v>0</v>
      </c>
      <c r="S41" s="164">
        <v>384000000</v>
      </c>
      <c r="T41" s="147">
        <v>1</v>
      </c>
      <c r="U41" s="135" t="s">
        <v>1665</v>
      </c>
      <c r="V41" s="144">
        <v>45495</v>
      </c>
      <c r="W41" s="144">
        <v>45495</v>
      </c>
      <c r="X41" s="134">
        <v>10</v>
      </c>
      <c r="Y41" s="135" t="s">
        <v>1770</v>
      </c>
      <c r="Z41" s="135" t="s">
        <v>372</v>
      </c>
      <c r="AA41" s="146">
        <v>44377</v>
      </c>
      <c r="AB41" s="145">
        <v>1</v>
      </c>
    </row>
    <row r="42" spans="1:28" s="135" customFormat="1" ht="25.5" x14ac:dyDescent="0.25">
      <c r="A42" s="135">
        <v>41</v>
      </c>
      <c r="B42" s="136">
        <v>41302</v>
      </c>
      <c r="C42" s="136">
        <v>41257</v>
      </c>
      <c r="D42" s="137" t="s">
        <v>1360</v>
      </c>
      <c r="E42" s="138" t="s">
        <v>72</v>
      </c>
      <c r="F42" s="137" t="s">
        <v>828</v>
      </c>
      <c r="G42" s="135" t="s">
        <v>230</v>
      </c>
      <c r="H42" s="139">
        <v>7249668</v>
      </c>
      <c r="I42" s="139">
        <v>890980040</v>
      </c>
      <c r="J42" s="135" t="s">
        <v>232</v>
      </c>
      <c r="K42" s="140">
        <v>1</v>
      </c>
      <c r="L42" s="137" t="s">
        <v>372</v>
      </c>
      <c r="M42" s="137" t="s">
        <v>459</v>
      </c>
      <c r="N42" s="141" t="s">
        <v>1026</v>
      </c>
      <c r="O42" s="135" t="s">
        <v>744</v>
      </c>
      <c r="P42" s="135" t="s">
        <v>744</v>
      </c>
      <c r="Q42" s="135" t="s">
        <v>744</v>
      </c>
      <c r="R42" s="148" t="s">
        <v>744</v>
      </c>
      <c r="S42" s="164">
        <v>48651723</v>
      </c>
      <c r="T42" s="147">
        <v>1</v>
      </c>
      <c r="U42" s="135" t="s">
        <v>1663</v>
      </c>
      <c r="V42" s="144">
        <v>44767</v>
      </c>
      <c r="W42" s="144">
        <v>44767</v>
      </c>
      <c r="X42" s="134">
        <v>11</v>
      </c>
      <c r="Y42" s="135" t="s">
        <v>1142</v>
      </c>
      <c r="AA42" s="146">
        <v>44377</v>
      </c>
      <c r="AB42" s="145">
        <v>1</v>
      </c>
    </row>
    <row r="43" spans="1:28" s="135" customFormat="1" ht="38.25" x14ac:dyDescent="0.25">
      <c r="A43" s="135">
        <v>42</v>
      </c>
      <c r="B43" s="136">
        <v>41771</v>
      </c>
      <c r="C43" s="136">
        <v>41690</v>
      </c>
      <c r="D43" s="137" t="s">
        <v>1059</v>
      </c>
      <c r="E43" s="138" t="s">
        <v>1361</v>
      </c>
      <c r="F43" s="137" t="s">
        <v>1362</v>
      </c>
      <c r="G43" s="135" t="s">
        <v>228</v>
      </c>
      <c r="H43" s="139">
        <v>890980040</v>
      </c>
      <c r="I43" s="139">
        <v>70952020</v>
      </c>
      <c r="J43" s="135" t="s">
        <v>1363</v>
      </c>
      <c r="K43" s="140">
        <v>2</v>
      </c>
      <c r="L43" s="137" t="s">
        <v>1336</v>
      </c>
      <c r="M43" s="137" t="s">
        <v>1083</v>
      </c>
      <c r="N43" s="141" t="s">
        <v>1037</v>
      </c>
      <c r="O43" s="135" t="s">
        <v>745</v>
      </c>
      <c r="P43" s="135" t="s">
        <v>745</v>
      </c>
      <c r="Q43" s="135" t="s">
        <v>745</v>
      </c>
      <c r="R43" s="135" t="s">
        <v>745</v>
      </c>
      <c r="S43" s="164">
        <v>56193600</v>
      </c>
      <c r="T43" s="147">
        <v>1</v>
      </c>
      <c r="U43" s="135" t="s">
        <v>1665</v>
      </c>
      <c r="V43" s="144">
        <v>45424</v>
      </c>
      <c r="W43" s="144">
        <v>45424</v>
      </c>
      <c r="X43" s="134">
        <v>10</v>
      </c>
      <c r="Y43" s="135" t="s">
        <v>364</v>
      </c>
      <c r="Z43" s="135" t="s">
        <v>1297</v>
      </c>
      <c r="AA43" s="146">
        <v>44377</v>
      </c>
      <c r="AB43" s="145">
        <v>1</v>
      </c>
    </row>
    <row r="44" spans="1:28" s="135" customFormat="1" ht="51" x14ac:dyDescent="0.25">
      <c r="A44" s="135">
        <v>43</v>
      </c>
      <c r="B44" s="136">
        <v>41909</v>
      </c>
      <c r="C44" s="136">
        <v>41843</v>
      </c>
      <c r="D44" s="137" t="s">
        <v>51</v>
      </c>
      <c r="E44" s="138" t="s">
        <v>73</v>
      </c>
      <c r="F44" s="137" t="s">
        <v>517</v>
      </c>
      <c r="G44" s="135" t="s">
        <v>228</v>
      </c>
      <c r="H44" s="139">
        <v>14963475</v>
      </c>
      <c r="I44" s="139">
        <v>890980040</v>
      </c>
      <c r="J44" s="135" t="s">
        <v>232</v>
      </c>
      <c r="K44" s="140">
        <v>1</v>
      </c>
      <c r="L44" s="137" t="s">
        <v>381</v>
      </c>
      <c r="M44" s="137" t="s">
        <v>908</v>
      </c>
      <c r="N44" s="141" t="s">
        <v>870</v>
      </c>
      <c r="O44" s="135" t="s">
        <v>744</v>
      </c>
      <c r="P44" s="135" t="s">
        <v>0</v>
      </c>
      <c r="Q44" s="135" t="s">
        <v>0</v>
      </c>
      <c r="R44" s="148" t="s">
        <v>0</v>
      </c>
      <c r="S44" s="164">
        <v>100975437</v>
      </c>
      <c r="T44" s="147">
        <v>1</v>
      </c>
      <c r="U44" s="135" t="s">
        <v>1665</v>
      </c>
      <c r="V44" s="144">
        <v>45622</v>
      </c>
      <c r="W44" s="144">
        <v>45622</v>
      </c>
      <c r="X44" s="134">
        <v>10</v>
      </c>
      <c r="Y44" s="135" t="s">
        <v>1143</v>
      </c>
      <c r="Z44" s="135" t="s">
        <v>420</v>
      </c>
      <c r="AA44" s="146">
        <v>44377</v>
      </c>
      <c r="AB44" s="145">
        <v>1</v>
      </c>
    </row>
    <row r="45" spans="1:28" s="135" customFormat="1" ht="51" x14ac:dyDescent="0.25">
      <c r="A45" s="135">
        <v>44</v>
      </c>
      <c r="B45" s="136">
        <v>42037</v>
      </c>
      <c r="C45" s="136">
        <v>41865</v>
      </c>
      <c r="D45" s="137" t="s">
        <v>51</v>
      </c>
      <c r="E45" s="138" t="s">
        <v>1364</v>
      </c>
      <c r="F45" s="137" t="s">
        <v>994</v>
      </c>
      <c r="G45" s="135" t="s">
        <v>228</v>
      </c>
      <c r="H45" s="139">
        <v>21776027</v>
      </c>
      <c r="I45" s="139">
        <v>890980040</v>
      </c>
      <c r="J45" s="135" t="s">
        <v>1355</v>
      </c>
      <c r="K45" s="140">
        <v>1</v>
      </c>
      <c r="L45" s="137" t="s">
        <v>1330</v>
      </c>
      <c r="M45" s="137" t="s">
        <v>908</v>
      </c>
      <c r="N45" s="141" t="s">
        <v>870</v>
      </c>
      <c r="O45" s="135" t="s">
        <v>744</v>
      </c>
      <c r="P45" s="135" t="s">
        <v>0</v>
      </c>
      <c r="Q45" s="135" t="s">
        <v>0</v>
      </c>
      <c r="R45" s="148" t="s">
        <v>0</v>
      </c>
      <c r="S45" s="164">
        <v>41875829</v>
      </c>
      <c r="T45" s="147">
        <v>1</v>
      </c>
      <c r="U45" s="135" t="s">
        <v>1660</v>
      </c>
      <c r="V45" s="144">
        <v>45763</v>
      </c>
      <c r="W45" s="144">
        <v>45763</v>
      </c>
      <c r="X45" s="134">
        <v>10</v>
      </c>
      <c r="Y45" s="135" t="s">
        <v>1771</v>
      </c>
      <c r="Z45" s="135" t="s">
        <v>1329</v>
      </c>
      <c r="AA45" s="146">
        <v>44377</v>
      </c>
      <c r="AB45" s="145">
        <v>2</v>
      </c>
    </row>
    <row r="46" spans="1:28" s="135" customFormat="1" ht="51" x14ac:dyDescent="0.25">
      <c r="A46" s="135">
        <v>45</v>
      </c>
      <c r="B46" s="136">
        <v>42030</v>
      </c>
      <c r="C46" s="136">
        <v>41865</v>
      </c>
      <c r="D46" s="137" t="s">
        <v>51</v>
      </c>
      <c r="E46" s="138" t="s">
        <v>1365</v>
      </c>
      <c r="F46" s="137" t="s">
        <v>518</v>
      </c>
      <c r="G46" s="135" t="s">
        <v>228</v>
      </c>
      <c r="H46" s="139">
        <v>14966104</v>
      </c>
      <c r="I46" s="139">
        <v>890980040</v>
      </c>
      <c r="J46" s="135" t="s">
        <v>1355</v>
      </c>
      <c r="K46" s="140">
        <v>1</v>
      </c>
      <c r="L46" s="137" t="s">
        <v>1330</v>
      </c>
      <c r="M46" s="137" t="s">
        <v>908</v>
      </c>
      <c r="N46" s="141" t="s">
        <v>870</v>
      </c>
      <c r="O46" s="135" t="s">
        <v>744</v>
      </c>
      <c r="P46" s="135" t="s">
        <v>0</v>
      </c>
      <c r="Q46" s="135" t="s">
        <v>0</v>
      </c>
      <c r="R46" s="148" t="s">
        <v>0</v>
      </c>
      <c r="S46" s="164">
        <v>37911506</v>
      </c>
      <c r="T46" s="147">
        <v>1</v>
      </c>
      <c r="U46" s="135" t="s">
        <v>1669</v>
      </c>
      <c r="V46" s="144">
        <v>45939</v>
      </c>
      <c r="W46" s="144">
        <v>45939</v>
      </c>
      <c r="X46" s="134">
        <v>11</v>
      </c>
      <c r="Y46" s="135" t="s">
        <v>1772</v>
      </c>
      <c r="Z46" s="135" t="s">
        <v>377</v>
      </c>
      <c r="AA46" s="146">
        <v>44377</v>
      </c>
      <c r="AB46" s="145">
        <v>1</v>
      </c>
    </row>
    <row r="47" spans="1:28" s="135" customFormat="1" ht="51" x14ac:dyDescent="0.25">
      <c r="A47" s="135">
        <v>46</v>
      </c>
      <c r="B47" s="136">
        <v>41900</v>
      </c>
      <c r="C47" s="136">
        <v>41879</v>
      </c>
      <c r="D47" s="137" t="s">
        <v>948</v>
      </c>
      <c r="E47" s="138" t="s">
        <v>1366</v>
      </c>
      <c r="F47" s="137" t="s">
        <v>519</v>
      </c>
      <c r="G47" s="135" t="s">
        <v>228</v>
      </c>
      <c r="H47" s="139">
        <v>3433677</v>
      </c>
      <c r="I47" s="139">
        <v>890980040</v>
      </c>
      <c r="J47" s="135" t="s">
        <v>1355</v>
      </c>
      <c r="K47" s="140">
        <v>1</v>
      </c>
      <c r="L47" s="137" t="s">
        <v>1330</v>
      </c>
      <c r="M47" s="137" t="s">
        <v>908</v>
      </c>
      <c r="N47" s="141" t="s">
        <v>870</v>
      </c>
      <c r="O47" s="135" t="s">
        <v>744</v>
      </c>
      <c r="P47" s="135" t="s">
        <v>0</v>
      </c>
      <c r="Q47" s="135" t="s">
        <v>0</v>
      </c>
      <c r="R47" s="148" t="s">
        <v>0</v>
      </c>
      <c r="S47" s="164">
        <v>30455864</v>
      </c>
      <c r="T47" s="147">
        <v>1</v>
      </c>
      <c r="U47" s="135" t="s">
        <v>1665</v>
      </c>
      <c r="V47" s="144">
        <v>45593</v>
      </c>
      <c r="W47" s="144">
        <v>45593</v>
      </c>
      <c r="X47" s="134">
        <v>10</v>
      </c>
      <c r="Y47" s="135" t="s">
        <v>1144</v>
      </c>
      <c r="Z47" s="135" t="s">
        <v>1773</v>
      </c>
      <c r="AA47" s="146">
        <v>44377</v>
      </c>
      <c r="AB47" s="145">
        <v>1</v>
      </c>
    </row>
    <row r="48" spans="1:28" s="135" customFormat="1" ht="51" x14ac:dyDescent="0.25">
      <c r="A48" s="135">
        <v>47</v>
      </c>
      <c r="B48" s="136">
        <v>41907</v>
      </c>
      <c r="C48" s="136">
        <v>41879</v>
      </c>
      <c r="D48" s="137" t="s">
        <v>1010</v>
      </c>
      <c r="E48" s="138" t="s">
        <v>1367</v>
      </c>
      <c r="F48" s="137" t="s">
        <v>520</v>
      </c>
      <c r="G48" s="135" t="s">
        <v>228</v>
      </c>
      <c r="H48" s="139">
        <v>6784103</v>
      </c>
      <c r="I48" s="139">
        <v>890980040</v>
      </c>
      <c r="J48" s="135" t="s">
        <v>1355</v>
      </c>
      <c r="K48" s="140">
        <v>1</v>
      </c>
      <c r="L48" s="137" t="s">
        <v>1330</v>
      </c>
      <c r="M48" s="137" t="s">
        <v>908</v>
      </c>
      <c r="N48" s="141" t="s">
        <v>870</v>
      </c>
      <c r="O48" s="135" t="s">
        <v>744</v>
      </c>
      <c r="P48" s="135" t="s">
        <v>0</v>
      </c>
      <c r="Q48" s="135" t="s">
        <v>0</v>
      </c>
      <c r="R48" s="148" t="s">
        <v>0</v>
      </c>
      <c r="S48" s="164">
        <v>11850936</v>
      </c>
      <c r="T48" s="147">
        <v>1</v>
      </c>
      <c r="U48" s="135" t="s">
        <v>1665</v>
      </c>
      <c r="V48" s="144">
        <v>45719</v>
      </c>
      <c r="W48" s="144">
        <v>45719</v>
      </c>
      <c r="X48" s="134">
        <v>10</v>
      </c>
      <c r="Y48" s="135" t="s">
        <v>1145</v>
      </c>
      <c r="Z48" s="135" t="s">
        <v>1773</v>
      </c>
      <c r="AA48" s="146">
        <v>44377</v>
      </c>
      <c r="AB48" s="145">
        <v>1</v>
      </c>
    </row>
    <row r="49" spans="1:28" s="135" customFormat="1" ht="38.25" x14ac:dyDescent="0.25">
      <c r="A49" s="135">
        <v>48</v>
      </c>
      <c r="B49" s="136">
        <v>41659</v>
      </c>
      <c r="C49" s="136">
        <v>41604</v>
      </c>
      <c r="D49" s="137" t="s">
        <v>1265</v>
      </c>
      <c r="E49" s="138" t="s">
        <v>1368</v>
      </c>
      <c r="F49" s="137" t="s">
        <v>521</v>
      </c>
      <c r="G49" s="135" t="s">
        <v>228</v>
      </c>
      <c r="H49" s="139">
        <v>890980040</v>
      </c>
      <c r="I49" s="139">
        <v>32453187</v>
      </c>
      <c r="J49" s="135" t="s">
        <v>1369</v>
      </c>
      <c r="K49" s="140">
        <v>2</v>
      </c>
      <c r="L49" s="137" t="s">
        <v>1370</v>
      </c>
      <c r="M49" s="137" t="s">
        <v>901</v>
      </c>
      <c r="N49" s="141" t="s">
        <v>1009</v>
      </c>
      <c r="O49" s="135" t="s">
        <v>745</v>
      </c>
      <c r="P49" s="135" t="s">
        <v>745</v>
      </c>
      <c r="Q49" s="135" t="s">
        <v>745</v>
      </c>
      <c r="R49" s="135" t="s">
        <v>745</v>
      </c>
      <c r="S49" s="164">
        <v>30000000</v>
      </c>
      <c r="T49" s="147">
        <v>1</v>
      </c>
      <c r="U49" s="135" t="s">
        <v>1665</v>
      </c>
      <c r="V49" s="144">
        <v>45311</v>
      </c>
      <c r="W49" s="144">
        <v>45311</v>
      </c>
      <c r="X49" s="134">
        <v>11</v>
      </c>
      <c r="Y49" s="135" t="s">
        <v>1766</v>
      </c>
      <c r="Z49" s="135" t="s">
        <v>1330</v>
      </c>
      <c r="AA49" s="146">
        <v>44377</v>
      </c>
      <c r="AB49" s="145">
        <v>1</v>
      </c>
    </row>
    <row r="50" spans="1:28" s="135" customFormat="1" ht="51" x14ac:dyDescent="0.25">
      <c r="A50" s="135">
        <v>49</v>
      </c>
      <c r="B50" s="136">
        <v>42052</v>
      </c>
      <c r="C50" s="136">
        <v>41886</v>
      </c>
      <c r="D50" s="137" t="s">
        <v>51</v>
      </c>
      <c r="E50" s="138" t="s">
        <v>1371</v>
      </c>
      <c r="F50" s="137" t="s">
        <v>522</v>
      </c>
      <c r="G50" s="135" t="s">
        <v>228</v>
      </c>
      <c r="H50" s="139">
        <v>8255408</v>
      </c>
      <c r="I50" s="139">
        <v>890980040</v>
      </c>
      <c r="J50" s="135" t="s">
        <v>1355</v>
      </c>
      <c r="K50" s="140">
        <v>1</v>
      </c>
      <c r="L50" s="137" t="s">
        <v>1330</v>
      </c>
      <c r="M50" s="137" t="s">
        <v>908</v>
      </c>
      <c r="N50" s="141" t="s">
        <v>870</v>
      </c>
      <c r="O50" s="135" t="s">
        <v>744</v>
      </c>
      <c r="P50" s="135" t="s">
        <v>0</v>
      </c>
      <c r="Q50" s="135" t="s">
        <v>0</v>
      </c>
      <c r="R50" s="148" t="s">
        <v>0</v>
      </c>
      <c r="S50" s="164">
        <v>41033816</v>
      </c>
      <c r="T50" s="147">
        <v>1</v>
      </c>
      <c r="U50" s="135" t="s">
        <v>1670</v>
      </c>
      <c r="V50" s="144">
        <v>45929</v>
      </c>
      <c r="W50" s="144">
        <v>45929</v>
      </c>
      <c r="X50" s="134">
        <v>10</v>
      </c>
      <c r="Y50" s="135" t="s">
        <v>1146</v>
      </c>
      <c r="Z50" s="135" t="s">
        <v>1329</v>
      </c>
      <c r="AA50" s="146">
        <v>44377</v>
      </c>
      <c r="AB50" s="145">
        <v>1</v>
      </c>
    </row>
    <row r="51" spans="1:28" s="135" customFormat="1" ht="51" x14ac:dyDescent="0.25">
      <c r="A51" s="135">
        <v>50</v>
      </c>
      <c r="B51" s="136">
        <v>41905</v>
      </c>
      <c r="C51" s="136">
        <v>41873</v>
      </c>
      <c r="D51" s="137" t="s">
        <v>57</v>
      </c>
      <c r="E51" s="138" t="s">
        <v>74</v>
      </c>
      <c r="F51" s="137" t="s">
        <v>523</v>
      </c>
      <c r="G51" s="135" t="s">
        <v>228</v>
      </c>
      <c r="H51" s="139">
        <v>10993380</v>
      </c>
      <c r="I51" s="139">
        <v>890980040</v>
      </c>
      <c r="J51" s="135" t="s">
        <v>232</v>
      </c>
      <c r="K51" s="140">
        <v>1</v>
      </c>
      <c r="L51" s="137" t="s">
        <v>381</v>
      </c>
      <c r="M51" s="137" t="s">
        <v>908</v>
      </c>
      <c r="N51" s="141" t="s">
        <v>870</v>
      </c>
      <c r="O51" s="135" t="s">
        <v>744</v>
      </c>
      <c r="P51" s="135" t="s">
        <v>0</v>
      </c>
      <c r="Q51" s="135" t="s">
        <v>0</v>
      </c>
      <c r="R51" s="148" t="s">
        <v>0</v>
      </c>
      <c r="S51" s="164">
        <v>119072436</v>
      </c>
      <c r="T51" s="147">
        <v>1</v>
      </c>
      <c r="U51" s="135" t="s">
        <v>1665</v>
      </c>
      <c r="V51" s="144">
        <v>45558</v>
      </c>
      <c r="W51" s="144">
        <v>45558</v>
      </c>
      <c r="X51" s="134">
        <v>10</v>
      </c>
      <c r="Y51" s="135" t="s">
        <v>1147</v>
      </c>
      <c r="Z51" s="135" t="s">
        <v>420</v>
      </c>
      <c r="AA51" s="146">
        <v>44377</v>
      </c>
      <c r="AB51" s="145">
        <v>1</v>
      </c>
    </row>
    <row r="52" spans="1:28" s="135" customFormat="1" ht="38.25" x14ac:dyDescent="0.25">
      <c r="A52" s="135">
        <v>51</v>
      </c>
      <c r="B52" s="136">
        <v>41892</v>
      </c>
      <c r="C52" s="136">
        <v>41723</v>
      </c>
      <c r="D52" s="137" t="s">
        <v>51</v>
      </c>
      <c r="E52" s="138" t="s">
        <v>75</v>
      </c>
      <c r="F52" s="137" t="s">
        <v>524</v>
      </c>
      <c r="G52" s="135" t="s">
        <v>228</v>
      </c>
      <c r="H52" s="139">
        <v>890980040</v>
      </c>
      <c r="I52" s="139">
        <v>8406020</v>
      </c>
      <c r="J52" s="135" t="s">
        <v>240</v>
      </c>
      <c r="K52" s="140">
        <v>2</v>
      </c>
      <c r="L52" s="137" t="s">
        <v>387</v>
      </c>
      <c r="M52" s="137" t="s">
        <v>961</v>
      </c>
      <c r="N52" s="141" t="s">
        <v>1034</v>
      </c>
      <c r="O52" s="135" t="s">
        <v>745</v>
      </c>
      <c r="P52" s="135" t="s">
        <v>745</v>
      </c>
      <c r="Q52" s="135" t="s">
        <v>745</v>
      </c>
      <c r="R52" s="135" t="s">
        <v>745</v>
      </c>
      <c r="S52" s="164">
        <v>504000000</v>
      </c>
      <c r="T52" s="147">
        <v>1</v>
      </c>
      <c r="U52" s="135" t="s">
        <v>1668</v>
      </c>
      <c r="V52" s="144">
        <v>45566</v>
      </c>
      <c r="W52" s="144">
        <v>45566</v>
      </c>
      <c r="X52" s="134">
        <v>10</v>
      </c>
      <c r="Y52" s="135" t="s">
        <v>1774</v>
      </c>
      <c r="Z52" s="135" t="s">
        <v>372</v>
      </c>
      <c r="AA52" s="146">
        <v>44377</v>
      </c>
      <c r="AB52" s="145">
        <v>1</v>
      </c>
    </row>
    <row r="53" spans="1:28" s="135" customFormat="1" ht="51" x14ac:dyDescent="0.25">
      <c r="A53" s="135">
        <v>52</v>
      </c>
      <c r="B53" s="136">
        <v>41934</v>
      </c>
      <c r="C53" s="136">
        <v>41918</v>
      </c>
      <c r="D53" s="137" t="s">
        <v>1347</v>
      </c>
      <c r="E53" s="138" t="s">
        <v>1372</v>
      </c>
      <c r="F53" s="137" t="s">
        <v>525</v>
      </c>
      <c r="G53" s="135" t="s">
        <v>228</v>
      </c>
      <c r="H53" s="139">
        <v>21375240</v>
      </c>
      <c r="I53" s="139">
        <v>890980040</v>
      </c>
      <c r="J53" s="135" t="s">
        <v>1355</v>
      </c>
      <c r="K53" s="140">
        <v>1</v>
      </c>
      <c r="L53" s="137" t="s">
        <v>1330</v>
      </c>
      <c r="M53" s="137" t="s">
        <v>908</v>
      </c>
      <c r="N53" s="141" t="s">
        <v>870</v>
      </c>
      <c r="O53" s="135" t="s">
        <v>744</v>
      </c>
      <c r="P53" s="135" t="s">
        <v>0</v>
      </c>
      <c r="Q53" s="135" t="s">
        <v>0</v>
      </c>
      <c r="R53" s="148" t="s">
        <v>0</v>
      </c>
      <c r="S53" s="164">
        <v>27894868</v>
      </c>
      <c r="T53" s="147">
        <v>1</v>
      </c>
      <c r="U53" s="135" t="s">
        <v>1665</v>
      </c>
      <c r="V53" s="144">
        <v>45587</v>
      </c>
      <c r="W53" s="144">
        <v>45587</v>
      </c>
      <c r="X53" s="134">
        <v>10</v>
      </c>
      <c r="Y53" s="135" t="s">
        <v>1148</v>
      </c>
      <c r="Z53" s="135" t="s">
        <v>1329</v>
      </c>
      <c r="AA53" s="146">
        <v>44377</v>
      </c>
      <c r="AB53" s="145">
        <v>1</v>
      </c>
    </row>
    <row r="54" spans="1:28" s="135" customFormat="1" ht="51" x14ac:dyDescent="0.25">
      <c r="A54" s="135">
        <v>53</v>
      </c>
      <c r="B54" s="136">
        <v>42052</v>
      </c>
      <c r="C54" s="136">
        <v>41942</v>
      </c>
      <c r="D54" s="137" t="s">
        <v>51</v>
      </c>
      <c r="E54" s="138" t="s">
        <v>1373</v>
      </c>
      <c r="F54" s="137" t="s">
        <v>526</v>
      </c>
      <c r="G54" s="135" t="s">
        <v>228</v>
      </c>
      <c r="H54" s="139">
        <v>32407385</v>
      </c>
      <c r="I54" s="139">
        <v>890980040</v>
      </c>
      <c r="J54" s="135" t="s">
        <v>1355</v>
      </c>
      <c r="K54" s="140">
        <v>1</v>
      </c>
      <c r="L54" s="137" t="s">
        <v>1330</v>
      </c>
      <c r="M54" s="137" t="s">
        <v>908</v>
      </c>
      <c r="N54" s="141" t="s">
        <v>870</v>
      </c>
      <c r="O54" s="135" t="s">
        <v>744</v>
      </c>
      <c r="P54" s="135" t="s">
        <v>0</v>
      </c>
      <c r="Q54" s="135" t="s">
        <v>0</v>
      </c>
      <c r="R54" s="148" t="s">
        <v>0</v>
      </c>
      <c r="S54" s="164">
        <v>39906563</v>
      </c>
      <c r="T54" s="147">
        <v>1</v>
      </c>
      <c r="U54" s="135" t="s">
        <v>1668</v>
      </c>
      <c r="V54" s="144">
        <v>45770</v>
      </c>
      <c r="W54" s="144">
        <v>45770</v>
      </c>
      <c r="X54" s="134">
        <v>10</v>
      </c>
      <c r="Y54" s="135" t="s">
        <v>1775</v>
      </c>
      <c r="Z54" s="135" t="s">
        <v>1329</v>
      </c>
      <c r="AA54" s="146">
        <v>44377</v>
      </c>
      <c r="AB54" s="145">
        <v>1</v>
      </c>
    </row>
    <row r="55" spans="1:28" s="135" customFormat="1" ht="51" x14ac:dyDescent="0.25">
      <c r="A55" s="135">
        <v>54</v>
      </c>
      <c r="B55" s="136">
        <v>42032</v>
      </c>
      <c r="C55" s="136">
        <v>41942</v>
      </c>
      <c r="D55" s="137" t="s">
        <v>51</v>
      </c>
      <c r="E55" s="138" t="s">
        <v>1374</v>
      </c>
      <c r="F55" s="137" t="s">
        <v>527</v>
      </c>
      <c r="G55" s="135" t="s">
        <v>228</v>
      </c>
      <c r="H55" s="139">
        <v>17105008</v>
      </c>
      <c r="I55" s="139">
        <v>890980040</v>
      </c>
      <c r="J55" s="135" t="s">
        <v>1355</v>
      </c>
      <c r="K55" s="140">
        <v>1</v>
      </c>
      <c r="L55" s="137" t="s">
        <v>1330</v>
      </c>
      <c r="M55" s="137" t="s">
        <v>908</v>
      </c>
      <c r="N55" s="141" t="s">
        <v>870</v>
      </c>
      <c r="O55" s="135" t="s">
        <v>744</v>
      </c>
      <c r="P55" s="135" t="s">
        <v>0</v>
      </c>
      <c r="Q55" s="135" t="s">
        <v>0</v>
      </c>
      <c r="R55" s="148" t="s">
        <v>0</v>
      </c>
      <c r="S55" s="164">
        <v>38923811</v>
      </c>
      <c r="T55" s="147">
        <v>1</v>
      </c>
      <c r="U55" s="135" t="s">
        <v>1668</v>
      </c>
      <c r="V55" s="144">
        <v>45874</v>
      </c>
      <c r="W55" s="144">
        <v>45874</v>
      </c>
      <c r="X55" s="134">
        <v>10</v>
      </c>
      <c r="Y55" s="135" t="s">
        <v>1776</v>
      </c>
      <c r="Z55" s="135" t="s">
        <v>1329</v>
      </c>
      <c r="AA55" s="146">
        <v>44377</v>
      </c>
      <c r="AB55" s="145">
        <v>1</v>
      </c>
    </row>
    <row r="56" spans="1:28" s="135" customFormat="1" ht="51" x14ac:dyDescent="0.25">
      <c r="A56" s="135">
        <v>55</v>
      </c>
      <c r="B56" s="136">
        <v>41968</v>
      </c>
      <c r="C56" s="136">
        <v>41942</v>
      </c>
      <c r="D56" s="137" t="s">
        <v>51</v>
      </c>
      <c r="E56" s="138" t="s">
        <v>1375</v>
      </c>
      <c r="F56" s="138" t="s">
        <v>528</v>
      </c>
      <c r="G56" s="135" t="s">
        <v>228</v>
      </c>
      <c r="H56" s="139">
        <v>8241460</v>
      </c>
      <c r="I56" s="139">
        <v>890980040</v>
      </c>
      <c r="J56" s="135" t="s">
        <v>1355</v>
      </c>
      <c r="K56" s="140">
        <v>1</v>
      </c>
      <c r="L56" s="137" t="s">
        <v>1330</v>
      </c>
      <c r="M56" s="137" t="s">
        <v>908</v>
      </c>
      <c r="N56" s="141" t="s">
        <v>870</v>
      </c>
      <c r="O56" s="135" t="s">
        <v>744</v>
      </c>
      <c r="P56" s="135" t="s">
        <v>0</v>
      </c>
      <c r="Q56" s="135" t="s">
        <v>0</v>
      </c>
      <c r="R56" s="148" t="s">
        <v>0</v>
      </c>
      <c r="S56" s="164">
        <v>41679636</v>
      </c>
      <c r="T56" s="147">
        <v>1</v>
      </c>
      <c r="U56" s="135" t="s">
        <v>1668</v>
      </c>
      <c r="V56" s="144">
        <v>45757</v>
      </c>
      <c r="W56" s="144">
        <v>45757</v>
      </c>
      <c r="X56" s="134">
        <v>10</v>
      </c>
      <c r="Y56" s="135" t="s">
        <v>1777</v>
      </c>
      <c r="Z56" s="135" t="s">
        <v>1329</v>
      </c>
      <c r="AA56" s="146">
        <v>44377</v>
      </c>
      <c r="AB56" s="145">
        <v>1</v>
      </c>
    </row>
    <row r="57" spans="1:28" s="135" customFormat="1" ht="63.75" x14ac:dyDescent="0.25">
      <c r="A57" s="135">
        <v>56</v>
      </c>
      <c r="B57" s="136">
        <v>41749</v>
      </c>
      <c r="C57" s="136">
        <v>41389</v>
      </c>
      <c r="D57" s="137" t="s">
        <v>51</v>
      </c>
      <c r="E57" s="138" t="s">
        <v>76</v>
      </c>
      <c r="F57" s="137" t="s">
        <v>529</v>
      </c>
      <c r="G57" s="135" t="s">
        <v>228</v>
      </c>
      <c r="H57" s="139">
        <v>890980040</v>
      </c>
      <c r="I57" s="139">
        <v>71310023</v>
      </c>
      <c r="J57" s="135" t="s">
        <v>1376</v>
      </c>
      <c r="K57" s="140">
        <v>2</v>
      </c>
      <c r="L57" s="137" t="s">
        <v>1377</v>
      </c>
      <c r="M57" s="137" t="s">
        <v>1083</v>
      </c>
      <c r="N57" s="141" t="s">
        <v>1041</v>
      </c>
      <c r="O57" s="135" t="s">
        <v>745</v>
      </c>
      <c r="P57" s="135" t="s">
        <v>745</v>
      </c>
      <c r="Q57" s="135" t="s">
        <v>745</v>
      </c>
      <c r="R57" s="135" t="s">
        <v>745</v>
      </c>
      <c r="S57" s="164">
        <v>31436437</v>
      </c>
      <c r="T57" s="147">
        <v>1</v>
      </c>
      <c r="U57" s="135" t="s">
        <v>1668</v>
      </c>
      <c r="V57" s="144">
        <v>45036</v>
      </c>
      <c r="W57" s="144">
        <v>45036</v>
      </c>
      <c r="X57" s="134">
        <v>7</v>
      </c>
      <c r="Y57" s="135" t="s">
        <v>1355</v>
      </c>
      <c r="Z57" s="135" t="s">
        <v>1297</v>
      </c>
      <c r="AA57" s="146">
        <v>44377</v>
      </c>
      <c r="AB57" s="145">
        <v>1</v>
      </c>
    </row>
    <row r="58" spans="1:28" s="135" customFormat="1" ht="51" x14ac:dyDescent="0.25">
      <c r="A58" s="135">
        <v>57</v>
      </c>
      <c r="B58" s="136">
        <v>41914</v>
      </c>
      <c r="C58" s="136">
        <v>41870</v>
      </c>
      <c r="D58" s="137" t="s">
        <v>51</v>
      </c>
      <c r="E58" s="138" t="s">
        <v>77</v>
      </c>
      <c r="F58" s="137" t="s">
        <v>530</v>
      </c>
      <c r="G58" s="135" t="s">
        <v>228</v>
      </c>
      <c r="H58" s="139">
        <v>21366575</v>
      </c>
      <c r="I58" s="139">
        <v>890980040</v>
      </c>
      <c r="J58" s="135" t="s">
        <v>232</v>
      </c>
      <c r="K58" s="140">
        <v>1</v>
      </c>
      <c r="L58" s="137" t="s">
        <v>381</v>
      </c>
      <c r="M58" s="137" t="s">
        <v>908</v>
      </c>
      <c r="N58" s="141" t="s">
        <v>870</v>
      </c>
      <c r="O58" s="135" t="s">
        <v>744</v>
      </c>
      <c r="P58" s="135" t="s">
        <v>0</v>
      </c>
      <c r="Q58" s="135" t="s">
        <v>0</v>
      </c>
      <c r="R58" s="148" t="s">
        <v>0</v>
      </c>
      <c r="S58" s="164">
        <v>123328489</v>
      </c>
      <c r="T58" s="147">
        <v>1</v>
      </c>
      <c r="U58" s="135" t="s">
        <v>1660</v>
      </c>
      <c r="V58" s="144">
        <v>45608</v>
      </c>
      <c r="W58" s="144">
        <v>45608</v>
      </c>
      <c r="X58" s="134">
        <v>10</v>
      </c>
      <c r="Y58" s="135" t="s">
        <v>1149</v>
      </c>
      <c r="Z58" s="135" t="s">
        <v>420</v>
      </c>
      <c r="AA58" s="146">
        <v>44377</v>
      </c>
      <c r="AB58" s="145">
        <v>2</v>
      </c>
    </row>
    <row r="59" spans="1:28" s="135" customFormat="1" ht="51" x14ac:dyDescent="0.25">
      <c r="A59" s="135">
        <v>58</v>
      </c>
      <c r="B59" s="136">
        <v>41943</v>
      </c>
      <c r="C59" s="136">
        <v>41883</v>
      </c>
      <c r="D59" s="137" t="s">
        <v>1265</v>
      </c>
      <c r="E59" s="138" t="s">
        <v>1379</v>
      </c>
      <c r="F59" s="137" t="s">
        <v>531</v>
      </c>
      <c r="G59" s="135" t="s">
        <v>228</v>
      </c>
      <c r="H59" s="139">
        <v>890980040</v>
      </c>
      <c r="I59" s="139">
        <v>43201639</v>
      </c>
      <c r="J59" s="135" t="s">
        <v>1380</v>
      </c>
      <c r="K59" s="140">
        <v>2</v>
      </c>
      <c r="L59" s="137" t="s">
        <v>1350</v>
      </c>
      <c r="M59" s="137" t="s">
        <v>908</v>
      </c>
      <c r="N59" s="141" t="s">
        <v>1037</v>
      </c>
      <c r="O59" s="135" t="s">
        <v>745</v>
      </c>
      <c r="P59" s="135" t="s">
        <v>745</v>
      </c>
      <c r="Q59" s="135" t="s">
        <v>745</v>
      </c>
      <c r="R59" s="135" t="s">
        <v>745</v>
      </c>
      <c r="S59" s="164">
        <v>29148000</v>
      </c>
      <c r="T59" s="147">
        <v>1</v>
      </c>
      <c r="U59" s="135" t="s">
        <v>1665</v>
      </c>
      <c r="V59" s="144">
        <v>45609</v>
      </c>
      <c r="W59" s="144">
        <v>45609</v>
      </c>
      <c r="X59" s="134">
        <v>10</v>
      </c>
      <c r="Y59" s="135" t="s">
        <v>364</v>
      </c>
      <c r="Z59" s="135" t="s">
        <v>1297</v>
      </c>
      <c r="AA59" s="146">
        <v>44377</v>
      </c>
      <c r="AB59" s="145">
        <v>1</v>
      </c>
    </row>
    <row r="60" spans="1:28" s="135" customFormat="1" ht="51" x14ac:dyDescent="0.25">
      <c r="A60" s="135">
        <v>59</v>
      </c>
      <c r="B60" s="136">
        <v>41961</v>
      </c>
      <c r="C60" s="136">
        <v>41857</v>
      </c>
      <c r="D60" s="137" t="s">
        <v>1381</v>
      </c>
      <c r="E60" s="138" t="s">
        <v>78</v>
      </c>
      <c r="F60" s="138" t="s">
        <v>532</v>
      </c>
      <c r="G60" s="135" t="s">
        <v>228</v>
      </c>
      <c r="H60" s="139">
        <v>32421701</v>
      </c>
      <c r="I60" s="139">
        <v>890980040</v>
      </c>
      <c r="J60" s="135" t="s">
        <v>232</v>
      </c>
      <c r="K60" s="140">
        <v>1</v>
      </c>
      <c r="L60" s="137" t="s">
        <v>381</v>
      </c>
      <c r="M60" s="137" t="s">
        <v>908</v>
      </c>
      <c r="N60" s="141" t="s">
        <v>870</v>
      </c>
      <c r="O60" s="135" t="s">
        <v>744</v>
      </c>
      <c r="P60" s="135" t="s">
        <v>0</v>
      </c>
      <c r="Q60" s="135" t="s">
        <v>0</v>
      </c>
      <c r="R60" s="148" t="s">
        <v>0</v>
      </c>
      <c r="S60" s="164">
        <v>8612884</v>
      </c>
      <c r="T60" s="147">
        <v>1</v>
      </c>
      <c r="U60" s="135" t="s">
        <v>1665</v>
      </c>
      <c r="V60" s="144">
        <v>45610</v>
      </c>
      <c r="W60" s="144">
        <v>45610</v>
      </c>
      <c r="X60" s="134">
        <v>10</v>
      </c>
      <c r="Y60" s="135" t="s">
        <v>1150</v>
      </c>
      <c r="Z60" s="135" t="s">
        <v>420</v>
      </c>
      <c r="AA60" s="146">
        <v>44377</v>
      </c>
      <c r="AB60" s="145">
        <v>1</v>
      </c>
    </row>
    <row r="61" spans="1:28" s="135" customFormat="1" ht="38.25" x14ac:dyDescent="0.25">
      <c r="A61" s="135">
        <v>60</v>
      </c>
      <c r="B61" s="136">
        <v>41764</v>
      </c>
      <c r="C61" s="136">
        <v>41718</v>
      </c>
      <c r="D61" s="137" t="s">
        <v>52</v>
      </c>
      <c r="E61" s="138" t="s">
        <v>79</v>
      </c>
      <c r="F61" s="137" t="s">
        <v>533</v>
      </c>
      <c r="G61" s="135" t="s">
        <v>230</v>
      </c>
      <c r="H61" s="139">
        <v>8355930</v>
      </c>
      <c r="I61" s="139">
        <v>890980040</v>
      </c>
      <c r="J61" s="135" t="s">
        <v>232</v>
      </c>
      <c r="K61" s="140">
        <v>1</v>
      </c>
      <c r="L61" s="137" t="s">
        <v>372</v>
      </c>
      <c r="M61" s="137" t="s">
        <v>459</v>
      </c>
      <c r="N61" s="141" t="s">
        <v>1035</v>
      </c>
      <c r="O61" s="135" t="s">
        <v>744</v>
      </c>
      <c r="P61" s="135" t="s">
        <v>745</v>
      </c>
      <c r="Q61" s="135" t="s">
        <v>745</v>
      </c>
      <c r="R61" s="148" t="s">
        <v>745</v>
      </c>
      <c r="S61" s="164">
        <v>8945552</v>
      </c>
      <c r="T61" s="147">
        <v>1</v>
      </c>
      <c r="U61" s="135" t="s">
        <v>1663</v>
      </c>
      <c r="V61" s="144">
        <v>44519</v>
      </c>
      <c r="W61" s="144">
        <v>44519</v>
      </c>
      <c r="X61" s="134">
        <v>10</v>
      </c>
      <c r="Y61" s="135" t="s">
        <v>1151</v>
      </c>
      <c r="AA61" s="146">
        <v>44377</v>
      </c>
      <c r="AB61" s="145">
        <v>1</v>
      </c>
    </row>
    <row r="62" spans="1:28" s="135" customFormat="1" ht="38.25" x14ac:dyDescent="0.25">
      <c r="A62" s="135">
        <v>61</v>
      </c>
      <c r="B62" s="136">
        <v>42047</v>
      </c>
      <c r="C62" s="136">
        <v>41850</v>
      </c>
      <c r="D62" s="137" t="s">
        <v>1010</v>
      </c>
      <c r="E62" s="138" t="s">
        <v>1382</v>
      </c>
      <c r="F62" s="137" t="s">
        <v>740</v>
      </c>
      <c r="G62" s="135" t="s">
        <v>228</v>
      </c>
      <c r="H62" s="139">
        <v>890980040</v>
      </c>
      <c r="I62" s="139">
        <v>32016052</v>
      </c>
      <c r="J62" s="135" t="s">
        <v>1383</v>
      </c>
      <c r="K62" s="140">
        <v>2</v>
      </c>
      <c r="L62" s="137" t="s">
        <v>388</v>
      </c>
      <c r="M62" s="137" t="s">
        <v>901</v>
      </c>
      <c r="N62" s="141" t="s">
        <v>1009</v>
      </c>
      <c r="O62" s="135" t="s">
        <v>745</v>
      </c>
      <c r="P62" s="135" t="s">
        <v>745</v>
      </c>
      <c r="Q62" s="135" t="s">
        <v>745</v>
      </c>
      <c r="R62" s="135" t="s">
        <v>745</v>
      </c>
      <c r="S62" s="164">
        <v>8183195</v>
      </c>
      <c r="T62" s="147">
        <v>1</v>
      </c>
      <c r="U62" s="135" t="s">
        <v>1665</v>
      </c>
      <c r="V62" s="144">
        <v>45700</v>
      </c>
      <c r="W62" s="144">
        <v>45700</v>
      </c>
      <c r="X62" s="134">
        <v>10</v>
      </c>
      <c r="Y62" s="135" t="s">
        <v>1679</v>
      </c>
      <c r="Z62" s="135" t="s">
        <v>1330</v>
      </c>
      <c r="AA62" s="146">
        <v>44377</v>
      </c>
      <c r="AB62" s="145">
        <v>1</v>
      </c>
    </row>
    <row r="63" spans="1:28" s="135" customFormat="1" ht="38.25" x14ac:dyDescent="0.25">
      <c r="A63" s="135">
        <v>62</v>
      </c>
      <c r="B63" s="136">
        <v>41953</v>
      </c>
      <c r="C63" s="136">
        <v>41907</v>
      </c>
      <c r="D63" s="137" t="s">
        <v>1384</v>
      </c>
      <c r="E63" s="138" t="s">
        <v>80</v>
      </c>
      <c r="F63" s="137" t="s">
        <v>534</v>
      </c>
      <c r="G63" s="135" t="s">
        <v>228</v>
      </c>
      <c r="H63" s="139">
        <v>890980040</v>
      </c>
      <c r="I63" s="139">
        <v>43259960</v>
      </c>
      <c r="J63" s="135" t="s">
        <v>1385</v>
      </c>
      <c r="K63" s="140">
        <v>2</v>
      </c>
      <c r="L63" s="137" t="s">
        <v>1350</v>
      </c>
      <c r="M63" s="137" t="s">
        <v>901</v>
      </c>
      <c r="N63" s="141" t="s">
        <v>1037</v>
      </c>
      <c r="O63" s="135" t="s">
        <v>745</v>
      </c>
      <c r="P63" s="135" t="s">
        <v>745</v>
      </c>
      <c r="Q63" s="135" t="s">
        <v>745</v>
      </c>
      <c r="R63" s="135" t="s">
        <v>745</v>
      </c>
      <c r="S63" s="164">
        <v>12316800</v>
      </c>
      <c r="T63" s="147">
        <v>1</v>
      </c>
      <c r="U63" s="135" t="s">
        <v>1665</v>
      </c>
      <c r="V63" s="144">
        <v>45606</v>
      </c>
      <c r="W63" s="144">
        <v>45606</v>
      </c>
      <c r="X63" s="134">
        <v>10</v>
      </c>
      <c r="Y63" s="135" t="s">
        <v>364</v>
      </c>
      <c r="Z63" s="135" t="s">
        <v>1297</v>
      </c>
      <c r="AA63" s="146">
        <v>44377</v>
      </c>
      <c r="AB63" s="145">
        <v>1</v>
      </c>
    </row>
    <row r="64" spans="1:28" s="135" customFormat="1" ht="51" x14ac:dyDescent="0.25">
      <c r="A64" s="135">
        <v>63</v>
      </c>
      <c r="B64" s="160">
        <v>41961</v>
      </c>
      <c r="C64" s="160">
        <v>41904</v>
      </c>
      <c r="D64" s="137" t="s">
        <v>1381</v>
      </c>
      <c r="E64" s="138" t="s">
        <v>81</v>
      </c>
      <c r="F64" s="137" t="s">
        <v>535</v>
      </c>
      <c r="G64" s="135" t="s">
        <v>228</v>
      </c>
      <c r="H64" s="139">
        <v>8252072</v>
      </c>
      <c r="I64" s="139">
        <v>890980040</v>
      </c>
      <c r="J64" s="135" t="s">
        <v>232</v>
      </c>
      <c r="K64" s="140">
        <v>1</v>
      </c>
      <c r="L64" s="137" t="s">
        <v>381</v>
      </c>
      <c r="M64" s="137" t="s">
        <v>908</v>
      </c>
      <c r="N64" s="141" t="s">
        <v>870</v>
      </c>
      <c r="O64" s="135" t="s">
        <v>744</v>
      </c>
      <c r="P64" s="135" t="s">
        <v>0</v>
      </c>
      <c r="Q64" s="135" t="s">
        <v>0</v>
      </c>
      <c r="R64" s="135" t="s">
        <v>0</v>
      </c>
      <c r="S64" s="164">
        <v>106142972</v>
      </c>
      <c r="T64" s="147">
        <v>1</v>
      </c>
      <c r="U64" s="135" t="s">
        <v>1665</v>
      </c>
      <c r="V64" s="144">
        <v>45644</v>
      </c>
      <c r="W64" s="144">
        <v>45644</v>
      </c>
      <c r="X64" s="134">
        <v>10</v>
      </c>
      <c r="Y64" s="135" t="s">
        <v>1152</v>
      </c>
      <c r="Z64" s="135" t="s">
        <v>1779</v>
      </c>
      <c r="AA64" s="146">
        <v>44377</v>
      </c>
      <c r="AB64" s="145">
        <v>1</v>
      </c>
    </row>
    <row r="65" spans="1:28" s="135" customFormat="1" ht="51" x14ac:dyDescent="0.25">
      <c r="A65" s="135">
        <v>64</v>
      </c>
      <c r="B65" s="136">
        <v>41984</v>
      </c>
      <c r="C65" s="136">
        <v>41976</v>
      </c>
      <c r="D65" s="137" t="s">
        <v>51</v>
      </c>
      <c r="E65" s="138" t="s">
        <v>82</v>
      </c>
      <c r="F65" s="137" t="s">
        <v>536</v>
      </c>
      <c r="G65" s="135" t="s">
        <v>228</v>
      </c>
      <c r="H65" s="139">
        <v>24288320</v>
      </c>
      <c r="I65" s="139">
        <v>890980040</v>
      </c>
      <c r="J65" s="135" t="s">
        <v>232</v>
      </c>
      <c r="K65" s="140">
        <v>1</v>
      </c>
      <c r="L65" s="137" t="s">
        <v>381</v>
      </c>
      <c r="M65" s="137" t="s">
        <v>908</v>
      </c>
      <c r="N65" s="141" t="s">
        <v>870</v>
      </c>
      <c r="O65" s="135" t="s">
        <v>744</v>
      </c>
      <c r="P65" s="135" t="s">
        <v>0</v>
      </c>
      <c r="Q65" s="135" t="s">
        <v>0</v>
      </c>
      <c r="R65" s="148" t="s">
        <v>0</v>
      </c>
      <c r="S65" s="164">
        <v>173669156</v>
      </c>
      <c r="T65" s="147">
        <v>1</v>
      </c>
      <c r="U65" s="135" t="s">
        <v>1668</v>
      </c>
      <c r="V65" s="144">
        <v>45666</v>
      </c>
      <c r="W65" s="144">
        <v>45666</v>
      </c>
      <c r="X65" s="134">
        <v>12</v>
      </c>
      <c r="Y65" s="135" t="s">
        <v>1153</v>
      </c>
      <c r="Z65" s="135" t="s">
        <v>420</v>
      </c>
      <c r="AA65" s="146">
        <v>44377</v>
      </c>
      <c r="AB65" s="145">
        <v>1</v>
      </c>
    </row>
    <row r="66" spans="1:28" s="135" customFormat="1" ht="51" x14ac:dyDescent="0.25">
      <c r="A66" s="135">
        <v>65</v>
      </c>
      <c r="B66" s="136">
        <v>41984</v>
      </c>
      <c r="C66" s="136">
        <v>41971</v>
      </c>
      <c r="D66" s="137" t="s">
        <v>51</v>
      </c>
      <c r="E66" s="138" t="s">
        <v>83</v>
      </c>
      <c r="F66" s="137" t="s">
        <v>537</v>
      </c>
      <c r="G66" s="135" t="s">
        <v>228</v>
      </c>
      <c r="H66" s="139">
        <v>8261225</v>
      </c>
      <c r="I66" s="139">
        <v>890980040</v>
      </c>
      <c r="J66" s="135" t="s">
        <v>232</v>
      </c>
      <c r="K66" s="140">
        <v>1</v>
      </c>
      <c r="L66" s="137" t="s">
        <v>381</v>
      </c>
      <c r="M66" s="137" t="s">
        <v>908</v>
      </c>
      <c r="N66" s="141" t="s">
        <v>870</v>
      </c>
      <c r="O66" s="135" t="s">
        <v>744</v>
      </c>
      <c r="P66" s="135" t="s">
        <v>0</v>
      </c>
      <c r="Q66" s="135" t="s">
        <v>0</v>
      </c>
      <c r="R66" s="148" t="s">
        <v>0</v>
      </c>
      <c r="S66" s="164">
        <v>38294266</v>
      </c>
      <c r="T66" s="147">
        <v>1</v>
      </c>
      <c r="U66" s="135" t="s">
        <v>1668</v>
      </c>
      <c r="V66" s="144">
        <v>45677</v>
      </c>
      <c r="W66" s="144">
        <v>45677</v>
      </c>
      <c r="X66" s="134">
        <v>10</v>
      </c>
      <c r="Y66" s="135" t="s">
        <v>1154</v>
      </c>
      <c r="Z66" s="135" t="s">
        <v>420</v>
      </c>
      <c r="AA66" s="146">
        <v>44377</v>
      </c>
      <c r="AB66" s="145">
        <v>1</v>
      </c>
    </row>
    <row r="67" spans="1:28" s="135" customFormat="1" ht="51" x14ac:dyDescent="0.25">
      <c r="A67" s="135">
        <v>66</v>
      </c>
      <c r="B67" s="136">
        <v>41662</v>
      </c>
      <c r="C67" s="136">
        <v>41975</v>
      </c>
      <c r="D67" s="137" t="s">
        <v>1065</v>
      </c>
      <c r="E67" s="138" t="s">
        <v>84</v>
      </c>
      <c r="F67" s="137" t="s">
        <v>538</v>
      </c>
      <c r="G67" s="135" t="s">
        <v>228</v>
      </c>
      <c r="H67" s="139">
        <v>890980040</v>
      </c>
      <c r="I67" s="139">
        <v>43598789</v>
      </c>
      <c r="J67" s="135" t="s">
        <v>1386</v>
      </c>
      <c r="K67" s="140">
        <v>2</v>
      </c>
      <c r="L67" s="137" t="s">
        <v>1387</v>
      </c>
      <c r="M67" s="137" t="s">
        <v>892</v>
      </c>
      <c r="N67" s="141" t="s">
        <v>1029</v>
      </c>
      <c r="O67" s="135" t="s">
        <v>745</v>
      </c>
      <c r="P67" s="135" t="s">
        <v>745</v>
      </c>
      <c r="Q67" s="135" t="s">
        <v>745</v>
      </c>
      <c r="R67" s="135" t="s">
        <v>745</v>
      </c>
      <c r="S67" s="164">
        <v>470000000</v>
      </c>
      <c r="T67" s="147">
        <v>1</v>
      </c>
      <c r="U67" s="135" t="s">
        <v>1668</v>
      </c>
      <c r="V67" s="144">
        <v>45314</v>
      </c>
      <c r="W67" s="144">
        <v>45314</v>
      </c>
      <c r="X67" s="134">
        <v>10</v>
      </c>
      <c r="Y67" s="135" t="s">
        <v>1780</v>
      </c>
      <c r="Z67" s="135" t="s">
        <v>1297</v>
      </c>
      <c r="AA67" s="146">
        <v>44377</v>
      </c>
      <c r="AB67" s="145">
        <v>1</v>
      </c>
    </row>
    <row r="68" spans="1:28" s="135" customFormat="1" ht="51" x14ac:dyDescent="0.25">
      <c r="A68" s="135">
        <v>67</v>
      </c>
      <c r="B68" s="136">
        <v>41984</v>
      </c>
      <c r="C68" s="136">
        <v>41962</v>
      </c>
      <c r="D68" s="137" t="s">
        <v>51</v>
      </c>
      <c r="E68" s="138" t="s">
        <v>85</v>
      </c>
      <c r="F68" s="137" t="s">
        <v>707</v>
      </c>
      <c r="G68" s="135" t="s">
        <v>228</v>
      </c>
      <c r="H68" s="139">
        <v>8235814</v>
      </c>
      <c r="I68" s="139">
        <v>890980040</v>
      </c>
      <c r="J68" s="135" t="s">
        <v>232</v>
      </c>
      <c r="K68" s="140">
        <v>1</v>
      </c>
      <c r="L68" s="137" t="s">
        <v>381</v>
      </c>
      <c r="M68" s="137" t="s">
        <v>908</v>
      </c>
      <c r="N68" s="141" t="s">
        <v>870</v>
      </c>
      <c r="O68" s="135" t="s">
        <v>744</v>
      </c>
      <c r="P68" s="135" t="s">
        <v>0</v>
      </c>
      <c r="Q68" s="135" t="s">
        <v>0</v>
      </c>
      <c r="R68" s="148" t="s">
        <v>0</v>
      </c>
      <c r="S68" s="164">
        <v>158287979</v>
      </c>
      <c r="T68" s="147">
        <v>1</v>
      </c>
      <c r="U68" s="135" t="s">
        <v>1668</v>
      </c>
      <c r="V68" s="144">
        <v>45683</v>
      </c>
      <c r="W68" s="144">
        <v>45683</v>
      </c>
      <c r="X68" s="134">
        <v>10</v>
      </c>
      <c r="Y68" s="135" t="s">
        <v>1155</v>
      </c>
      <c r="Z68" s="135" t="s">
        <v>420</v>
      </c>
      <c r="AA68" s="146">
        <v>44377</v>
      </c>
      <c r="AB68" s="145">
        <v>1</v>
      </c>
    </row>
    <row r="69" spans="1:28" s="135" customFormat="1" ht="38.25" x14ac:dyDescent="0.25">
      <c r="A69" s="135">
        <v>68</v>
      </c>
      <c r="B69" s="136">
        <v>41827</v>
      </c>
      <c r="C69" s="136">
        <v>41681</v>
      </c>
      <c r="D69" s="137" t="s">
        <v>51</v>
      </c>
      <c r="E69" s="138" t="s">
        <v>1388</v>
      </c>
      <c r="F69" s="137" t="s">
        <v>539</v>
      </c>
      <c r="G69" s="135" t="s">
        <v>228</v>
      </c>
      <c r="H69" s="139">
        <v>890980040</v>
      </c>
      <c r="I69" s="139">
        <v>70100824</v>
      </c>
      <c r="J69" s="135" t="s">
        <v>1389</v>
      </c>
      <c r="K69" s="140">
        <v>2</v>
      </c>
      <c r="L69" s="137" t="s">
        <v>379</v>
      </c>
      <c r="M69" s="137" t="s">
        <v>901</v>
      </c>
      <c r="N69" s="141" t="s">
        <v>1009</v>
      </c>
      <c r="O69" s="135" t="s">
        <v>745</v>
      </c>
      <c r="P69" s="135" t="s">
        <v>745</v>
      </c>
      <c r="Q69" s="135" t="s">
        <v>745</v>
      </c>
      <c r="R69" s="135" t="s">
        <v>745</v>
      </c>
      <c r="S69" s="164">
        <v>45288767</v>
      </c>
      <c r="T69" s="147">
        <v>1</v>
      </c>
      <c r="U69" s="135" t="s">
        <v>1669</v>
      </c>
      <c r="V69" s="144">
        <v>45480</v>
      </c>
      <c r="W69" s="144">
        <v>45480</v>
      </c>
      <c r="X69" s="134">
        <v>11</v>
      </c>
      <c r="Y69" s="135" t="s">
        <v>1679</v>
      </c>
      <c r="Z69" s="135" t="s">
        <v>1330</v>
      </c>
      <c r="AA69" s="146">
        <v>44377</v>
      </c>
      <c r="AB69" s="145">
        <v>1</v>
      </c>
    </row>
    <row r="70" spans="1:28" s="135" customFormat="1" ht="38.25" x14ac:dyDescent="0.25">
      <c r="A70" s="135">
        <v>69</v>
      </c>
      <c r="B70" s="136">
        <v>40151</v>
      </c>
      <c r="C70" s="136">
        <v>40085</v>
      </c>
      <c r="D70" s="137" t="s">
        <v>1279</v>
      </c>
      <c r="E70" s="138" t="s">
        <v>1390</v>
      </c>
      <c r="F70" s="137" t="s">
        <v>516</v>
      </c>
      <c r="G70" s="135" t="s">
        <v>228</v>
      </c>
      <c r="H70" s="139">
        <v>890980040</v>
      </c>
      <c r="I70" s="139">
        <v>7249668</v>
      </c>
      <c r="J70" s="135" t="s">
        <v>1391</v>
      </c>
      <c r="K70" s="140">
        <v>2</v>
      </c>
      <c r="L70" s="137" t="s">
        <v>1392</v>
      </c>
      <c r="M70" s="137" t="s">
        <v>892</v>
      </c>
      <c r="N70" s="141" t="s">
        <v>1032</v>
      </c>
      <c r="O70" s="135" t="s">
        <v>745</v>
      </c>
      <c r="P70" s="135" t="s">
        <v>745</v>
      </c>
      <c r="Q70" s="135" t="s">
        <v>745</v>
      </c>
      <c r="R70" s="135" t="s">
        <v>745</v>
      </c>
      <c r="S70" s="164">
        <v>500000000</v>
      </c>
      <c r="T70" s="147">
        <v>1</v>
      </c>
      <c r="U70" s="135" t="s">
        <v>1665</v>
      </c>
      <c r="V70" s="144">
        <v>44534</v>
      </c>
      <c r="W70" s="144">
        <v>44534</v>
      </c>
      <c r="X70" s="134">
        <v>10</v>
      </c>
      <c r="Y70" s="135" t="s">
        <v>1781</v>
      </c>
      <c r="Z70" s="135" t="s">
        <v>1297</v>
      </c>
      <c r="AA70" s="146">
        <v>44377</v>
      </c>
      <c r="AB70" s="145">
        <v>1</v>
      </c>
    </row>
    <row r="71" spans="1:28" s="135" customFormat="1" ht="51" x14ac:dyDescent="0.25">
      <c r="A71" s="135">
        <v>70</v>
      </c>
      <c r="B71" s="136">
        <v>41975</v>
      </c>
      <c r="C71" s="136">
        <v>41904</v>
      </c>
      <c r="D71" s="137" t="s">
        <v>1002</v>
      </c>
      <c r="E71" s="138" t="s">
        <v>86</v>
      </c>
      <c r="F71" s="137" t="s">
        <v>540</v>
      </c>
      <c r="G71" s="135" t="s">
        <v>228</v>
      </c>
      <c r="H71" s="139">
        <v>8257603</v>
      </c>
      <c r="I71" s="139">
        <v>890980040</v>
      </c>
      <c r="J71" s="135" t="s">
        <v>232</v>
      </c>
      <c r="K71" s="140">
        <v>1</v>
      </c>
      <c r="L71" s="137" t="s">
        <v>381</v>
      </c>
      <c r="M71" s="137" t="s">
        <v>908</v>
      </c>
      <c r="N71" s="141" t="s">
        <v>870</v>
      </c>
      <c r="O71" s="135" t="s">
        <v>744</v>
      </c>
      <c r="P71" s="135" t="s">
        <v>0</v>
      </c>
      <c r="Q71" s="135" t="s">
        <v>0</v>
      </c>
      <c r="R71" s="148" t="s">
        <v>0</v>
      </c>
      <c r="S71" s="164">
        <v>96445480</v>
      </c>
      <c r="T71" s="147">
        <v>1</v>
      </c>
      <c r="U71" s="135" t="s">
        <v>1665</v>
      </c>
      <c r="V71" s="144">
        <v>45729</v>
      </c>
      <c r="W71" s="144">
        <v>45729</v>
      </c>
      <c r="X71" s="134">
        <v>11</v>
      </c>
      <c r="Y71" s="135" t="s">
        <v>1157</v>
      </c>
      <c r="Z71" s="135" t="s">
        <v>1769</v>
      </c>
      <c r="AA71" s="146">
        <v>44377</v>
      </c>
      <c r="AB71" s="145">
        <v>1</v>
      </c>
    </row>
    <row r="72" spans="1:28" s="135" customFormat="1" ht="51" x14ac:dyDescent="0.25">
      <c r="A72" s="135">
        <v>71</v>
      </c>
      <c r="B72" s="136">
        <v>42038</v>
      </c>
      <c r="C72" s="136">
        <v>41906</v>
      </c>
      <c r="D72" s="137" t="s">
        <v>51</v>
      </c>
      <c r="E72" s="138" t="s">
        <v>87</v>
      </c>
      <c r="F72" s="137" t="s">
        <v>541</v>
      </c>
      <c r="G72" s="135" t="s">
        <v>228</v>
      </c>
      <c r="H72" s="139">
        <v>8253937</v>
      </c>
      <c r="I72" s="139">
        <v>890980040</v>
      </c>
      <c r="J72" s="135" t="s">
        <v>232</v>
      </c>
      <c r="K72" s="140">
        <v>1</v>
      </c>
      <c r="L72" s="137" t="s">
        <v>381</v>
      </c>
      <c r="M72" s="137" t="s">
        <v>908</v>
      </c>
      <c r="N72" s="141" t="s">
        <v>870</v>
      </c>
      <c r="O72" s="135" t="s">
        <v>744</v>
      </c>
      <c r="P72" s="135" t="s">
        <v>0</v>
      </c>
      <c r="Q72" s="135" t="s">
        <v>0</v>
      </c>
      <c r="R72" s="148" t="s">
        <v>0</v>
      </c>
      <c r="S72" s="164">
        <v>214975865</v>
      </c>
      <c r="T72" s="147">
        <v>1</v>
      </c>
      <c r="U72" s="135" t="s">
        <v>1668</v>
      </c>
      <c r="V72" s="144">
        <v>45727</v>
      </c>
      <c r="W72" s="144">
        <v>45727</v>
      </c>
      <c r="X72" s="134">
        <v>10</v>
      </c>
      <c r="Y72" s="135" t="s">
        <v>1158</v>
      </c>
      <c r="Z72" s="135" t="s">
        <v>420</v>
      </c>
      <c r="AA72" s="146">
        <v>44377</v>
      </c>
      <c r="AB72" s="145">
        <v>1</v>
      </c>
    </row>
    <row r="73" spans="1:28" s="135" customFormat="1" ht="38.25" x14ac:dyDescent="0.25">
      <c r="A73" s="135">
        <v>72</v>
      </c>
      <c r="B73" s="136">
        <v>42053</v>
      </c>
      <c r="C73" s="136">
        <v>42024</v>
      </c>
      <c r="D73" s="137" t="s">
        <v>877</v>
      </c>
      <c r="E73" s="138" t="s">
        <v>1393</v>
      </c>
      <c r="F73" s="137" t="s">
        <v>542</v>
      </c>
      <c r="G73" s="135" t="s">
        <v>228</v>
      </c>
      <c r="H73" s="139">
        <v>890980040</v>
      </c>
      <c r="I73" s="139">
        <v>42867455</v>
      </c>
      <c r="J73" s="135" t="s">
        <v>1394</v>
      </c>
      <c r="K73" s="140">
        <v>2</v>
      </c>
      <c r="L73" s="137" t="s">
        <v>379</v>
      </c>
      <c r="M73" s="137" t="s">
        <v>901</v>
      </c>
      <c r="N73" s="141" t="s">
        <v>1009</v>
      </c>
      <c r="O73" s="135" t="s">
        <v>745</v>
      </c>
      <c r="P73" s="135" t="s">
        <v>745</v>
      </c>
      <c r="Q73" s="135" t="s">
        <v>745</v>
      </c>
      <c r="R73" s="135" t="s">
        <v>745</v>
      </c>
      <c r="S73" s="164">
        <v>12183873</v>
      </c>
      <c r="T73" s="147">
        <v>1</v>
      </c>
      <c r="U73" s="135" t="s">
        <v>1665</v>
      </c>
      <c r="V73" s="144">
        <v>45706</v>
      </c>
      <c r="W73" s="144">
        <v>45706</v>
      </c>
      <c r="X73" s="134">
        <v>10</v>
      </c>
      <c r="Y73" s="135" t="s">
        <v>1679</v>
      </c>
      <c r="Z73" s="135" t="s">
        <v>1330</v>
      </c>
      <c r="AA73" s="146">
        <v>44377</v>
      </c>
      <c r="AB73" s="145">
        <f>VLOOKUP(I73,[1]Sheet1!$D:$O,12,0)</f>
        <v>1</v>
      </c>
    </row>
    <row r="74" spans="1:28" s="135" customFormat="1" ht="38.25" x14ac:dyDescent="0.25">
      <c r="A74" s="135">
        <v>73</v>
      </c>
      <c r="B74" s="136">
        <v>42061</v>
      </c>
      <c r="C74" s="136">
        <v>41821</v>
      </c>
      <c r="D74" s="137" t="s">
        <v>1356</v>
      </c>
      <c r="E74" s="138" t="s">
        <v>1395</v>
      </c>
      <c r="F74" s="137" t="s">
        <v>543</v>
      </c>
      <c r="G74" s="135" t="s">
        <v>228</v>
      </c>
      <c r="H74" s="139">
        <v>890980040</v>
      </c>
      <c r="I74" s="139">
        <v>42985578</v>
      </c>
      <c r="J74" s="135" t="s">
        <v>1396</v>
      </c>
      <c r="K74" s="140">
        <v>2</v>
      </c>
      <c r="L74" s="137" t="s">
        <v>1397</v>
      </c>
      <c r="M74" s="137" t="s">
        <v>901</v>
      </c>
      <c r="N74" s="141" t="s">
        <v>1009</v>
      </c>
      <c r="O74" s="135" t="s">
        <v>745</v>
      </c>
      <c r="P74" s="135" t="s">
        <v>745</v>
      </c>
      <c r="Q74" s="135" t="s">
        <v>745</v>
      </c>
      <c r="R74" s="135" t="s">
        <v>745</v>
      </c>
      <c r="S74" s="164">
        <v>15529296</v>
      </c>
      <c r="T74" s="147">
        <v>1</v>
      </c>
      <c r="U74" s="135" t="s">
        <v>1665</v>
      </c>
      <c r="V74" s="144">
        <v>45714</v>
      </c>
      <c r="W74" s="144">
        <v>45714</v>
      </c>
      <c r="X74" s="134">
        <v>10</v>
      </c>
      <c r="Y74" s="135" t="s">
        <v>1679</v>
      </c>
      <c r="Z74" s="135" t="s">
        <v>1330</v>
      </c>
      <c r="AA74" s="146">
        <v>44377</v>
      </c>
      <c r="AB74" s="145">
        <v>1</v>
      </c>
    </row>
    <row r="75" spans="1:28" s="135" customFormat="1" ht="51" x14ac:dyDescent="0.25">
      <c r="A75" s="135">
        <v>74</v>
      </c>
      <c r="B75" s="136">
        <v>42087</v>
      </c>
      <c r="C75" s="136">
        <v>41976</v>
      </c>
      <c r="D75" s="137" t="s">
        <v>51</v>
      </c>
      <c r="E75" s="138" t="s">
        <v>88</v>
      </c>
      <c r="F75" s="137" t="s">
        <v>544</v>
      </c>
      <c r="G75" s="135" t="s">
        <v>228</v>
      </c>
      <c r="H75" s="139">
        <v>4318422</v>
      </c>
      <c r="I75" s="139">
        <v>890980040</v>
      </c>
      <c r="J75" s="135" t="s">
        <v>232</v>
      </c>
      <c r="K75" s="140">
        <v>1</v>
      </c>
      <c r="L75" s="137" t="s">
        <v>381</v>
      </c>
      <c r="M75" s="137" t="s">
        <v>908</v>
      </c>
      <c r="N75" s="141" t="s">
        <v>870</v>
      </c>
      <c r="O75" s="135" t="s">
        <v>744</v>
      </c>
      <c r="P75" s="135" t="s">
        <v>0</v>
      </c>
      <c r="Q75" s="135" t="s">
        <v>0</v>
      </c>
      <c r="R75" s="148" t="s">
        <v>0</v>
      </c>
      <c r="S75" s="164">
        <v>200568754</v>
      </c>
      <c r="T75" s="147">
        <v>1</v>
      </c>
      <c r="U75" s="135" t="s">
        <v>1668</v>
      </c>
      <c r="V75" s="144">
        <v>45767</v>
      </c>
      <c r="W75" s="144">
        <v>45767</v>
      </c>
      <c r="X75" s="134">
        <v>10</v>
      </c>
      <c r="Y75" s="135" t="s">
        <v>1159</v>
      </c>
      <c r="Z75" s="135" t="s">
        <v>1778</v>
      </c>
      <c r="AA75" s="146">
        <v>44377</v>
      </c>
      <c r="AB75" s="145">
        <v>1</v>
      </c>
    </row>
    <row r="76" spans="1:28" s="135" customFormat="1" ht="38.25" x14ac:dyDescent="0.25">
      <c r="A76" s="135">
        <v>75</v>
      </c>
      <c r="B76" s="136">
        <v>42061</v>
      </c>
      <c r="C76" s="136">
        <v>41988</v>
      </c>
      <c r="D76" s="137" t="s">
        <v>948</v>
      </c>
      <c r="E76" s="138" t="s">
        <v>89</v>
      </c>
      <c r="F76" s="137" t="s">
        <v>545</v>
      </c>
      <c r="G76" s="135" t="s">
        <v>228</v>
      </c>
      <c r="H76" s="139">
        <v>890980040</v>
      </c>
      <c r="I76" s="139">
        <v>98714301</v>
      </c>
      <c r="J76" s="135" t="s">
        <v>1398</v>
      </c>
      <c r="K76" s="140">
        <v>2</v>
      </c>
      <c r="L76" s="137" t="s">
        <v>1399</v>
      </c>
      <c r="M76" s="137" t="s">
        <v>1083</v>
      </c>
      <c r="N76" s="141" t="s">
        <v>950</v>
      </c>
      <c r="O76" s="135" t="s">
        <v>0</v>
      </c>
      <c r="P76" s="135" t="s">
        <v>0</v>
      </c>
      <c r="Q76" s="135" t="s">
        <v>0</v>
      </c>
      <c r="R76" s="148" t="s">
        <v>0</v>
      </c>
      <c r="S76" s="164">
        <v>169194239</v>
      </c>
      <c r="T76" s="147">
        <v>1</v>
      </c>
      <c r="U76" s="135" t="s">
        <v>1669</v>
      </c>
      <c r="V76" s="144">
        <v>45714</v>
      </c>
      <c r="W76" s="144">
        <v>45714</v>
      </c>
      <c r="X76" s="134">
        <v>10</v>
      </c>
      <c r="Y76" s="135" t="s">
        <v>364</v>
      </c>
      <c r="Z76" s="135" t="s">
        <v>1297</v>
      </c>
      <c r="AA76" s="146">
        <v>44377</v>
      </c>
      <c r="AB76" s="145">
        <v>1</v>
      </c>
    </row>
    <row r="77" spans="1:28" s="135" customFormat="1" ht="51" x14ac:dyDescent="0.25">
      <c r="A77" s="135">
        <v>76</v>
      </c>
      <c r="B77" s="136">
        <v>42061</v>
      </c>
      <c r="C77" s="136">
        <v>41992</v>
      </c>
      <c r="D77" s="137" t="s">
        <v>1013</v>
      </c>
      <c r="E77" s="138" t="s">
        <v>90</v>
      </c>
      <c r="F77" s="138" t="s">
        <v>546</v>
      </c>
      <c r="G77" s="135" t="s">
        <v>228</v>
      </c>
      <c r="H77" s="139">
        <v>21359003</v>
      </c>
      <c r="I77" s="139">
        <v>890980040</v>
      </c>
      <c r="J77" s="135" t="s">
        <v>232</v>
      </c>
      <c r="K77" s="140">
        <v>1</v>
      </c>
      <c r="L77" s="137" t="s">
        <v>381</v>
      </c>
      <c r="M77" s="137" t="s">
        <v>908</v>
      </c>
      <c r="N77" s="141" t="s">
        <v>870</v>
      </c>
      <c r="O77" s="135" t="s">
        <v>744</v>
      </c>
      <c r="P77" s="135" t="s">
        <v>0</v>
      </c>
      <c r="Q77" s="135" t="s">
        <v>0</v>
      </c>
      <c r="R77" s="148" t="s">
        <v>0</v>
      </c>
      <c r="S77" s="164">
        <v>30321357</v>
      </c>
      <c r="T77" s="147">
        <v>1</v>
      </c>
      <c r="U77" s="135" t="s">
        <v>1665</v>
      </c>
      <c r="V77" s="144">
        <v>45799</v>
      </c>
      <c r="W77" s="144">
        <v>45799</v>
      </c>
      <c r="X77" s="134">
        <v>10</v>
      </c>
      <c r="Y77" s="135" t="s">
        <v>1160</v>
      </c>
      <c r="Z77" s="135" t="s">
        <v>1782</v>
      </c>
      <c r="AA77" s="146">
        <v>44377</v>
      </c>
      <c r="AB77" s="145">
        <v>1</v>
      </c>
    </row>
    <row r="78" spans="1:28" s="135" customFormat="1" ht="51" x14ac:dyDescent="0.25">
      <c r="A78" s="135">
        <v>77</v>
      </c>
      <c r="B78" s="136">
        <v>42083</v>
      </c>
      <c r="C78" s="136">
        <v>41992</v>
      </c>
      <c r="D78" s="137" t="s">
        <v>1356</v>
      </c>
      <c r="E78" s="138" t="s">
        <v>91</v>
      </c>
      <c r="F78" s="137" t="s">
        <v>547</v>
      </c>
      <c r="G78" s="135" t="s">
        <v>228</v>
      </c>
      <c r="H78" s="139">
        <v>8314018</v>
      </c>
      <c r="I78" s="139">
        <v>890980040</v>
      </c>
      <c r="J78" s="135" t="s">
        <v>232</v>
      </c>
      <c r="K78" s="140">
        <v>1</v>
      </c>
      <c r="L78" s="137" t="s">
        <v>381</v>
      </c>
      <c r="M78" s="137" t="s">
        <v>908</v>
      </c>
      <c r="N78" s="141" t="s">
        <v>870</v>
      </c>
      <c r="O78" s="135" t="s">
        <v>744</v>
      </c>
      <c r="P78" s="135" t="s">
        <v>0</v>
      </c>
      <c r="Q78" s="135" t="s">
        <v>0</v>
      </c>
      <c r="R78" s="148" t="s">
        <v>0</v>
      </c>
      <c r="S78" s="164">
        <v>2927766</v>
      </c>
      <c r="T78" s="147">
        <v>1</v>
      </c>
      <c r="U78" s="135" t="s">
        <v>1672</v>
      </c>
      <c r="V78" s="144">
        <v>45809</v>
      </c>
      <c r="W78" s="144">
        <v>45809</v>
      </c>
      <c r="X78" s="134">
        <v>10</v>
      </c>
      <c r="Y78" s="135" t="s">
        <v>1161</v>
      </c>
      <c r="Z78" s="135" t="s">
        <v>1783</v>
      </c>
      <c r="AA78" s="146">
        <v>44377</v>
      </c>
      <c r="AB78" s="145">
        <v>1</v>
      </c>
    </row>
    <row r="79" spans="1:28" s="135" customFormat="1" ht="51" x14ac:dyDescent="0.25">
      <c r="A79" s="135">
        <v>78</v>
      </c>
      <c r="B79" s="136">
        <v>42144</v>
      </c>
      <c r="C79" s="136">
        <v>42024</v>
      </c>
      <c r="D79" s="137" t="s">
        <v>51</v>
      </c>
      <c r="E79" s="138" t="s">
        <v>92</v>
      </c>
      <c r="F79" s="138" t="s">
        <v>548</v>
      </c>
      <c r="G79" s="135" t="s">
        <v>228</v>
      </c>
      <c r="H79" s="139">
        <v>3407147</v>
      </c>
      <c r="I79" s="139">
        <v>890980040</v>
      </c>
      <c r="J79" s="135" t="s">
        <v>232</v>
      </c>
      <c r="K79" s="140">
        <v>1</v>
      </c>
      <c r="L79" s="137" t="s">
        <v>381</v>
      </c>
      <c r="M79" s="137" t="s">
        <v>908</v>
      </c>
      <c r="N79" s="141" t="s">
        <v>870</v>
      </c>
      <c r="O79" s="135" t="s">
        <v>744</v>
      </c>
      <c r="P79" s="135" t="s">
        <v>0</v>
      </c>
      <c r="Q79" s="135" t="s">
        <v>0</v>
      </c>
      <c r="R79" s="148" t="s">
        <v>0</v>
      </c>
      <c r="S79" s="164">
        <v>32752129</v>
      </c>
      <c r="T79" s="147">
        <v>1</v>
      </c>
      <c r="U79" s="135" t="s">
        <v>1668</v>
      </c>
      <c r="V79" s="144">
        <v>45820</v>
      </c>
      <c r="W79" s="144">
        <v>45820</v>
      </c>
      <c r="X79" s="134">
        <v>10</v>
      </c>
      <c r="Y79" s="135" t="s">
        <v>1162</v>
      </c>
      <c r="Z79" s="135" t="s">
        <v>420</v>
      </c>
      <c r="AA79" s="146">
        <v>44377</v>
      </c>
      <c r="AB79" s="145">
        <v>1</v>
      </c>
    </row>
    <row r="80" spans="1:28" s="135" customFormat="1" ht="25.5" x14ac:dyDescent="0.25">
      <c r="A80" s="135">
        <v>79</v>
      </c>
      <c r="B80" s="136">
        <v>42153</v>
      </c>
      <c r="C80" s="136">
        <v>41985</v>
      </c>
      <c r="D80" s="137" t="s">
        <v>841</v>
      </c>
      <c r="E80" s="138" t="s">
        <v>93</v>
      </c>
      <c r="F80" s="137" t="s">
        <v>709</v>
      </c>
      <c r="G80" s="135" t="s">
        <v>228</v>
      </c>
      <c r="H80" s="139">
        <v>890900286</v>
      </c>
      <c r="I80" s="139">
        <v>890980040</v>
      </c>
      <c r="J80" s="135" t="s">
        <v>232</v>
      </c>
      <c r="K80" s="140">
        <v>1</v>
      </c>
      <c r="L80" s="137" t="s">
        <v>372</v>
      </c>
      <c r="M80" s="137" t="s">
        <v>961</v>
      </c>
      <c r="N80" s="141" t="s">
        <v>962</v>
      </c>
      <c r="O80" s="135" t="s">
        <v>744</v>
      </c>
      <c r="P80" s="135" t="s">
        <v>744</v>
      </c>
      <c r="Q80" s="135" t="s">
        <v>745</v>
      </c>
      <c r="R80" s="135" t="s">
        <v>744</v>
      </c>
      <c r="S80" s="164">
        <v>58522061</v>
      </c>
      <c r="T80" s="147">
        <v>1</v>
      </c>
      <c r="U80" s="135" t="s">
        <v>1665</v>
      </c>
      <c r="V80" s="144">
        <v>45839</v>
      </c>
      <c r="W80" s="144">
        <v>45839</v>
      </c>
      <c r="X80" s="134">
        <v>10</v>
      </c>
      <c r="Y80" s="135" t="s">
        <v>1163</v>
      </c>
      <c r="Z80" s="135" t="s">
        <v>1784</v>
      </c>
      <c r="AA80" s="146">
        <v>44377</v>
      </c>
      <c r="AB80" s="145">
        <v>1</v>
      </c>
    </row>
    <row r="81" spans="1:28" s="135" customFormat="1" ht="38.25" x14ac:dyDescent="0.25">
      <c r="A81" s="135">
        <v>80</v>
      </c>
      <c r="B81" s="136">
        <v>42139</v>
      </c>
      <c r="C81" s="136">
        <v>42051</v>
      </c>
      <c r="D81" s="137" t="s">
        <v>951</v>
      </c>
      <c r="E81" s="138" t="s">
        <v>94</v>
      </c>
      <c r="F81" s="137" t="s">
        <v>549</v>
      </c>
      <c r="G81" s="135" t="s">
        <v>228</v>
      </c>
      <c r="H81" s="139">
        <v>39209238</v>
      </c>
      <c r="I81" s="139">
        <v>890980040</v>
      </c>
      <c r="J81" s="135" t="s">
        <v>232</v>
      </c>
      <c r="K81" s="140">
        <v>1</v>
      </c>
      <c r="L81" s="137" t="s">
        <v>372</v>
      </c>
      <c r="M81" s="137" t="s">
        <v>961</v>
      </c>
      <c r="N81" s="141" t="s">
        <v>1034</v>
      </c>
      <c r="O81" s="135" t="s">
        <v>744</v>
      </c>
      <c r="P81" s="135" t="s">
        <v>744</v>
      </c>
      <c r="Q81" s="135" t="s">
        <v>745</v>
      </c>
      <c r="R81" s="135" t="s">
        <v>745</v>
      </c>
      <c r="S81" s="164">
        <v>23278462</v>
      </c>
      <c r="T81" s="147">
        <v>1</v>
      </c>
      <c r="U81" s="135" t="s">
        <v>1669</v>
      </c>
      <c r="V81" s="144">
        <v>45845</v>
      </c>
      <c r="W81" s="144">
        <v>45845</v>
      </c>
      <c r="X81" s="134">
        <v>10</v>
      </c>
      <c r="Y81" s="135" t="s">
        <v>1785</v>
      </c>
      <c r="Z81" s="135" t="s">
        <v>1786</v>
      </c>
      <c r="AA81" s="146">
        <v>44377</v>
      </c>
      <c r="AB81" s="145">
        <v>1</v>
      </c>
    </row>
    <row r="82" spans="1:28" s="135" customFormat="1" ht="51" x14ac:dyDescent="0.25">
      <c r="A82" s="135">
        <v>81</v>
      </c>
      <c r="B82" s="136">
        <v>42138</v>
      </c>
      <c r="C82" s="136">
        <v>41988</v>
      </c>
      <c r="D82" s="137" t="s">
        <v>51</v>
      </c>
      <c r="E82" s="138" t="s">
        <v>95</v>
      </c>
      <c r="F82" s="137" t="s">
        <v>550</v>
      </c>
      <c r="G82" s="135" t="s">
        <v>228</v>
      </c>
      <c r="H82" s="139">
        <v>32077065</v>
      </c>
      <c r="I82" s="139">
        <v>890980040</v>
      </c>
      <c r="J82" s="135" t="s">
        <v>232</v>
      </c>
      <c r="K82" s="140">
        <v>1</v>
      </c>
      <c r="L82" s="137" t="s">
        <v>381</v>
      </c>
      <c r="M82" s="137" t="s">
        <v>908</v>
      </c>
      <c r="N82" s="141" t="s">
        <v>870</v>
      </c>
      <c r="O82" s="135" t="s">
        <v>744</v>
      </c>
      <c r="P82" s="135" t="s">
        <v>0</v>
      </c>
      <c r="Q82" s="135" t="s">
        <v>0</v>
      </c>
      <c r="R82" s="148" t="s">
        <v>0</v>
      </c>
      <c r="S82" s="164">
        <v>121428782</v>
      </c>
      <c r="T82" s="147">
        <v>1</v>
      </c>
      <c r="U82" s="135" t="s">
        <v>1668</v>
      </c>
      <c r="V82" s="144">
        <v>45846</v>
      </c>
      <c r="W82" s="144">
        <v>45846</v>
      </c>
      <c r="X82" s="134">
        <v>10</v>
      </c>
      <c r="Y82" s="135" t="s">
        <v>1164</v>
      </c>
      <c r="Z82" s="135" t="s">
        <v>420</v>
      </c>
      <c r="AA82" s="146">
        <v>44377</v>
      </c>
      <c r="AB82" s="145">
        <v>1</v>
      </c>
    </row>
    <row r="83" spans="1:28" s="135" customFormat="1" ht="51" x14ac:dyDescent="0.25">
      <c r="A83" s="135">
        <v>82</v>
      </c>
      <c r="B83" s="136">
        <v>42138</v>
      </c>
      <c r="C83" s="136">
        <v>41957</v>
      </c>
      <c r="D83" s="137" t="s">
        <v>51</v>
      </c>
      <c r="E83" s="138" t="s">
        <v>96</v>
      </c>
      <c r="F83" s="138" t="s">
        <v>551</v>
      </c>
      <c r="G83" s="135" t="s">
        <v>228</v>
      </c>
      <c r="H83" s="139">
        <v>6785617</v>
      </c>
      <c r="I83" s="139">
        <v>890980040</v>
      </c>
      <c r="J83" s="135" t="s">
        <v>232</v>
      </c>
      <c r="K83" s="140">
        <v>1</v>
      </c>
      <c r="L83" s="137" t="s">
        <v>381</v>
      </c>
      <c r="M83" s="137" t="s">
        <v>908</v>
      </c>
      <c r="N83" s="141" t="s">
        <v>870</v>
      </c>
      <c r="O83" s="135" t="s">
        <v>744</v>
      </c>
      <c r="P83" s="135" t="s">
        <v>0</v>
      </c>
      <c r="Q83" s="135" t="s">
        <v>0</v>
      </c>
      <c r="R83" s="148" t="s">
        <v>0</v>
      </c>
      <c r="S83" s="164">
        <v>138095016</v>
      </c>
      <c r="T83" s="147">
        <v>1</v>
      </c>
      <c r="U83" s="135" t="s">
        <v>1668</v>
      </c>
      <c r="V83" s="144">
        <v>45848</v>
      </c>
      <c r="W83" s="144">
        <v>45848</v>
      </c>
      <c r="X83" s="134">
        <v>10</v>
      </c>
      <c r="Y83" s="135" t="s">
        <v>1165</v>
      </c>
      <c r="Z83" s="135" t="s">
        <v>420</v>
      </c>
      <c r="AA83" s="146">
        <v>44377</v>
      </c>
      <c r="AB83" s="145">
        <v>1</v>
      </c>
    </row>
    <row r="84" spans="1:28" s="135" customFormat="1" ht="51" x14ac:dyDescent="0.25">
      <c r="A84" s="135">
        <v>83</v>
      </c>
      <c r="B84" s="136">
        <v>42151</v>
      </c>
      <c r="C84" s="136">
        <v>41974</v>
      </c>
      <c r="D84" s="137" t="s">
        <v>53</v>
      </c>
      <c r="E84" s="138" t="s">
        <v>97</v>
      </c>
      <c r="F84" s="137" t="s">
        <v>552</v>
      </c>
      <c r="G84" s="135" t="s">
        <v>228</v>
      </c>
      <c r="H84" s="139">
        <v>32442589</v>
      </c>
      <c r="I84" s="139">
        <v>890980040</v>
      </c>
      <c r="J84" s="135" t="s">
        <v>232</v>
      </c>
      <c r="K84" s="140">
        <v>1</v>
      </c>
      <c r="L84" s="137" t="s">
        <v>381</v>
      </c>
      <c r="M84" s="137" t="s">
        <v>908</v>
      </c>
      <c r="N84" s="141" t="s">
        <v>870</v>
      </c>
      <c r="O84" s="135" t="s">
        <v>744</v>
      </c>
      <c r="P84" s="135" t="s">
        <v>0</v>
      </c>
      <c r="Q84" s="135" t="s">
        <v>0</v>
      </c>
      <c r="R84" s="148" t="s">
        <v>0</v>
      </c>
      <c r="S84" s="164">
        <v>43342014</v>
      </c>
      <c r="T84" s="147">
        <v>1</v>
      </c>
      <c r="U84" s="135" t="s">
        <v>1665</v>
      </c>
      <c r="V84" s="144">
        <v>45869</v>
      </c>
      <c r="W84" s="144">
        <v>45869</v>
      </c>
      <c r="X84" s="134">
        <v>10</v>
      </c>
      <c r="Y84" s="135" t="s">
        <v>1166</v>
      </c>
      <c r="Z84" s="135" t="s">
        <v>1787</v>
      </c>
      <c r="AA84" s="146">
        <v>44377</v>
      </c>
      <c r="AB84" s="145">
        <v>1</v>
      </c>
    </row>
    <row r="85" spans="1:28" s="135" customFormat="1" ht="38.25" x14ac:dyDescent="0.25">
      <c r="A85" s="135">
        <v>84</v>
      </c>
      <c r="B85" s="136">
        <v>42199</v>
      </c>
      <c r="C85" s="136">
        <v>42103</v>
      </c>
      <c r="D85" s="137" t="s">
        <v>62</v>
      </c>
      <c r="E85" s="138" t="s">
        <v>1400</v>
      </c>
      <c r="F85" s="138" t="s">
        <v>553</v>
      </c>
      <c r="G85" s="135" t="s">
        <v>228</v>
      </c>
      <c r="H85" s="139">
        <v>890980040</v>
      </c>
      <c r="I85" s="139">
        <v>32424740</v>
      </c>
      <c r="J85" s="135" t="s">
        <v>1401</v>
      </c>
      <c r="K85" s="140">
        <v>2</v>
      </c>
      <c r="L85" s="137" t="s">
        <v>390</v>
      </c>
      <c r="M85" s="137" t="s">
        <v>1083</v>
      </c>
      <c r="N85" s="141" t="s">
        <v>1033</v>
      </c>
      <c r="O85" s="135" t="s">
        <v>0</v>
      </c>
      <c r="P85" s="135" t="s">
        <v>0</v>
      </c>
      <c r="Q85" s="135" t="s">
        <v>0</v>
      </c>
      <c r="R85" s="148" t="s">
        <v>0</v>
      </c>
      <c r="S85" s="164">
        <v>26217242</v>
      </c>
      <c r="T85" s="147">
        <v>1</v>
      </c>
      <c r="U85" s="135" t="s">
        <v>1665</v>
      </c>
      <c r="V85" s="144">
        <v>45852</v>
      </c>
      <c r="W85" s="144">
        <v>45852</v>
      </c>
      <c r="X85" s="134">
        <v>10</v>
      </c>
      <c r="Y85" s="135" t="s">
        <v>364</v>
      </c>
      <c r="Z85" s="135" t="s">
        <v>1330</v>
      </c>
      <c r="AA85" s="146">
        <v>44377</v>
      </c>
      <c r="AB85" s="145">
        <f>VLOOKUP(I85,[1]Sheet1!$D:$O,12,0)</f>
        <v>1</v>
      </c>
    </row>
    <row r="86" spans="1:28" s="135" customFormat="1" ht="38.25" x14ac:dyDescent="0.25">
      <c r="A86" s="135">
        <v>85</v>
      </c>
      <c r="B86" s="136">
        <v>41974</v>
      </c>
      <c r="C86" s="136">
        <v>41911</v>
      </c>
      <c r="D86" s="137" t="s">
        <v>951</v>
      </c>
      <c r="E86" s="138" t="s">
        <v>98</v>
      </c>
      <c r="F86" s="137" t="s">
        <v>554</v>
      </c>
      <c r="G86" s="135" t="s">
        <v>228</v>
      </c>
      <c r="H86" s="139">
        <v>890980040</v>
      </c>
      <c r="I86" s="139">
        <v>8293357</v>
      </c>
      <c r="J86" s="135" t="s">
        <v>241</v>
      </c>
      <c r="K86" s="140">
        <v>2</v>
      </c>
      <c r="L86" s="137" t="s">
        <v>391</v>
      </c>
      <c r="M86" s="137" t="s">
        <v>1277</v>
      </c>
      <c r="N86" s="141" t="s">
        <v>1009</v>
      </c>
      <c r="O86" s="135" t="s">
        <v>745</v>
      </c>
      <c r="P86" s="135" t="s">
        <v>745</v>
      </c>
      <c r="Q86" s="135" t="s">
        <v>745</v>
      </c>
      <c r="R86" s="135" t="s">
        <v>745</v>
      </c>
      <c r="S86" s="164">
        <v>28965808</v>
      </c>
      <c r="T86" s="147">
        <v>1</v>
      </c>
      <c r="U86" s="135" t="s">
        <v>1665</v>
      </c>
      <c r="V86" s="144">
        <v>45627</v>
      </c>
      <c r="W86" s="144">
        <v>45627</v>
      </c>
      <c r="X86" s="134">
        <v>10</v>
      </c>
      <c r="Y86" s="135" t="s">
        <v>1680</v>
      </c>
      <c r="Z86" s="135" t="s">
        <v>381</v>
      </c>
      <c r="AA86" s="146">
        <v>44377</v>
      </c>
      <c r="AB86" s="145">
        <v>1</v>
      </c>
    </row>
    <row r="87" spans="1:28" s="135" customFormat="1" ht="38.25" x14ac:dyDescent="0.25">
      <c r="A87" s="135">
        <v>86</v>
      </c>
      <c r="B87" s="136">
        <v>42226</v>
      </c>
      <c r="C87" s="136">
        <v>42188</v>
      </c>
      <c r="D87" s="137" t="s">
        <v>1353</v>
      </c>
      <c r="E87" s="138" t="s">
        <v>99</v>
      </c>
      <c r="F87" s="137" t="s">
        <v>555</v>
      </c>
      <c r="G87" s="135" t="s">
        <v>228</v>
      </c>
      <c r="H87" s="139">
        <v>890980040</v>
      </c>
      <c r="I87" s="139">
        <v>98560897</v>
      </c>
      <c r="J87" s="135" t="s">
        <v>1402</v>
      </c>
      <c r="K87" s="140">
        <v>2</v>
      </c>
      <c r="L87" s="137" t="s">
        <v>392</v>
      </c>
      <c r="M87" s="137" t="s">
        <v>901</v>
      </c>
      <c r="N87" s="141" t="s">
        <v>950</v>
      </c>
      <c r="O87" s="135" t="s">
        <v>745</v>
      </c>
      <c r="P87" s="135" t="s">
        <v>745</v>
      </c>
      <c r="Q87" s="135" t="s">
        <v>745</v>
      </c>
      <c r="R87" s="135" t="s">
        <v>745</v>
      </c>
      <c r="S87" s="164">
        <v>33000000</v>
      </c>
      <c r="T87" s="147">
        <v>1</v>
      </c>
      <c r="U87" s="135" t="s">
        <v>1665</v>
      </c>
      <c r="V87" s="144">
        <v>45879</v>
      </c>
      <c r="W87" s="144">
        <v>45879</v>
      </c>
      <c r="X87" s="134">
        <v>10</v>
      </c>
      <c r="Y87" s="135" t="s">
        <v>364</v>
      </c>
      <c r="Z87" s="135" t="s">
        <v>1330</v>
      </c>
      <c r="AA87" s="146">
        <v>44377</v>
      </c>
      <c r="AB87" s="145">
        <v>1</v>
      </c>
    </row>
    <row r="88" spans="1:28" s="135" customFormat="1" ht="38.25" x14ac:dyDescent="0.25">
      <c r="A88" s="135">
        <v>87</v>
      </c>
      <c r="B88" s="136">
        <v>41452</v>
      </c>
      <c r="C88" s="136">
        <v>41439</v>
      </c>
      <c r="D88" s="137" t="s">
        <v>1356</v>
      </c>
      <c r="E88" s="138" t="s">
        <v>1403</v>
      </c>
      <c r="F88" s="138" t="s">
        <v>556</v>
      </c>
      <c r="G88" s="135" t="s">
        <v>228</v>
      </c>
      <c r="H88" s="139">
        <v>890980040</v>
      </c>
      <c r="I88" s="139">
        <v>8306967</v>
      </c>
      <c r="J88" s="135" t="s">
        <v>1404</v>
      </c>
      <c r="K88" s="140">
        <v>2</v>
      </c>
      <c r="L88" s="137" t="s">
        <v>379</v>
      </c>
      <c r="M88" s="137" t="s">
        <v>901</v>
      </c>
      <c r="N88" s="141" t="s">
        <v>1009</v>
      </c>
      <c r="O88" s="135" t="s">
        <v>745</v>
      </c>
      <c r="P88" s="135" t="s">
        <v>745</v>
      </c>
      <c r="Q88" s="135" t="s">
        <v>745</v>
      </c>
      <c r="R88" s="135" t="s">
        <v>745</v>
      </c>
      <c r="S88" s="164">
        <v>21630550</v>
      </c>
      <c r="T88" s="147">
        <v>1</v>
      </c>
      <c r="U88" s="135" t="s">
        <v>1665</v>
      </c>
      <c r="V88" s="144">
        <v>45104</v>
      </c>
      <c r="W88" s="144">
        <v>45104</v>
      </c>
      <c r="X88" s="134">
        <v>10</v>
      </c>
      <c r="Y88" s="135" t="s">
        <v>1679</v>
      </c>
      <c r="Z88" s="135" t="s">
        <v>1330</v>
      </c>
      <c r="AA88" s="146">
        <v>44377</v>
      </c>
      <c r="AB88" s="145">
        <v>1</v>
      </c>
    </row>
    <row r="89" spans="1:28" s="135" customFormat="1" ht="38.25" x14ac:dyDescent="0.25">
      <c r="A89" s="135">
        <v>88</v>
      </c>
      <c r="B89" s="136">
        <v>42292</v>
      </c>
      <c r="C89" s="136">
        <v>42192</v>
      </c>
      <c r="D89" s="137" t="s">
        <v>51</v>
      </c>
      <c r="E89" s="138" t="s">
        <v>100</v>
      </c>
      <c r="F89" s="137" t="s">
        <v>557</v>
      </c>
      <c r="G89" s="135" t="s">
        <v>228</v>
      </c>
      <c r="H89" s="139">
        <v>890980040</v>
      </c>
      <c r="I89" s="139">
        <v>98640080</v>
      </c>
      <c r="J89" s="135" t="s">
        <v>1406</v>
      </c>
      <c r="K89" s="140">
        <v>2</v>
      </c>
      <c r="L89" s="137" t="s">
        <v>392</v>
      </c>
      <c r="M89" s="137" t="s">
        <v>901</v>
      </c>
      <c r="N89" s="141" t="s">
        <v>950</v>
      </c>
      <c r="O89" s="135" t="s">
        <v>0</v>
      </c>
      <c r="P89" s="135" t="s">
        <v>0</v>
      </c>
      <c r="Q89" s="135" t="s">
        <v>0</v>
      </c>
      <c r="R89" s="148" t="s">
        <v>0</v>
      </c>
      <c r="S89" s="164">
        <v>148160723</v>
      </c>
      <c r="T89" s="147">
        <v>1</v>
      </c>
      <c r="U89" s="135" t="s">
        <v>1668</v>
      </c>
      <c r="V89" s="144">
        <v>45945</v>
      </c>
      <c r="W89" s="144">
        <v>45945</v>
      </c>
      <c r="X89" s="134">
        <v>10</v>
      </c>
      <c r="Y89" s="135" t="s">
        <v>364</v>
      </c>
      <c r="Z89" s="135" t="s">
        <v>1330</v>
      </c>
      <c r="AA89" s="146">
        <v>44377</v>
      </c>
      <c r="AB89" s="145">
        <v>1</v>
      </c>
    </row>
    <row r="90" spans="1:28" s="135" customFormat="1" ht="38.25" x14ac:dyDescent="0.25">
      <c r="A90" s="135">
        <v>89</v>
      </c>
      <c r="B90" s="136">
        <v>42299</v>
      </c>
      <c r="C90" s="136">
        <v>42279</v>
      </c>
      <c r="D90" s="137" t="s">
        <v>1055</v>
      </c>
      <c r="E90" s="138" t="s">
        <v>1407</v>
      </c>
      <c r="F90" s="137" t="s">
        <v>558</v>
      </c>
      <c r="G90" s="135" t="s">
        <v>228</v>
      </c>
      <c r="H90" s="139">
        <v>890980040</v>
      </c>
      <c r="I90" s="139">
        <v>32517779</v>
      </c>
      <c r="J90" s="135" t="s">
        <v>1408</v>
      </c>
      <c r="K90" s="140">
        <v>2</v>
      </c>
      <c r="L90" s="137" t="s">
        <v>393</v>
      </c>
      <c r="M90" s="137" t="s">
        <v>901</v>
      </c>
      <c r="N90" s="141" t="s">
        <v>1409</v>
      </c>
      <c r="O90" s="135" t="s">
        <v>0</v>
      </c>
      <c r="P90" s="135" t="s">
        <v>0</v>
      </c>
      <c r="Q90" s="135" t="s">
        <v>0</v>
      </c>
      <c r="R90" s="148" t="s">
        <v>0</v>
      </c>
      <c r="S90" s="164">
        <v>38160716</v>
      </c>
      <c r="T90" s="147">
        <v>1</v>
      </c>
      <c r="U90" s="135" t="s">
        <v>1665</v>
      </c>
      <c r="V90" s="144">
        <v>45952</v>
      </c>
      <c r="W90" s="144">
        <v>45952</v>
      </c>
      <c r="X90" s="134">
        <v>11</v>
      </c>
      <c r="Y90" s="135" t="s">
        <v>1679</v>
      </c>
      <c r="Z90" s="135" t="s">
        <v>1330</v>
      </c>
      <c r="AA90" s="146">
        <v>44377</v>
      </c>
      <c r="AB90" s="145">
        <f>VLOOKUP(I90,[1]Sheet1!$D:$O,12,0)</f>
        <v>1</v>
      </c>
    </row>
    <row r="91" spans="1:28" s="135" customFormat="1" ht="38.25" x14ac:dyDescent="0.25">
      <c r="A91" s="135">
        <v>90</v>
      </c>
      <c r="B91" s="136">
        <v>41396</v>
      </c>
      <c r="C91" s="136">
        <v>41393</v>
      </c>
      <c r="D91" s="137" t="s">
        <v>1356</v>
      </c>
      <c r="E91" s="138" t="s">
        <v>101</v>
      </c>
      <c r="F91" s="137" t="s">
        <v>559</v>
      </c>
      <c r="G91" s="135" t="s">
        <v>228</v>
      </c>
      <c r="H91" s="139">
        <v>39160391</v>
      </c>
      <c r="I91" s="139">
        <v>890980040</v>
      </c>
      <c r="J91" s="135" t="s">
        <v>232</v>
      </c>
      <c r="K91" s="140">
        <v>1</v>
      </c>
      <c r="L91" s="137" t="s">
        <v>372</v>
      </c>
      <c r="M91" s="137" t="s">
        <v>473</v>
      </c>
      <c r="N91" s="141" t="s">
        <v>1031</v>
      </c>
      <c r="O91" s="135" t="s">
        <v>744</v>
      </c>
      <c r="P91" s="135" t="s">
        <v>744</v>
      </c>
      <c r="Q91" s="135" t="s">
        <v>745</v>
      </c>
      <c r="R91" s="148" t="s">
        <v>744</v>
      </c>
      <c r="S91" s="164">
        <v>16699454</v>
      </c>
      <c r="T91" s="147">
        <v>1</v>
      </c>
      <c r="U91" s="135" t="s">
        <v>1674</v>
      </c>
      <c r="V91" s="144">
        <v>45180</v>
      </c>
      <c r="W91" s="144">
        <v>45180</v>
      </c>
      <c r="X91" s="134">
        <v>12</v>
      </c>
      <c r="Y91" s="135" t="s">
        <v>1167</v>
      </c>
      <c r="AA91" s="146">
        <v>44377</v>
      </c>
      <c r="AB91" s="145">
        <v>1</v>
      </c>
    </row>
    <row r="92" spans="1:28" s="135" customFormat="1" ht="38.25" x14ac:dyDescent="0.25">
      <c r="A92" s="135">
        <v>91</v>
      </c>
      <c r="B92" s="136">
        <v>42300</v>
      </c>
      <c r="C92" s="136">
        <v>42250</v>
      </c>
      <c r="D92" s="137" t="s">
        <v>1017</v>
      </c>
      <c r="E92" s="138" t="s">
        <v>102</v>
      </c>
      <c r="F92" s="137" t="s">
        <v>560</v>
      </c>
      <c r="G92" s="135" t="s">
        <v>228</v>
      </c>
      <c r="H92" s="139">
        <v>890980040</v>
      </c>
      <c r="I92" s="139">
        <v>43056824</v>
      </c>
      <c r="J92" s="135" t="s">
        <v>242</v>
      </c>
      <c r="K92" s="140">
        <v>2</v>
      </c>
      <c r="L92" s="137" t="s">
        <v>394</v>
      </c>
      <c r="M92" s="137" t="s">
        <v>901</v>
      </c>
      <c r="N92" s="141" t="s">
        <v>950</v>
      </c>
      <c r="O92" s="135" t="s">
        <v>0</v>
      </c>
      <c r="P92" s="135" t="s">
        <v>0</v>
      </c>
      <c r="Q92" s="135" t="s">
        <v>0</v>
      </c>
      <c r="R92" s="148" t="s">
        <v>0</v>
      </c>
      <c r="S92" s="164">
        <v>41692540</v>
      </c>
      <c r="T92" s="147">
        <v>1</v>
      </c>
      <c r="U92" s="135" t="s">
        <v>1668</v>
      </c>
      <c r="V92" s="144">
        <v>45953</v>
      </c>
      <c r="W92" s="144">
        <v>45953</v>
      </c>
      <c r="X92" s="134">
        <v>11</v>
      </c>
      <c r="Y92" s="135" t="s">
        <v>232</v>
      </c>
      <c r="Z92" s="135" t="s">
        <v>381</v>
      </c>
      <c r="AA92" s="146">
        <v>44377</v>
      </c>
      <c r="AB92" s="145">
        <v>1</v>
      </c>
    </row>
    <row r="93" spans="1:28" s="152" customFormat="1" ht="38.25" x14ac:dyDescent="0.25">
      <c r="A93" s="152">
        <v>92</v>
      </c>
      <c r="B93" s="149">
        <v>42248</v>
      </c>
      <c r="C93" s="149">
        <v>42191</v>
      </c>
      <c r="D93" s="150" t="s">
        <v>1002</v>
      </c>
      <c r="E93" s="151" t="s">
        <v>103</v>
      </c>
      <c r="F93" s="151" t="s">
        <v>561</v>
      </c>
      <c r="G93" s="152" t="s">
        <v>228</v>
      </c>
      <c r="H93" s="153">
        <v>890980040</v>
      </c>
      <c r="I93" s="153">
        <v>32543055</v>
      </c>
      <c r="J93" s="152" t="s">
        <v>243</v>
      </c>
      <c r="K93" s="154">
        <v>2</v>
      </c>
      <c r="L93" s="150" t="s">
        <v>395</v>
      </c>
      <c r="M93" s="150" t="s">
        <v>901</v>
      </c>
      <c r="N93" s="155" t="s">
        <v>876</v>
      </c>
      <c r="O93" s="152" t="s">
        <v>0</v>
      </c>
      <c r="P93" s="152" t="s">
        <v>0</v>
      </c>
      <c r="Q93" s="152" t="s">
        <v>0</v>
      </c>
      <c r="R93" s="152" t="s">
        <v>744</v>
      </c>
      <c r="S93" s="181">
        <v>11279917</v>
      </c>
      <c r="T93" s="157">
        <v>1</v>
      </c>
      <c r="U93" s="152" t="s">
        <v>1665</v>
      </c>
      <c r="V93" s="158">
        <v>45901</v>
      </c>
      <c r="W93" s="158">
        <v>45901</v>
      </c>
      <c r="X93" s="152">
        <v>10</v>
      </c>
      <c r="Y93" s="152" t="s">
        <v>232</v>
      </c>
      <c r="Z93" s="152" t="s">
        <v>381</v>
      </c>
      <c r="AA93" s="187">
        <v>44377</v>
      </c>
      <c r="AB93" s="159">
        <v>1</v>
      </c>
    </row>
    <row r="94" spans="1:28" s="135" customFormat="1" ht="38.25" x14ac:dyDescent="0.25">
      <c r="A94" s="135">
        <v>93</v>
      </c>
      <c r="B94" s="136">
        <v>42415</v>
      </c>
      <c r="C94" s="136">
        <v>42338</v>
      </c>
      <c r="D94" s="137" t="s">
        <v>51</v>
      </c>
      <c r="E94" s="138" t="s">
        <v>1410</v>
      </c>
      <c r="F94" s="138" t="s">
        <v>1833</v>
      </c>
      <c r="G94" s="135" t="s">
        <v>228</v>
      </c>
      <c r="H94" s="139">
        <v>800197268</v>
      </c>
      <c r="I94" s="139">
        <v>890980040</v>
      </c>
      <c r="J94" s="135" t="s">
        <v>232</v>
      </c>
      <c r="K94" s="140">
        <v>1</v>
      </c>
      <c r="L94" s="137" t="s">
        <v>372</v>
      </c>
      <c r="M94" s="137" t="s">
        <v>1083</v>
      </c>
      <c r="N94" s="141" t="s">
        <v>1012</v>
      </c>
      <c r="O94" s="135" t="s">
        <v>744</v>
      </c>
      <c r="P94" s="135" t="s">
        <v>744</v>
      </c>
      <c r="Q94" s="135" t="s">
        <v>744</v>
      </c>
      <c r="R94" s="148" t="s">
        <v>745</v>
      </c>
      <c r="S94" s="164">
        <v>267061600</v>
      </c>
      <c r="T94" s="147">
        <v>1</v>
      </c>
      <c r="U94" s="135" t="s">
        <v>1668</v>
      </c>
      <c r="V94" s="144">
        <v>46426</v>
      </c>
      <c r="W94" s="144">
        <v>46426</v>
      </c>
      <c r="X94" s="134">
        <v>10</v>
      </c>
      <c r="Y94" s="135" t="s">
        <v>1168</v>
      </c>
      <c r="Z94" s="135" t="s">
        <v>1788</v>
      </c>
      <c r="AA94" s="146">
        <v>44377</v>
      </c>
      <c r="AB94" s="145">
        <v>1</v>
      </c>
    </row>
    <row r="95" spans="1:28" s="135" customFormat="1" ht="38.25" x14ac:dyDescent="0.25">
      <c r="A95" s="135">
        <v>94</v>
      </c>
      <c r="B95" s="136">
        <v>42416</v>
      </c>
      <c r="C95" s="136">
        <v>42338</v>
      </c>
      <c r="D95" s="137" t="s">
        <v>51</v>
      </c>
      <c r="E95" s="138" t="s">
        <v>104</v>
      </c>
      <c r="F95" s="137" t="s">
        <v>831</v>
      </c>
      <c r="G95" s="135" t="s">
        <v>228</v>
      </c>
      <c r="H95" s="139">
        <v>800197268</v>
      </c>
      <c r="I95" s="139">
        <v>890980040</v>
      </c>
      <c r="J95" s="135" t="s">
        <v>232</v>
      </c>
      <c r="K95" s="140">
        <v>1</v>
      </c>
      <c r="L95" s="137" t="s">
        <v>372</v>
      </c>
      <c r="M95" s="137" t="s">
        <v>1083</v>
      </c>
      <c r="N95" s="141" t="s">
        <v>1012</v>
      </c>
      <c r="O95" s="135" t="s">
        <v>744</v>
      </c>
      <c r="P95" s="135" t="s">
        <v>744</v>
      </c>
      <c r="Q95" s="135" t="s">
        <v>744</v>
      </c>
      <c r="R95" s="148" t="s">
        <v>745</v>
      </c>
      <c r="S95" s="164">
        <v>361877600</v>
      </c>
      <c r="T95" s="147">
        <v>1</v>
      </c>
      <c r="U95" s="135" t="s">
        <v>1668</v>
      </c>
      <c r="V95" s="144">
        <v>46085</v>
      </c>
      <c r="W95" s="144">
        <v>46085</v>
      </c>
      <c r="X95" s="134">
        <v>10</v>
      </c>
      <c r="Y95" s="135" t="s">
        <v>1169</v>
      </c>
      <c r="Z95" s="135" t="s">
        <v>1788</v>
      </c>
      <c r="AA95" s="146">
        <v>44377</v>
      </c>
      <c r="AB95" s="145">
        <v>1</v>
      </c>
    </row>
    <row r="96" spans="1:28" s="135" customFormat="1" ht="25.5" x14ac:dyDescent="0.25">
      <c r="A96" s="135">
        <v>95</v>
      </c>
      <c r="B96" s="136">
        <v>42349</v>
      </c>
      <c r="C96" s="136">
        <v>42235</v>
      </c>
      <c r="D96" s="137" t="s">
        <v>65</v>
      </c>
      <c r="E96" s="138" t="s">
        <v>105</v>
      </c>
      <c r="F96" s="137" t="s">
        <v>562</v>
      </c>
      <c r="G96" s="135" t="s">
        <v>228</v>
      </c>
      <c r="H96" s="139">
        <v>890980040</v>
      </c>
      <c r="I96" s="139">
        <v>70566527</v>
      </c>
      <c r="J96" s="135" t="s">
        <v>244</v>
      </c>
      <c r="K96" s="140">
        <v>2</v>
      </c>
      <c r="L96" s="137" t="s">
        <v>396</v>
      </c>
      <c r="M96" s="137" t="s">
        <v>1411</v>
      </c>
      <c r="N96" s="141" t="s">
        <v>1042</v>
      </c>
      <c r="O96" s="135" t="s">
        <v>745</v>
      </c>
      <c r="P96" s="135" t="s">
        <v>745</v>
      </c>
      <c r="Q96" s="135" t="s">
        <v>745</v>
      </c>
      <c r="R96" s="135" t="s">
        <v>745</v>
      </c>
      <c r="S96" s="164">
        <v>1964038565</v>
      </c>
      <c r="T96" s="147">
        <v>1</v>
      </c>
      <c r="U96" s="135" t="s">
        <v>1665</v>
      </c>
      <c r="V96" s="144">
        <v>46308</v>
      </c>
      <c r="W96" s="144">
        <v>46308</v>
      </c>
      <c r="X96" s="134">
        <v>10</v>
      </c>
      <c r="Y96" s="135" t="s">
        <v>232</v>
      </c>
      <c r="Z96" s="135" t="s">
        <v>372</v>
      </c>
      <c r="AA96" s="146">
        <v>44377</v>
      </c>
      <c r="AB96" s="145">
        <v>1</v>
      </c>
    </row>
    <row r="97" spans="1:28" s="135" customFormat="1" ht="25.5" x14ac:dyDescent="0.25">
      <c r="A97" s="135">
        <v>96</v>
      </c>
      <c r="B97" s="136">
        <v>41707</v>
      </c>
      <c r="C97" s="136">
        <v>41683</v>
      </c>
      <c r="D97" s="137" t="s">
        <v>66</v>
      </c>
      <c r="E97" s="138" t="s">
        <v>106</v>
      </c>
      <c r="F97" s="137" t="s">
        <v>710</v>
      </c>
      <c r="G97" s="135" t="s">
        <v>229</v>
      </c>
      <c r="H97" s="139">
        <v>890905177</v>
      </c>
      <c r="I97" s="139">
        <v>890980040</v>
      </c>
      <c r="J97" s="135" t="s">
        <v>364</v>
      </c>
      <c r="K97" s="140">
        <v>1</v>
      </c>
      <c r="L97" s="137" t="s">
        <v>1297</v>
      </c>
      <c r="M97" s="137" t="s">
        <v>1316</v>
      </c>
      <c r="N97" s="141" t="s">
        <v>1036</v>
      </c>
      <c r="O97" s="135" t="s">
        <v>744</v>
      </c>
      <c r="P97" s="135" t="s">
        <v>744</v>
      </c>
      <c r="Q97" s="135" t="s">
        <v>744</v>
      </c>
      <c r="R97" s="135" t="s">
        <v>744</v>
      </c>
      <c r="S97" s="164">
        <v>226307066</v>
      </c>
      <c r="T97" s="147">
        <v>1</v>
      </c>
      <c r="U97" s="135" t="s">
        <v>1662</v>
      </c>
      <c r="V97" s="144">
        <v>46090</v>
      </c>
      <c r="W97" s="144">
        <v>46090</v>
      </c>
      <c r="X97" s="134">
        <v>10</v>
      </c>
      <c r="Y97" s="135" t="s">
        <v>1789</v>
      </c>
      <c r="Z97" s="135" t="s">
        <v>847</v>
      </c>
      <c r="AA97" s="146">
        <v>44377</v>
      </c>
      <c r="AB97" s="145">
        <v>1</v>
      </c>
    </row>
    <row r="98" spans="1:28" s="135" customFormat="1" ht="51" x14ac:dyDescent="0.25">
      <c r="A98" s="135">
        <v>97</v>
      </c>
      <c r="B98" s="136">
        <v>42038</v>
      </c>
      <c r="C98" s="136">
        <v>41857</v>
      </c>
      <c r="D98" s="137" t="s">
        <v>51</v>
      </c>
      <c r="E98" s="138" t="s">
        <v>107</v>
      </c>
      <c r="F98" s="137" t="s">
        <v>563</v>
      </c>
      <c r="G98" s="135" t="s">
        <v>228</v>
      </c>
      <c r="H98" s="139">
        <v>14435678</v>
      </c>
      <c r="I98" s="139">
        <v>890980040</v>
      </c>
      <c r="J98" s="135" t="s">
        <v>232</v>
      </c>
      <c r="K98" s="140">
        <v>1</v>
      </c>
      <c r="L98" s="137" t="s">
        <v>381</v>
      </c>
      <c r="M98" s="137" t="s">
        <v>908</v>
      </c>
      <c r="N98" s="141" t="s">
        <v>870</v>
      </c>
      <c r="O98" s="135" t="s">
        <v>744</v>
      </c>
      <c r="P98" s="135" t="s">
        <v>0</v>
      </c>
      <c r="Q98" s="135" t="s">
        <v>0</v>
      </c>
      <c r="R98" s="148" t="s">
        <v>0</v>
      </c>
      <c r="S98" s="164">
        <v>41977812</v>
      </c>
      <c r="T98" s="147">
        <v>1</v>
      </c>
      <c r="U98" s="135" t="s">
        <v>1669</v>
      </c>
      <c r="V98" s="144">
        <v>46090</v>
      </c>
      <c r="W98" s="144">
        <v>46090</v>
      </c>
      <c r="X98" s="134">
        <v>5</v>
      </c>
      <c r="Y98" s="135" t="s">
        <v>1170</v>
      </c>
      <c r="Z98" s="135" t="s">
        <v>420</v>
      </c>
      <c r="AA98" s="146">
        <v>44377</v>
      </c>
      <c r="AB98" s="145">
        <v>1</v>
      </c>
    </row>
    <row r="99" spans="1:28" s="135" customFormat="1" ht="51" x14ac:dyDescent="0.25">
      <c r="A99" s="135">
        <v>98</v>
      </c>
      <c r="B99" s="136">
        <v>42509</v>
      </c>
      <c r="C99" s="136">
        <v>43011</v>
      </c>
      <c r="D99" s="137" t="s">
        <v>1002</v>
      </c>
      <c r="E99" s="138" t="s">
        <v>108</v>
      </c>
      <c r="F99" s="137" t="s">
        <v>564</v>
      </c>
      <c r="G99" s="135" t="s">
        <v>228</v>
      </c>
      <c r="H99" s="139">
        <v>890980040</v>
      </c>
      <c r="I99" s="139">
        <v>71661551</v>
      </c>
      <c r="J99" s="135" t="s">
        <v>245</v>
      </c>
      <c r="K99" s="140">
        <v>2</v>
      </c>
      <c r="L99" s="137" t="s">
        <v>397</v>
      </c>
      <c r="M99" s="137" t="s">
        <v>908</v>
      </c>
      <c r="N99" s="141" t="s">
        <v>950</v>
      </c>
      <c r="O99" s="135" t="s">
        <v>745</v>
      </c>
      <c r="P99" s="135" t="s">
        <v>745</v>
      </c>
      <c r="Q99" s="135" t="s">
        <v>745</v>
      </c>
      <c r="R99" s="135" t="s">
        <v>745</v>
      </c>
      <c r="S99" s="164">
        <v>150000000</v>
      </c>
      <c r="T99" s="147">
        <v>1</v>
      </c>
      <c r="U99" s="135" t="s">
        <v>1668</v>
      </c>
      <c r="V99" s="144">
        <v>46161</v>
      </c>
      <c r="W99" s="144">
        <v>46161</v>
      </c>
      <c r="X99" s="134">
        <v>10</v>
      </c>
      <c r="Y99" s="135" t="s">
        <v>232</v>
      </c>
      <c r="Z99" s="135" t="s">
        <v>381</v>
      </c>
      <c r="AA99" s="146">
        <v>44377</v>
      </c>
      <c r="AB99" s="145">
        <v>1</v>
      </c>
    </row>
    <row r="100" spans="1:28" s="135" customFormat="1" ht="38.25" x14ac:dyDescent="0.25">
      <c r="A100" s="135">
        <v>99</v>
      </c>
      <c r="B100" s="136">
        <v>42422</v>
      </c>
      <c r="C100" s="136">
        <v>42325</v>
      </c>
      <c r="D100" s="137" t="s">
        <v>51</v>
      </c>
      <c r="E100" s="138" t="s">
        <v>109</v>
      </c>
      <c r="F100" s="137" t="s">
        <v>711</v>
      </c>
      <c r="G100" s="135" t="s">
        <v>228</v>
      </c>
      <c r="H100" s="139">
        <v>890900286</v>
      </c>
      <c r="I100" s="139">
        <v>890980040</v>
      </c>
      <c r="J100" s="135" t="s">
        <v>232</v>
      </c>
      <c r="K100" s="140">
        <v>1</v>
      </c>
      <c r="L100" s="137" t="s">
        <v>372</v>
      </c>
      <c r="M100" s="137" t="s">
        <v>1083</v>
      </c>
      <c r="N100" s="141" t="s">
        <v>1012</v>
      </c>
      <c r="O100" s="135" t="s">
        <v>744</v>
      </c>
      <c r="P100" s="135" t="s">
        <v>744</v>
      </c>
      <c r="Q100" s="135" t="s">
        <v>744</v>
      </c>
      <c r="R100" s="148" t="s">
        <v>745</v>
      </c>
      <c r="S100" s="164">
        <v>228687372</v>
      </c>
      <c r="T100" s="147">
        <v>1</v>
      </c>
      <c r="U100" s="135" t="s">
        <v>1668</v>
      </c>
      <c r="V100" s="144">
        <v>46113</v>
      </c>
      <c r="W100" s="144">
        <v>46113</v>
      </c>
      <c r="X100" s="134">
        <v>10</v>
      </c>
      <c r="Y100" s="135" t="s">
        <v>1171</v>
      </c>
      <c r="Z100" s="135" t="s">
        <v>1790</v>
      </c>
      <c r="AA100" s="146">
        <v>44377</v>
      </c>
      <c r="AB100" s="145">
        <v>1</v>
      </c>
    </row>
    <row r="101" spans="1:28" s="135" customFormat="1" ht="38.25" x14ac:dyDescent="0.25">
      <c r="A101" s="135">
        <v>100</v>
      </c>
      <c r="B101" s="136">
        <v>42430</v>
      </c>
      <c r="C101" s="136">
        <v>42338</v>
      </c>
      <c r="D101" s="137" t="s">
        <v>51</v>
      </c>
      <c r="E101" s="138" t="s">
        <v>1413</v>
      </c>
      <c r="F101" s="137" t="s">
        <v>832</v>
      </c>
      <c r="G101" s="135" t="s">
        <v>228</v>
      </c>
      <c r="H101" s="139">
        <v>800197268</v>
      </c>
      <c r="I101" s="139">
        <v>890980040</v>
      </c>
      <c r="J101" s="135" t="s">
        <v>232</v>
      </c>
      <c r="K101" s="140">
        <v>1</v>
      </c>
      <c r="L101" s="137" t="s">
        <v>372</v>
      </c>
      <c r="M101" s="137" t="s">
        <v>1083</v>
      </c>
      <c r="N101" s="141" t="s">
        <v>1012</v>
      </c>
      <c r="O101" s="135" t="s">
        <v>744</v>
      </c>
      <c r="P101" s="135" t="s">
        <v>744</v>
      </c>
      <c r="Q101" s="135" t="s">
        <v>744</v>
      </c>
      <c r="R101" s="148" t="s">
        <v>745</v>
      </c>
      <c r="S101" s="164">
        <v>467505800</v>
      </c>
      <c r="T101" s="147">
        <v>1</v>
      </c>
      <c r="U101" s="135" t="s">
        <v>1668</v>
      </c>
      <c r="V101" s="144">
        <v>46085</v>
      </c>
      <c r="W101" s="144">
        <v>46085</v>
      </c>
      <c r="X101" s="134">
        <v>10</v>
      </c>
      <c r="Y101" s="135" t="s">
        <v>1172</v>
      </c>
      <c r="Z101" s="135" t="s">
        <v>1788</v>
      </c>
      <c r="AA101" s="146">
        <v>44377</v>
      </c>
      <c r="AB101" s="145">
        <v>1</v>
      </c>
    </row>
    <row r="102" spans="1:28" s="135" customFormat="1" ht="38.25" x14ac:dyDescent="0.25">
      <c r="A102" s="135">
        <v>101</v>
      </c>
      <c r="B102" s="136">
        <v>42465</v>
      </c>
      <c r="C102" s="136">
        <v>42338</v>
      </c>
      <c r="D102" s="137" t="s">
        <v>51</v>
      </c>
      <c r="E102" s="138" t="s">
        <v>1414</v>
      </c>
      <c r="F102" s="138">
        <v>5.0012333000201496E+21</v>
      </c>
      <c r="G102" s="135" t="s">
        <v>228</v>
      </c>
      <c r="H102" s="139">
        <v>800197268</v>
      </c>
      <c r="I102" s="139">
        <v>890980040</v>
      </c>
      <c r="J102" s="135" t="s">
        <v>232</v>
      </c>
      <c r="K102" s="140">
        <v>1</v>
      </c>
      <c r="L102" s="137" t="s">
        <v>372</v>
      </c>
      <c r="M102" s="137" t="s">
        <v>1083</v>
      </c>
      <c r="N102" s="141" t="s">
        <v>1012</v>
      </c>
      <c r="O102" s="135" t="s">
        <v>744</v>
      </c>
      <c r="P102" s="135" t="s">
        <v>744</v>
      </c>
      <c r="Q102" s="135" t="s">
        <v>744</v>
      </c>
      <c r="R102" s="148" t="s">
        <v>745</v>
      </c>
      <c r="S102" s="164">
        <v>378363800</v>
      </c>
      <c r="T102" s="147">
        <v>1</v>
      </c>
      <c r="U102" s="135" t="s">
        <v>1668</v>
      </c>
      <c r="V102" s="144">
        <v>46085</v>
      </c>
      <c r="W102" s="144">
        <v>46085</v>
      </c>
      <c r="X102" s="134">
        <v>10</v>
      </c>
      <c r="Y102" s="135" t="s">
        <v>1173</v>
      </c>
      <c r="Z102" s="135" t="s">
        <v>1788</v>
      </c>
      <c r="AA102" s="146">
        <v>44377</v>
      </c>
      <c r="AB102" s="145">
        <v>1</v>
      </c>
    </row>
    <row r="103" spans="1:28" s="135" customFormat="1" ht="25.5" x14ac:dyDescent="0.25">
      <c r="A103" s="135">
        <v>102</v>
      </c>
      <c r="B103" s="136">
        <v>42124</v>
      </c>
      <c r="C103" s="136">
        <v>42104</v>
      </c>
      <c r="D103" s="137" t="s">
        <v>1415</v>
      </c>
      <c r="E103" s="138" t="s">
        <v>110</v>
      </c>
      <c r="F103" s="137" t="s">
        <v>565</v>
      </c>
      <c r="G103" s="135" t="s">
        <v>230</v>
      </c>
      <c r="H103" s="139">
        <v>32496851</v>
      </c>
      <c r="I103" s="139">
        <v>890980040</v>
      </c>
      <c r="J103" s="135" t="s">
        <v>232</v>
      </c>
      <c r="K103" s="140">
        <v>1</v>
      </c>
      <c r="L103" s="137" t="s">
        <v>372</v>
      </c>
      <c r="M103" s="137" t="s">
        <v>459</v>
      </c>
      <c r="N103" s="141" t="s">
        <v>1026</v>
      </c>
      <c r="O103" s="135" t="s">
        <v>744</v>
      </c>
      <c r="P103" s="135" t="s">
        <v>744</v>
      </c>
      <c r="Q103" s="135" t="s">
        <v>745</v>
      </c>
      <c r="R103" s="148" t="s">
        <v>744</v>
      </c>
      <c r="S103" s="164">
        <v>42477667</v>
      </c>
      <c r="T103" s="147">
        <v>1</v>
      </c>
      <c r="U103" s="135" t="s">
        <v>1663</v>
      </c>
      <c r="V103" s="144">
        <v>44679</v>
      </c>
      <c r="W103" s="144">
        <v>44679</v>
      </c>
      <c r="X103" s="134">
        <v>10</v>
      </c>
      <c r="Y103" s="135" t="s">
        <v>1175</v>
      </c>
      <c r="AA103" s="146">
        <v>44377</v>
      </c>
      <c r="AB103" s="145">
        <v>1</v>
      </c>
    </row>
    <row r="104" spans="1:28" s="135" customFormat="1" ht="38.25" x14ac:dyDescent="0.25">
      <c r="A104" s="135">
        <v>103</v>
      </c>
      <c r="B104" s="136">
        <v>42444</v>
      </c>
      <c r="C104" s="136">
        <v>42338</v>
      </c>
      <c r="D104" s="137" t="s">
        <v>51</v>
      </c>
      <c r="E104" s="138" t="s">
        <v>1416</v>
      </c>
      <c r="F104" s="137" t="s">
        <v>833</v>
      </c>
      <c r="G104" s="135" t="s">
        <v>228</v>
      </c>
      <c r="H104" s="139">
        <v>800197268</v>
      </c>
      <c r="I104" s="139">
        <v>890980040</v>
      </c>
      <c r="J104" s="135" t="s">
        <v>232</v>
      </c>
      <c r="K104" s="140">
        <v>1</v>
      </c>
      <c r="L104" s="137" t="s">
        <v>372</v>
      </c>
      <c r="M104" s="137" t="s">
        <v>1083</v>
      </c>
      <c r="N104" s="141" t="s">
        <v>1012</v>
      </c>
      <c r="O104" s="135" t="s">
        <v>744</v>
      </c>
      <c r="P104" s="135" t="s">
        <v>744</v>
      </c>
      <c r="Q104" s="135" t="s">
        <v>744</v>
      </c>
      <c r="R104" s="148" t="s">
        <v>745</v>
      </c>
      <c r="S104" s="164">
        <v>460948200</v>
      </c>
      <c r="T104" s="147">
        <v>1</v>
      </c>
      <c r="U104" s="135" t="s">
        <v>1668</v>
      </c>
      <c r="V104" s="144">
        <v>46085</v>
      </c>
      <c r="W104" s="144">
        <v>46085</v>
      </c>
      <c r="X104" s="134">
        <v>10</v>
      </c>
      <c r="Y104" s="135" t="s">
        <v>1176</v>
      </c>
      <c r="Z104" s="135" t="s">
        <v>1788</v>
      </c>
      <c r="AA104" s="146">
        <v>44377</v>
      </c>
      <c r="AB104" s="145">
        <v>1</v>
      </c>
    </row>
    <row r="105" spans="1:28" s="135" customFormat="1" ht="25.5" x14ac:dyDescent="0.25">
      <c r="A105" s="135">
        <v>104</v>
      </c>
      <c r="B105" s="136">
        <v>42395</v>
      </c>
      <c r="C105" s="136">
        <v>42285</v>
      </c>
      <c r="D105" s="137" t="s">
        <v>53</v>
      </c>
      <c r="E105" s="138" t="s">
        <v>111</v>
      </c>
      <c r="F105" s="137" t="s">
        <v>712</v>
      </c>
      <c r="G105" s="135" t="s">
        <v>228</v>
      </c>
      <c r="H105" s="139">
        <v>900344397</v>
      </c>
      <c r="I105" s="139">
        <v>890980040</v>
      </c>
      <c r="J105" s="135" t="s">
        <v>232</v>
      </c>
      <c r="K105" s="140">
        <v>1</v>
      </c>
      <c r="L105" s="137" t="s">
        <v>372</v>
      </c>
      <c r="M105" s="137" t="s">
        <v>459</v>
      </c>
      <c r="N105" s="141" t="s">
        <v>1035</v>
      </c>
      <c r="O105" s="135" t="s">
        <v>744</v>
      </c>
      <c r="P105" s="135" t="s">
        <v>744</v>
      </c>
      <c r="Q105" s="135" t="s">
        <v>744</v>
      </c>
      <c r="R105" s="135" t="s">
        <v>744</v>
      </c>
      <c r="S105" s="164">
        <v>2524934</v>
      </c>
      <c r="T105" s="147">
        <v>1</v>
      </c>
      <c r="U105" s="135" t="s">
        <v>1663</v>
      </c>
      <c r="V105" s="144">
        <v>46167</v>
      </c>
      <c r="W105" s="144">
        <v>46167</v>
      </c>
      <c r="X105" s="134">
        <v>11</v>
      </c>
      <c r="Y105" s="135" t="s">
        <v>1177</v>
      </c>
      <c r="AA105" s="146">
        <v>44377</v>
      </c>
      <c r="AB105" s="145">
        <v>1</v>
      </c>
    </row>
    <row r="106" spans="1:28" s="135" customFormat="1" ht="38.25" x14ac:dyDescent="0.25">
      <c r="A106" s="135">
        <v>105</v>
      </c>
      <c r="B106" s="136">
        <v>41809</v>
      </c>
      <c r="C106" s="136">
        <v>41782</v>
      </c>
      <c r="D106" s="137" t="s">
        <v>65</v>
      </c>
      <c r="E106" s="138" t="s">
        <v>1417</v>
      </c>
      <c r="F106" s="137" t="s">
        <v>566</v>
      </c>
      <c r="G106" s="135" t="s">
        <v>228</v>
      </c>
      <c r="H106" s="139">
        <v>890980040</v>
      </c>
      <c r="I106" s="139">
        <v>21462915</v>
      </c>
      <c r="J106" s="135" t="s">
        <v>246</v>
      </c>
      <c r="K106" s="140">
        <v>2</v>
      </c>
      <c r="L106" s="137" t="s">
        <v>388</v>
      </c>
      <c r="M106" s="137" t="s">
        <v>901</v>
      </c>
      <c r="N106" s="141" t="s">
        <v>1009</v>
      </c>
      <c r="O106" s="135" t="s">
        <v>745</v>
      </c>
      <c r="P106" s="135" t="s">
        <v>745</v>
      </c>
      <c r="Q106" s="135" t="s">
        <v>745</v>
      </c>
      <c r="R106" s="135" t="s">
        <v>745</v>
      </c>
      <c r="S106" s="164">
        <v>8252140</v>
      </c>
      <c r="T106" s="147">
        <v>1</v>
      </c>
      <c r="U106" s="135" t="s">
        <v>1665</v>
      </c>
      <c r="V106" s="144">
        <v>45462</v>
      </c>
      <c r="W106" s="144">
        <v>45462</v>
      </c>
      <c r="X106" s="134">
        <v>10</v>
      </c>
      <c r="Y106" s="135" t="s">
        <v>1679</v>
      </c>
      <c r="Z106" s="135" t="s">
        <v>1330</v>
      </c>
      <c r="AA106" s="146">
        <v>44377</v>
      </c>
      <c r="AB106" s="145">
        <v>1</v>
      </c>
    </row>
    <row r="107" spans="1:28" s="135" customFormat="1" ht="38.25" x14ac:dyDescent="0.25">
      <c r="A107" s="135">
        <v>106</v>
      </c>
      <c r="B107" s="136">
        <v>42894</v>
      </c>
      <c r="C107" s="136">
        <v>42886</v>
      </c>
      <c r="D107" s="137" t="s">
        <v>51</v>
      </c>
      <c r="E107" s="138" t="s">
        <v>112</v>
      </c>
      <c r="F107" s="137" t="s">
        <v>567</v>
      </c>
      <c r="G107" s="135" t="s">
        <v>228</v>
      </c>
      <c r="H107" s="139">
        <v>890980040</v>
      </c>
      <c r="I107" s="139">
        <v>71651940</v>
      </c>
      <c r="J107" s="135" t="s">
        <v>247</v>
      </c>
      <c r="K107" s="140">
        <v>2</v>
      </c>
      <c r="L107" s="137" t="s">
        <v>398</v>
      </c>
      <c r="M107" s="137" t="s">
        <v>1083</v>
      </c>
      <c r="N107" s="141" t="s">
        <v>1044</v>
      </c>
      <c r="O107" s="135" t="s">
        <v>745</v>
      </c>
      <c r="P107" s="135" t="s">
        <v>745</v>
      </c>
      <c r="Q107" s="135" t="s">
        <v>745</v>
      </c>
      <c r="R107" s="135" t="s">
        <v>745</v>
      </c>
      <c r="S107" s="164">
        <v>326619267</v>
      </c>
      <c r="T107" s="147">
        <v>1</v>
      </c>
      <c r="U107" s="135" t="s">
        <v>1668</v>
      </c>
      <c r="V107" s="144">
        <v>46546</v>
      </c>
      <c r="W107" s="144">
        <v>46546</v>
      </c>
      <c r="X107" s="134">
        <v>10</v>
      </c>
      <c r="Y107" s="135" t="s">
        <v>364</v>
      </c>
      <c r="Z107" s="135" t="s">
        <v>1297</v>
      </c>
      <c r="AA107" s="146">
        <v>44377</v>
      </c>
      <c r="AB107" s="145">
        <v>1</v>
      </c>
    </row>
    <row r="108" spans="1:28" s="135" customFormat="1" ht="38.25" x14ac:dyDescent="0.25">
      <c r="A108" s="135">
        <v>107</v>
      </c>
      <c r="B108" s="136">
        <v>42599</v>
      </c>
      <c r="C108" s="136">
        <v>42545</v>
      </c>
      <c r="D108" s="137" t="s">
        <v>1059</v>
      </c>
      <c r="E108" s="138" t="s">
        <v>1418</v>
      </c>
      <c r="F108" s="137" t="s">
        <v>713</v>
      </c>
      <c r="G108" s="135" t="s">
        <v>228</v>
      </c>
      <c r="H108" s="139">
        <v>800131648</v>
      </c>
      <c r="I108" s="139">
        <v>890980040</v>
      </c>
      <c r="J108" s="135" t="s">
        <v>364</v>
      </c>
      <c r="K108" s="140">
        <v>1</v>
      </c>
      <c r="L108" s="137" t="s">
        <v>1297</v>
      </c>
      <c r="M108" s="137" t="s">
        <v>1083</v>
      </c>
      <c r="N108" s="141" t="s">
        <v>1045</v>
      </c>
      <c r="O108" s="135" t="s">
        <v>744</v>
      </c>
      <c r="P108" s="135" t="s">
        <v>745</v>
      </c>
      <c r="Q108" s="135" t="s">
        <v>744</v>
      </c>
      <c r="R108" s="148" t="s">
        <v>744</v>
      </c>
      <c r="S108" s="164">
        <v>5516000</v>
      </c>
      <c r="T108" s="147">
        <v>1</v>
      </c>
      <c r="U108" s="135" t="s">
        <v>1665</v>
      </c>
      <c r="V108" s="144">
        <v>46197</v>
      </c>
      <c r="W108" s="144">
        <v>46197</v>
      </c>
      <c r="X108" s="134">
        <v>10</v>
      </c>
      <c r="Y108" s="135" t="s">
        <v>1178</v>
      </c>
      <c r="Z108" s="135" t="s">
        <v>1791</v>
      </c>
      <c r="AA108" s="146">
        <v>44377</v>
      </c>
      <c r="AB108" s="145">
        <v>1</v>
      </c>
    </row>
    <row r="109" spans="1:28" s="135" customFormat="1" ht="38.25" x14ac:dyDescent="0.25">
      <c r="A109" s="135">
        <v>108</v>
      </c>
      <c r="B109" s="136">
        <v>42529</v>
      </c>
      <c r="C109" s="136">
        <v>42496</v>
      </c>
      <c r="D109" s="137" t="s">
        <v>57</v>
      </c>
      <c r="E109" s="138" t="s">
        <v>113</v>
      </c>
      <c r="F109" s="137" t="s">
        <v>568</v>
      </c>
      <c r="G109" s="135" t="s">
        <v>228</v>
      </c>
      <c r="H109" s="139">
        <v>890980040</v>
      </c>
      <c r="I109" s="139">
        <v>79700586</v>
      </c>
      <c r="J109" s="135" t="s">
        <v>248</v>
      </c>
      <c r="K109" s="140">
        <v>2</v>
      </c>
      <c r="L109" s="137" t="s">
        <v>385</v>
      </c>
      <c r="M109" s="137" t="s">
        <v>901</v>
      </c>
      <c r="N109" s="141" t="s">
        <v>1037</v>
      </c>
      <c r="O109" s="135" t="s">
        <v>745</v>
      </c>
      <c r="P109" s="135" t="s">
        <v>745</v>
      </c>
      <c r="Q109" s="135" t="s">
        <v>745</v>
      </c>
      <c r="R109" s="135" t="s">
        <v>745</v>
      </c>
      <c r="S109" s="164">
        <v>76660200</v>
      </c>
      <c r="T109" s="147">
        <v>1</v>
      </c>
      <c r="U109" s="135" t="s">
        <v>1665</v>
      </c>
      <c r="V109" s="144">
        <v>46181</v>
      </c>
      <c r="W109" s="144">
        <v>46181</v>
      </c>
      <c r="X109" s="134">
        <v>10</v>
      </c>
      <c r="Y109" s="135" t="s">
        <v>232</v>
      </c>
      <c r="Z109" s="135" t="s">
        <v>381</v>
      </c>
      <c r="AA109" s="146">
        <v>44377</v>
      </c>
      <c r="AB109" s="145">
        <v>1</v>
      </c>
    </row>
    <row r="110" spans="1:28" s="135" customFormat="1" ht="38.25" x14ac:dyDescent="0.25">
      <c r="A110" s="135">
        <v>109</v>
      </c>
      <c r="B110" s="136">
        <v>42510</v>
      </c>
      <c r="C110" s="136">
        <v>42502</v>
      </c>
      <c r="D110" s="137" t="s">
        <v>1065</v>
      </c>
      <c r="E110" s="138" t="s">
        <v>1419</v>
      </c>
      <c r="F110" s="137" t="s">
        <v>569</v>
      </c>
      <c r="G110" s="135" t="s">
        <v>228</v>
      </c>
      <c r="H110" s="139">
        <v>890980040</v>
      </c>
      <c r="I110" s="139">
        <v>32496428</v>
      </c>
      <c r="J110" s="135" t="s">
        <v>249</v>
      </c>
      <c r="K110" s="140">
        <v>2</v>
      </c>
      <c r="L110" s="137" t="s">
        <v>399</v>
      </c>
      <c r="M110" s="137" t="s">
        <v>1083</v>
      </c>
      <c r="N110" s="141" t="s">
        <v>1009</v>
      </c>
      <c r="O110" s="135" t="s">
        <v>745</v>
      </c>
      <c r="P110" s="135" t="s">
        <v>745</v>
      </c>
      <c r="Q110" s="135" t="s">
        <v>745</v>
      </c>
      <c r="R110" s="135" t="s">
        <v>745</v>
      </c>
      <c r="S110" s="164">
        <v>35275305</v>
      </c>
      <c r="T110" s="147">
        <v>1</v>
      </c>
      <c r="U110" s="135" t="s">
        <v>1665</v>
      </c>
      <c r="V110" s="144">
        <v>46162</v>
      </c>
      <c r="W110" s="144">
        <v>46162</v>
      </c>
      <c r="X110" s="134">
        <v>10</v>
      </c>
      <c r="Y110" s="135" t="s">
        <v>1679</v>
      </c>
      <c r="Z110" s="135" t="s">
        <v>1330</v>
      </c>
      <c r="AA110" s="146">
        <v>44377</v>
      </c>
      <c r="AB110" s="145">
        <v>1</v>
      </c>
    </row>
    <row r="111" spans="1:28" s="135" customFormat="1" ht="25.5" x14ac:dyDescent="0.25">
      <c r="A111" s="135">
        <v>110</v>
      </c>
      <c r="B111" s="136">
        <v>42212</v>
      </c>
      <c r="C111" s="136">
        <v>42150</v>
      </c>
      <c r="D111" s="137" t="s">
        <v>1415</v>
      </c>
      <c r="E111" s="138" t="s">
        <v>114</v>
      </c>
      <c r="F111" s="137" t="s">
        <v>714</v>
      </c>
      <c r="G111" s="135" t="s">
        <v>230</v>
      </c>
      <c r="H111" s="139">
        <v>30279573</v>
      </c>
      <c r="I111" s="139">
        <v>890980040</v>
      </c>
      <c r="J111" s="135" t="s">
        <v>232</v>
      </c>
      <c r="K111" s="140">
        <v>1</v>
      </c>
      <c r="L111" s="137" t="s">
        <v>372</v>
      </c>
      <c r="M111" s="137" t="s">
        <v>474</v>
      </c>
      <c r="N111" s="141" t="s">
        <v>1026</v>
      </c>
      <c r="O111" s="135" t="s">
        <v>744</v>
      </c>
      <c r="P111" s="135" t="s">
        <v>745</v>
      </c>
      <c r="Q111" s="135" t="s">
        <v>744</v>
      </c>
      <c r="R111" s="148" t="s">
        <v>744</v>
      </c>
      <c r="S111" s="164">
        <v>9578000</v>
      </c>
      <c r="T111" s="147">
        <v>1</v>
      </c>
      <c r="U111" s="135" t="s">
        <v>1662</v>
      </c>
      <c r="V111" s="144">
        <v>44403</v>
      </c>
      <c r="W111" s="144">
        <v>44403</v>
      </c>
      <c r="X111" s="134">
        <v>6</v>
      </c>
      <c r="Y111" s="135" t="s">
        <v>1179</v>
      </c>
      <c r="AA111" s="146">
        <v>44377</v>
      </c>
      <c r="AB111" s="145">
        <v>1</v>
      </c>
    </row>
    <row r="112" spans="1:28" s="135" customFormat="1" ht="38.25" x14ac:dyDescent="0.25">
      <c r="A112" s="135">
        <v>111</v>
      </c>
      <c r="B112" s="136">
        <v>42298</v>
      </c>
      <c r="C112" s="136">
        <v>42272</v>
      </c>
      <c r="D112" s="137" t="s">
        <v>55</v>
      </c>
      <c r="E112" s="138" t="s">
        <v>1420</v>
      </c>
      <c r="F112" s="137" t="s">
        <v>570</v>
      </c>
      <c r="G112" s="135" t="s">
        <v>228</v>
      </c>
      <c r="H112" s="139">
        <v>890980040</v>
      </c>
      <c r="I112" s="139">
        <v>32494517</v>
      </c>
      <c r="J112" s="135" t="s">
        <v>1421</v>
      </c>
      <c r="K112" s="140">
        <v>2</v>
      </c>
      <c r="L112" s="137" t="s">
        <v>400</v>
      </c>
      <c r="M112" s="137" t="s">
        <v>1083</v>
      </c>
      <c r="N112" s="141" t="s">
        <v>1009</v>
      </c>
      <c r="O112" s="135" t="s">
        <v>745</v>
      </c>
      <c r="P112" s="135" t="s">
        <v>745</v>
      </c>
      <c r="Q112" s="135" t="s">
        <v>745</v>
      </c>
      <c r="R112" s="135" t="s">
        <v>745</v>
      </c>
      <c r="S112" s="164">
        <v>8970727</v>
      </c>
      <c r="T112" s="147">
        <v>1</v>
      </c>
      <c r="U112" s="135" t="s">
        <v>1665</v>
      </c>
      <c r="V112" s="144">
        <v>45951</v>
      </c>
      <c r="W112" s="144">
        <v>45951</v>
      </c>
      <c r="X112" s="134">
        <v>10</v>
      </c>
      <c r="Y112" s="135" t="s">
        <v>1679</v>
      </c>
      <c r="Z112" s="135" t="s">
        <v>1330</v>
      </c>
      <c r="AA112" s="146">
        <v>44377</v>
      </c>
      <c r="AB112" s="145">
        <f>VLOOKUP(I112,[1]Sheet1!$D:$O,12,0)</f>
        <v>1</v>
      </c>
    </row>
    <row r="113" spans="1:28" s="135" customFormat="1" ht="38.25" x14ac:dyDescent="0.25">
      <c r="A113" s="135">
        <v>112</v>
      </c>
      <c r="B113" s="136">
        <v>42543</v>
      </c>
      <c r="C113" s="136">
        <v>42338</v>
      </c>
      <c r="D113" s="137" t="s">
        <v>51</v>
      </c>
      <c r="E113" s="138" t="s">
        <v>1422</v>
      </c>
      <c r="F113" s="137" t="s">
        <v>829</v>
      </c>
      <c r="G113" s="135" t="s">
        <v>228</v>
      </c>
      <c r="H113" s="139">
        <v>800197268</v>
      </c>
      <c r="I113" s="139">
        <v>890980040</v>
      </c>
      <c r="J113" s="135" t="s">
        <v>232</v>
      </c>
      <c r="K113" s="140">
        <v>1</v>
      </c>
      <c r="L113" s="137" t="s">
        <v>372</v>
      </c>
      <c r="M113" s="137" t="s">
        <v>1083</v>
      </c>
      <c r="N113" s="141" t="s">
        <v>1012</v>
      </c>
      <c r="O113" s="135" t="s">
        <v>744</v>
      </c>
      <c r="P113" s="135" t="s">
        <v>744</v>
      </c>
      <c r="Q113" s="135" t="s">
        <v>744</v>
      </c>
      <c r="R113" s="148" t="s">
        <v>745</v>
      </c>
      <c r="S113" s="164">
        <v>511112000</v>
      </c>
      <c r="T113" s="147">
        <v>1</v>
      </c>
      <c r="U113" s="135" t="s">
        <v>1668</v>
      </c>
      <c r="V113" s="144">
        <v>46085</v>
      </c>
      <c r="W113" s="144">
        <v>46085</v>
      </c>
      <c r="X113" s="134">
        <v>10</v>
      </c>
      <c r="Y113" s="135" t="s">
        <v>1180</v>
      </c>
      <c r="Z113" s="135" t="s">
        <v>1788</v>
      </c>
      <c r="AA113" s="146">
        <v>44377</v>
      </c>
      <c r="AB113" s="145">
        <v>1</v>
      </c>
    </row>
    <row r="114" spans="1:28" s="135" customFormat="1" ht="38.25" x14ac:dyDescent="0.25">
      <c r="A114" s="135">
        <v>113</v>
      </c>
      <c r="B114" s="136">
        <v>41907</v>
      </c>
      <c r="C114" s="136">
        <v>41795</v>
      </c>
      <c r="D114" s="137" t="s">
        <v>948</v>
      </c>
      <c r="E114" s="138" t="s">
        <v>1423</v>
      </c>
      <c r="F114" s="137" t="s">
        <v>571</v>
      </c>
      <c r="G114" s="135" t="s">
        <v>228</v>
      </c>
      <c r="H114" s="139">
        <v>890980040</v>
      </c>
      <c r="I114" s="139">
        <v>70044133</v>
      </c>
      <c r="J114" s="135" t="s">
        <v>250</v>
      </c>
      <c r="K114" s="140">
        <v>2</v>
      </c>
      <c r="L114" s="137" t="s">
        <v>401</v>
      </c>
      <c r="M114" s="137" t="s">
        <v>1083</v>
      </c>
      <c r="N114" s="141" t="s">
        <v>1009</v>
      </c>
      <c r="O114" s="135" t="s">
        <v>745</v>
      </c>
      <c r="P114" s="135" t="s">
        <v>745</v>
      </c>
      <c r="Q114" s="135" t="s">
        <v>745</v>
      </c>
      <c r="R114" s="135" t="s">
        <v>745</v>
      </c>
      <c r="S114" s="164">
        <v>108199175</v>
      </c>
      <c r="T114" s="147">
        <v>1</v>
      </c>
      <c r="U114" s="135" t="s">
        <v>1668</v>
      </c>
      <c r="V114" s="144">
        <v>45560</v>
      </c>
      <c r="W114" s="144">
        <v>45560</v>
      </c>
      <c r="X114" s="134">
        <v>8</v>
      </c>
      <c r="Y114" s="135" t="s">
        <v>1679</v>
      </c>
      <c r="Z114" s="135" t="s">
        <v>1330</v>
      </c>
      <c r="AA114" s="146">
        <v>44377</v>
      </c>
      <c r="AB114" s="145">
        <v>1</v>
      </c>
    </row>
    <row r="115" spans="1:28" s="135" customFormat="1" ht="38.25" x14ac:dyDescent="0.25">
      <c r="A115" s="135">
        <v>114</v>
      </c>
      <c r="B115" s="136">
        <v>42160</v>
      </c>
      <c r="C115" s="136">
        <v>42145</v>
      </c>
      <c r="D115" s="137" t="s">
        <v>1381</v>
      </c>
      <c r="E115" s="138" t="s">
        <v>1425</v>
      </c>
      <c r="F115" s="137" t="s">
        <v>572</v>
      </c>
      <c r="G115" s="135" t="s">
        <v>228</v>
      </c>
      <c r="H115" s="139">
        <v>890980040</v>
      </c>
      <c r="I115" s="139">
        <v>32475644</v>
      </c>
      <c r="J115" s="135" t="s">
        <v>251</v>
      </c>
      <c r="K115" s="140">
        <v>2</v>
      </c>
      <c r="L115" s="137" t="s">
        <v>402</v>
      </c>
      <c r="M115" s="137" t="s">
        <v>1083</v>
      </c>
      <c r="N115" s="141" t="s">
        <v>1009</v>
      </c>
      <c r="O115" s="135" t="s">
        <v>745</v>
      </c>
      <c r="P115" s="135" t="s">
        <v>745</v>
      </c>
      <c r="Q115" s="135" t="s">
        <v>745</v>
      </c>
      <c r="R115" s="135" t="s">
        <v>745</v>
      </c>
      <c r="S115" s="164">
        <v>7943872</v>
      </c>
      <c r="T115" s="147">
        <v>1</v>
      </c>
      <c r="U115" s="135" t="s">
        <v>1665</v>
      </c>
      <c r="V115" s="144">
        <v>45813</v>
      </c>
      <c r="W115" s="144">
        <v>45813</v>
      </c>
      <c r="X115" s="134">
        <v>10</v>
      </c>
      <c r="Y115" s="135" t="s">
        <v>1679</v>
      </c>
      <c r="Z115" s="135" t="s">
        <v>1330</v>
      </c>
      <c r="AA115" s="146">
        <v>44377</v>
      </c>
      <c r="AB115" s="145">
        <f>VLOOKUP(I115,[1]Sheet1!$D:$O,12,0)</f>
        <v>1</v>
      </c>
    </row>
    <row r="116" spans="1:28" s="135" customFormat="1" ht="38.25" x14ac:dyDescent="0.25">
      <c r="A116" s="135">
        <v>115</v>
      </c>
      <c r="B116" s="136">
        <v>42492</v>
      </c>
      <c r="C116" s="136">
        <v>42486</v>
      </c>
      <c r="D116" s="137" t="s">
        <v>51</v>
      </c>
      <c r="E116" s="138" t="s">
        <v>1426</v>
      </c>
      <c r="F116" s="137" t="s">
        <v>573</v>
      </c>
      <c r="G116" s="135" t="s">
        <v>228</v>
      </c>
      <c r="H116" s="139">
        <v>890980040</v>
      </c>
      <c r="I116" s="139">
        <v>4326998</v>
      </c>
      <c r="J116" s="135" t="s">
        <v>252</v>
      </c>
      <c r="K116" s="140">
        <v>2</v>
      </c>
      <c r="L116" s="137" t="s">
        <v>403</v>
      </c>
      <c r="M116" s="137" t="s">
        <v>1083</v>
      </c>
      <c r="N116" s="141" t="s">
        <v>1009</v>
      </c>
      <c r="O116" s="135" t="s">
        <v>745</v>
      </c>
      <c r="P116" s="135" t="s">
        <v>745</v>
      </c>
      <c r="Q116" s="135" t="s">
        <v>745</v>
      </c>
      <c r="R116" s="135" t="s">
        <v>745</v>
      </c>
      <c r="S116" s="164">
        <v>38400309</v>
      </c>
      <c r="T116" s="147">
        <v>1</v>
      </c>
      <c r="U116" s="135" t="s">
        <v>1668</v>
      </c>
      <c r="V116" s="144">
        <v>46144</v>
      </c>
      <c r="W116" s="144">
        <v>46144</v>
      </c>
      <c r="X116" s="134">
        <v>10</v>
      </c>
      <c r="Y116" s="135" t="s">
        <v>1679</v>
      </c>
      <c r="Z116" s="135" t="s">
        <v>1330</v>
      </c>
      <c r="AA116" s="146">
        <v>44377</v>
      </c>
      <c r="AB116" s="145">
        <v>1</v>
      </c>
    </row>
    <row r="117" spans="1:28" s="135" customFormat="1" ht="38.25" x14ac:dyDescent="0.25">
      <c r="A117" s="135">
        <v>116</v>
      </c>
      <c r="B117" s="136">
        <v>42635</v>
      </c>
      <c r="C117" s="136">
        <v>42398</v>
      </c>
      <c r="D117" s="137" t="s">
        <v>51</v>
      </c>
      <c r="E117" s="138" t="s">
        <v>115</v>
      </c>
      <c r="F117" s="137" t="s">
        <v>715</v>
      </c>
      <c r="G117" s="135" t="s">
        <v>228</v>
      </c>
      <c r="H117" s="139">
        <v>890900286</v>
      </c>
      <c r="I117" s="139">
        <v>890980040</v>
      </c>
      <c r="J117" s="135" t="s">
        <v>232</v>
      </c>
      <c r="K117" s="140">
        <v>1</v>
      </c>
      <c r="L117" s="137" t="s">
        <v>372</v>
      </c>
      <c r="M117" s="137" t="s">
        <v>483</v>
      </c>
      <c r="N117" s="141" t="s">
        <v>1046</v>
      </c>
      <c r="O117" s="135" t="s">
        <v>744</v>
      </c>
      <c r="P117" s="135" t="s">
        <v>745</v>
      </c>
      <c r="Q117" s="135" t="s">
        <v>744</v>
      </c>
      <c r="R117" s="148" t="s">
        <v>744</v>
      </c>
      <c r="S117" s="164">
        <v>1274012613</v>
      </c>
      <c r="T117" s="147">
        <v>1</v>
      </c>
      <c r="U117" s="135" t="s">
        <v>1668</v>
      </c>
      <c r="V117" s="144">
        <v>46302</v>
      </c>
      <c r="W117" s="144">
        <v>46302</v>
      </c>
      <c r="X117" s="134">
        <v>10</v>
      </c>
      <c r="Y117" s="135" t="s">
        <v>1181</v>
      </c>
      <c r="Z117" s="135" t="s">
        <v>1792</v>
      </c>
      <c r="AA117" s="146">
        <v>44377</v>
      </c>
      <c r="AB117" s="145">
        <v>1</v>
      </c>
    </row>
    <row r="118" spans="1:28" s="135" customFormat="1" ht="38.25" x14ac:dyDescent="0.25">
      <c r="A118" s="135">
        <v>117</v>
      </c>
      <c r="B118" s="136">
        <v>42628</v>
      </c>
      <c r="C118" s="136">
        <v>42535</v>
      </c>
      <c r="D118" s="137" t="s">
        <v>1059</v>
      </c>
      <c r="E118" s="138" t="s">
        <v>116</v>
      </c>
      <c r="F118" s="137" t="s">
        <v>574</v>
      </c>
      <c r="G118" s="135" t="s">
        <v>228</v>
      </c>
      <c r="H118" s="139">
        <v>890980040</v>
      </c>
      <c r="I118" s="139">
        <v>70133734</v>
      </c>
      <c r="J118" s="135" t="s">
        <v>253</v>
      </c>
      <c r="K118" s="140">
        <v>2</v>
      </c>
      <c r="L118" s="137" t="s">
        <v>404</v>
      </c>
      <c r="M118" s="137" t="s">
        <v>901</v>
      </c>
      <c r="N118" s="141" t="s">
        <v>876</v>
      </c>
      <c r="O118" s="135" t="s">
        <v>745</v>
      </c>
      <c r="P118" s="135" t="s">
        <v>745</v>
      </c>
      <c r="Q118" s="135" t="s">
        <v>745</v>
      </c>
      <c r="R118" s="135" t="s">
        <v>745</v>
      </c>
      <c r="S118" s="164">
        <v>38918407</v>
      </c>
      <c r="T118" s="147">
        <v>1</v>
      </c>
      <c r="U118" s="135" t="s">
        <v>1665</v>
      </c>
      <c r="V118" s="144">
        <v>46280</v>
      </c>
      <c r="W118" s="144">
        <v>46280</v>
      </c>
      <c r="X118" s="134">
        <v>10</v>
      </c>
      <c r="Y118" s="135" t="s">
        <v>232</v>
      </c>
      <c r="Z118" s="135" t="s">
        <v>381</v>
      </c>
      <c r="AA118" s="146">
        <v>44377</v>
      </c>
      <c r="AB118" s="145">
        <v>1</v>
      </c>
    </row>
    <row r="119" spans="1:28" s="135" customFormat="1" ht="25.5" x14ac:dyDescent="0.25">
      <c r="A119" s="135">
        <v>118</v>
      </c>
      <c r="B119" s="136">
        <v>42643</v>
      </c>
      <c r="C119" s="136">
        <v>42608</v>
      </c>
      <c r="D119" s="137" t="s">
        <v>951</v>
      </c>
      <c r="E119" s="138" t="s">
        <v>117</v>
      </c>
      <c r="F119" s="137" t="s">
        <v>575</v>
      </c>
      <c r="G119" s="135" t="s">
        <v>228</v>
      </c>
      <c r="H119" s="139">
        <v>890980040</v>
      </c>
      <c r="I119" s="139">
        <v>43815803</v>
      </c>
      <c r="J119" s="135" t="s">
        <v>1427</v>
      </c>
      <c r="K119" s="140">
        <v>2</v>
      </c>
      <c r="L119" s="137" t="s">
        <v>448</v>
      </c>
      <c r="M119" s="137" t="s">
        <v>892</v>
      </c>
      <c r="N119" s="141" t="s">
        <v>1045</v>
      </c>
      <c r="O119" s="135" t="s">
        <v>745</v>
      </c>
      <c r="P119" s="135" t="s">
        <v>745</v>
      </c>
      <c r="Q119" s="135" t="s">
        <v>745</v>
      </c>
      <c r="R119" s="135" t="s">
        <v>745</v>
      </c>
      <c r="S119" s="164">
        <v>220625280</v>
      </c>
      <c r="T119" s="147">
        <v>1</v>
      </c>
      <c r="U119" s="135" t="s">
        <v>1665</v>
      </c>
      <c r="V119" s="144">
        <v>46295</v>
      </c>
      <c r="W119" s="144">
        <v>46295</v>
      </c>
      <c r="X119" s="134">
        <v>10</v>
      </c>
      <c r="Y119" s="135" t="s">
        <v>364</v>
      </c>
      <c r="Z119" s="135" t="s">
        <v>1297</v>
      </c>
      <c r="AA119" s="146">
        <v>44377</v>
      </c>
      <c r="AB119" s="145">
        <f>VLOOKUP(I119,[1]Sheet1!$D:$O,12,0)</f>
        <v>1</v>
      </c>
    </row>
    <row r="120" spans="1:28" s="135" customFormat="1" ht="63.75" x14ac:dyDescent="0.25">
      <c r="A120" s="135">
        <v>119</v>
      </c>
      <c r="B120" s="136">
        <v>42929</v>
      </c>
      <c r="C120" s="136">
        <v>42881</v>
      </c>
      <c r="D120" s="137" t="s">
        <v>51</v>
      </c>
      <c r="E120" s="138" t="s">
        <v>118</v>
      </c>
      <c r="F120" s="137" t="s">
        <v>576</v>
      </c>
      <c r="G120" s="135" t="s">
        <v>228</v>
      </c>
      <c r="H120" s="139">
        <v>890980040</v>
      </c>
      <c r="I120" s="139">
        <v>388446</v>
      </c>
      <c r="J120" s="135" t="s">
        <v>1428</v>
      </c>
      <c r="K120" s="140">
        <v>2</v>
      </c>
      <c r="L120" s="137" t="s">
        <v>447</v>
      </c>
      <c r="M120" s="137" t="s">
        <v>901</v>
      </c>
      <c r="N120" s="141" t="s">
        <v>1041</v>
      </c>
      <c r="O120" s="135" t="s">
        <v>745</v>
      </c>
      <c r="P120" s="135" t="s">
        <v>745</v>
      </c>
      <c r="Q120" s="135" t="s">
        <v>745</v>
      </c>
      <c r="R120" s="135" t="s">
        <v>745</v>
      </c>
      <c r="S120" s="164">
        <v>73771700</v>
      </c>
      <c r="T120" s="147">
        <v>1</v>
      </c>
      <c r="U120" s="135" t="s">
        <v>1668</v>
      </c>
      <c r="V120" s="144">
        <v>46581</v>
      </c>
      <c r="W120" s="144">
        <v>46581</v>
      </c>
      <c r="X120" s="134">
        <v>10</v>
      </c>
      <c r="Y120" s="135" t="s">
        <v>364</v>
      </c>
      <c r="Z120" s="135" t="s">
        <v>1297</v>
      </c>
      <c r="AA120" s="146">
        <v>44377</v>
      </c>
      <c r="AB120" s="145">
        <v>1</v>
      </c>
    </row>
    <row r="121" spans="1:28" s="135" customFormat="1" ht="63.75" x14ac:dyDescent="0.25">
      <c r="A121" s="135">
        <v>120</v>
      </c>
      <c r="B121" s="136">
        <v>42607</v>
      </c>
      <c r="C121" s="136">
        <v>42607</v>
      </c>
      <c r="D121" s="137" t="s">
        <v>1429</v>
      </c>
      <c r="E121" s="138" t="s">
        <v>1430</v>
      </c>
      <c r="F121" s="138" t="s">
        <v>577</v>
      </c>
      <c r="G121" s="135" t="s">
        <v>229</v>
      </c>
      <c r="H121" s="139">
        <v>890980040</v>
      </c>
      <c r="I121" s="139">
        <v>98579026</v>
      </c>
      <c r="J121" s="135" t="s">
        <v>254</v>
      </c>
      <c r="K121" s="140">
        <v>2</v>
      </c>
      <c r="L121" s="137" t="s">
        <v>406</v>
      </c>
      <c r="M121" s="137" t="s">
        <v>1431</v>
      </c>
      <c r="N121" s="141" t="s">
        <v>1043</v>
      </c>
      <c r="O121" s="135" t="s">
        <v>745</v>
      </c>
      <c r="P121" s="135" t="s">
        <v>745</v>
      </c>
      <c r="Q121" s="135" t="s">
        <v>745</v>
      </c>
      <c r="R121" s="135" t="s">
        <v>745</v>
      </c>
      <c r="S121" s="164">
        <v>262430875</v>
      </c>
      <c r="T121" s="147">
        <v>1</v>
      </c>
      <c r="U121" s="135" t="s">
        <v>1668</v>
      </c>
      <c r="V121" s="144">
        <v>46624</v>
      </c>
      <c r="W121" s="144">
        <v>46624</v>
      </c>
      <c r="X121" s="134">
        <v>10</v>
      </c>
      <c r="Y121" s="135" t="s">
        <v>1793</v>
      </c>
      <c r="Z121" s="135" t="s">
        <v>1330</v>
      </c>
      <c r="AA121" s="146">
        <v>44377</v>
      </c>
      <c r="AB121" s="145">
        <f>VLOOKUP(I121,[1]Sheet1!$D:$O,12,0)</f>
        <v>1</v>
      </c>
    </row>
    <row r="122" spans="1:28" s="135" customFormat="1" ht="38.25" x14ac:dyDescent="0.25">
      <c r="A122" s="135">
        <v>121</v>
      </c>
      <c r="B122" s="136">
        <v>42264</v>
      </c>
      <c r="C122" s="136">
        <v>42222</v>
      </c>
      <c r="D122" s="137" t="s">
        <v>53</v>
      </c>
      <c r="E122" s="138" t="s">
        <v>1432</v>
      </c>
      <c r="F122" s="138" t="s">
        <v>578</v>
      </c>
      <c r="G122" s="135" t="s">
        <v>228</v>
      </c>
      <c r="H122" s="139">
        <v>890980040</v>
      </c>
      <c r="I122" s="139">
        <v>43002624</v>
      </c>
      <c r="J122" s="135" t="s">
        <v>255</v>
      </c>
      <c r="K122" s="140">
        <v>2</v>
      </c>
      <c r="L122" s="137" t="s">
        <v>407</v>
      </c>
      <c r="M122" s="137" t="s">
        <v>1083</v>
      </c>
      <c r="N122" s="141" t="s">
        <v>1009</v>
      </c>
      <c r="O122" s="135" t="s">
        <v>745</v>
      </c>
      <c r="P122" s="135" t="s">
        <v>745</v>
      </c>
      <c r="Q122" s="135" t="s">
        <v>745</v>
      </c>
      <c r="R122" s="135" t="s">
        <v>745</v>
      </c>
      <c r="S122" s="164">
        <v>4630464</v>
      </c>
      <c r="T122" s="147">
        <v>1</v>
      </c>
      <c r="U122" s="135" t="s">
        <v>1672</v>
      </c>
      <c r="V122" s="144">
        <v>45917</v>
      </c>
      <c r="W122" s="144">
        <v>45917</v>
      </c>
      <c r="X122" s="134">
        <v>10</v>
      </c>
      <c r="Y122" s="135" t="s">
        <v>1679</v>
      </c>
      <c r="Z122" s="135" t="s">
        <v>1330</v>
      </c>
      <c r="AA122" s="146">
        <v>44377</v>
      </c>
      <c r="AB122" s="145">
        <v>2</v>
      </c>
    </row>
    <row r="123" spans="1:28" s="135" customFormat="1" ht="38.25" x14ac:dyDescent="0.25">
      <c r="A123" s="135">
        <v>122</v>
      </c>
      <c r="B123" s="136">
        <v>42515</v>
      </c>
      <c r="C123" s="136">
        <v>42503</v>
      </c>
      <c r="D123" s="137" t="s">
        <v>51</v>
      </c>
      <c r="E123" s="138" t="s">
        <v>119</v>
      </c>
      <c r="F123" s="137" t="s">
        <v>579</v>
      </c>
      <c r="G123" s="135" t="s">
        <v>228</v>
      </c>
      <c r="H123" s="139">
        <v>890980040</v>
      </c>
      <c r="I123" s="139">
        <v>42975262</v>
      </c>
      <c r="J123" s="135" t="s">
        <v>256</v>
      </c>
      <c r="K123" s="140">
        <v>2</v>
      </c>
      <c r="L123" s="137" t="s">
        <v>391</v>
      </c>
      <c r="M123" s="137" t="s">
        <v>1277</v>
      </c>
      <c r="N123" s="141" t="s">
        <v>1047</v>
      </c>
      <c r="O123" s="135" t="s">
        <v>745</v>
      </c>
      <c r="P123" s="135" t="s">
        <v>745</v>
      </c>
      <c r="Q123" s="135" t="s">
        <v>745</v>
      </c>
      <c r="R123" s="135" t="s">
        <v>745</v>
      </c>
      <c r="S123" s="164">
        <v>42650429</v>
      </c>
      <c r="T123" s="147">
        <v>1</v>
      </c>
      <c r="U123" s="135" t="s">
        <v>1668</v>
      </c>
      <c r="V123" s="144">
        <v>46167</v>
      </c>
      <c r="W123" s="144">
        <v>46167</v>
      </c>
      <c r="X123" s="134">
        <v>10</v>
      </c>
      <c r="Y123" s="135" t="s">
        <v>1679</v>
      </c>
      <c r="Z123" s="135" t="s">
        <v>381</v>
      </c>
      <c r="AA123" s="146">
        <v>44377</v>
      </c>
      <c r="AB123" s="145">
        <f>VLOOKUP(I123,[1]Sheet1!$D:$O,12,0)</f>
        <v>1</v>
      </c>
    </row>
    <row r="124" spans="1:28" s="135" customFormat="1" ht="38.25" x14ac:dyDescent="0.25">
      <c r="A124" s="135">
        <v>123</v>
      </c>
      <c r="B124" s="136">
        <v>42675</v>
      </c>
      <c r="C124" s="136">
        <v>42254</v>
      </c>
      <c r="D124" s="137" t="s">
        <v>1412</v>
      </c>
      <c r="E124" s="138" t="s">
        <v>120</v>
      </c>
      <c r="F124" s="137" t="s">
        <v>580</v>
      </c>
      <c r="G124" s="135" t="s">
        <v>228</v>
      </c>
      <c r="H124" s="139">
        <v>890980040</v>
      </c>
      <c r="I124" s="139">
        <v>32493301</v>
      </c>
      <c r="J124" s="135" t="s">
        <v>257</v>
      </c>
      <c r="K124" s="140">
        <v>2</v>
      </c>
      <c r="L124" s="137" t="s">
        <v>403</v>
      </c>
      <c r="M124" s="137" t="s">
        <v>1083</v>
      </c>
      <c r="N124" s="141" t="s">
        <v>950</v>
      </c>
      <c r="O124" s="135" t="s">
        <v>745</v>
      </c>
      <c r="P124" s="135" t="s">
        <v>745</v>
      </c>
      <c r="Q124" s="135" t="s">
        <v>745</v>
      </c>
      <c r="R124" s="135" t="s">
        <v>745</v>
      </c>
      <c r="S124" s="164">
        <v>152761532</v>
      </c>
      <c r="T124" s="147">
        <v>1</v>
      </c>
      <c r="U124" s="135" t="s">
        <v>1665</v>
      </c>
      <c r="V124" s="144">
        <v>45962</v>
      </c>
      <c r="W124" s="144">
        <v>45962</v>
      </c>
      <c r="X124" s="134">
        <v>10</v>
      </c>
      <c r="Y124" s="135" t="s">
        <v>1679</v>
      </c>
      <c r="Z124" s="135" t="s">
        <v>1330</v>
      </c>
      <c r="AA124" s="146">
        <v>44377</v>
      </c>
      <c r="AB124" s="145">
        <v>1</v>
      </c>
    </row>
    <row r="125" spans="1:28" s="135" customFormat="1" ht="38.25" x14ac:dyDescent="0.25">
      <c r="A125" s="135">
        <v>124</v>
      </c>
      <c r="B125" s="136">
        <v>42676</v>
      </c>
      <c r="C125" s="136">
        <v>42605</v>
      </c>
      <c r="D125" s="137" t="s">
        <v>51</v>
      </c>
      <c r="E125" s="138" t="s">
        <v>1433</v>
      </c>
      <c r="F125" s="137" t="s">
        <v>581</v>
      </c>
      <c r="G125" s="135" t="s">
        <v>228</v>
      </c>
      <c r="H125" s="139">
        <v>890980040</v>
      </c>
      <c r="I125" s="139">
        <v>3545683</v>
      </c>
      <c r="J125" s="135" t="s">
        <v>258</v>
      </c>
      <c r="K125" s="140">
        <v>2</v>
      </c>
      <c r="L125" s="137" t="s">
        <v>408</v>
      </c>
      <c r="M125" s="137" t="s">
        <v>1083</v>
      </c>
      <c r="N125" s="141" t="s">
        <v>1009</v>
      </c>
      <c r="O125" s="135" t="s">
        <v>745</v>
      </c>
      <c r="P125" s="135" t="s">
        <v>745</v>
      </c>
      <c r="Q125" s="135" t="s">
        <v>745</v>
      </c>
      <c r="R125" s="135" t="s">
        <v>745</v>
      </c>
      <c r="S125" s="164">
        <v>55476799</v>
      </c>
      <c r="T125" s="147">
        <v>1</v>
      </c>
      <c r="U125" s="135" t="s">
        <v>1668</v>
      </c>
      <c r="V125" s="144">
        <v>46328</v>
      </c>
      <c r="W125" s="144">
        <v>46328</v>
      </c>
      <c r="X125" s="134">
        <v>3</v>
      </c>
      <c r="Y125" s="135" t="s">
        <v>1679</v>
      </c>
      <c r="Z125" s="135" t="s">
        <v>1330</v>
      </c>
      <c r="AA125" s="146">
        <v>44377</v>
      </c>
      <c r="AB125" s="145">
        <v>1</v>
      </c>
    </row>
    <row r="126" spans="1:28" s="135" customFormat="1" ht="25.5" x14ac:dyDescent="0.25">
      <c r="A126" s="135">
        <v>125</v>
      </c>
      <c r="B126" s="136">
        <v>42754</v>
      </c>
      <c r="C126" s="136">
        <v>42705</v>
      </c>
      <c r="D126" s="137" t="s">
        <v>1429</v>
      </c>
      <c r="E126" s="138" t="s">
        <v>1434</v>
      </c>
      <c r="F126" s="138" t="s">
        <v>716</v>
      </c>
      <c r="G126" s="135" t="s">
        <v>229</v>
      </c>
      <c r="H126" s="139">
        <v>890980040</v>
      </c>
      <c r="I126" s="139">
        <v>21331431</v>
      </c>
      <c r="J126" s="135" t="s">
        <v>1435</v>
      </c>
      <c r="K126" s="140">
        <v>2</v>
      </c>
      <c r="L126" s="137" t="s">
        <v>414</v>
      </c>
      <c r="M126" s="137" t="s">
        <v>460</v>
      </c>
      <c r="N126" s="141" t="s">
        <v>902</v>
      </c>
      <c r="O126" s="135" t="s">
        <v>745</v>
      </c>
      <c r="P126" s="135" t="s">
        <v>745</v>
      </c>
      <c r="Q126" s="135" t="s">
        <v>745</v>
      </c>
      <c r="R126" s="135" t="s">
        <v>745</v>
      </c>
      <c r="S126" s="164">
        <v>27562174</v>
      </c>
      <c r="T126" s="147">
        <v>1</v>
      </c>
      <c r="U126" s="135" t="s">
        <v>1659</v>
      </c>
      <c r="V126" s="144">
        <v>46407</v>
      </c>
      <c r="W126" s="144">
        <v>46407</v>
      </c>
      <c r="X126" s="134">
        <v>10</v>
      </c>
      <c r="Y126" s="135" t="s">
        <v>364</v>
      </c>
      <c r="Z126" s="135" t="s">
        <v>1330</v>
      </c>
      <c r="AA126" s="146">
        <v>44377</v>
      </c>
      <c r="AB126" s="145">
        <v>1</v>
      </c>
    </row>
    <row r="127" spans="1:28" s="135" customFormat="1" ht="38.25" x14ac:dyDescent="0.25">
      <c r="A127" s="135">
        <v>126</v>
      </c>
      <c r="B127" s="136">
        <v>42758</v>
      </c>
      <c r="C127" s="136">
        <v>42690</v>
      </c>
      <c r="D127" s="137" t="s">
        <v>1063</v>
      </c>
      <c r="E127" s="138" t="s">
        <v>121</v>
      </c>
      <c r="F127" s="137" t="s">
        <v>582</v>
      </c>
      <c r="G127" s="135" t="s">
        <v>228</v>
      </c>
      <c r="H127" s="139">
        <v>890980040</v>
      </c>
      <c r="I127" s="139">
        <v>39354490</v>
      </c>
      <c r="J127" s="135" t="s">
        <v>259</v>
      </c>
      <c r="K127" s="140">
        <v>2</v>
      </c>
      <c r="L127" s="137" t="s">
        <v>410</v>
      </c>
      <c r="M127" s="137" t="s">
        <v>901</v>
      </c>
      <c r="N127" s="141" t="s">
        <v>876</v>
      </c>
      <c r="O127" s="135" t="s">
        <v>745</v>
      </c>
      <c r="P127" s="135" t="s">
        <v>745</v>
      </c>
      <c r="Q127" s="135" t="s">
        <v>745</v>
      </c>
      <c r="R127" s="135" t="s">
        <v>745</v>
      </c>
      <c r="S127" s="164">
        <v>33000000</v>
      </c>
      <c r="T127" s="147">
        <v>1</v>
      </c>
      <c r="U127" s="135" t="s">
        <v>1668</v>
      </c>
      <c r="V127" s="144">
        <v>46714</v>
      </c>
      <c r="W127" s="144">
        <v>46714</v>
      </c>
      <c r="X127" s="134">
        <v>10</v>
      </c>
      <c r="Y127" s="135" t="s">
        <v>232</v>
      </c>
      <c r="Z127" s="135" t="s">
        <v>381</v>
      </c>
      <c r="AA127" s="146">
        <v>44377</v>
      </c>
      <c r="AB127" s="145">
        <v>1</v>
      </c>
    </row>
    <row r="128" spans="1:28" s="135" customFormat="1" ht="25.5" x14ac:dyDescent="0.25">
      <c r="A128" s="135">
        <v>127</v>
      </c>
      <c r="B128" s="136">
        <v>42277</v>
      </c>
      <c r="C128" s="136">
        <v>42044</v>
      </c>
      <c r="D128" s="137" t="s">
        <v>51</v>
      </c>
      <c r="E128" s="138" t="s">
        <v>1436</v>
      </c>
      <c r="F128" s="137" t="s">
        <v>708</v>
      </c>
      <c r="G128" s="135" t="s">
        <v>228</v>
      </c>
      <c r="H128" s="139">
        <v>899999734</v>
      </c>
      <c r="I128" s="139">
        <v>890980040</v>
      </c>
      <c r="J128" s="135" t="s">
        <v>364</v>
      </c>
      <c r="K128" s="140">
        <v>1</v>
      </c>
      <c r="L128" s="137" t="s">
        <v>1297</v>
      </c>
      <c r="M128" s="137" t="s">
        <v>892</v>
      </c>
      <c r="N128" s="141" t="s">
        <v>1039</v>
      </c>
      <c r="O128" s="135" t="s">
        <v>744</v>
      </c>
      <c r="P128" s="135" t="s">
        <v>0</v>
      </c>
      <c r="Q128" s="135" t="s">
        <v>0</v>
      </c>
      <c r="R128" s="135" t="s">
        <v>0</v>
      </c>
      <c r="S128" s="164">
        <v>4257605333</v>
      </c>
      <c r="T128" s="147">
        <v>1</v>
      </c>
      <c r="U128" s="135" t="s">
        <v>1668</v>
      </c>
      <c r="V128" s="144">
        <v>45685</v>
      </c>
      <c r="W128" s="144">
        <v>45685</v>
      </c>
      <c r="X128" s="134">
        <v>10</v>
      </c>
      <c r="Y128" s="135" t="s">
        <v>1156</v>
      </c>
      <c r="Z128" s="135" t="s">
        <v>1794</v>
      </c>
      <c r="AA128" s="146">
        <v>44377</v>
      </c>
      <c r="AB128" s="145">
        <v>1</v>
      </c>
    </row>
    <row r="129" spans="1:28" s="152" customFormat="1" ht="38.25" x14ac:dyDescent="0.25">
      <c r="A129" s="135">
        <v>128</v>
      </c>
      <c r="B129" s="149">
        <v>42460</v>
      </c>
      <c r="C129" s="149">
        <v>42404</v>
      </c>
      <c r="D129" s="150" t="s">
        <v>51</v>
      </c>
      <c r="E129" s="151" t="s">
        <v>122</v>
      </c>
      <c r="F129" s="151" t="s">
        <v>583</v>
      </c>
      <c r="G129" s="152" t="s">
        <v>228</v>
      </c>
      <c r="H129" s="153">
        <v>890980040</v>
      </c>
      <c r="I129" s="153">
        <v>8288352</v>
      </c>
      <c r="J129" s="152" t="s">
        <v>260</v>
      </c>
      <c r="K129" s="154">
        <v>2</v>
      </c>
      <c r="L129" s="150" t="s">
        <v>389</v>
      </c>
      <c r="M129" s="150" t="s">
        <v>1277</v>
      </c>
      <c r="N129" s="155" t="s">
        <v>1009</v>
      </c>
      <c r="O129" s="152" t="s">
        <v>745</v>
      </c>
      <c r="P129" s="152" t="s">
        <v>745</v>
      </c>
      <c r="Q129" s="152" t="s">
        <v>745</v>
      </c>
      <c r="R129" s="152" t="s">
        <v>745</v>
      </c>
      <c r="S129" s="164">
        <v>104490713</v>
      </c>
      <c r="T129" s="157">
        <v>1</v>
      </c>
      <c r="U129" s="152" t="s">
        <v>1668</v>
      </c>
      <c r="V129" s="158">
        <v>46112</v>
      </c>
      <c r="W129" s="158">
        <v>46112</v>
      </c>
      <c r="X129" s="134">
        <v>10</v>
      </c>
      <c r="Y129" s="152" t="s">
        <v>1680</v>
      </c>
      <c r="Z129" s="152" t="s">
        <v>381</v>
      </c>
      <c r="AA129" s="187">
        <v>44377</v>
      </c>
      <c r="AB129" s="159">
        <f>VLOOKUP(I129,[1]Sheet1!$D:$O,12,0)</f>
        <v>1</v>
      </c>
    </row>
    <row r="130" spans="1:28" s="135" customFormat="1" ht="25.5" x14ac:dyDescent="0.25">
      <c r="A130" s="135">
        <v>129</v>
      </c>
      <c r="B130" s="136">
        <v>42753</v>
      </c>
      <c r="C130" s="136">
        <v>42753</v>
      </c>
      <c r="D130" s="137" t="s">
        <v>59</v>
      </c>
      <c r="E130" s="138" t="s">
        <v>1437</v>
      </c>
      <c r="F130" s="137" t="s">
        <v>584</v>
      </c>
      <c r="G130" s="135" t="s">
        <v>229</v>
      </c>
      <c r="H130" s="139">
        <v>890980040</v>
      </c>
      <c r="I130" s="139">
        <v>3312573</v>
      </c>
      <c r="J130" s="135" t="s">
        <v>261</v>
      </c>
      <c r="K130" s="140">
        <v>2</v>
      </c>
      <c r="L130" s="137" t="s">
        <v>414</v>
      </c>
      <c r="M130" s="137" t="s">
        <v>460</v>
      </c>
      <c r="N130" s="141" t="s">
        <v>902</v>
      </c>
      <c r="O130" s="135" t="s">
        <v>745</v>
      </c>
      <c r="P130" s="135" t="s">
        <v>745</v>
      </c>
      <c r="Q130" s="135" t="s">
        <v>745</v>
      </c>
      <c r="R130" s="135" t="s">
        <v>745</v>
      </c>
      <c r="S130" s="164">
        <v>32583490</v>
      </c>
      <c r="T130" s="147">
        <v>1</v>
      </c>
      <c r="U130" s="135" t="s">
        <v>1659</v>
      </c>
      <c r="V130" s="144">
        <v>46405</v>
      </c>
      <c r="W130" s="144">
        <v>46405</v>
      </c>
      <c r="X130" s="134">
        <v>10</v>
      </c>
      <c r="Y130" s="135" t="s">
        <v>364</v>
      </c>
      <c r="Z130" s="135" t="s">
        <v>1330</v>
      </c>
      <c r="AA130" s="146">
        <v>44377</v>
      </c>
      <c r="AB130" s="145">
        <v>1</v>
      </c>
    </row>
    <row r="131" spans="1:28" s="135" customFormat="1" ht="51" x14ac:dyDescent="0.25">
      <c r="A131" s="135">
        <v>130</v>
      </c>
      <c r="B131" s="136">
        <v>42669</v>
      </c>
      <c r="C131" s="136">
        <v>42440</v>
      </c>
      <c r="D131" s="137" t="s">
        <v>1059</v>
      </c>
      <c r="E131" s="138" t="s">
        <v>123</v>
      </c>
      <c r="F131" s="138" t="s">
        <v>717</v>
      </c>
      <c r="G131" s="135" t="s">
        <v>228</v>
      </c>
      <c r="H131" s="139">
        <v>890980040</v>
      </c>
      <c r="I131" s="139">
        <v>32336938</v>
      </c>
      <c r="J131" s="135" t="s">
        <v>1438</v>
      </c>
      <c r="K131" s="140">
        <v>2</v>
      </c>
      <c r="L131" s="137" t="s">
        <v>1439</v>
      </c>
      <c r="M131" s="137" t="s">
        <v>892</v>
      </c>
      <c r="N131" s="141" t="s">
        <v>1023</v>
      </c>
      <c r="O131" s="135" t="s">
        <v>745</v>
      </c>
      <c r="P131" s="135" t="s">
        <v>745</v>
      </c>
      <c r="Q131" s="135" t="s">
        <v>745</v>
      </c>
      <c r="R131" s="135" t="s">
        <v>745</v>
      </c>
      <c r="S131" s="164">
        <v>813017000</v>
      </c>
      <c r="T131" s="147">
        <v>1</v>
      </c>
      <c r="U131" s="135" t="s">
        <v>1665</v>
      </c>
      <c r="V131" s="144">
        <v>46321</v>
      </c>
      <c r="W131" s="144">
        <v>46321</v>
      </c>
      <c r="X131" s="134">
        <v>10</v>
      </c>
      <c r="Y131" s="135" t="s">
        <v>1795</v>
      </c>
      <c r="Z131" s="135" t="s">
        <v>1297</v>
      </c>
      <c r="AA131" s="146">
        <v>44377</v>
      </c>
      <c r="AB131" s="145">
        <v>1</v>
      </c>
    </row>
    <row r="132" spans="1:28" s="135" customFormat="1" ht="38.25" x14ac:dyDescent="0.25">
      <c r="A132" s="135">
        <v>131</v>
      </c>
      <c r="B132" s="136">
        <v>42457</v>
      </c>
      <c r="C132" s="136">
        <v>42258</v>
      </c>
      <c r="D132" s="137" t="s">
        <v>51</v>
      </c>
      <c r="E132" s="138" t="s">
        <v>1440</v>
      </c>
      <c r="F132" s="137" t="s">
        <v>718</v>
      </c>
      <c r="G132" s="135" t="s">
        <v>228</v>
      </c>
      <c r="H132" s="139">
        <v>890980040</v>
      </c>
      <c r="I132" s="139">
        <v>32508887</v>
      </c>
      <c r="J132" s="135" t="s">
        <v>262</v>
      </c>
      <c r="K132" s="140">
        <v>2</v>
      </c>
      <c r="L132" s="137" t="s">
        <v>383</v>
      </c>
      <c r="M132" s="137" t="s">
        <v>901</v>
      </c>
      <c r="N132" s="141" t="s">
        <v>1009</v>
      </c>
      <c r="O132" s="135" t="s">
        <v>745</v>
      </c>
      <c r="P132" s="135" t="s">
        <v>745</v>
      </c>
      <c r="Q132" s="135" t="s">
        <v>745</v>
      </c>
      <c r="R132" s="135" t="s">
        <v>745</v>
      </c>
      <c r="S132" s="164">
        <v>66089939</v>
      </c>
      <c r="T132" s="147">
        <v>1</v>
      </c>
      <c r="U132" s="135" t="s">
        <v>1668</v>
      </c>
      <c r="V132" s="144">
        <v>46109</v>
      </c>
      <c r="W132" s="144">
        <v>46109</v>
      </c>
      <c r="X132" s="134">
        <v>8</v>
      </c>
      <c r="Y132" s="135" t="s">
        <v>1679</v>
      </c>
      <c r="Z132" s="135" t="s">
        <v>1330</v>
      </c>
      <c r="AA132" s="146">
        <v>44377</v>
      </c>
      <c r="AB132" s="145">
        <v>1</v>
      </c>
    </row>
    <row r="133" spans="1:28" s="135" customFormat="1" ht="25.5" x14ac:dyDescent="0.25">
      <c r="A133" s="135">
        <v>132</v>
      </c>
      <c r="B133" s="136">
        <v>42790</v>
      </c>
      <c r="C133" s="136">
        <v>42718</v>
      </c>
      <c r="D133" s="137" t="s">
        <v>66</v>
      </c>
      <c r="E133" s="138" t="s">
        <v>124</v>
      </c>
      <c r="F133" s="138" t="s">
        <v>585</v>
      </c>
      <c r="G133" s="135" t="s">
        <v>229</v>
      </c>
      <c r="H133" s="139">
        <v>890980040</v>
      </c>
      <c r="I133" s="139">
        <v>3399571</v>
      </c>
      <c r="J133" s="135" t="s">
        <v>263</v>
      </c>
      <c r="K133" s="140">
        <v>2</v>
      </c>
      <c r="L133" s="137" t="s">
        <v>409</v>
      </c>
      <c r="M133" s="137" t="s">
        <v>906</v>
      </c>
      <c r="N133" s="141" t="s">
        <v>902</v>
      </c>
      <c r="O133" s="135" t="s">
        <v>745</v>
      </c>
      <c r="P133" s="135" t="s">
        <v>745</v>
      </c>
      <c r="Q133" s="135" t="s">
        <v>745</v>
      </c>
      <c r="R133" s="135" t="s">
        <v>745</v>
      </c>
      <c r="S133" s="164">
        <v>24474772</v>
      </c>
      <c r="T133" s="147">
        <v>1</v>
      </c>
      <c r="U133" s="135" t="s">
        <v>1659</v>
      </c>
      <c r="V133" s="144">
        <v>46077</v>
      </c>
      <c r="W133" s="144">
        <v>46077</v>
      </c>
      <c r="X133" s="134">
        <v>10</v>
      </c>
      <c r="Y133" s="135" t="s">
        <v>232</v>
      </c>
      <c r="Z133" s="135" t="s">
        <v>381</v>
      </c>
      <c r="AA133" s="146">
        <v>44377</v>
      </c>
      <c r="AB133" s="145">
        <v>1</v>
      </c>
    </row>
    <row r="134" spans="1:28" s="135" customFormat="1" ht="38.25" x14ac:dyDescent="0.25">
      <c r="A134" s="135">
        <v>133</v>
      </c>
      <c r="B134" s="136">
        <v>42608</v>
      </c>
      <c r="C134" s="136">
        <v>42041</v>
      </c>
      <c r="D134" s="137" t="s">
        <v>1442</v>
      </c>
      <c r="E134" s="138" t="s">
        <v>1443</v>
      </c>
      <c r="F134" s="137" t="s">
        <v>719</v>
      </c>
      <c r="G134" s="135" t="s">
        <v>228</v>
      </c>
      <c r="H134" s="139">
        <v>890980040</v>
      </c>
      <c r="I134" s="139">
        <v>860002400</v>
      </c>
      <c r="J134" s="135" t="s">
        <v>264</v>
      </c>
      <c r="K134" s="140">
        <v>2</v>
      </c>
      <c r="L134" s="137" t="s">
        <v>1444</v>
      </c>
      <c r="M134" s="137" t="s">
        <v>1083</v>
      </c>
      <c r="N134" s="141" t="s">
        <v>1048</v>
      </c>
      <c r="O134" s="135" t="s">
        <v>745</v>
      </c>
      <c r="P134" s="135" t="s">
        <v>745</v>
      </c>
      <c r="Q134" s="135" t="s">
        <v>745</v>
      </c>
      <c r="R134" s="135" t="s">
        <v>745</v>
      </c>
      <c r="S134" s="164">
        <v>40488298</v>
      </c>
      <c r="T134" s="147">
        <v>1</v>
      </c>
      <c r="U134" s="135" t="s">
        <v>1665</v>
      </c>
      <c r="V134" s="144">
        <v>46260</v>
      </c>
      <c r="W134" s="144">
        <v>46260</v>
      </c>
      <c r="X134" s="134">
        <v>10</v>
      </c>
      <c r="Y134" s="135" t="s">
        <v>1796</v>
      </c>
      <c r="Z134" s="135" t="s">
        <v>1330</v>
      </c>
      <c r="AA134" s="146">
        <v>44377</v>
      </c>
      <c r="AB134" s="145">
        <v>1</v>
      </c>
    </row>
    <row r="135" spans="1:28" s="135" customFormat="1" ht="38.25" x14ac:dyDescent="0.25">
      <c r="A135" s="135">
        <v>134</v>
      </c>
      <c r="B135" s="136">
        <v>42810</v>
      </c>
      <c r="C135" s="136">
        <v>42698</v>
      </c>
      <c r="D135" s="137" t="s">
        <v>51</v>
      </c>
      <c r="E135" s="138" t="s">
        <v>125</v>
      </c>
      <c r="F135" s="137" t="s">
        <v>586</v>
      </c>
      <c r="G135" s="135" t="s">
        <v>228</v>
      </c>
      <c r="H135" s="139">
        <v>890980040</v>
      </c>
      <c r="I135" s="139">
        <v>42870591</v>
      </c>
      <c r="J135" s="135" t="s">
        <v>265</v>
      </c>
      <c r="K135" s="140">
        <v>2</v>
      </c>
      <c r="L135" s="137" t="s">
        <v>411</v>
      </c>
      <c r="M135" s="137" t="s">
        <v>901</v>
      </c>
      <c r="N135" s="141" t="s">
        <v>876</v>
      </c>
      <c r="O135" s="135" t="s">
        <v>0</v>
      </c>
      <c r="P135" s="135" t="s">
        <v>0</v>
      </c>
      <c r="Q135" s="135" t="s">
        <v>0</v>
      </c>
      <c r="R135" s="148" t="s">
        <v>0</v>
      </c>
      <c r="S135" s="164">
        <v>35200000</v>
      </c>
      <c r="T135" s="147">
        <v>1</v>
      </c>
      <c r="U135" s="135" t="s">
        <v>1668</v>
      </c>
      <c r="V135" s="144">
        <v>46462</v>
      </c>
      <c r="W135" s="144">
        <v>46462</v>
      </c>
      <c r="X135" s="134">
        <v>10</v>
      </c>
      <c r="Y135" s="135" t="s">
        <v>232</v>
      </c>
      <c r="Z135" s="135" t="s">
        <v>381</v>
      </c>
      <c r="AA135" s="146">
        <v>44377</v>
      </c>
      <c r="AB135" s="145">
        <f>VLOOKUP(I135,[1]Sheet1!$D:$O,12,0)</f>
        <v>1</v>
      </c>
    </row>
    <row r="136" spans="1:28" s="135" customFormat="1" ht="38.25" x14ac:dyDescent="0.25">
      <c r="A136" s="135">
        <v>135</v>
      </c>
      <c r="B136" s="136">
        <v>42263</v>
      </c>
      <c r="C136" s="136">
        <v>42173</v>
      </c>
      <c r="D136" s="137" t="s">
        <v>1061</v>
      </c>
      <c r="E136" s="138" t="s">
        <v>126</v>
      </c>
      <c r="F136" s="138" t="s">
        <v>587</v>
      </c>
      <c r="G136" s="135" t="s">
        <v>228</v>
      </c>
      <c r="H136" s="139">
        <v>890980040</v>
      </c>
      <c r="I136" s="139">
        <v>32333557</v>
      </c>
      <c r="J136" s="135" t="s">
        <v>266</v>
      </c>
      <c r="K136" s="140">
        <v>2</v>
      </c>
      <c r="L136" s="137" t="s">
        <v>412</v>
      </c>
      <c r="M136" s="137" t="s">
        <v>901</v>
      </c>
      <c r="N136" s="141" t="s">
        <v>1409</v>
      </c>
      <c r="O136" s="135" t="s">
        <v>0</v>
      </c>
      <c r="P136" s="135" t="s">
        <v>0</v>
      </c>
      <c r="Q136" s="135" t="s">
        <v>0</v>
      </c>
      <c r="R136" s="148" t="s">
        <v>0</v>
      </c>
      <c r="S136" s="164">
        <v>19030795</v>
      </c>
      <c r="T136" s="147">
        <v>1</v>
      </c>
      <c r="U136" s="135" t="s">
        <v>1669</v>
      </c>
      <c r="V136" s="144">
        <v>45826</v>
      </c>
      <c r="W136" s="144">
        <v>45826</v>
      </c>
      <c r="X136" s="134">
        <v>10</v>
      </c>
      <c r="Y136" s="135" t="s">
        <v>1680</v>
      </c>
      <c r="Z136" s="135" t="s">
        <v>381</v>
      </c>
      <c r="AA136" s="146">
        <v>44377</v>
      </c>
      <c r="AB136" s="145">
        <f>VLOOKUP(I136,[1]Sheet1!$D:$O,12,0)</f>
        <v>1</v>
      </c>
    </row>
    <row r="137" spans="1:28" s="135" customFormat="1" ht="38.25" x14ac:dyDescent="0.25">
      <c r="A137" s="135">
        <v>136</v>
      </c>
      <c r="B137" s="136">
        <v>42789</v>
      </c>
      <c r="C137" s="136">
        <v>42773</v>
      </c>
      <c r="D137" s="137" t="s">
        <v>55</v>
      </c>
      <c r="E137" s="138" t="s">
        <v>127</v>
      </c>
      <c r="F137" s="137" t="s">
        <v>588</v>
      </c>
      <c r="G137" s="135" t="s">
        <v>228</v>
      </c>
      <c r="H137" s="139">
        <v>890980040</v>
      </c>
      <c r="I137" s="139">
        <v>43908912</v>
      </c>
      <c r="J137" s="135" t="s">
        <v>267</v>
      </c>
      <c r="K137" s="140">
        <v>2</v>
      </c>
      <c r="L137" s="137" t="s">
        <v>413</v>
      </c>
      <c r="M137" s="137" t="s">
        <v>901</v>
      </c>
      <c r="N137" s="141" t="s">
        <v>950</v>
      </c>
      <c r="O137" s="135" t="s">
        <v>745</v>
      </c>
      <c r="P137" s="135" t="s">
        <v>745</v>
      </c>
      <c r="Q137" s="135" t="s">
        <v>745</v>
      </c>
      <c r="R137" s="135" t="s">
        <v>745</v>
      </c>
      <c r="S137" s="164">
        <v>30667719</v>
      </c>
      <c r="T137" s="147">
        <v>1</v>
      </c>
      <c r="U137" s="135" t="s">
        <v>1668</v>
      </c>
      <c r="V137" s="144">
        <v>46441</v>
      </c>
      <c r="W137" s="144">
        <v>46441</v>
      </c>
      <c r="X137" s="134">
        <v>10</v>
      </c>
      <c r="Y137" s="135" t="s">
        <v>232</v>
      </c>
      <c r="Z137" s="135" t="s">
        <v>381</v>
      </c>
      <c r="AA137" s="146">
        <v>44377</v>
      </c>
      <c r="AB137" s="145">
        <f>VLOOKUP(I137,[1]Sheet1!$D:$O,12,0)</f>
        <v>1</v>
      </c>
    </row>
    <row r="138" spans="1:28" s="135" customFormat="1" ht="25.5" x14ac:dyDescent="0.25">
      <c r="A138" s="135">
        <v>137</v>
      </c>
      <c r="B138" s="136">
        <v>42815</v>
      </c>
      <c r="C138" s="136">
        <v>42801</v>
      </c>
      <c r="D138" s="137" t="s">
        <v>66</v>
      </c>
      <c r="E138" s="138" t="s">
        <v>128</v>
      </c>
      <c r="F138" s="137" t="s">
        <v>589</v>
      </c>
      <c r="G138" s="135" t="s">
        <v>229</v>
      </c>
      <c r="H138" s="139">
        <v>890980040</v>
      </c>
      <c r="I138" s="139">
        <v>8242639</v>
      </c>
      <c r="J138" s="135" t="s">
        <v>268</v>
      </c>
      <c r="K138" s="140">
        <v>2</v>
      </c>
      <c r="L138" s="137" t="s">
        <v>409</v>
      </c>
      <c r="M138" s="137" t="s">
        <v>460</v>
      </c>
      <c r="N138" s="141" t="s">
        <v>902</v>
      </c>
      <c r="O138" s="135" t="s">
        <v>745</v>
      </c>
      <c r="P138" s="135" t="s">
        <v>745</v>
      </c>
      <c r="Q138" s="135" t="s">
        <v>745</v>
      </c>
      <c r="R138" s="135" t="s">
        <v>745</v>
      </c>
      <c r="S138" s="164">
        <v>29486635</v>
      </c>
      <c r="T138" s="147">
        <v>1</v>
      </c>
      <c r="U138" s="135" t="s">
        <v>1673</v>
      </c>
      <c r="V138" s="144">
        <v>46467</v>
      </c>
      <c r="W138" s="144">
        <v>46467</v>
      </c>
      <c r="X138" s="134">
        <v>10</v>
      </c>
      <c r="Y138" s="135" t="s">
        <v>232</v>
      </c>
      <c r="Z138" s="135" t="s">
        <v>381</v>
      </c>
      <c r="AA138" s="146">
        <v>44377</v>
      </c>
      <c r="AB138" s="145">
        <v>1</v>
      </c>
    </row>
    <row r="139" spans="1:28" s="135" customFormat="1" ht="25.5" x14ac:dyDescent="0.25">
      <c r="A139" s="135">
        <v>138</v>
      </c>
      <c r="B139" s="136">
        <v>42824</v>
      </c>
      <c r="C139" s="136">
        <v>42695</v>
      </c>
      <c r="D139" s="137" t="s">
        <v>1445</v>
      </c>
      <c r="E139" s="138" t="s">
        <v>129</v>
      </c>
      <c r="F139" s="137" t="s">
        <v>590</v>
      </c>
      <c r="G139" s="135" t="s">
        <v>229</v>
      </c>
      <c r="H139" s="139">
        <v>890980040</v>
      </c>
      <c r="I139" s="139">
        <v>32412827</v>
      </c>
      <c r="J139" s="135" t="s">
        <v>269</v>
      </c>
      <c r="K139" s="140">
        <v>2</v>
      </c>
      <c r="L139" s="137" t="s">
        <v>414</v>
      </c>
      <c r="M139" s="137" t="s">
        <v>460</v>
      </c>
      <c r="N139" s="141" t="s">
        <v>902</v>
      </c>
      <c r="O139" s="135" t="s">
        <v>745</v>
      </c>
      <c r="P139" s="135" t="s">
        <v>745</v>
      </c>
      <c r="Q139" s="135" t="s">
        <v>745</v>
      </c>
      <c r="R139" s="135" t="s">
        <v>745</v>
      </c>
      <c r="S139" s="164">
        <v>21227146</v>
      </c>
      <c r="T139" s="147">
        <v>1</v>
      </c>
      <c r="U139" s="135" t="s">
        <v>1673</v>
      </c>
      <c r="V139" s="144">
        <v>46417</v>
      </c>
      <c r="W139" s="144">
        <v>46417</v>
      </c>
      <c r="X139" s="134">
        <v>10</v>
      </c>
      <c r="Y139" s="135" t="s">
        <v>232</v>
      </c>
      <c r="Z139" s="135" t="s">
        <v>883</v>
      </c>
      <c r="AA139" s="146">
        <v>44377</v>
      </c>
      <c r="AB139" s="145">
        <f>VLOOKUP(I139,[1]Sheet1!$D:$O,12,0)</f>
        <v>1</v>
      </c>
    </row>
    <row r="140" spans="1:28" s="135" customFormat="1" ht="63.75" x14ac:dyDescent="0.25">
      <c r="A140" s="135">
        <v>139</v>
      </c>
      <c r="B140" s="136">
        <v>42804</v>
      </c>
      <c r="C140" s="136">
        <v>42804</v>
      </c>
      <c r="D140" s="137" t="s">
        <v>51</v>
      </c>
      <c r="E140" s="138" t="s">
        <v>130</v>
      </c>
      <c r="F140" s="137" t="s">
        <v>720</v>
      </c>
      <c r="G140" s="135" t="s">
        <v>228</v>
      </c>
      <c r="H140" s="139">
        <v>890980040</v>
      </c>
      <c r="I140" s="139">
        <v>70120082</v>
      </c>
      <c r="J140" s="135" t="s">
        <v>270</v>
      </c>
      <c r="K140" s="140">
        <v>2</v>
      </c>
      <c r="L140" s="137" t="s">
        <v>415</v>
      </c>
      <c r="M140" s="137" t="s">
        <v>901</v>
      </c>
      <c r="N140" s="141" t="s">
        <v>1041</v>
      </c>
      <c r="O140" s="135" t="s">
        <v>745</v>
      </c>
      <c r="P140" s="135" t="s">
        <v>745</v>
      </c>
      <c r="Q140" s="135" t="s">
        <v>745</v>
      </c>
      <c r="R140" s="135" t="s">
        <v>745</v>
      </c>
      <c r="S140" s="164">
        <v>144235227</v>
      </c>
      <c r="T140" s="147">
        <v>1</v>
      </c>
      <c r="U140" s="135" t="s">
        <v>1668</v>
      </c>
      <c r="V140" s="144">
        <v>46456</v>
      </c>
      <c r="W140" s="144">
        <v>46456</v>
      </c>
      <c r="X140" s="134">
        <v>10</v>
      </c>
      <c r="Y140" s="135" t="s">
        <v>364</v>
      </c>
      <c r="Z140" s="135" t="s">
        <v>1297</v>
      </c>
      <c r="AA140" s="146">
        <v>44377</v>
      </c>
      <c r="AB140" s="145">
        <v>1</v>
      </c>
    </row>
    <row r="141" spans="1:28" s="135" customFormat="1" ht="25.5" x14ac:dyDescent="0.25">
      <c r="A141" s="135">
        <v>140</v>
      </c>
      <c r="B141" s="136">
        <v>42697</v>
      </c>
      <c r="C141" s="136">
        <v>42696</v>
      </c>
      <c r="D141" s="137" t="s">
        <v>894</v>
      </c>
      <c r="E141" s="138" t="s">
        <v>1446</v>
      </c>
      <c r="F141" s="138" t="s">
        <v>591</v>
      </c>
      <c r="G141" s="135" t="s">
        <v>229</v>
      </c>
      <c r="H141" s="139">
        <v>890980040</v>
      </c>
      <c r="I141" s="139">
        <v>8429830</v>
      </c>
      <c r="J141" s="135" t="s">
        <v>271</v>
      </c>
      <c r="K141" s="140">
        <v>2</v>
      </c>
      <c r="L141" s="137" t="s">
        <v>414</v>
      </c>
      <c r="M141" s="137" t="s">
        <v>460</v>
      </c>
      <c r="N141" s="141" t="s">
        <v>902</v>
      </c>
      <c r="O141" s="135" t="s">
        <v>745</v>
      </c>
      <c r="P141" s="135" t="s">
        <v>745</v>
      </c>
      <c r="Q141" s="135" t="s">
        <v>745</v>
      </c>
      <c r="R141" s="135" t="s">
        <v>745</v>
      </c>
      <c r="S141" s="164">
        <v>30097497</v>
      </c>
      <c r="T141" s="147">
        <v>1</v>
      </c>
      <c r="U141" s="135" t="s">
        <v>1659</v>
      </c>
      <c r="V141" s="144">
        <v>46349</v>
      </c>
      <c r="W141" s="144">
        <v>46349</v>
      </c>
      <c r="X141" s="134">
        <v>10</v>
      </c>
      <c r="Y141" s="135" t="s">
        <v>364</v>
      </c>
      <c r="Z141" s="135" t="s">
        <v>1330</v>
      </c>
      <c r="AA141" s="146">
        <v>44377</v>
      </c>
      <c r="AB141" s="145">
        <f>VLOOKUP(I141,[1]Sheet1!$D:$O,12,0)</f>
        <v>1</v>
      </c>
    </row>
    <row r="142" spans="1:28" s="135" customFormat="1" ht="25.5" x14ac:dyDescent="0.25">
      <c r="A142" s="135">
        <v>141</v>
      </c>
      <c r="B142" s="136">
        <v>42852</v>
      </c>
      <c r="C142" s="136">
        <v>42842</v>
      </c>
      <c r="D142" s="137" t="s">
        <v>1447</v>
      </c>
      <c r="E142" s="138" t="s">
        <v>131</v>
      </c>
      <c r="F142" s="137" t="s">
        <v>592</v>
      </c>
      <c r="G142" s="135" t="s">
        <v>229</v>
      </c>
      <c r="H142" s="139">
        <v>890980040</v>
      </c>
      <c r="I142" s="139">
        <v>70094399</v>
      </c>
      <c r="J142" s="135" t="s">
        <v>272</v>
      </c>
      <c r="K142" s="140">
        <v>2</v>
      </c>
      <c r="L142" s="137" t="s">
        <v>416</v>
      </c>
      <c r="M142" s="137" t="s">
        <v>460</v>
      </c>
      <c r="N142" s="141" t="s">
        <v>902</v>
      </c>
      <c r="O142" s="135" t="s">
        <v>745</v>
      </c>
      <c r="P142" s="135" t="s">
        <v>745</v>
      </c>
      <c r="Q142" s="135" t="s">
        <v>745</v>
      </c>
      <c r="R142" s="135" t="s">
        <v>745</v>
      </c>
      <c r="S142" s="164">
        <v>32008916</v>
      </c>
      <c r="T142" s="147">
        <v>1</v>
      </c>
      <c r="U142" s="135" t="s">
        <v>1659</v>
      </c>
      <c r="V142" s="144">
        <v>45789</v>
      </c>
      <c r="W142" s="144">
        <v>45789</v>
      </c>
      <c r="X142" s="134">
        <v>10</v>
      </c>
      <c r="Y142" s="135" t="s">
        <v>232</v>
      </c>
      <c r="Z142" s="135" t="s">
        <v>381</v>
      </c>
      <c r="AA142" s="146">
        <v>44377</v>
      </c>
      <c r="AB142" s="145">
        <f>VLOOKUP(I142,[1]Sheet1!$D:$O,12,0)</f>
        <v>1</v>
      </c>
    </row>
    <row r="143" spans="1:28" s="135" customFormat="1" ht="25.5" x14ac:dyDescent="0.25">
      <c r="A143" s="135">
        <v>142</v>
      </c>
      <c r="B143" s="136">
        <v>42824</v>
      </c>
      <c r="C143" s="136">
        <v>42817</v>
      </c>
      <c r="D143" s="137" t="s">
        <v>1448</v>
      </c>
      <c r="E143" s="138" t="s">
        <v>1449</v>
      </c>
      <c r="F143" s="137" t="s">
        <v>593</v>
      </c>
      <c r="G143" s="135" t="s">
        <v>229</v>
      </c>
      <c r="H143" s="139">
        <v>890980040</v>
      </c>
      <c r="I143" s="139">
        <v>32521900</v>
      </c>
      <c r="J143" s="135" t="s">
        <v>273</v>
      </c>
      <c r="K143" s="140">
        <v>2</v>
      </c>
      <c r="L143" s="137" t="s">
        <v>414</v>
      </c>
      <c r="M143" s="137" t="s">
        <v>460</v>
      </c>
      <c r="N143" s="141" t="s">
        <v>902</v>
      </c>
      <c r="O143" s="135" t="s">
        <v>745</v>
      </c>
      <c r="P143" s="135" t="s">
        <v>745</v>
      </c>
      <c r="Q143" s="135" t="s">
        <v>745</v>
      </c>
      <c r="R143" s="135" t="s">
        <v>745</v>
      </c>
      <c r="S143" s="164">
        <v>24956256</v>
      </c>
      <c r="T143" s="147">
        <v>1</v>
      </c>
      <c r="U143" s="135" t="s">
        <v>1659</v>
      </c>
      <c r="V143" s="144">
        <v>46476</v>
      </c>
      <c r="W143" s="144">
        <v>46476</v>
      </c>
      <c r="X143" s="134">
        <v>10</v>
      </c>
      <c r="Y143" s="135" t="s">
        <v>364</v>
      </c>
      <c r="Z143" s="135" t="s">
        <v>1330</v>
      </c>
      <c r="AA143" s="146">
        <v>44377</v>
      </c>
      <c r="AB143" s="145">
        <f>VLOOKUP(I143,[1]Sheet1!$D:$O,12,0)</f>
        <v>1</v>
      </c>
    </row>
    <row r="144" spans="1:28" s="135" customFormat="1" ht="25.5" x14ac:dyDescent="0.25">
      <c r="A144" s="135">
        <v>143</v>
      </c>
      <c r="B144" s="136">
        <v>42857</v>
      </c>
      <c r="C144" s="136">
        <v>42842</v>
      </c>
      <c r="D144" s="137" t="s">
        <v>1448</v>
      </c>
      <c r="E144" s="138" t="s">
        <v>1450</v>
      </c>
      <c r="F144" s="137" t="s">
        <v>594</v>
      </c>
      <c r="G144" s="135" t="s">
        <v>229</v>
      </c>
      <c r="H144" s="139">
        <v>890980040</v>
      </c>
      <c r="I144" s="139">
        <v>22171547</v>
      </c>
      <c r="J144" s="135" t="s">
        <v>274</v>
      </c>
      <c r="K144" s="140">
        <v>2</v>
      </c>
      <c r="L144" s="137" t="s">
        <v>414</v>
      </c>
      <c r="M144" s="137" t="s">
        <v>460</v>
      </c>
      <c r="N144" s="141" t="s">
        <v>902</v>
      </c>
      <c r="O144" s="135" t="s">
        <v>745</v>
      </c>
      <c r="P144" s="135" t="s">
        <v>745</v>
      </c>
      <c r="Q144" s="135" t="s">
        <v>745</v>
      </c>
      <c r="R144" s="135" t="s">
        <v>745</v>
      </c>
      <c r="S144" s="164">
        <v>15871185</v>
      </c>
      <c r="T144" s="147">
        <v>1</v>
      </c>
      <c r="U144" s="135" t="s">
        <v>1659</v>
      </c>
      <c r="V144" s="144">
        <v>46509</v>
      </c>
      <c r="W144" s="144">
        <v>46509</v>
      </c>
      <c r="X144" s="134">
        <v>10</v>
      </c>
      <c r="Y144" s="135" t="s">
        <v>364</v>
      </c>
      <c r="Z144" s="135" t="s">
        <v>1330</v>
      </c>
      <c r="AA144" s="146">
        <v>44377</v>
      </c>
      <c r="AB144" s="145">
        <f>VLOOKUP(I144,[1]Sheet1!$D:$O,12,0)</f>
        <v>1</v>
      </c>
    </row>
    <row r="145" spans="1:28" s="135" customFormat="1" ht="25.5" x14ac:dyDescent="0.25">
      <c r="A145" s="135">
        <v>144</v>
      </c>
      <c r="B145" s="136">
        <v>42828</v>
      </c>
      <c r="C145" s="136">
        <v>42816</v>
      </c>
      <c r="D145" s="137" t="s">
        <v>1448</v>
      </c>
      <c r="E145" s="138" t="s">
        <v>132</v>
      </c>
      <c r="F145" s="137" t="s">
        <v>595</v>
      </c>
      <c r="G145" s="135" t="s">
        <v>229</v>
      </c>
      <c r="H145" s="139">
        <v>890980040</v>
      </c>
      <c r="I145" s="139">
        <v>70052034</v>
      </c>
      <c r="J145" s="135" t="s">
        <v>275</v>
      </c>
      <c r="K145" s="140">
        <v>2</v>
      </c>
      <c r="L145" s="137" t="s">
        <v>409</v>
      </c>
      <c r="M145" s="137" t="s">
        <v>460</v>
      </c>
      <c r="N145" s="141" t="s">
        <v>902</v>
      </c>
      <c r="O145" s="135" t="s">
        <v>745</v>
      </c>
      <c r="P145" s="135" t="s">
        <v>745</v>
      </c>
      <c r="Q145" s="135" t="s">
        <v>745</v>
      </c>
      <c r="R145" s="135" t="s">
        <v>745</v>
      </c>
      <c r="S145" s="164">
        <v>20834454</v>
      </c>
      <c r="T145" s="147">
        <v>1</v>
      </c>
      <c r="U145" s="135" t="s">
        <v>1659</v>
      </c>
      <c r="V145" s="144">
        <v>46480</v>
      </c>
      <c r="W145" s="144">
        <v>46480</v>
      </c>
      <c r="X145" s="134">
        <v>11</v>
      </c>
      <c r="Y145" s="135" t="s">
        <v>232</v>
      </c>
      <c r="Z145" s="135" t="s">
        <v>381</v>
      </c>
      <c r="AA145" s="146">
        <v>44377</v>
      </c>
      <c r="AB145" s="145">
        <v>1</v>
      </c>
    </row>
    <row r="146" spans="1:28" s="135" customFormat="1" ht="38.25" x14ac:dyDescent="0.25">
      <c r="A146" s="135">
        <v>145</v>
      </c>
      <c r="B146" s="136">
        <v>42817</v>
      </c>
      <c r="C146" s="136">
        <v>42774</v>
      </c>
      <c r="D146" s="137" t="s">
        <v>1451</v>
      </c>
      <c r="E146" s="138" t="s">
        <v>133</v>
      </c>
      <c r="F146" s="137" t="s">
        <v>596</v>
      </c>
      <c r="G146" s="135" t="s">
        <v>229</v>
      </c>
      <c r="H146" s="139">
        <v>890980040</v>
      </c>
      <c r="I146" s="139">
        <v>43047353</v>
      </c>
      <c r="J146" s="135" t="s">
        <v>276</v>
      </c>
      <c r="K146" s="140">
        <v>2</v>
      </c>
      <c r="L146" s="137" t="s">
        <v>417</v>
      </c>
      <c r="M146" s="137" t="s">
        <v>460</v>
      </c>
      <c r="N146" s="141" t="s">
        <v>1027</v>
      </c>
      <c r="O146" s="135" t="s">
        <v>0</v>
      </c>
      <c r="P146" s="135" t="s">
        <v>0</v>
      </c>
      <c r="Q146" s="135" t="s">
        <v>0</v>
      </c>
      <c r="R146" s="148" t="s">
        <v>0</v>
      </c>
      <c r="S146" s="164">
        <v>30000000</v>
      </c>
      <c r="T146" s="147">
        <v>1</v>
      </c>
      <c r="U146" s="135" t="s">
        <v>1660</v>
      </c>
      <c r="V146" s="144">
        <v>46469</v>
      </c>
      <c r="W146" s="144">
        <v>46469</v>
      </c>
      <c r="X146" s="134">
        <v>10</v>
      </c>
      <c r="Y146" s="135" t="s">
        <v>364</v>
      </c>
      <c r="Z146" s="135" t="s">
        <v>381</v>
      </c>
      <c r="AA146" s="146">
        <v>44377</v>
      </c>
      <c r="AB146" s="145">
        <v>2</v>
      </c>
    </row>
    <row r="147" spans="1:28" s="135" customFormat="1" ht="38.25" x14ac:dyDescent="0.25">
      <c r="A147" s="135">
        <v>146</v>
      </c>
      <c r="B147" s="136">
        <v>42669</v>
      </c>
      <c r="C147" s="136">
        <v>42635</v>
      </c>
      <c r="D147" s="137" t="s">
        <v>877</v>
      </c>
      <c r="E147" s="138" t="s">
        <v>1452</v>
      </c>
      <c r="F147" s="137" t="s">
        <v>1453</v>
      </c>
      <c r="G147" s="135" t="s">
        <v>228</v>
      </c>
      <c r="H147" s="139">
        <v>890980040</v>
      </c>
      <c r="I147" s="139">
        <v>8271272</v>
      </c>
      <c r="J147" s="135" t="s">
        <v>1454</v>
      </c>
      <c r="K147" s="140">
        <v>2</v>
      </c>
      <c r="L147" s="137" t="s">
        <v>418</v>
      </c>
      <c r="M147" s="137" t="s">
        <v>1277</v>
      </c>
      <c r="N147" s="141" t="s">
        <v>1009</v>
      </c>
      <c r="O147" s="135" t="s">
        <v>745</v>
      </c>
      <c r="P147" s="135" t="s">
        <v>745</v>
      </c>
      <c r="Q147" s="135" t="s">
        <v>745</v>
      </c>
      <c r="R147" s="135" t="s">
        <v>745</v>
      </c>
      <c r="S147" s="164">
        <v>81638287</v>
      </c>
      <c r="T147" s="147">
        <v>1</v>
      </c>
      <c r="U147" s="135" t="s">
        <v>1665</v>
      </c>
      <c r="V147" s="144">
        <v>46321</v>
      </c>
      <c r="W147" s="144">
        <v>46321</v>
      </c>
      <c r="X147" s="134">
        <v>4</v>
      </c>
      <c r="Y147" s="135" t="s">
        <v>364</v>
      </c>
      <c r="Z147" s="135" t="s">
        <v>1330</v>
      </c>
      <c r="AA147" s="146">
        <v>44377</v>
      </c>
      <c r="AB147" s="145">
        <f>VLOOKUP(I147,[1]Sheet1!$D:$O,12,0)</f>
        <v>1</v>
      </c>
    </row>
    <row r="148" spans="1:28" s="135" customFormat="1" ht="25.5" x14ac:dyDescent="0.25">
      <c r="A148" s="135">
        <v>147</v>
      </c>
      <c r="B148" s="136">
        <v>42866</v>
      </c>
      <c r="C148" s="136">
        <v>42845</v>
      </c>
      <c r="D148" s="137" t="s">
        <v>1429</v>
      </c>
      <c r="E148" s="138" t="s">
        <v>134</v>
      </c>
      <c r="F148" s="137" t="s">
        <v>597</v>
      </c>
      <c r="G148" s="135" t="s">
        <v>229</v>
      </c>
      <c r="H148" s="139">
        <v>890980040</v>
      </c>
      <c r="I148" s="139">
        <v>42985831</v>
      </c>
      <c r="J148" s="135" t="s">
        <v>277</v>
      </c>
      <c r="K148" s="140">
        <v>2</v>
      </c>
      <c r="L148" s="137" t="s">
        <v>409</v>
      </c>
      <c r="M148" s="137" t="s">
        <v>460</v>
      </c>
      <c r="N148" s="141" t="s">
        <v>902</v>
      </c>
      <c r="O148" s="135" t="s">
        <v>745</v>
      </c>
      <c r="P148" s="135" t="s">
        <v>745</v>
      </c>
      <c r="Q148" s="135" t="s">
        <v>745</v>
      </c>
      <c r="R148" s="135" t="s">
        <v>745</v>
      </c>
      <c r="S148" s="164">
        <v>26347101</v>
      </c>
      <c r="T148" s="147">
        <v>1</v>
      </c>
      <c r="U148" s="135" t="s">
        <v>1668</v>
      </c>
      <c r="V148" s="144">
        <v>46518</v>
      </c>
      <c r="W148" s="144">
        <v>46518</v>
      </c>
      <c r="X148" s="134">
        <v>10</v>
      </c>
      <c r="Y148" s="135" t="s">
        <v>232</v>
      </c>
      <c r="Z148" s="135" t="s">
        <v>381</v>
      </c>
      <c r="AA148" s="146">
        <v>44377</v>
      </c>
      <c r="AB148" s="145">
        <v>1</v>
      </c>
    </row>
    <row r="149" spans="1:28" s="135" customFormat="1" ht="38.25" x14ac:dyDescent="0.25">
      <c r="A149" s="135">
        <v>148</v>
      </c>
      <c r="B149" s="136">
        <v>42507</v>
      </c>
      <c r="C149" s="136">
        <v>42328</v>
      </c>
      <c r="D149" s="137" t="s">
        <v>51</v>
      </c>
      <c r="E149" s="138" t="s">
        <v>135</v>
      </c>
      <c r="F149" s="137" t="s">
        <v>598</v>
      </c>
      <c r="G149" s="135" t="s">
        <v>228</v>
      </c>
      <c r="H149" s="139">
        <v>890980040</v>
      </c>
      <c r="I149" s="139">
        <v>43018250</v>
      </c>
      <c r="J149" s="135" t="s">
        <v>278</v>
      </c>
      <c r="K149" s="140">
        <v>2</v>
      </c>
      <c r="L149" s="137" t="s">
        <v>419</v>
      </c>
      <c r="M149" s="137" t="s">
        <v>1277</v>
      </c>
      <c r="N149" s="141" t="s">
        <v>1009</v>
      </c>
      <c r="O149" s="135" t="s">
        <v>745</v>
      </c>
      <c r="P149" s="135" t="s">
        <v>745</v>
      </c>
      <c r="Q149" s="135" t="s">
        <v>745</v>
      </c>
      <c r="R149" s="135" t="s">
        <v>745</v>
      </c>
      <c r="S149" s="164">
        <v>47194173</v>
      </c>
      <c r="T149" s="147">
        <v>1</v>
      </c>
      <c r="U149" s="135" t="s">
        <v>1668</v>
      </c>
      <c r="V149" s="144">
        <v>46159</v>
      </c>
      <c r="W149" s="144">
        <v>46159</v>
      </c>
      <c r="X149" s="134">
        <v>8</v>
      </c>
      <c r="Y149" s="135" t="s">
        <v>1679</v>
      </c>
      <c r="Z149" s="135" t="s">
        <v>1297</v>
      </c>
      <c r="AA149" s="146">
        <v>44377</v>
      </c>
      <c r="AB149" s="145">
        <v>1</v>
      </c>
    </row>
    <row r="150" spans="1:28" s="135" customFormat="1" ht="25.5" x14ac:dyDescent="0.25">
      <c r="A150" s="135">
        <v>149</v>
      </c>
      <c r="B150" s="136">
        <v>42879</v>
      </c>
      <c r="C150" s="136">
        <v>42870</v>
      </c>
      <c r="D150" s="137" t="s">
        <v>941</v>
      </c>
      <c r="E150" s="138" t="s">
        <v>136</v>
      </c>
      <c r="F150" s="137" t="s">
        <v>721</v>
      </c>
      <c r="G150" s="135" t="s">
        <v>229</v>
      </c>
      <c r="H150" s="139">
        <v>890980040</v>
      </c>
      <c r="I150" s="139">
        <v>21351486</v>
      </c>
      <c r="J150" s="135" t="s">
        <v>279</v>
      </c>
      <c r="K150" s="140">
        <v>2</v>
      </c>
      <c r="L150" s="137" t="s">
        <v>414</v>
      </c>
      <c r="M150" s="137" t="s">
        <v>460</v>
      </c>
      <c r="N150" s="141" t="s">
        <v>902</v>
      </c>
      <c r="O150" s="135" t="s">
        <v>745</v>
      </c>
      <c r="P150" s="135" t="s">
        <v>745</v>
      </c>
      <c r="Q150" s="135" t="s">
        <v>745</v>
      </c>
      <c r="R150" s="135" t="s">
        <v>745</v>
      </c>
      <c r="S150" s="164">
        <v>28910128</v>
      </c>
      <c r="T150" s="147">
        <v>1</v>
      </c>
      <c r="U150" s="135" t="s">
        <v>1659</v>
      </c>
      <c r="V150" s="144">
        <v>45801</v>
      </c>
      <c r="W150" s="144">
        <v>45801</v>
      </c>
      <c r="X150" s="134">
        <v>10</v>
      </c>
      <c r="Y150" s="135" t="s">
        <v>364</v>
      </c>
      <c r="Z150" s="135" t="s">
        <v>1297</v>
      </c>
      <c r="AA150" s="146">
        <v>44377</v>
      </c>
      <c r="AB150" s="145">
        <v>1</v>
      </c>
    </row>
    <row r="151" spans="1:28" s="135" customFormat="1" ht="38.25" x14ac:dyDescent="0.25">
      <c r="A151" s="135">
        <v>150</v>
      </c>
      <c r="B151" s="136">
        <v>42606</v>
      </c>
      <c r="C151" s="136">
        <v>42591</v>
      </c>
      <c r="D151" s="137" t="s">
        <v>51</v>
      </c>
      <c r="E151" s="138" t="s">
        <v>137</v>
      </c>
      <c r="F151" s="137" t="s">
        <v>599</v>
      </c>
      <c r="G151" s="135" t="s">
        <v>228</v>
      </c>
      <c r="H151" s="139">
        <v>890980040</v>
      </c>
      <c r="I151" s="139">
        <v>19171168</v>
      </c>
      <c r="J151" s="135" t="s">
        <v>280</v>
      </c>
      <c r="K151" s="140">
        <v>2</v>
      </c>
      <c r="L151" s="137" t="s">
        <v>420</v>
      </c>
      <c r="M151" s="137" t="s">
        <v>1277</v>
      </c>
      <c r="N151" s="141" t="s">
        <v>1047</v>
      </c>
      <c r="O151" s="135" t="s">
        <v>745</v>
      </c>
      <c r="P151" s="135" t="s">
        <v>745</v>
      </c>
      <c r="Q151" s="135" t="s">
        <v>745</v>
      </c>
      <c r="R151" s="135" t="s">
        <v>745</v>
      </c>
      <c r="S151" s="164">
        <v>38409050</v>
      </c>
      <c r="T151" s="147">
        <v>1</v>
      </c>
      <c r="U151" s="135" t="s">
        <v>1668</v>
      </c>
      <c r="V151" s="144">
        <v>46258</v>
      </c>
      <c r="W151" s="144">
        <v>46258</v>
      </c>
      <c r="X151" s="134">
        <v>10</v>
      </c>
      <c r="Y151" s="135" t="s">
        <v>1680</v>
      </c>
      <c r="Z151" s="135" t="s">
        <v>381</v>
      </c>
      <c r="AA151" s="146">
        <v>44377</v>
      </c>
      <c r="AB151" s="145">
        <f>VLOOKUP(I151,[1]Sheet1!$D:$O,12,0)</f>
        <v>1</v>
      </c>
    </row>
    <row r="152" spans="1:28" s="135" customFormat="1" ht="38.25" x14ac:dyDescent="0.25">
      <c r="A152" s="135">
        <v>151</v>
      </c>
      <c r="B152" s="136">
        <v>42702</v>
      </c>
      <c r="C152" s="136">
        <v>42618</v>
      </c>
      <c r="D152" s="137" t="s">
        <v>66</v>
      </c>
      <c r="E152" s="138" t="s">
        <v>138</v>
      </c>
      <c r="F152" s="138" t="s">
        <v>600</v>
      </c>
      <c r="G152" s="135" t="s">
        <v>229</v>
      </c>
      <c r="H152" s="139">
        <v>890980040</v>
      </c>
      <c r="I152" s="139">
        <v>8153047</v>
      </c>
      <c r="J152" s="135" t="s">
        <v>281</v>
      </c>
      <c r="K152" s="140">
        <v>2</v>
      </c>
      <c r="L152" s="137" t="s">
        <v>1455</v>
      </c>
      <c r="M152" s="137" t="s">
        <v>460</v>
      </c>
      <c r="N152" s="141" t="s">
        <v>1043</v>
      </c>
      <c r="O152" s="135" t="s">
        <v>745</v>
      </c>
      <c r="P152" s="135" t="s">
        <v>745</v>
      </c>
      <c r="Q152" s="135" t="s">
        <v>745</v>
      </c>
      <c r="R152" s="135" t="s">
        <v>745</v>
      </c>
      <c r="S152" s="164">
        <v>522237342</v>
      </c>
      <c r="T152" s="147">
        <v>1</v>
      </c>
      <c r="U152" s="135" t="s">
        <v>1668</v>
      </c>
      <c r="V152" s="144">
        <v>46354</v>
      </c>
      <c r="W152" s="144">
        <v>46354</v>
      </c>
      <c r="X152" s="134">
        <v>4</v>
      </c>
      <c r="Y152" s="135" t="s">
        <v>1681</v>
      </c>
      <c r="Z152" s="135" t="s">
        <v>1297</v>
      </c>
      <c r="AA152" s="146">
        <v>44377</v>
      </c>
      <c r="AB152" s="145">
        <v>1</v>
      </c>
    </row>
    <row r="153" spans="1:28" s="135" customFormat="1" ht="51" x14ac:dyDescent="0.25">
      <c r="A153" s="135">
        <v>152</v>
      </c>
      <c r="B153" s="136">
        <v>42852</v>
      </c>
      <c r="C153" s="136">
        <v>42776</v>
      </c>
      <c r="D153" s="137" t="s">
        <v>948</v>
      </c>
      <c r="E153" s="138" t="s">
        <v>139</v>
      </c>
      <c r="F153" s="138" t="s">
        <v>601</v>
      </c>
      <c r="G153" s="135" t="s">
        <v>228</v>
      </c>
      <c r="H153" s="139">
        <v>890980040</v>
      </c>
      <c r="I153" s="139">
        <v>43445245</v>
      </c>
      <c r="J153" s="135" t="s">
        <v>282</v>
      </c>
      <c r="K153" s="140">
        <v>2</v>
      </c>
      <c r="L153" s="137" t="s">
        <v>1456</v>
      </c>
      <c r="M153" s="137" t="s">
        <v>892</v>
      </c>
      <c r="N153" s="141" t="s">
        <v>1024</v>
      </c>
      <c r="O153" s="135" t="s">
        <v>745</v>
      </c>
      <c r="P153" s="135" t="s">
        <v>745</v>
      </c>
      <c r="Q153" s="135" t="s">
        <v>745</v>
      </c>
      <c r="R153" s="135" t="s">
        <v>745</v>
      </c>
      <c r="S153" s="164">
        <v>3171291018</v>
      </c>
      <c r="T153" s="147">
        <v>1</v>
      </c>
      <c r="U153" s="135" t="s">
        <v>1668</v>
      </c>
      <c r="V153" s="144">
        <v>46504</v>
      </c>
      <c r="W153" s="144">
        <v>46504</v>
      </c>
      <c r="X153" s="134">
        <v>10</v>
      </c>
      <c r="Y153" s="135" t="s">
        <v>364</v>
      </c>
      <c r="Z153" s="135" t="s">
        <v>1297</v>
      </c>
      <c r="AA153" s="146">
        <v>44377</v>
      </c>
      <c r="AB153" s="145">
        <f>VLOOKUP(I153,[1]Sheet1!$D:$O,12,0)</f>
        <v>1</v>
      </c>
    </row>
    <row r="154" spans="1:28" s="135" customFormat="1" ht="25.5" x14ac:dyDescent="0.25">
      <c r="A154" s="135">
        <v>153</v>
      </c>
      <c r="B154" s="136">
        <v>42866</v>
      </c>
      <c r="C154" s="136">
        <v>42801</v>
      </c>
      <c r="D154" s="137" t="s">
        <v>930</v>
      </c>
      <c r="E154" s="138" t="s">
        <v>1457</v>
      </c>
      <c r="F154" s="138" t="s">
        <v>602</v>
      </c>
      <c r="G154" s="135" t="s">
        <v>229</v>
      </c>
      <c r="H154" s="139">
        <v>890980040</v>
      </c>
      <c r="I154" s="139">
        <v>21356966</v>
      </c>
      <c r="J154" s="135" t="s">
        <v>1458</v>
      </c>
      <c r="K154" s="140">
        <v>2</v>
      </c>
      <c r="L154" s="137" t="s">
        <v>414</v>
      </c>
      <c r="M154" s="137" t="s">
        <v>460</v>
      </c>
      <c r="N154" s="141" t="s">
        <v>902</v>
      </c>
      <c r="O154" s="135" t="s">
        <v>745</v>
      </c>
      <c r="P154" s="135" t="s">
        <v>745</v>
      </c>
      <c r="Q154" s="135" t="s">
        <v>745</v>
      </c>
      <c r="R154" s="135" t="s">
        <v>745</v>
      </c>
      <c r="S154" s="164">
        <v>27739285</v>
      </c>
      <c r="T154" s="147">
        <v>1</v>
      </c>
      <c r="U154" s="135" t="s">
        <v>1659</v>
      </c>
      <c r="V154" s="144">
        <v>46518</v>
      </c>
      <c r="W154" s="144">
        <v>46518</v>
      </c>
      <c r="X154" s="134">
        <v>10</v>
      </c>
      <c r="Y154" s="135" t="s">
        <v>364</v>
      </c>
      <c r="Z154" s="135" t="s">
        <v>1330</v>
      </c>
      <c r="AA154" s="146">
        <v>44377</v>
      </c>
      <c r="AB154" s="145">
        <v>1</v>
      </c>
    </row>
    <row r="155" spans="1:28" s="135" customFormat="1" ht="38.25" x14ac:dyDescent="0.25">
      <c r="A155" s="135">
        <v>154</v>
      </c>
      <c r="B155" s="136">
        <v>42863</v>
      </c>
      <c r="C155" s="136">
        <v>42774</v>
      </c>
      <c r="D155" s="137" t="s">
        <v>51</v>
      </c>
      <c r="E155" s="138" t="s">
        <v>1459</v>
      </c>
      <c r="F155" s="137" t="s">
        <v>603</v>
      </c>
      <c r="G155" s="135" t="s">
        <v>228</v>
      </c>
      <c r="H155" s="139">
        <v>890980040</v>
      </c>
      <c r="I155" s="139">
        <v>32486130</v>
      </c>
      <c r="J155" s="135" t="s">
        <v>283</v>
      </c>
      <c r="K155" s="140">
        <v>2</v>
      </c>
      <c r="L155" s="137" t="s">
        <v>421</v>
      </c>
      <c r="M155" s="137" t="s">
        <v>1277</v>
      </c>
      <c r="N155" s="141" t="s">
        <v>1048</v>
      </c>
      <c r="O155" s="135" t="s">
        <v>745</v>
      </c>
      <c r="P155" s="135" t="s">
        <v>745</v>
      </c>
      <c r="Q155" s="135" t="s">
        <v>745</v>
      </c>
      <c r="R155" s="135" t="s">
        <v>745</v>
      </c>
      <c r="S155" s="164">
        <v>100000000</v>
      </c>
      <c r="T155" s="147">
        <v>1</v>
      </c>
      <c r="U155" s="135" t="s">
        <v>1668</v>
      </c>
      <c r="V155" s="144">
        <v>46515</v>
      </c>
      <c r="W155" s="144">
        <v>46515</v>
      </c>
      <c r="X155" s="134">
        <v>10</v>
      </c>
      <c r="Y155" s="135" t="s">
        <v>1679</v>
      </c>
      <c r="Z155" s="135" t="s">
        <v>1330</v>
      </c>
      <c r="AA155" s="146">
        <v>44377</v>
      </c>
      <c r="AB155" s="145">
        <f>VLOOKUP(I155,[1]Sheet1!$D:$O,12,0)</f>
        <v>1</v>
      </c>
    </row>
    <row r="156" spans="1:28" s="135" customFormat="1" ht="25.5" x14ac:dyDescent="0.25">
      <c r="A156" s="135">
        <v>155</v>
      </c>
      <c r="B156" s="136">
        <v>42891</v>
      </c>
      <c r="C156" s="136">
        <v>42891</v>
      </c>
      <c r="D156" s="137" t="s">
        <v>56</v>
      </c>
      <c r="E156" s="138" t="s">
        <v>140</v>
      </c>
      <c r="F156" s="138" t="s">
        <v>722</v>
      </c>
      <c r="G156" s="135" t="s">
        <v>228</v>
      </c>
      <c r="H156" s="139">
        <v>890980040</v>
      </c>
      <c r="I156" s="139">
        <v>1045743405</v>
      </c>
      <c r="J156" s="135" t="s">
        <v>284</v>
      </c>
      <c r="K156" s="140">
        <v>2</v>
      </c>
      <c r="L156" s="137" t="s">
        <v>422</v>
      </c>
      <c r="M156" s="137" t="s">
        <v>892</v>
      </c>
      <c r="N156" s="141" t="s">
        <v>1023</v>
      </c>
      <c r="O156" s="135" t="s">
        <v>745</v>
      </c>
      <c r="P156" s="135" t="s">
        <v>745</v>
      </c>
      <c r="Q156" s="135" t="s">
        <v>745</v>
      </c>
      <c r="R156" s="135" t="s">
        <v>745</v>
      </c>
      <c r="S156" s="164">
        <v>7976287</v>
      </c>
      <c r="T156" s="147">
        <v>1</v>
      </c>
      <c r="U156" s="135" t="s">
        <v>1668</v>
      </c>
      <c r="V156" s="144">
        <v>46543</v>
      </c>
      <c r="W156" s="144">
        <v>46543</v>
      </c>
      <c r="X156" s="134">
        <v>10</v>
      </c>
      <c r="Y156" s="135" t="s">
        <v>1682</v>
      </c>
      <c r="Z156" s="135" t="s">
        <v>1297</v>
      </c>
      <c r="AA156" s="146">
        <v>44377</v>
      </c>
      <c r="AB156" s="145">
        <v>1</v>
      </c>
    </row>
    <row r="157" spans="1:28" s="135" customFormat="1" ht="25.5" x14ac:dyDescent="0.25">
      <c r="A157" s="135">
        <v>156</v>
      </c>
      <c r="B157" s="136">
        <v>42887</v>
      </c>
      <c r="C157" s="136">
        <v>42842</v>
      </c>
      <c r="D157" s="137" t="s">
        <v>941</v>
      </c>
      <c r="E157" s="138" t="s">
        <v>141</v>
      </c>
      <c r="F157" s="137" t="s">
        <v>605</v>
      </c>
      <c r="G157" s="135" t="s">
        <v>229</v>
      </c>
      <c r="H157" s="139">
        <v>890980040</v>
      </c>
      <c r="I157" s="139">
        <v>3399150</v>
      </c>
      <c r="J157" s="135" t="s">
        <v>285</v>
      </c>
      <c r="K157" s="140">
        <v>2</v>
      </c>
      <c r="L157" s="137" t="s">
        <v>414</v>
      </c>
      <c r="M157" s="137" t="s">
        <v>460</v>
      </c>
      <c r="N157" s="141" t="s">
        <v>902</v>
      </c>
      <c r="O157" s="135" t="s">
        <v>745</v>
      </c>
      <c r="P157" s="135" t="s">
        <v>745</v>
      </c>
      <c r="Q157" s="135" t="s">
        <v>745</v>
      </c>
      <c r="R157" s="135" t="s">
        <v>745</v>
      </c>
      <c r="S157" s="164">
        <v>12011027</v>
      </c>
      <c r="T157" s="147">
        <v>1</v>
      </c>
      <c r="U157" s="135" t="s">
        <v>1659</v>
      </c>
      <c r="V157" s="144">
        <v>46539</v>
      </c>
      <c r="W157" s="144">
        <v>46539</v>
      </c>
      <c r="X157" s="134">
        <v>10</v>
      </c>
      <c r="Y157" s="135" t="s">
        <v>364</v>
      </c>
      <c r="Z157" s="135" t="s">
        <v>1297</v>
      </c>
      <c r="AA157" s="146">
        <v>44377</v>
      </c>
      <c r="AB157" s="145">
        <v>1</v>
      </c>
    </row>
    <row r="158" spans="1:28" s="135" customFormat="1" ht="38.25" x14ac:dyDescent="0.25">
      <c r="A158" s="135">
        <v>157</v>
      </c>
      <c r="B158" s="136">
        <v>42717</v>
      </c>
      <c r="C158" s="136">
        <v>42696</v>
      </c>
      <c r="D158" s="137" t="s">
        <v>1303</v>
      </c>
      <c r="E158" s="138" t="s">
        <v>142</v>
      </c>
      <c r="F158" s="138" t="s">
        <v>606</v>
      </c>
      <c r="G158" s="135" t="s">
        <v>228</v>
      </c>
      <c r="H158" s="139">
        <v>890980040</v>
      </c>
      <c r="I158" s="139">
        <v>32499350</v>
      </c>
      <c r="J158" s="135" t="s">
        <v>286</v>
      </c>
      <c r="K158" s="140">
        <v>2</v>
      </c>
      <c r="L158" s="137" t="s">
        <v>423</v>
      </c>
      <c r="M158" s="137" t="s">
        <v>1277</v>
      </c>
      <c r="N158" s="141" t="s">
        <v>1009</v>
      </c>
      <c r="O158" s="135" t="s">
        <v>745</v>
      </c>
      <c r="P158" s="135" t="s">
        <v>745</v>
      </c>
      <c r="Q158" s="135" t="s">
        <v>745</v>
      </c>
      <c r="R158" s="135" t="s">
        <v>745</v>
      </c>
      <c r="S158" s="164">
        <v>33828404</v>
      </c>
      <c r="T158" s="147">
        <v>1</v>
      </c>
      <c r="U158" s="135" t="s">
        <v>1665</v>
      </c>
      <c r="V158" s="144">
        <v>46369</v>
      </c>
      <c r="W158" s="144">
        <v>46369</v>
      </c>
      <c r="X158" s="134">
        <v>10</v>
      </c>
      <c r="Y158" s="135" t="s">
        <v>1679</v>
      </c>
      <c r="Z158" s="135" t="s">
        <v>1297</v>
      </c>
      <c r="AA158" s="146">
        <v>44377</v>
      </c>
      <c r="AB158" s="145">
        <f>VLOOKUP(I158,[1]Sheet1!$D:$O,12,0)</f>
        <v>1</v>
      </c>
    </row>
    <row r="159" spans="1:28" s="135" customFormat="1" ht="38.25" x14ac:dyDescent="0.25">
      <c r="A159" s="135">
        <v>158</v>
      </c>
      <c r="B159" s="136">
        <v>42439</v>
      </c>
      <c r="C159" s="136">
        <v>42296</v>
      </c>
      <c r="D159" s="137" t="s">
        <v>51</v>
      </c>
      <c r="E159" s="138" t="s">
        <v>1460</v>
      </c>
      <c r="F159" s="138" t="s">
        <v>493</v>
      </c>
      <c r="G159" s="135" t="s">
        <v>228</v>
      </c>
      <c r="H159" s="139">
        <v>890980040</v>
      </c>
      <c r="I159" s="139">
        <v>42794467</v>
      </c>
      <c r="J159" s="135" t="s">
        <v>1461</v>
      </c>
      <c r="K159" s="140">
        <v>2</v>
      </c>
      <c r="L159" s="137" t="s">
        <v>1462</v>
      </c>
      <c r="M159" s="137" t="s">
        <v>901</v>
      </c>
      <c r="N159" s="141" t="s">
        <v>1259</v>
      </c>
      <c r="O159" s="135" t="s">
        <v>745</v>
      </c>
      <c r="P159" s="135" t="s">
        <v>745</v>
      </c>
      <c r="Q159" s="135" t="s">
        <v>745</v>
      </c>
      <c r="R159" s="135" t="s">
        <v>745</v>
      </c>
      <c r="S159" s="164">
        <v>207600000</v>
      </c>
      <c r="T159" s="147">
        <v>1</v>
      </c>
      <c r="U159" s="135" t="s">
        <v>1668</v>
      </c>
      <c r="V159" s="144">
        <v>44674</v>
      </c>
      <c r="W159" s="144">
        <v>44674</v>
      </c>
      <c r="X159" s="134">
        <v>10</v>
      </c>
      <c r="Y159" s="135" t="s">
        <v>364</v>
      </c>
      <c r="Z159" s="135" t="s">
        <v>1330</v>
      </c>
      <c r="AA159" s="146">
        <v>44377</v>
      </c>
      <c r="AB159" s="145">
        <f>VLOOKUP(I159,[1]Sheet1!$D:$O,12,0)</f>
        <v>1</v>
      </c>
    </row>
    <row r="160" spans="1:28" s="135" customFormat="1" ht="25.5" x14ac:dyDescent="0.25">
      <c r="A160" s="135">
        <v>159</v>
      </c>
      <c r="B160" s="136">
        <v>42908</v>
      </c>
      <c r="C160" s="136">
        <v>42870</v>
      </c>
      <c r="D160" s="137" t="s">
        <v>1463</v>
      </c>
      <c r="E160" s="138" t="s">
        <v>143</v>
      </c>
      <c r="F160" s="137" t="s">
        <v>607</v>
      </c>
      <c r="G160" s="135" t="s">
        <v>229</v>
      </c>
      <c r="H160" s="139">
        <v>890980040</v>
      </c>
      <c r="I160" s="139">
        <v>32489623</v>
      </c>
      <c r="J160" s="135" t="s">
        <v>287</v>
      </c>
      <c r="K160" s="140">
        <v>2</v>
      </c>
      <c r="L160" s="137" t="s">
        <v>414</v>
      </c>
      <c r="M160" s="137" t="s">
        <v>460</v>
      </c>
      <c r="N160" s="141" t="s">
        <v>902</v>
      </c>
      <c r="O160" s="135" t="s">
        <v>745</v>
      </c>
      <c r="P160" s="135" t="s">
        <v>745</v>
      </c>
      <c r="Q160" s="135" t="s">
        <v>745</v>
      </c>
      <c r="R160" s="135" t="s">
        <v>745</v>
      </c>
      <c r="S160" s="164">
        <v>30634040</v>
      </c>
      <c r="T160" s="147">
        <v>1</v>
      </c>
      <c r="U160" s="135" t="s">
        <v>1668</v>
      </c>
      <c r="V160" s="144">
        <v>46560</v>
      </c>
      <c r="W160" s="144">
        <v>46560</v>
      </c>
      <c r="X160" s="134">
        <v>10</v>
      </c>
      <c r="Y160" s="135" t="s">
        <v>364</v>
      </c>
      <c r="Z160" s="135" t="s">
        <v>1297</v>
      </c>
      <c r="AA160" s="146">
        <v>44377</v>
      </c>
      <c r="AB160" s="145">
        <f>VLOOKUP(I160,[1]Sheet1!$D:$O,12,0)</f>
        <v>1</v>
      </c>
    </row>
    <row r="161" spans="1:28" s="135" customFormat="1" ht="38.25" x14ac:dyDescent="0.25">
      <c r="A161" s="135">
        <v>160</v>
      </c>
      <c r="B161" s="136">
        <v>42718</v>
      </c>
      <c r="C161" s="136">
        <v>42706</v>
      </c>
      <c r="D161" s="137" t="s">
        <v>1013</v>
      </c>
      <c r="E161" s="138" t="s">
        <v>144</v>
      </c>
      <c r="F161" s="137" t="s">
        <v>723</v>
      </c>
      <c r="G161" s="135" t="s">
        <v>228</v>
      </c>
      <c r="H161" s="139">
        <v>890980040</v>
      </c>
      <c r="I161" s="139">
        <v>425784</v>
      </c>
      <c r="J161" s="135" t="s">
        <v>288</v>
      </c>
      <c r="K161" s="140">
        <v>2</v>
      </c>
      <c r="L161" s="137" t="s">
        <v>1464</v>
      </c>
      <c r="M161" s="137" t="s">
        <v>1277</v>
      </c>
      <c r="N161" s="141" t="s">
        <v>1009</v>
      </c>
      <c r="O161" s="135" t="s">
        <v>745</v>
      </c>
      <c r="P161" s="135" t="s">
        <v>745</v>
      </c>
      <c r="Q161" s="135" t="s">
        <v>745</v>
      </c>
      <c r="R161" s="135" t="s">
        <v>745</v>
      </c>
      <c r="S161" s="164">
        <v>32000000</v>
      </c>
      <c r="T161" s="147">
        <v>1</v>
      </c>
      <c r="U161" s="135" t="s">
        <v>1665</v>
      </c>
      <c r="V161" s="144">
        <v>46370</v>
      </c>
      <c r="W161" s="144">
        <v>46370</v>
      </c>
      <c r="X161" s="134">
        <v>10</v>
      </c>
      <c r="Y161" s="135" t="s">
        <v>1679</v>
      </c>
      <c r="Z161" s="135" t="s">
        <v>1297</v>
      </c>
      <c r="AA161" s="146">
        <v>44377</v>
      </c>
      <c r="AB161" s="145">
        <v>1</v>
      </c>
    </row>
    <row r="162" spans="1:28" s="135" customFormat="1" ht="25.5" x14ac:dyDescent="0.25">
      <c r="A162" s="135">
        <v>161</v>
      </c>
      <c r="B162" s="136">
        <v>41453</v>
      </c>
      <c r="C162" s="136">
        <v>41382</v>
      </c>
      <c r="D162" s="137" t="s">
        <v>1465</v>
      </c>
      <c r="E162" s="138" t="s">
        <v>145</v>
      </c>
      <c r="F162" s="137" t="s">
        <v>489</v>
      </c>
      <c r="G162" s="135" t="s">
        <v>228</v>
      </c>
      <c r="H162" s="139">
        <v>890980040</v>
      </c>
      <c r="I162" s="139">
        <v>806005741</v>
      </c>
      <c r="J162" s="135" t="s">
        <v>1466</v>
      </c>
      <c r="K162" s="140">
        <v>2</v>
      </c>
      <c r="L162" s="137" t="s">
        <v>428</v>
      </c>
      <c r="M162" s="137" t="s">
        <v>961</v>
      </c>
      <c r="N162" s="141" t="s">
        <v>962</v>
      </c>
      <c r="O162" s="135" t="s">
        <v>745</v>
      </c>
      <c r="P162" s="135" t="s">
        <v>745</v>
      </c>
      <c r="Q162" s="135" t="s">
        <v>745</v>
      </c>
      <c r="R162" s="135" t="s">
        <v>745</v>
      </c>
      <c r="S162" s="164">
        <v>732315716</v>
      </c>
      <c r="T162" s="147">
        <v>1</v>
      </c>
      <c r="U162" s="135" t="s">
        <v>1665</v>
      </c>
      <c r="V162" s="144">
        <v>45105</v>
      </c>
      <c r="W162" s="144">
        <v>45105</v>
      </c>
      <c r="X162" s="134">
        <v>10</v>
      </c>
      <c r="Y162" s="135" t="s">
        <v>1684</v>
      </c>
      <c r="Z162" s="135" t="s">
        <v>1297</v>
      </c>
      <c r="AA162" s="146">
        <v>44377</v>
      </c>
      <c r="AB162" s="145">
        <v>1</v>
      </c>
    </row>
    <row r="163" spans="1:28" s="135" customFormat="1" ht="25.5" x14ac:dyDescent="0.25">
      <c r="A163" s="135">
        <v>162</v>
      </c>
      <c r="B163" s="136">
        <v>42957</v>
      </c>
      <c r="C163" s="136">
        <v>42950</v>
      </c>
      <c r="D163" s="137" t="s">
        <v>1257</v>
      </c>
      <c r="E163" s="138" t="s">
        <v>146</v>
      </c>
      <c r="F163" s="137" t="s">
        <v>609</v>
      </c>
      <c r="G163" s="135" t="s">
        <v>229</v>
      </c>
      <c r="H163" s="139">
        <v>890980040</v>
      </c>
      <c r="I163" s="139">
        <v>27075121</v>
      </c>
      <c r="J163" s="135" t="s">
        <v>289</v>
      </c>
      <c r="K163" s="140">
        <v>2</v>
      </c>
      <c r="L163" s="137" t="s">
        <v>414</v>
      </c>
      <c r="M163" s="137" t="s">
        <v>460</v>
      </c>
      <c r="N163" s="141" t="s">
        <v>902</v>
      </c>
      <c r="O163" s="135" t="s">
        <v>745</v>
      </c>
      <c r="P163" s="135" t="s">
        <v>745</v>
      </c>
      <c r="Q163" s="135" t="s">
        <v>745</v>
      </c>
      <c r="R163" s="135" t="s">
        <v>745</v>
      </c>
      <c r="S163" s="164">
        <v>27417245</v>
      </c>
      <c r="T163" s="147">
        <v>1</v>
      </c>
      <c r="U163" s="135" t="s">
        <v>1659</v>
      </c>
      <c r="V163" s="144">
        <v>46609</v>
      </c>
      <c r="W163" s="144">
        <v>46609</v>
      </c>
      <c r="X163" s="134">
        <v>10</v>
      </c>
      <c r="Y163" s="135" t="s">
        <v>364</v>
      </c>
      <c r="Z163" s="135" t="s">
        <v>1297</v>
      </c>
      <c r="AA163" s="146">
        <v>44377</v>
      </c>
      <c r="AB163" s="145">
        <v>1</v>
      </c>
    </row>
    <row r="164" spans="1:28" s="135" customFormat="1" ht="25.5" x14ac:dyDescent="0.25">
      <c r="A164" s="135">
        <v>163</v>
      </c>
      <c r="B164" s="136">
        <v>42949</v>
      </c>
      <c r="C164" s="136">
        <v>42947</v>
      </c>
      <c r="D164" s="137" t="s">
        <v>997</v>
      </c>
      <c r="E164" s="138" t="s">
        <v>147</v>
      </c>
      <c r="F164" s="137" t="s">
        <v>610</v>
      </c>
      <c r="G164" s="135" t="s">
        <v>229</v>
      </c>
      <c r="H164" s="139">
        <v>890980040</v>
      </c>
      <c r="I164" s="139">
        <v>8305134</v>
      </c>
      <c r="J164" s="135" t="s">
        <v>290</v>
      </c>
      <c r="K164" s="140">
        <v>2</v>
      </c>
      <c r="L164" s="137" t="s">
        <v>414</v>
      </c>
      <c r="M164" s="137" t="s">
        <v>460</v>
      </c>
      <c r="N164" s="141" t="s">
        <v>902</v>
      </c>
      <c r="O164" s="135" t="s">
        <v>745</v>
      </c>
      <c r="P164" s="135" t="s">
        <v>745</v>
      </c>
      <c r="Q164" s="135" t="s">
        <v>745</v>
      </c>
      <c r="R164" s="135" t="s">
        <v>745</v>
      </c>
      <c r="S164" s="164">
        <v>18404392</v>
      </c>
      <c r="T164" s="147">
        <v>1</v>
      </c>
      <c r="U164" s="135" t="s">
        <v>1673</v>
      </c>
      <c r="V164" s="144">
        <v>46601</v>
      </c>
      <c r="W164" s="144">
        <v>46601</v>
      </c>
      <c r="X164" s="134">
        <v>10</v>
      </c>
      <c r="Y164" s="135" t="s">
        <v>364</v>
      </c>
      <c r="Z164" s="135" t="s">
        <v>1297</v>
      </c>
      <c r="AA164" s="146">
        <v>44377</v>
      </c>
      <c r="AB164" s="145">
        <f>VLOOKUP(I164,[1]Sheet1!$D:$O,12,0)</f>
        <v>1</v>
      </c>
    </row>
    <row r="165" spans="1:28" s="135" customFormat="1" ht="25.5" x14ac:dyDescent="0.25">
      <c r="A165" s="135">
        <v>164</v>
      </c>
      <c r="B165" s="136">
        <v>42888</v>
      </c>
      <c r="C165" s="136">
        <v>42846</v>
      </c>
      <c r="D165" s="137" t="s">
        <v>997</v>
      </c>
      <c r="E165" s="138" t="s">
        <v>148</v>
      </c>
      <c r="F165" s="137" t="s">
        <v>611</v>
      </c>
      <c r="G165" s="135" t="s">
        <v>229</v>
      </c>
      <c r="H165" s="139">
        <v>890980040</v>
      </c>
      <c r="I165" s="139">
        <v>3399126</v>
      </c>
      <c r="J165" s="135" t="s">
        <v>291</v>
      </c>
      <c r="K165" s="140">
        <v>2</v>
      </c>
      <c r="L165" s="137" t="s">
        <v>414</v>
      </c>
      <c r="M165" s="137" t="s">
        <v>460</v>
      </c>
      <c r="N165" s="141" t="s">
        <v>902</v>
      </c>
      <c r="O165" s="135" t="s">
        <v>745</v>
      </c>
      <c r="P165" s="135" t="s">
        <v>745</v>
      </c>
      <c r="Q165" s="135" t="s">
        <v>745</v>
      </c>
      <c r="R165" s="135" t="s">
        <v>745</v>
      </c>
      <c r="S165" s="164">
        <v>37964833</v>
      </c>
      <c r="T165" s="147">
        <v>1</v>
      </c>
      <c r="U165" s="135" t="s">
        <v>1668</v>
      </c>
      <c r="V165" s="144">
        <v>46540</v>
      </c>
      <c r="W165" s="144">
        <v>46540</v>
      </c>
      <c r="X165" s="134">
        <v>11</v>
      </c>
      <c r="Y165" s="135" t="s">
        <v>364</v>
      </c>
      <c r="Z165" s="135" t="s">
        <v>1297</v>
      </c>
      <c r="AA165" s="146">
        <v>44377</v>
      </c>
      <c r="AB165" s="145">
        <f>VLOOKUP(I165,[1]Sheet1!$D:$O,12,0)</f>
        <v>1</v>
      </c>
    </row>
    <row r="166" spans="1:28" s="135" customFormat="1" ht="25.5" x14ac:dyDescent="0.25">
      <c r="A166" s="135">
        <v>165</v>
      </c>
      <c r="B166" s="136">
        <v>42977</v>
      </c>
      <c r="C166" s="136">
        <v>42972</v>
      </c>
      <c r="D166" s="137" t="s">
        <v>1264</v>
      </c>
      <c r="E166" s="138" t="s">
        <v>149</v>
      </c>
      <c r="F166" s="138" t="s">
        <v>612</v>
      </c>
      <c r="G166" s="135" t="s">
        <v>229</v>
      </c>
      <c r="H166" s="139">
        <v>890980040</v>
      </c>
      <c r="I166" s="139">
        <v>32105193</v>
      </c>
      <c r="J166" s="135" t="s">
        <v>1467</v>
      </c>
      <c r="K166" s="140">
        <v>2</v>
      </c>
      <c r="L166" s="137" t="s">
        <v>414</v>
      </c>
      <c r="M166" s="137" t="s">
        <v>460</v>
      </c>
      <c r="N166" s="141" t="s">
        <v>902</v>
      </c>
      <c r="O166" s="135" t="s">
        <v>745</v>
      </c>
      <c r="P166" s="135" t="s">
        <v>745</v>
      </c>
      <c r="Q166" s="135" t="s">
        <v>745</v>
      </c>
      <c r="R166" s="135" t="s">
        <v>745</v>
      </c>
      <c r="S166" s="164">
        <v>22383738</v>
      </c>
      <c r="T166" s="147">
        <v>1</v>
      </c>
      <c r="U166" s="135" t="s">
        <v>1667</v>
      </c>
      <c r="V166" s="144">
        <v>46629</v>
      </c>
      <c r="W166" s="144">
        <v>46629</v>
      </c>
      <c r="X166" s="134">
        <v>10</v>
      </c>
      <c r="Y166" s="135" t="s">
        <v>364</v>
      </c>
      <c r="Z166" s="135" t="s">
        <v>1297</v>
      </c>
      <c r="AA166" s="146">
        <v>44377</v>
      </c>
      <c r="AB166" s="145">
        <v>1</v>
      </c>
    </row>
    <row r="167" spans="1:28" s="135" customFormat="1" ht="38.25" x14ac:dyDescent="0.25">
      <c r="A167" s="135">
        <v>166</v>
      </c>
      <c r="B167" s="136">
        <v>42976</v>
      </c>
      <c r="C167" s="136">
        <v>42913</v>
      </c>
      <c r="D167" s="137" t="s">
        <v>51</v>
      </c>
      <c r="E167" s="138" t="s">
        <v>150</v>
      </c>
      <c r="F167" s="137" t="s">
        <v>613</v>
      </c>
      <c r="G167" s="135" t="s">
        <v>228</v>
      </c>
      <c r="H167" s="139">
        <v>890980040</v>
      </c>
      <c r="I167" s="139">
        <v>3324390</v>
      </c>
      <c r="J167" s="135" t="s">
        <v>292</v>
      </c>
      <c r="K167" s="140">
        <v>2</v>
      </c>
      <c r="L167" s="137" t="s">
        <v>424</v>
      </c>
      <c r="M167" s="137" t="s">
        <v>901</v>
      </c>
      <c r="N167" s="141" t="s">
        <v>1468</v>
      </c>
      <c r="O167" s="135" t="s">
        <v>745</v>
      </c>
      <c r="P167" s="135" t="s">
        <v>745</v>
      </c>
      <c r="Q167" s="135" t="s">
        <v>745</v>
      </c>
      <c r="R167" s="135" t="s">
        <v>745</v>
      </c>
      <c r="S167" s="164">
        <v>112928592</v>
      </c>
      <c r="T167" s="147">
        <v>1</v>
      </c>
      <c r="U167" s="135" t="s">
        <v>1668</v>
      </c>
      <c r="V167" s="144">
        <v>46628</v>
      </c>
      <c r="W167" s="144">
        <v>46628</v>
      </c>
      <c r="X167" s="134">
        <v>10</v>
      </c>
      <c r="Y167" s="135" t="s">
        <v>364</v>
      </c>
      <c r="Z167" s="135" t="s">
        <v>1297</v>
      </c>
      <c r="AA167" s="146">
        <v>44377</v>
      </c>
      <c r="AB167" s="145">
        <f>VLOOKUP(I167,[1]Sheet1!$D:$O,12,0)</f>
        <v>1</v>
      </c>
    </row>
    <row r="168" spans="1:28" s="135" customFormat="1" ht="38.25" x14ac:dyDescent="0.25">
      <c r="A168" s="135">
        <v>167</v>
      </c>
      <c r="B168" s="136">
        <v>42639</v>
      </c>
      <c r="C168" s="136">
        <v>42566</v>
      </c>
      <c r="D168" s="137" t="s">
        <v>51</v>
      </c>
      <c r="E168" s="138" t="s">
        <v>151</v>
      </c>
      <c r="F168" s="137" t="s">
        <v>614</v>
      </c>
      <c r="G168" s="135" t="s">
        <v>228</v>
      </c>
      <c r="H168" s="139">
        <v>890980040</v>
      </c>
      <c r="I168" s="139">
        <v>32538436</v>
      </c>
      <c r="J168" s="135" t="s">
        <v>293</v>
      </c>
      <c r="K168" s="140">
        <v>2</v>
      </c>
      <c r="L168" s="137" t="s">
        <v>1469</v>
      </c>
      <c r="M168" s="137" t="s">
        <v>1277</v>
      </c>
      <c r="N168" s="141" t="s">
        <v>1009</v>
      </c>
      <c r="O168" s="135" t="s">
        <v>745</v>
      </c>
      <c r="P168" s="135" t="s">
        <v>745</v>
      </c>
      <c r="Q168" s="135" t="s">
        <v>745</v>
      </c>
      <c r="R168" s="135" t="s">
        <v>745</v>
      </c>
      <c r="S168" s="164">
        <v>129641228</v>
      </c>
      <c r="T168" s="147">
        <v>1</v>
      </c>
      <c r="U168" s="135" t="s">
        <v>1668</v>
      </c>
      <c r="V168" s="144">
        <v>46291</v>
      </c>
      <c r="W168" s="144">
        <v>46291</v>
      </c>
      <c r="X168" s="134">
        <v>10</v>
      </c>
      <c r="Y168" s="135" t="s">
        <v>1679</v>
      </c>
      <c r="Z168" s="135" t="s">
        <v>1297</v>
      </c>
      <c r="AA168" s="146">
        <v>44377</v>
      </c>
      <c r="AB168" s="145">
        <f>VLOOKUP(I168,[1]Sheet1!$D:$O,12,0)</f>
        <v>1</v>
      </c>
    </row>
    <row r="169" spans="1:28" s="135" customFormat="1" ht="38.25" x14ac:dyDescent="0.25">
      <c r="A169" s="135">
        <v>168</v>
      </c>
      <c r="B169" s="136">
        <v>42845</v>
      </c>
      <c r="C169" s="136">
        <v>42824</v>
      </c>
      <c r="D169" s="137" t="s">
        <v>1013</v>
      </c>
      <c r="E169" s="138" t="s">
        <v>152</v>
      </c>
      <c r="F169" s="138" t="s">
        <v>615</v>
      </c>
      <c r="G169" s="135" t="s">
        <v>228</v>
      </c>
      <c r="H169" s="139">
        <v>890980040</v>
      </c>
      <c r="I169" s="139">
        <v>21562451</v>
      </c>
      <c r="J169" s="135" t="s">
        <v>294</v>
      </c>
      <c r="K169" s="140">
        <v>2</v>
      </c>
      <c r="L169" s="137" t="s">
        <v>426</v>
      </c>
      <c r="M169" s="137" t="s">
        <v>1277</v>
      </c>
      <c r="N169" s="141" t="s">
        <v>1047</v>
      </c>
      <c r="O169" s="135" t="s">
        <v>0</v>
      </c>
      <c r="P169" s="135" t="s">
        <v>0</v>
      </c>
      <c r="Q169" s="135" t="s">
        <v>0</v>
      </c>
      <c r="R169" s="148" t="s">
        <v>0</v>
      </c>
      <c r="S169" s="164">
        <v>50000000</v>
      </c>
      <c r="T169" s="147">
        <v>1</v>
      </c>
      <c r="U169" s="135" t="s">
        <v>1665</v>
      </c>
      <c r="V169" s="144">
        <v>46543</v>
      </c>
      <c r="W169" s="144">
        <v>46543</v>
      </c>
      <c r="X169" s="134">
        <v>10</v>
      </c>
      <c r="Y169" s="135" t="s">
        <v>1680</v>
      </c>
      <c r="Z169" s="135" t="s">
        <v>381</v>
      </c>
      <c r="AA169" s="146">
        <v>44377</v>
      </c>
      <c r="AB169" s="145">
        <f>VLOOKUP(I169,[1]Sheet1!$D:$O,12,0)</f>
        <v>1</v>
      </c>
    </row>
    <row r="170" spans="1:28" s="135" customFormat="1" ht="25.5" x14ac:dyDescent="0.25">
      <c r="A170" s="135">
        <v>169</v>
      </c>
      <c r="B170" s="136">
        <v>42972</v>
      </c>
      <c r="C170" s="136">
        <v>42956</v>
      </c>
      <c r="D170" s="137" t="s">
        <v>1463</v>
      </c>
      <c r="E170" s="138" t="s">
        <v>153</v>
      </c>
      <c r="F170" s="138" t="s">
        <v>616</v>
      </c>
      <c r="G170" s="135" t="s">
        <v>229</v>
      </c>
      <c r="H170" s="139">
        <v>890980040</v>
      </c>
      <c r="I170" s="139">
        <v>585201</v>
      </c>
      <c r="J170" s="135" t="s">
        <v>295</v>
      </c>
      <c r="K170" s="140">
        <v>2</v>
      </c>
      <c r="L170" s="137" t="s">
        <v>409</v>
      </c>
      <c r="M170" s="137" t="s">
        <v>460</v>
      </c>
      <c r="N170" s="141" t="s">
        <v>902</v>
      </c>
      <c r="O170" s="135" t="s">
        <v>745</v>
      </c>
      <c r="P170" s="135" t="s">
        <v>745</v>
      </c>
      <c r="Q170" s="135" t="s">
        <v>745</v>
      </c>
      <c r="R170" s="135" t="s">
        <v>745</v>
      </c>
      <c r="S170" s="164">
        <v>19277172</v>
      </c>
      <c r="T170" s="147">
        <v>1</v>
      </c>
      <c r="U170" s="135" t="s">
        <v>1668</v>
      </c>
      <c r="V170" s="144">
        <v>46680</v>
      </c>
      <c r="W170" s="144">
        <v>46680</v>
      </c>
      <c r="X170" s="134">
        <v>10</v>
      </c>
      <c r="Y170" s="135" t="s">
        <v>232</v>
      </c>
      <c r="Z170" s="135" t="s">
        <v>381</v>
      </c>
      <c r="AA170" s="146">
        <v>44377</v>
      </c>
      <c r="AB170" s="145">
        <f>VLOOKUP(I170,[1]Sheet1!$D:$O,12,0)</f>
        <v>1</v>
      </c>
    </row>
    <row r="171" spans="1:28" s="135" customFormat="1" ht="38.25" x14ac:dyDescent="0.25">
      <c r="A171" s="135">
        <v>170</v>
      </c>
      <c r="B171" s="136">
        <v>42761</v>
      </c>
      <c r="C171" s="136">
        <v>42718</v>
      </c>
      <c r="D171" s="137" t="s">
        <v>65</v>
      </c>
      <c r="E171" s="138" t="s">
        <v>154</v>
      </c>
      <c r="F171" s="137" t="s">
        <v>815</v>
      </c>
      <c r="G171" s="135" t="s">
        <v>228</v>
      </c>
      <c r="H171" s="139">
        <v>890980040</v>
      </c>
      <c r="I171" s="139">
        <v>70041027</v>
      </c>
      <c r="J171" s="135" t="s">
        <v>296</v>
      </c>
      <c r="K171" s="140">
        <v>2</v>
      </c>
      <c r="L171" s="137" t="s">
        <v>1470</v>
      </c>
      <c r="M171" s="137" t="s">
        <v>1277</v>
      </c>
      <c r="N171" s="141" t="s">
        <v>1047</v>
      </c>
      <c r="O171" s="135" t="s">
        <v>745</v>
      </c>
      <c r="P171" s="135" t="s">
        <v>745</v>
      </c>
      <c r="Q171" s="135" t="s">
        <v>745</v>
      </c>
      <c r="R171" s="135" t="s">
        <v>745</v>
      </c>
      <c r="S171" s="164">
        <v>5239116</v>
      </c>
      <c r="T171" s="147">
        <v>1</v>
      </c>
      <c r="U171" s="135" t="s">
        <v>1665</v>
      </c>
      <c r="V171" s="144">
        <v>46439</v>
      </c>
      <c r="W171" s="144">
        <v>46439</v>
      </c>
      <c r="X171" s="134">
        <v>11</v>
      </c>
      <c r="Y171" s="135" t="s">
        <v>1680</v>
      </c>
      <c r="Z171" s="135" t="s">
        <v>381</v>
      </c>
      <c r="AA171" s="146">
        <v>44377</v>
      </c>
      <c r="AB171" s="145">
        <f>VLOOKUP(I171,[1]Sheet1!$D:$O,12,0)</f>
        <v>1</v>
      </c>
    </row>
    <row r="172" spans="1:28" s="135" customFormat="1" ht="25.5" x14ac:dyDescent="0.25">
      <c r="A172" s="135">
        <v>171</v>
      </c>
      <c r="B172" s="136">
        <v>42971</v>
      </c>
      <c r="C172" s="136">
        <v>42962</v>
      </c>
      <c r="D172" s="137" t="s">
        <v>59</v>
      </c>
      <c r="E172" s="138" t="s">
        <v>155</v>
      </c>
      <c r="F172" s="137" t="s">
        <v>618</v>
      </c>
      <c r="G172" s="135" t="s">
        <v>229</v>
      </c>
      <c r="H172" s="139">
        <v>890980040</v>
      </c>
      <c r="I172" s="139">
        <v>21609094</v>
      </c>
      <c r="J172" s="135" t="s">
        <v>297</v>
      </c>
      <c r="K172" s="140">
        <v>2</v>
      </c>
      <c r="L172" s="137" t="s">
        <v>409</v>
      </c>
      <c r="M172" s="137" t="s">
        <v>460</v>
      </c>
      <c r="N172" s="141" t="s">
        <v>902</v>
      </c>
      <c r="O172" s="135" t="s">
        <v>745</v>
      </c>
      <c r="P172" s="135" t="s">
        <v>745</v>
      </c>
      <c r="Q172" s="135" t="s">
        <v>745</v>
      </c>
      <c r="R172" s="135" t="s">
        <v>745</v>
      </c>
      <c r="S172" s="164">
        <v>19023671</v>
      </c>
      <c r="T172" s="147">
        <v>1</v>
      </c>
      <c r="U172" s="135" t="s">
        <v>1668</v>
      </c>
      <c r="V172" s="144">
        <v>45925</v>
      </c>
      <c r="W172" s="144">
        <v>45925</v>
      </c>
      <c r="X172" s="134">
        <v>10</v>
      </c>
      <c r="Y172" s="135" t="s">
        <v>232</v>
      </c>
      <c r="Z172" s="135" t="s">
        <v>883</v>
      </c>
      <c r="AA172" s="146">
        <v>44377</v>
      </c>
      <c r="AB172" s="145">
        <v>1</v>
      </c>
    </row>
    <row r="173" spans="1:28" s="135" customFormat="1" ht="38.25" x14ac:dyDescent="0.25">
      <c r="A173" s="135">
        <v>172</v>
      </c>
      <c r="B173" s="136">
        <v>42797</v>
      </c>
      <c r="C173" s="136">
        <v>42797</v>
      </c>
      <c r="D173" s="137" t="s">
        <v>51</v>
      </c>
      <c r="E173" s="138" t="s">
        <v>156</v>
      </c>
      <c r="F173" s="137" t="s">
        <v>619</v>
      </c>
      <c r="G173" s="135" t="s">
        <v>228</v>
      </c>
      <c r="H173" s="139">
        <v>890980040</v>
      </c>
      <c r="I173" s="139">
        <v>43639444</v>
      </c>
      <c r="J173" s="135" t="s">
        <v>298</v>
      </c>
      <c r="K173" s="140">
        <v>2</v>
      </c>
      <c r="L173" s="137" t="s">
        <v>427</v>
      </c>
      <c r="M173" s="137" t="s">
        <v>901</v>
      </c>
      <c r="N173" s="141" t="s">
        <v>1049</v>
      </c>
      <c r="O173" s="135" t="s">
        <v>0</v>
      </c>
      <c r="P173" s="135" t="s">
        <v>0</v>
      </c>
      <c r="Q173" s="135" t="s">
        <v>0</v>
      </c>
      <c r="R173" s="148" t="s">
        <v>0</v>
      </c>
      <c r="S173" s="164">
        <v>38052966</v>
      </c>
      <c r="T173" s="147">
        <v>1</v>
      </c>
      <c r="U173" s="135" t="s">
        <v>1668</v>
      </c>
      <c r="V173" s="144">
        <v>46449</v>
      </c>
      <c r="W173" s="144">
        <v>46449</v>
      </c>
      <c r="X173" s="134">
        <v>8</v>
      </c>
      <c r="Y173" s="135" t="s">
        <v>364</v>
      </c>
      <c r="Z173" s="135" t="s">
        <v>1297</v>
      </c>
      <c r="AA173" s="146">
        <v>44377</v>
      </c>
      <c r="AB173" s="145">
        <v>1</v>
      </c>
    </row>
    <row r="174" spans="1:28" s="135" customFormat="1" ht="25.5" x14ac:dyDescent="0.25">
      <c r="A174" s="135">
        <v>173</v>
      </c>
      <c r="B174" s="136">
        <v>42940</v>
      </c>
      <c r="C174" s="136">
        <v>42431</v>
      </c>
      <c r="D174" s="137" t="s">
        <v>1465</v>
      </c>
      <c r="E174" s="138" t="s">
        <v>1471</v>
      </c>
      <c r="F174" s="138" t="s">
        <v>488</v>
      </c>
      <c r="G174" s="135" t="s">
        <v>228</v>
      </c>
      <c r="H174" s="139">
        <v>890980040</v>
      </c>
      <c r="I174" s="139">
        <v>806005741</v>
      </c>
      <c r="J174" s="135" t="s">
        <v>299</v>
      </c>
      <c r="K174" s="140">
        <v>2</v>
      </c>
      <c r="L174" s="137" t="s">
        <v>428</v>
      </c>
      <c r="M174" s="137" t="s">
        <v>961</v>
      </c>
      <c r="N174" s="141" t="s">
        <v>962</v>
      </c>
      <c r="O174" s="135" t="s">
        <v>745</v>
      </c>
      <c r="P174" s="135" t="s">
        <v>745</v>
      </c>
      <c r="Q174" s="135" t="s">
        <v>745</v>
      </c>
      <c r="R174" s="135" t="s">
        <v>745</v>
      </c>
      <c r="S174" s="164">
        <v>1084145345</v>
      </c>
      <c r="T174" s="147">
        <v>1</v>
      </c>
      <c r="U174" s="135" t="s">
        <v>1668</v>
      </c>
      <c r="V174" s="144">
        <v>46657</v>
      </c>
      <c r="W174" s="144">
        <v>46657</v>
      </c>
      <c r="X174" s="134">
        <v>10</v>
      </c>
      <c r="Y174" s="135" t="s">
        <v>1685</v>
      </c>
      <c r="Z174" s="135" t="s">
        <v>1297</v>
      </c>
      <c r="AA174" s="146">
        <v>44377</v>
      </c>
      <c r="AB174" s="145">
        <v>1</v>
      </c>
    </row>
    <row r="175" spans="1:28" s="135" customFormat="1" ht="38.25" x14ac:dyDescent="0.25">
      <c r="A175" s="135">
        <v>174</v>
      </c>
      <c r="B175" s="136">
        <v>42997</v>
      </c>
      <c r="C175" s="136">
        <v>42979</v>
      </c>
      <c r="D175" s="137" t="s">
        <v>1442</v>
      </c>
      <c r="E175" s="138" t="s">
        <v>157</v>
      </c>
      <c r="F175" s="137" t="s">
        <v>620</v>
      </c>
      <c r="G175" s="135" t="s">
        <v>228</v>
      </c>
      <c r="H175" s="139">
        <v>890980040</v>
      </c>
      <c r="I175" s="139">
        <v>70056721</v>
      </c>
      <c r="J175" s="135" t="s">
        <v>300</v>
      </c>
      <c r="K175" s="140">
        <v>2</v>
      </c>
      <c r="L175" s="137" t="s">
        <v>401</v>
      </c>
      <c r="M175" s="137" t="s">
        <v>901</v>
      </c>
      <c r="N175" s="141" t="s">
        <v>1050</v>
      </c>
      <c r="O175" s="135" t="s">
        <v>0</v>
      </c>
      <c r="P175" s="135" t="s">
        <v>0</v>
      </c>
      <c r="Q175" s="135" t="s">
        <v>0</v>
      </c>
      <c r="R175" s="148" t="s">
        <v>0</v>
      </c>
      <c r="S175" s="164">
        <v>38048641</v>
      </c>
      <c r="T175" s="147">
        <v>1</v>
      </c>
      <c r="U175" s="135" t="s">
        <v>1665</v>
      </c>
      <c r="V175" s="144">
        <v>46649</v>
      </c>
      <c r="W175" s="144">
        <v>46649</v>
      </c>
      <c r="X175" s="134">
        <v>10</v>
      </c>
      <c r="Y175" s="135" t="s">
        <v>364</v>
      </c>
      <c r="Z175" s="135" t="s">
        <v>1297</v>
      </c>
      <c r="AA175" s="146">
        <v>44377</v>
      </c>
      <c r="AB175" s="145">
        <f>VLOOKUP(I175,[1]Sheet1!$D:$O,12,0)</f>
        <v>1</v>
      </c>
    </row>
    <row r="176" spans="1:28" s="135" customFormat="1" ht="25.5" x14ac:dyDescent="0.25">
      <c r="A176" s="135">
        <v>175</v>
      </c>
      <c r="B176" s="136">
        <v>42705</v>
      </c>
      <c r="C176" s="136">
        <v>42700</v>
      </c>
      <c r="D176" s="137" t="s">
        <v>952</v>
      </c>
      <c r="E176" s="138" t="s">
        <v>158</v>
      </c>
      <c r="F176" s="137" t="s">
        <v>621</v>
      </c>
      <c r="G176" s="135" t="s">
        <v>229</v>
      </c>
      <c r="H176" s="139">
        <v>890980040</v>
      </c>
      <c r="I176" s="139">
        <v>3577512</v>
      </c>
      <c r="J176" s="135" t="s">
        <v>301</v>
      </c>
      <c r="K176" s="140">
        <v>2</v>
      </c>
      <c r="L176" s="137" t="s">
        <v>409</v>
      </c>
      <c r="M176" s="137" t="s">
        <v>460</v>
      </c>
      <c r="N176" s="141" t="s">
        <v>902</v>
      </c>
      <c r="O176" s="135" t="s">
        <v>745</v>
      </c>
      <c r="P176" s="135" t="s">
        <v>745</v>
      </c>
      <c r="Q176" s="135" t="s">
        <v>745</v>
      </c>
      <c r="R176" s="135" t="s">
        <v>745</v>
      </c>
      <c r="S176" s="164">
        <v>29295754</v>
      </c>
      <c r="T176" s="147">
        <v>1</v>
      </c>
      <c r="U176" s="135" t="s">
        <v>1659</v>
      </c>
      <c r="V176" s="144">
        <v>46685</v>
      </c>
      <c r="W176" s="144">
        <v>46685</v>
      </c>
      <c r="X176" s="134">
        <v>10</v>
      </c>
      <c r="Y176" s="135" t="s">
        <v>232</v>
      </c>
      <c r="Z176" s="135" t="s">
        <v>381</v>
      </c>
      <c r="AA176" s="146">
        <v>44377</v>
      </c>
      <c r="AB176" s="145">
        <v>1</v>
      </c>
    </row>
    <row r="177" spans="1:28" s="135" customFormat="1" ht="51" x14ac:dyDescent="0.25">
      <c r="A177" s="135">
        <v>176</v>
      </c>
      <c r="B177" s="136">
        <v>42993</v>
      </c>
      <c r="C177" s="136">
        <v>42975</v>
      </c>
      <c r="D177" s="137" t="s">
        <v>1447</v>
      </c>
      <c r="E177" s="138" t="s">
        <v>159</v>
      </c>
      <c r="F177" s="138" t="s">
        <v>724</v>
      </c>
      <c r="G177" s="135" t="s">
        <v>229</v>
      </c>
      <c r="H177" s="139">
        <v>890980040</v>
      </c>
      <c r="I177" s="139">
        <v>43035020</v>
      </c>
      <c r="J177" s="135" t="s">
        <v>302</v>
      </c>
      <c r="K177" s="140">
        <v>2</v>
      </c>
      <c r="L177" s="137" t="s">
        <v>373</v>
      </c>
      <c r="M177" s="137" t="s">
        <v>460</v>
      </c>
      <c r="N177" s="141" t="s">
        <v>1051</v>
      </c>
      <c r="O177" s="135" t="s">
        <v>745</v>
      </c>
      <c r="P177" s="135" t="s">
        <v>745</v>
      </c>
      <c r="Q177" s="135" t="s">
        <v>745</v>
      </c>
      <c r="R177" s="135" t="s">
        <v>745</v>
      </c>
      <c r="S177" s="164">
        <v>35554878</v>
      </c>
      <c r="T177" s="147">
        <v>1</v>
      </c>
      <c r="U177" s="135" t="s">
        <v>1668</v>
      </c>
      <c r="V177" s="144">
        <v>46644</v>
      </c>
      <c r="W177" s="144">
        <v>46644</v>
      </c>
      <c r="X177" s="134">
        <v>10</v>
      </c>
      <c r="Y177" s="135" t="s">
        <v>232</v>
      </c>
      <c r="Z177" s="135" t="s">
        <v>381</v>
      </c>
      <c r="AA177" s="146">
        <v>44377</v>
      </c>
      <c r="AB177" s="145">
        <v>1</v>
      </c>
    </row>
    <row r="178" spans="1:28" s="135" customFormat="1" ht="38.25" x14ac:dyDescent="0.25">
      <c r="A178" s="135">
        <v>177</v>
      </c>
      <c r="B178" s="136">
        <v>42761</v>
      </c>
      <c r="C178" s="136">
        <v>42752</v>
      </c>
      <c r="D178" s="137" t="s">
        <v>1055</v>
      </c>
      <c r="E178" s="138" t="s">
        <v>160</v>
      </c>
      <c r="F178" s="137" t="s">
        <v>622</v>
      </c>
      <c r="G178" s="135" t="s">
        <v>228</v>
      </c>
      <c r="H178" s="139">
        <v>890980040</v>
      </c>
      <c r="I178" s="139">
        <v>32414596</v>
      </c>
      <c r="J178" s="135" t="s">
        <v>303</v>
      </c>
      <c r="K178" s="140">
        <v>2</v>
      </c>
      <c r="L178" s="137" t="s">
        <v>1473</v>
      </c>
      <c r="M178" s="137" t="s">
        <v>1277</v>
      </c>
      <c r="N178" s="141" t="s">
        <v>1009</v>
      </c>
      <c r="O178" s="135" t="s">
        <v>745</v>
      </c>
      <c r="P178" s="135" t="s">
        <v>745</v>
      </c>
      <c r="Q178" s="135" t="s">
        <v>745</v>
      </c>
      <c r="R178" s="135" t="s">
        <v>745</v>
      </c>
      <c r="S178" s="164">
        <v>85027680</v>
      </c>
      <c r="T178" s="147">
        <v>1</v>
      </c>
      <c r="U178" s="135" t="s">
        <v>1669</v>
      </c>
      <c r="V178" s="144">
        <v>46413</v>
      </c>
      <c r="W178" s="144">
        <v>46413</v>
      </c>
      <c r="X178" s="134">
        <v>10</v>
      </c>
      <c r="Y178" s="135" t="s">
        <v>1679</v>
      </c>
      <c r="Z178" s="135" t="s">
        <v>1297</v>
      </c>
      <c r="AA178" s="146">
        <v>44377</v>
      </c>
      <c r="AB178" s="145">
        <v>1</v>
      </c>
    </row>
    <row r="179" spans="1:28" s="135" customFormat="1" ht="25.5" x14ac:dyDescent="0.25">
      <c r="A179" s="135">
        <v>178</v>
      </c>
      <c r="B179" s="136">
        <v>43004</v>
      </c>
      <c r="C179" s="136">
        <v>42975</v>
      </c>
      <c r="D179" s="137" t="s">
        <v>1264</v>
      </c>
      <c r="E179" s="138" t="s">
        <v>161</v>
      </c>
      <c r="F179" s="138" t="s">
        <v>725</v>
      </c>
      <c r="G179" s="135" t="s">
        <v>229</v>
      </c>
      <c r="H179" s="139">
        <v>890980040</v>
      </c>
      <c r="I179" s="139">
        <v>1017173493</v>
      </c>
      <c r="J179" s="135" t="s">
        <v>304</v>
      </c>
      <c r="K179" s="140">
        <v>2</v>
      </c>
      <c r="L179" s="137" t="s">
        <v>1295</v>
      </c>
      <c r="M179" s="137" t="s">
        <v>460</v>
      </c>
      <c r="N179" s="141" t="s">
        <v>1051</v>
      </c>
      <c r="O179" s="135" t="s">
        <v>745</v>
      </c>
      <c r="P179" s="135" t="s">
        <v>745</v>
      </c>
      <c r="Q179" s="135" t="s">
        <v>745</v>
      </c>
      <c r="R179" s="135" t="s">
        <v>745</v>
      </c>
      <c r="S179" s="164">
        <v>165922764</v>
      </c>
      <c r="T179" s="147">
        <v>1</v>
      </c>
      <c r="U179" s="135" t="s">
        <v>1668</v>
      </c>
      <c r="V179" s="144">
        <v>46656</v>
      </c>
      <c r="W179" s="144">
        <v>46656</v>
      </c>
      <c r="X179" s="134">
        <v>10</v>
      </c>
      <c r="Y179" s="135" t="s">
        <v>364</v>
      </c>
      <c r="Z179" s="135" t="s">
        <v>1297</v>
      </c>
      <c r="AA179" s="146">
        <v>44377</v>
      </c>
      <c r="AB179" s="145">
        <f>VLOOKUP(I179,[1]Sheet1!$D:$O,12,0)</f>
        <v>1</v>
      </c>
    </row>
    <row r="180" spans="1:28" s="135" customFormat="1" ht="25.5" x14ac:dyDescent="0.25">
      <c r="A180" s="135">
        <v>179</v>
      </c>
      <c r="B180" s="136">
        <v>43012</v>
      </c>
      <c r="C180" s="136">
        <v>42998</v>
      </c>
      <c r="D180" s="137" t="s">
        <v>1264</v>
      </c>
      <c r="E180" s="138" t="s">
        <v>162</v>
      </c>
      <c r="F180" s="138" t="s">
        <v>623</v>
      </c>
      <c r="G180" s="135" t="s">
        <v>229</v>
      </c>
      <c r="H180" s="139">
        <v>890980040</v>
      </c>
      <c r="I180" s="139">
        <v>8279331</v>
      </c>
      <c r="J180" s="135" t="s">
        <v>305</v>
      </c>
      <c r="K180" s="140">
        <v>2</v>
      </c>
      <c r="L180" s="137" t="s">
        <v>409</v>
      </c>
      <c r="M180" s="137" t="s">
        <v>460</v>
      </c>
      <c r="N180" s="141" t="s">
        <v>902</v>
      </c>
      <c r="O180" s="135" t="s">
        <v>745</v>
      </c>
      <c r="P180" s="135" t="s">
        <v>745</v>
      </c>
      <c r="Q180" s="135" t="s">
        <v>745</v>
      </c>
      <c r="R180" s="135" t="s">
        <v>745</v>
      </c>
      <c r="S180" s="164">
        <v>12432633</v>
      </c>
      <c r="T180" s="147">
        <v>1</v>
      </c>
      <c r="U180" s="135" t="s">
        <v>1659</v>
      </c>
      <c r="V180" s="144">
        <v>46678</v>
      </c>
      <c r="W180" s="144">
        <v>46678</v>
      </c>
      <c r="X180" s="134">
        <v>10</v>
      </c>
      <c r="Y180" s="135" t="s">
        <v>232</v>
      </c>
      <c r="Z180" s="135" t="s">
        <v>381</v>
      </c>
      <c r="AA180" s="146">
        <v>44377</v>
      </c>
      <c r="AB180" s="145">
        <f>VLOOKUP(I180,[1]Sheet1!$D:$O,12,0)</f>
        <v>1</v>
      </c>
    </row>
    <row r="181" spans="1:28" s="135" customFormat="1" ht="25.5" x14ac:dyDescent="0.25">
      <c r="A181" s="135">
        <v>180</v>
      </c>
      <c r="B181" s="136">
        <v>42955</v>
      </c>
      <c r="C181" s="136">
        <v>42948</v>
      </c>
      <c r="D181" s="137" t="s">
        <v>1429</v>
      </c>
      <c r="E181" s="138" t="s">
        <v>163</v>
      </c>
      <c r="F181" s="138" t="s">
        <v>624</v>
      </c>
      <c r="G181" s="135" t="s">
        <v>229</v>
      </c>
      <c r="H181" s="139">
        <v>890980040</v>
      </c>
      <c r="I181" s="139">
        <v>6155661</v>
      </c>
      <c r="J181" s="135" t="s">
        <v>306</v>
      </c>
      <c r="K181" s="140">
        <v>2</v>
      </c>
      <c r="L181" s="137" t="s">
        <v>409</v>
      </c>
      <c r="M181" s="137" t="s">
        <v>460</v>
      </c>
      <c r="N181" s="141" t="s">
        <v>902</v>
      </c>
      <c r="O181" s="135" t="s">
        <v>745</v>
      </c>
      <c r="P181" s="135" t="s">
        <v>745</v>
      </c>
      <c r="Q181" s="135" t="s">
        <v>745</v>
      </c>
      <c r="R181" s="135" t="s">
        <v>745</v>
      </c>
      <c r="S181" s="164">
        <v>14731396</v>
      </c>
      <c r="T181" s="147">
        <v>1</v>
      </c>
      <c r="U181" s="135" t="s">
        <v>1667</v>
      </c>
      <c r="V181" s="144">
        <v>46678</v>
      </c>
      <c r="W181" s="144">
        <v>46678</v>
      </c>
      <c r="X181" s="134">
        <v>11</v>
      </c>
      <c r="Y181" s="135" t="s">
        <v>232</v>
      </c>
      <c r="Z181" s="135" t="s">
        <v>381</v>
      </c>
      <c r="AA181" s="146">
        <v>44377</v>
      </c>
      <c r="AB181" s="145">
        <v>1</v>
      </c>
    </row>
    <row r="182" spans="1:28" s="135" customFormat="1" ht="25.5" x14ac:dyDescent="0.25">
      <c r="A182" s="135">
        <v>181</v>
      </c>
      <c r="B182" s="136">
        <v>43006</v>
      </c>
      <c r="C182" s="136">
        <v>42958</v>
      </c>
      <c r="D182" s="137" t="s">
        <v>1429</v>
      </c>
      <c r="E182" s="138" t="s">
        <v>164</v>
      </c>
      <c r="F182" s="137" t="s">
        <v>625</v>
      </c>
      <c r="G182" s="135" t="s">
        <v>229</v>
      </c>
      <c r="H182" s="139">
        <v>890980040</v>
      </c>
      <c r="I182" s="139">
        <v>537944</v>
      </c>
      <c r="J182" s="135" t="s">
        <v>307</v>
      </c>
      <c r="K182" s="140">
        <v>2</v>
      </c>
      <c r="L182" s="137" t="s">
        <v>409</v>
      </c>
      <c r="M182" s="137" t="s">
        <v>460</v>
      </c>
      <c r="N182" s="141" t="s">
        <v>902</v>
      </c>
      <c r="O182" s="135" t="s">
        <v>745</v>
      </c>
      <c r="P182" s="135" t="s">
        <v>745</v>
      </c>
      <c r="Q182" s="135" t="s">
        <v>745</v>
      </c>
      <c r="R182" s="135" t="s">
        <v>745</v>
      </c>
      <c r="S182" s="164">
        <v>20398184</v>
      </c>
      <c r="T182" s="147">
        <v>1</v>
      </c>
      <c r="U182" s="135" t="s">
        <v>1673</v>
      </c>
      <c r="V182" s="144">
        <v>46678</v>
      </c>
      <c r="W182" s="144">
        <v>46678</v>
      </c>
      <c r="X182" s="134">
        <v>10</v>
      </c>
      <c r="Y182" s="135" t="s">
        <v>232</v>
      </c>
      <c r="Z182" s="135" t="s">
        <v>381</v>
      </c>
      <c r="AA182" s="146">
        <v>44377</v>
      </c>
      <c r="AB182" s="145">
        <v>1</v>
      </c>
    </row>
    <row r="183" spans="1:28" s="135" customFormat="1" ht="38.25" x14ac:dyDescent="0.25">
      <c r="A183" s="135">
        <v>182</v>
      </c>
      <c r="B183" s="136">
        <v>42493</v>
      </c>
      <c r="C183" s="136">
        <v>42466</v>
      </c>
      <c r="D183" s="137" t="s">
        <v>51</v>
      </c>
      <c r="E183" s="138" t="s">
        <v>165</v>
      </c>
      <c r="F183" s="137" t="s">
        <v>617</v>
      </c>
      <c r="G183" s="135" t="s">
        <v>228</v>
      </c>
      <c r="H183" s="139">
        <v>890980040</v>
      </c>
      <c r="I183" s="139">
        <v>22210654</v>
      </c>
      <c r="J183" s="135" t="s">
        <v>308</v>
      </c>
      <c r="K183" s="140">
        <v>2</v>
      </c>
      <c r="L183" s="137" t="s">
        <v>383</v>
      </c>
      <c r="M183" s="137" t="s">
        <v>1277</v>
      </c>
      <c r="N183" s="141" t="s">
        <v>1047</v>
      </c>
      <c r="O183" s="135" t="s">
        <v>745</v>
      </c>
      <c r="P183" s="135" t="s">
        <v>745</v>
      </c>
      <c r="Q183" s="135" t="s">
        <v>745</v>
      </c>
      <c r="R183" s="135" t="s">
        <v>745</v>
      </c>
      <c r="S183" s="164">
        <v>127065927</v>
      </c>
      <c r="T183" s="147">
        <v>1</v>
      </c>
      <c r="U183" s="135" t="s">
        <v>1672</v>
      </c>
      <c r="V183" s="144">
        <v>46652</v>
      </c>
      <c r="W183" s="144">
        <v>46652</v>
      </c>
      <c r="X183" s="134">
        <v>10</v>
      </c>
      <c r="Y183" s="135" t="s">
        <v>1680</v>
      </c>
      <c r="Z183" s="135" t="s">
        <v>883</v>
      </c>
      <c r="AA183" s="146">
        <v>44377</v>
      </c>
      <c r="AB183" s="145">
        <v>1</v>
      </c>
    </row>
    <row r="184" spans="1:28" s="135" customFormat="1" ht="38.25" x14ac:dyDescent="0.25">
      <c r="A184" s="135">
        <v>183</v>
      </c>
      <c r="B184" s="136">
        <v>42646</v>
      </c>
      <c r="C184" s="136">
        <v>42634</v>
      </c>
      <c r="D184" s="137" t="s">
        <v>1381</v>
      </c>
      <c r="E184" s="138" t="s">
        <v>166</v>
      </c>
      <c r="F184" s="137" t="s">
        <v>626</v>
      </c>
      <c r="G184" s="135" t="s">
        <v>228</v>
      </c>
      <c r="H184" s="139">
        <v>890980040</v>
      </c>
      <c r="I184" s="139">
        <v>32528929</v>
      </c>
      <c r="J184" s="135" t="s">
        <v>309</v>
      </c>
      <c r="K184" s="140">
        <v>2</v>
      </c>
      <c r="L184" s="137" t="s">
        <v>439</v>
      </c>
      <c r="M184" s="137" t="s">
        <v>1277</v>
      </c>
      <c r="N184" s="141" t="s">
        <v>1009</v>
      </c>
      <c r="O184" s="135" t="s">
        <v>745</v>
      </c>
      <c r="P184" s="135" t="s">
        <v>745</v>
      </c>
      <c r="Q184" s="135" t="s">
        <v>745</v>
      </c>
      <c r="R184" s="135" t="s">
        <v>745</v>
      </c>
      <c r="S184" s="164">
        <v>7539438</v>
      </c>
      <c r="T184" s="147">
        <v>1</v>
      </c>
      <c r="U184" s="135" t="s">
        <v>1665</v>
      </c>
      <c r="V184" s="144">
        <v>46298</v>
      </c>
      <c r="W184" s="144">
        <v>46298</v>
      </c>
      <c r="X184" s="134">
        <v>10</v>
      </c>
      <c r="Y184" s="135" t="s">
        <v>1679</v>
      </c>
      <c r="Z184" s="135" t="s">
        <v>1297</v>
      </c>
      <c r="AA184" s="146">
        <v>44377</v>
      </c>
      <c r="AB184" s="145">
        <v>1</v>
      </c>
    </row>
    <row r="185" spans="1:28" s="135" customFormat="1" ht="38.25" x14ac:dyDescent="0.25">
      <c r="A185" s="135">
        <v>184</v>
      </c>
      <c r="B185" s="136">
        <v>42846</v>
      </c>
      <c r="C185" s="136">
        <v>42804</v>
      </c>
      <c r="D185" s="137" t="s">
        <v>53</v>
      </c>
      <c r="E185" s="138" t="s">
        <v>167</v>
      </c>
      <c r="F185" s="137" t="s">
        <v>627</v>
      </c>
      <c r="G185" s="135" t="s">
        <v>228</v>
      </c>
      <c r="H185" s="139">
        <v>890980040</v>
      </c>
      <c r="I185" s="139">
        <v>32522979</v>
      </c>
      <c r="J185" s="135" t="s">
        <v>310</v>
      </c>
      <c r="K185" s="140">
        <v>2</v>
      </c>
      <c r="L185" s="137" t="s">
        <v>1475</v>
      </c>
      <c r="M185" s="137" t="s">
        <v>1277</v>
      </c>
      <c r="N185" s="141" t="s">
        <v>1009</v>
      </c>
      <c r="O185" s="135" t="s">
        <v>745</v>
      </c>
      <c r="P185" s="135" t="s">
        <v>745</v>
      </c>
      <c r="Q185" s="135" t="s">
        <v>745</v>
      </c>
      <c r="R185" s="135" t="s">
        <v>745</v>
      </c>
      <c r="S185" s="164">
        <v>11592235</v>
      </c>
      <c r="T185" s="147">
        <v>1</v>
      </c>
      <c r="U185" s="135" t="s">
        <v>1669</v>
      </c>
      <c r="V185" s="144">
        <v>46498</v>
      </c>
      <c r="W185" s="144">
        <v>46498</v>
      </c>
      <c r="X185" s="134">
        <v>11</v>
      </c>
      <c r="Y185" s="135" t="s">
        <v>1679</v>
      </c>
      <c r="Z185" s="135" t="s">
        <v>1297</v>
      </c>
      <c r="AA185" s="146">
        <v>44377</v>
      </c>
      <c r="AB185" s="145">
        <v>1</v>
      </c>
    </row>
    <row r="186" spans="1:28" s="135" customFormat="1" ht="38.25" x14ac:dyDescent="0.25">
      <c r="A186" s="135">
        <v>185</v>
      </c>
      <c r="B186" s="136">
        <v>42794</v>
      </c>
      <c r="C186" s="136">
        <v>42786</v>
      </c>
      <c r="D186" s="137" t="s">
        <v>53</v>
      </c>
      <c r="E186" s="138" t="s">
        <v>168</v>
      </c>
      <c r="F186" s="137" t="s">
        <v>628</v>
      </c>
      <c r="G186" s="135" t="s">
        <v>228</v>
      </c>
      <c r="H186" s="139">
        <v>890980040</v>
      </c>
      <c r="I186" s="139">
        <v>70037936</v>
      </c>
      <c r="J186" s="135" t="s">
        <v>311</v>
      </c>
      <c r="K186" s="140">
        <v>2</v>
      </c>
      <c r="L186" s="137" t="s">
        <v>439</v>
      </c>
      <c r="M186" s="137" t="s">
        <v>1277</v>
      </c>
      <c r="N186" s="141" t="s">
        <v>1009</v>
      </c>
      <c r="O186" s="135" t="s">
        <v>745</v>
      </c>
      <c r="P186" s="135" t="s">
        <v>745</v>
      </c>
      <c r="Q186" s="135" t="s">
        <v>745</v>
      </c>
      <c r="R186" s="135" t="s">
        <v>745</v>
      </c>
      <c r="S186" s="164">
        <v>7996968</v>
      </c>
      <c r="T186" s="147">
        <v>1</v>
      </c>
      <c r="U186" s="135" t="s">
        <v>1665</v>
      </c>
      <c r="V186" s="144">
        <v>46446</v>
      </c>
      <c r="W186" s="144">
        <v>46446</v>
      </c>
      <c r="X186" s="134">
        <v>10</v>
      </c>
      <c r="Y186" s="135" t="s">
        <v>1679</v>
      </c>
      <c r="Z186" s="135" t="s">
        <v>1297</v>
      </c>
      <c r="AA186" s="146">
        <v>44377</v>
      </c>
      <c r="AB186" s="145">
        <f>VLOOKUP(I186,[1]Sheet1!$D:$O,12,0)</f>
        <v>1</v>
      </c>
    </row>
    <row r="187" spans="1:28" s="135" customFormat="1" ht="38.25" x14ac:dyDescent="0.25">
      <c r="A187" s="135">
        <v>186</v>
      </c>
      <c r="B187" s="136">
        <v>42864</v>
      </c>
      <c r="C187" s="136">
        <v>42790</v>
      </c>
      <c r="D187" s="137" t="s">
        <v>62</v>
      </c>
      <c r="E187" s="138" t="s">
        <v>169</v>
      </c>
      <c r="F187" s="137" t="s">
        <v>726</v>
      </c>
      <c r="G187" s="135" t="s">
        <v>228</v>
      </c>
      <c r="H187" s="139">
        <v>890980040</v>
      </c>
      <c r="I187" s="139">
        <v>8281300</v>
      </c>
      <c r="J187" s="135" t="s">
        <v>312</v>
      </c>
      <c r="K187" s="140">
        <v>2</v>
      </c>
      <c r="L187" s="137" t="s">
        <v>429</v>
      </c>
      <c r="M187" s="137" t="s">
        <v>1277</v>
      </c>
      <c r="N187" s="141" t="s">
        <v>1009</v>
      </c>
      <c r="O187" s="135" t="s">
        <v>745</v>
      </c>
      <c r="P187" s="135" t="s">
        <v>745</v>
      </c>
      <c r="Q187" s="135" t="s">
        <v>745</v>
      </c>
      <c r="R187" s="135" t="s">
        <v>745</v>
      </c>
      <c r="S187" s="164">
        <v>20825963</v>
      </c>
      <c r="T187" s="147">
        <v>1</v>
      </c>
      <c r="U187" s="135" t="s">
        <v>1665</v>
      </c>
      <c r="V187" s="144">
        <v>46516</v>
      </c>
      <c r="W187" s="144">
        <v>46516</v>
      </c>
      <c r="X187" s="134">
        <v>10</v>
      </c>
      <c r="Y187" s="135" t="s">
        <v>1679</v>
      </c>
      <c r="Z187" s="135" t="s">
        <v>1297</v>
      </c>
      <c r="AA187" s="146">
        <v>44377</v>
      </c>
      <c r="AB187" s="145">
        <v>1</v>
      </c>
    </row>
    <row r="188" spans="1:28" s="135" customFormat="1" ht="25.5" x14ac:dyDescent="0.25">
      <c r="A188" s="135">
        <v>187</v>
      </c>
      <c r="B188" s="136">
        <v>43035</v>
      </c>
      <c r="C188" s="136">
        <v>43033</v>
      </c>
      <c r="D188" s="137" t="s">
        <v>59</v>
      </c>
      <c r="E188" s="138" t="s">
        <v>170</v>
      </c>
      <c r="F188" s="138" t="s">
        <v>629</v>
      </c>
      <c r="G188" s="135" t="s">
        <v>229</v>
      </c>
      <c r="H188" s="139">
        <v>890980040</v>
      </c>
      <c r="I188" s="139">
        <v>21339809</v>
      </c>
      <c r="J188" s="135" t="s">
        <v>313</v>
      </c>
      <c r="K188" s="140">
        <v>2</v>
      </c>
      <c r="L188" s="137" t="s">
        <v>409</v>
      </c>
      <c r="M188" s="137" t="s">
        <v>460</v>
      </c>
      <c r="N188" s="141" t="s">
        <v>902</v>
      </c>
      <c r="O188" s="135" t="s">
        <v>745</v>
      </c>
      <c r="P188" s="135" t="s">
        <v>745</v>
      </c>
      <c r="Q188" s="135" t="s">
        <v>745</v>
      </c>
      <c r="R188" s="135" t="s">
        <v>745</v>
      </c>
      <c r="S188" s="164">
        <v>23103879</v>
      </c>
      <c r="T188" s="147">
        <v>1</v>
      </c>
      <c r="U188" s="135" t="s">
        <v>1659</v>
      </c>
      <c r="V188" s="144">
        <v>46739</v>
      </c>
      <c r="W188" s="144">
        <v>46739</v>
      </c>
      <c r="X188" s="134">
        <v>10</v>
      </c>
      <c r="Y188" s="135" t="s">
        <v>232</v>
      </c>
      <c r="Z188" s="135" t="s">
        <v>883</v>
      </c>
      <c r="AA188" s="146">
        <v>44377</v>
      </c>
      <c r="AB188" s="145">
        <f>VLOOKUP(I188,[1]Sheet1!$D:$O,12,0)</f>
        <v>1</v>
      </c>
    </row>
    <row r="189" spans="1:28" s="135" customFormat="1" ht="51" x14ac:dyDescent="0.25">
      <c r="A189" s="135">
        <v>188</v>
      </c>
      <c r="B189" s="136">
        <v>42971</v>
      </c>
      <c r="C189" s="136">
        <v>42927</v>
      </c>
      <c r="D189" s="137" t="s">
        <v>1010</v>
      </c>
      <c r="E189" s="138" t="s">
        <v>171</v>
      </c>
      <c r="F189" s="138" t="s">
        <v>630</v>
      </c>
      <c r="G189" s="135" t="s">
        <v>228</v>
      </c>
      <c r="H189" s="139">
        <v>890980040</v>
      </c>
      <c r="I189" s="139">
        <v>98564357</v>
      </c>
      <c r="J189" s="135" t="s">
        <v>1476</v>
      </c>
      <c r="K189" s="140">
        <v>2</v>
      </c>
      <c r="L189" s="137" t="s">
        <v>430</v>
      </c>
      <c r="M189" s="137" t="s">
        <v>901</v>
      </c>
      <c r="N189" s="141" t="s">
        <v>1043</v>
      </c>
      <c r="O189" s="135" t="s">
        <v>745</v>
      </c>
      <c r="P189" s="135" t="s">
        <v>745</v>
      </c>
      <c r="Q189" s="135" t="s">
        <v>745</v>
      </c>
      <c r="R189" s="135" t="s">
        <v>745</v>
      </c>
      <c r="S189" s="164">
        <v>100000000</v>
      </c>
      <c r="T189" s="147">
        <v>1</v>
      </c>
      <c r="U189" s="135" t="s">
        <v>1668</v>
      </c>
      <c r="V189" s="144">
        <v>46700</v>
      </c>
      <c r="W189" s="144">
        <v>46700</v>
      </c>
      <c r="X189" s="134">
        <v>10</v>
      </c>
      <c r="Y189" s="135" t="s">
        <v>1686</v>
      </c>
      <c r="Z189" s="135" t="s">
        <v>883</v>
      </c>
      <c r="AA189" s="146">
        <v>44377</v>
      </c>
      <c r="AB189" s="145">
        <f>VLOOKUP(I189,[1]Sheet1!$D:$O,12,0)</f>
        <v>1</v>
      </c>
    </row>
    <row r="190" spans="1:28" s="135" customFormat="1" ht="38.25" x14ac:dyDescent="0.25">
      <c r="A190" s="135">
        <v>189</v>
      </c>
      <c r="B190" s="136">
        <v>43014</v>
      </c>
      <c r="C190" s="136">
        <v>42901</v>
      </c>
      <c r="D190" s="137" t="s">
        <v>1477</v>
      </c>
      <c r="E190" s="138" t="s">
        <v>1478</v>
      </c>
      <c r="F190" s="138" t="s">
        <v>631</v>
      </c>
      <c r="G190" s="135" t="s">
        <v>228</v>
      </c>
      <c r="H190" s="139">
        <v>890980040</v>
      </c>
      <c r="I190" s="139">
        <v>1094913534</v>
      </c>
      <c r="J190" s="135" t="s">
        <v>314</v>
      </c>
      <c r="K190" s="140">
        <v>2</v>
      </c>
      <c r="L190" s="137" t="s">
        <v>314</v>
      </c>
      <c r="M190" s="137" t="s">
        <v>901</v>
      </c>
      <c r="N190" s="141" t="s">
        <v>1040</v>
      </c>
      <c r="O190" s="135" t="s">
        <v>0</v>
      </c>
      <c r="P190" s="135" t="s">
        <v>0</v>
      </c>
      <c r="Q190" s="135" t="s">
        <v>0</v>
      </c>
      <c r="R190" s="148" t="s">
        <v>0</v>
      </c>
      <c r="S190" s="164">
        <v>12816652</v>
      </c>
      <c r="T190" s="147">
        <v>1</v>
      </c>
      <c r="U190" s="135" t="s">
        <v>1665</v>
      </c>
      <c r="V190" s="144">
        <v>46666</v>
      </c>
      <c r="W190" s="144">
        <v>46666</v>
      </c>
      <c r="X190" s="134">
        <v>10</v>
      </c>
      <c r="Y190" s="135" t="s">
        <v>364</v>
      </c>
      <c r="Z190" s="135" t="s">
        <v>1297</v>
      </c>
      <c r="AA190" s="146">
        <v>44377</v>
      </c>
      <c r="AB190" s="145">
        <f>VLOOKUP(I190,[1]Sheet1!$D:$O,12,0)</f>
        <v>1</v>
      </c>
    </row>
    <row r="191" spans="1:28" s="135" customFormat="1" ht="25.5" x14ac:dyDescent="0.25">
      <c r="A191" s="135">
        <v>190</v>
      </c>
      <c r="B191" s="136">
        <v>42794</v>
      </c>
      <c r="C191" s="136">
        <v>42699</v>
      </c>
      <c r="D191" s="137" t="s">
        <v>937</v>
      </c>
      <c r="E191" s="138" t="s">
        <v>172</v>
      </c>
      <c r="F191" s="138" t="s">
        <v>632</v>
      </c>
      <c r="G191" s="135" t="s">
        <v>229</v>
      </c>
      <c r="H191" s="139">
        <v>890980040</v>
      </c>
      <c r="I191" s="139">
        <v>70133004</v>
      </c>
      <c r="J191" s="135" t="s">
        <v>315</v>
      </c>
      <c r="K191" s="140">
        <v>2</v>
      </c>
      <c r="L191" s="137" t="s">
        <v>414</v>
      </c>
      <c r="M191" s="137" t="s">
        <v>460</v>
      </c>
      <c r="N191" s="141" t="s">
        <v>902</v>
      </c>
      <c r="O191" s="135" t="s">
        <v>745</v>
      </c>
      <c r="P191" s="135" t="s">
        <v>745</v>
      </c>
      <c r="Q191" s="135" t="s">
        <v>745</v>
      </c>
      <c r="R191" s="135" t="s">
        <v>745</v>
      </c>
      <c r="S191" s="164">
        <v>30765428</v>
      </c>
      <c r="T191" s="147">
        <v>1</v>
      </c>
      <c r="U191" s="135" t="s">
        <v>1667</v>
      </c>
      <c r="V191" s="144">
        <v>45985</v>
      </c>
      <c r="W191" s="144">
        <v>45985</v>
      </c>
      <c r="X191" s="134">
        <v>10</v>
      </c>
      <c r="Y191" s="135" t="s">
        <v>364</v>
      </c>
      <c r="Z191" s="135" t="s">
        <v>1297</v>
      </c>
      <c r="AA191" s="146">
        <v>44377</v>
      </c>
      <c r="AB191" s="145">
        <v>1</v>
      </c>
    </row>
    <row r="192" spans="1:28" s="135" customFormat="1" ht="38.25" x14ac:dyDescent="0.25">
      <c r="A192" s="135">
        <v>191</v>
      </c>
      <c r="B192" s="136">
        <v>43046</v>
      </c>
      <c r="C192" s="136">
        <v>43034</v>
      </c>
      <c r="D192" s="137" t="s">
        <v>57</v>
      </c>
      <c r="E192" s="138" t="s">
        <v>173</v>
      </c>
      <c r="F192" s="138" t="s">
        <v>727</v>
      </c>
      <c r="G192" s="135" t="s">
        <v>228</v>
      </c>
      <c r="H192" s="139">
        <v>890900286</v>
      </c>
      <c r="I192" s="139">
        <v>890980040</v>
      </c>
      <c r="J192" s="135" t="s">
        <v>232</v>
      </c>
      <c r="K192" s="140">
        <v>1</v>
      </c>
      <c r="L192" s="137" t="s">
        <v>372</v>
      </c>
      <c r="M192" s="137" t="s">
        <v>961</v>
      </c>
      <c r="N192" s="141" t="s">
        <v>1046</v>
      </c>
      <c r="O192" s="135" t="s">
        <v>744</v>
      </c>
      <c r="P192" s="135" t="s">
        <v>744</v>
      </c>
      <c r="Q192" s="135" t="s">
        <v>744</v>
      </c>
      <c r="R192" s="135" t="s">
        <v>744</v>
      </c>
      <c r="S192" s="164">
        <v>343939900</v>
      </c>
      <c r="T192" s="147">
        <v>1</v>
      </c>
      <c r="U192" s="135" t="s">
        <v>1669</v>
      </c>
      <c r="V192" s="144">
        <v>46725</v>
      </c>
      <c r="W192" s="144">
        <v>46725</v>
      </c>
      <c r="X192" s="134">
        <v>10</v>
      </c>
      <c r="Y192" s="135" t="s">
        <v>1182</v>
      </c>
      <c r="Z192" s="135" t="s">
        <v>1687</v>
      </c>
      <c r="AA192" s="146">
        <v>44377</v>
      </c>
      <c r="AB192" s="145">
        <v>1</v>
      </c>
    </row>
    <row r="193" spans="1:28" s="135" customFormat="1" ht="25.5" x14ac:dyDescent="0.25">
      <c r="A193" s="135">
        <v>192</v>
      </c>
      <c r="B193" s="136">
        <v>43039</v>
      </c>
      <c r="C193" s="136">
        <v>43000</v>
      </c>
      <c r="D193" s="137" t="s">
        <v>1463</v>
      </c>
      <c r="E193" s="138" t="s">
        <v>174</v>
      </c>
      <c r="F193" s="137" t="s">
        <v>633</v>
      </c>
      <c r="G193" s="135" t="s">
        <v>229</v>
      </c>
      <c r="H193" s="139">
        <v>890980040</v>
      </c>
      <c r="I193" s="139">
        <v>70380343</v>
      </c>
      <c r="J193" s="135" t="s">
        <v>316</v>
      </c>
      <c r="K193" s="140">
        <v>2</v>
      </c>
      <c r="L193" s="137" t="s">
        <v>414</v>
      </c>
      <c r="M193" s="137" t="s">
        <v>460</v>
      </c>
      <c r="N193" s="141" t="s">
        <v>902</v>
      </c>
      <c r="O193" s="135" t="s">
        <v>745</v>
      </c>
      <c r="P193" s="135" t="s">
        <v>745</v>
      </c>
      <c r="Q193" s="135" t="s">
        <v>745</v>
      </c>
      <c r="R193" s="135" t="s">
        <v>745</v>
      </c>
      <c r="S193" s="164">
        <v>31857514</v>
      </c>
      <c r="T193" s="147">
        <v>1</v>
      </c>
      <c r="U193" s="135" t="s">
        <v>1659</v>
      </c>
      <c r="V193" s="144">
        <v>46691</v>
      </c>
      <c r="W193" s="144">
        <v>46691</v>
      </c>
      <c r="X193" s="134">
        <v>10</v>
      </c>
      <c r="Y193" s="135" t="s">
        <v>364</v>
      </c>
      <c r="Z193" s="135" t="s">
        <v>1297</v>
      </c>
      <c r="AA193" s="146">
        <v>44377</v>
      </c>
      <c r="AB193" s="145">
        <f>VLOOKUP(I193,[1]Sheet1!$D:$O,12,0)</f>
        <v>1</v>
      </c>
    </row>
    <row r="194" spans="1:28" s="135" customFormat="1" ht="25.5" x14ac:dyDescent="0.25">
      <c r="A194" s="135">
        <v>193</v>
      </c>
      <c r="B194" s="136">
        <v>42825</v>
      </c>
      <c r="C194" s="136">
        <v>42705</v>
      </c>
      <c r="D194" s="137" t="s">
        <v>58</v>
      </c>
      <c r="E194" s="138" t="s">
        <v>175</v>
      </c>
      <c r="F194" s="137" t="s">
        <v>634</v>
      </c>
      <c r="G194" s="135" t="s">
        <v>229</v>
      </c>
      <c r="H194" s="139">
        <v>890980040</v>
      </c>
      <c r="I194" s="139">
        <v>8347513</v>
      </c>
      <c r="J194" s="135" t="s">
        <v>1479</v>
      </c>
      <c r="K194" s="140">
        <v>2</v>
      </c>
      <c r="L194" s="137" t="s">
        <v>414</v>
      </c>
      <c r="M194" s="137" t="s">
        <v>460</v>
      </c>
      <c r="N194" s="141" t="s">
        <v>902</v>
      </c>
      <c r="O194" s="135" t="s">
        <v>745</v>
      </c>
      <c r="P194" s="135" t="s">
        <v>745</v>
      </c>
      <c r="Q194" s="135" t="s">
        <v>745</v>
      </c>
      <c r="R194" s="135" t="s">
        <v>745</v>
      </c>
      <c r="S194" s="164">
        <v>15912690</v>
      </c>
      <c r="T194" s="147">
        <v>1</v>
      </c>
      <c r="U194" s="135" t="s">
        <v>1673</v>
      </c>
      <c r="V194" s="144">
        <v>46477</v>
      </c>
      <c r="W194" s="144">
        <v>46477</v>
      </c>
      <c r="X194" s="134">
        <v>10</v>
      </c>
      <c r="Y194" s="135" t="s">
        <v>364</v>
      </c>
      <c r="Z194" s="135" t="s">
        <v>1297</v>
      </c>
      <c r="AA194" s="146">
        <v>44377</v>
      </c>
      <c r="AB194" s="145">
        <v>1</v>
      </c>
    </row>
    <row r="195" spans="1:28" s="135" customFormat="1" ht="25.5" x14ac:dyDescent="0.25">
      <c r="A195" s="135">
        <v>194</v>
      </c>
      <c r="B195" s="136">
        <v>43074</v>
      </c>
      <c r="C195" s="136">
        <v>43055</v>
      </c>
      <c r="D195" s="137" t="s">
        <v>59</v>
      </c>
      <c r="E195" s="138" t="s">
        <v>1480</v>
      </c>
      <c r="F195" s="137" t="s">
        <v>635</v>
      </c>
      <c r="G195" s="135" t="s">
        <v>229</v>
      </c>
      <c r="H195" s="139">
        <v>890980040</v>
      </c>
      <c r="I195" s="139">
        <v>2540008</v>
      </c>
      <c r="J195" s="135" t="s">
        <v>1481</v>
      </c>
      <c r="K195" s="140">
        <v>2</v>
      </c>
      <c r="L195" s="137" t="s">
        <v>414</v>
      </c>
      <c r="M195" s="137" t="s">
        <v>460</v>
      </c>
      <c r="N195" s="141" t="s">
        <v>902</v>
      </c>
      <c r="O195" s="135" t="s">
        <v>745</v>
      </c>
      <c r="P195" s="135" t="s">
        <v>745</v>
      </c>
      <c r="Q195" s="135" t="s">
        <v>745</v>
      </c>
      <c r="R195" s="135" t="s">
        <v>745</v>
      </c>
      <c r="S195" s="164">
        <v>31981282</v>
      </c>
      <c r="T195" s="147">
        <v>1</v>
      </c>
      <c r="U195" s="135" t="s">
        <v>1673</v>
      </c>
      <c r="V195" s="144">
        <v>46006</v>
      </c>
      <c r="W195" s="144">
        <v>46006</v>
      </c>
      <c r="X195" s="134">
        <v>10</v>
      </c>
      <c r="Y195" s="135" t="s">
        <v>364</v>
      </c>
      <c r="Z195" s="135" t="s">
        <v>1330</v>
      </c>
      <c r="AA195" s="146">
        <v>44377</v>
      </c>
      <c r="AB195" s="145">
        <f>VLOOKUP(I195,[1]Sheet1!$D:$O,12,0)</f>
        <v>1</v>
      </c>
    </row>
    <row r="196" spans="1:28" s="135" customFormat="1" ht="25.5" x14ac:dyDescent="0.25">
      <c r="A196" s="135">
        <v>195</v>
      </c>
      <c r="B196" s="136">
        <v>43060</v>
      </c>
      <c r="C196" s="136">
        <v>43047</v>
      </c>
      <c r="D196" s="137" t="s">
        <v>941</v>
      </c>
      <c r="E196" s="138" t="s">
        <v>1482</v>
      </c>
      <c r="F196" s="137" t="s">
        <v>636</v>
      </c>
      <c r="G196" s="135" t="s">
        <v>229</v>
      </c>
      <c r="H196" s="139">
        <v>890980040</v>
      </c>
      <c r="I196" s="139">
        <v>10537043</v>
      </c>
      <c r="J196" s="135" t="s">
        <v>1799</v>
      </c>
      <c r="K196" s="140">
        <v>2</v>
      </c>
      <c r="L196" s="137" t="s">
        <v>414</v>
      </c>
      <c r="M196" s="137" t="s">
        <v>460</v>
      </c>
      <c r="N196" s="141" t="s">
        <v>902</v>
      </c>
      <c r="O196" s="135" t="s">
        <v>745</v>
      </c>
      <c r="P196" s="135" t="s">
        <v>745</v>
      </c>
      <c r="Q196" s="135" t="s">
        <v>745</v>
      </c>
      <c r="R196" s="135" t="s">
        <v>745</v>
      </c>
      <c r="S196" s="164">
        <v>31344938</v>
      </c>
      <c r="T196" s="147">
        <v>1</v>
      </c>
      <c r="U196" s="135" t="s">
        <v>1673</v>
      </c>
      <c r="V196" s="144">
        <v>46789</v>
      </c>
      <c r="W196" s="144">
        <v>46789</v>
      </c>
      <c r="X196" s="134">
        <v>9</v>
      </c>
      <c r="Y196" s="135" t="s">
        <v>364</v>
      </c>
      <c r="Z196" s="135" t="s">
        <v>1330</v>
      </c>
      <c r="AA196" s="146">
        <v>44377</v>
      </c>
      <c r="AB196" s="145">
        <f>VLOOKUP(I196,[1]Sheet1!$D:$O,12,0)</f>
        <v>1</v>
      </c>
    </row>
    <row r="197" spans="1:28" s="135" customFormat="1" ht="38.25" x14ac:dyDescent="0.25">
      <c r="A197" s="135">
        <v>196</v>
      </c>
      <c r="B197" s="136">
        <v>43005</v>
      </c>
      <c r="C197" s="136">
        <v>42881</v>
      </c>
      <c r="D197" s="137" t="s">
        <v>51</v>
      </c>
      <c r="E197" s="138" t="s">
        <v>176</v>
      </c>
      <c r="F197" s="138" t="s">
        <v>637</v>
      </c>
      <c r="G197" s="135" t="s">
        <v>228</v>
      </c>
      <c r="H197" s="139">
        <v>890980040</v>
      </c>
      <c r="I197" s="139">
        <v>71786267</v>
      </c>
      <c r="J197" s="135" t="s">
        <v>317</v>
      </c>
      <c r="K197" s="140">
        <v>2</v>
      </c>
      <c r="L197" s="137" t="s">
        <v>405</v>
      </c>
      <c r="M197" s="137" t="s">
        <v>1083</v>
      </c>
      <c r="N197" s="141" t="s">
        <v>1044</v>
      </c>
      <c r="O197" s="135" t="s">
        <v>745</v>
      </c>
      <c r="P197" s="135" t="s">
        <v>745</v>
      </c>
      <c r="Q197" s="135" t="s">
        <v>745</v>
      </c>
      <c r="R197" s="135" t="s">
        <v>745</v>
      </c>
      <c r="S197" s="164">
        <v>408191610</v>
      </c>
      <c r="T197" s="147">
        <v>1</v>
      </c>
      <c r="U197" s="135" t="s">
        <v>1668</v>
      </c>
      <c r="V197" s="144">
        <v>46657</v>
      </c>
      <c r="W197" s="144">
        <v>46657</v>
      </c>
      <c r="X197" s="134">
        <v>10</v>
      </c>
      <c r="Y197" s="135" t="s">
        <v>364</v>
      </c>
      <c r="Z197" s="135" t="s">
        <v>1297</v>
      </c>
      <c r="AA197" s="146">
        <v>44377</v>
      </c>
      <c r="AB197" s="145">
        <v>1</v>
      </c>
    </row>
    <row r="198" spans="1:28" s="135" customFormat="1" ht="25.5" x14ac:dyDescent="0.25">
      <c r="A198" s="135">
        <v>197</v>
      </c>
      <c r="B198" s="136">
        <v>42293</v>
      </c>
      <c r="C198" s="136">
        <v>42275</v>
      </c>
      <c r="D198" s="137" t="s">
        <v>1264</v>
      </c>
      <c r="E198" s="138" t="s">
        <v>177</v>
      </c>
      <c r="F198" s="138" t="s">
        <v>638</v>
      </c>
      <c r="G198" s="135" t="s">
        <v>229</v>
      </c>
      <c r="H198" s="139">
        <v>890980040</v>
      </c>
      <c r="I198" s="139">
        <v>32541746</v>
      </c>
      <c r="J198" s="135" t="s">
        <v>318</v>
      </c>
      <c r="K198" s="140">
        <v>2</v>
      </c>
      <c r="L198" s="137" t="s">
        <v>432</v>
      </c>
      <c r="M198" s="137" t="s">
        <v>906</v>
      </c>
      <c r="N198" s="141" t="s">
        <v>1259</v>
      </c>
      <c r="O198" s="135" t="s">
        <v>745</v>
      </c>
      <c r="P198" s="135" t="s">
        <v>745</v>
      </c>
      <c r="Q198" s="135" t="s">
        <v>745</v>
      </c>
      <c r="R198" s="135" t="s">
        <v>745</v>
      </c>
      <c r="S198" s="164">
        <v>21059717</v>
      </c>
      <c r="T198" s="147">
        <v>1</v>
      </c>
      <c r="U198" s="135" t="s">
        <v>1668</v>
      </c>
      <c r="V198" s="144">
        <v>45946</v>
      </c>
      <c r="W198" s="144">
        <v>45946</v>
      </c>
      <c r="X198" s="134">
        <v>9</v>
      </c>
      <c r="Y198" s="135" t="s">
        <v>232</v>
      </c>
      <c r="Z198" s="135" t="s">
        <v>381</v>
      </c>
      <c r="AA198" s="146">
        <v>44377</v>
      </c>
      <c r="AB198" s="145">
        <v>1</v>
      </c>
    </row>
    <row r="199" spans="1:28" s="135" customFormat="1" ht="25.5" x14ac:dyDescent="0.25">
      <c r="A199" s="135">
        <v>198</v>
      </c>
      <c r="B199" s="136">
        <v>43082</v>
      </c>
      <c r="C199" s="136">
        <v>43011</v>
      </c>
      <c r="D199" s="137" t="s">
        <v>58</v>
      </c>
      <c r="E199" s="138" t="s">
        <v>178</v>
      </c>
      <c r="F199" s="138" t="s">
        <v>639</v>
      </c>
      <c r="G199" s="135" t="s">
        <v>229</v>
      </c>
      <c r="H199" s="139">
        <v>890980040</v>
      </c>
      <c r="I199" s="139">
        <v>21339658</v>
      </c>
      <c r="J199" s="135" t="s">
        <v>319</v>
      </c>
      <c r="K199" s="140">
        <v>2</v>
      </c>
      <c r="L199" s="137" t="s">
        <v>409</v>
      </c>
      <c r="M199" s="137" t="s">
        <v>460</v>
      </c>
      <c r="N199" s="141" t="s">
        <v>902</v>
      </c>
      <c r="O199" s="135" t="s">
        <v>745</v>
      </c>
      <c r="P199" s="135" t="s">
        <v>745</v>
      </c>
      <c r="Q199" s="135" t="s">
        <v>745</v>
      </c>
      <c r="R199" s="135" t="s">
        <v>745</v>
      </c>
      <c r="S199" s="164">
        <v>17886602</v>
      </c>
      <c r="T199" s="147">
        <v>1</v>
      </c>
      <c r="U199" s="135" t="s">
        <v>1667</v>
      </c>
      <c r="V199" s="144">
        <v>46786</v>
      </c>
      <c r="W199" s="144">
        <v>46786</v>
      </c>
      <c r="X199" s="134">
        <v>11</v>
      </c>
      <c r="Y199" s="135" t="s">
        <v>232</v>
      </c>
      <c r="Z199" s="135" t="s">
        <v>883</v>
      </c>
      <c r="AA199" s="146">
        <v>44377</v>
      </c>
      <c r="AB199" s="145">
        <v>1</v>
      </c>
    </row>
    <row r="200" spans="1:28" s="135" customFormat="1" ht="38.25" x14ac:dyDescent="0.25">
      <c r="A200" s="135">
        <v>199</v>
      </c>
      <c r="B200" s="136">
        <v>42859</v>
      </c>
      <c r="C200" s="136">
        <v>42857</v>
      </c>
      <c r="D200" s="137" t="s">
        <v>1474</v>
      </c>
      <c r="E200" s="138" t="s">
        <v>1483</v>
      </c>
      <c r="F200" s="137" t="s">
        <v>728</v>
      </c>
      <c r="G200" s="135" t="s">
        <v>228</v>
      </c>
      <c r="H200" s="139">
        <v>890980040</v>
      </c>
      <c r="I200" s="139">
        <v>80927743</v>
      </c>
      <c r="J200" s="135" t="s">
        <v>320</v>
      </c>
      <c r="K200" s="140">
        <v>2</v>
      </c>
      <c r="L200" s="137" t="s">
        <v>437</v>
      </c>
      <c r="M200" s="137" t="s">
        <v>1277</v>
      </c>
      <c r="N200" s="141" t="s">
        <v>1009</v>
      </c>
      <c r="O200" s="135" t="s">
        <v>745</v>
      </c>
      <c r="P200" s="135" t="s">
        <v>745</v>
      </c>
      <c r="Q200" s="135" t="s">
        <v>745</v>
      </c>
      <c r="R200" s="135" t="s">
        <v>745</v>
      </c>
      <c r="S200" s="164">
        <v>15038963</v>
      </c>
      <c r="T200" s="147">
        <v>1</v>
      </c>
      <c r="U200" s="135" t="s">
        <v>1665</v>
      </c>
      <c r="V200" s="144">
        <v>46771</v>
      </c>
      <c r="W200" s="144">
        <v>46771</v>
      </c>
      <c r="X200" s="134">
        <v>7</v>
      </c>
      <c r="Y200" s="135" t="s">
        <v>1679</v>
      </c>
      <c r="Z200" s="135" t="s">
        <v>1330</v>
      </c>
      <c r="AA200" s="146">
        <v>44377</v>
      </c>
      <c r="AB200" s="145">
        <v>1</v>
      </c>
    </row>
    <row r="201" spans="1:28" s="135" customFormat="1" ht="38.25" x14ac:dyDescent="0.25">
      <c r="A201" s="135">
        <v>200</v>
      </c>
      <c r="B201" s="136">
        <v>43084</v>
      </c>
      <c r="C201" s="136">
        <v>42706</v>
      </c>
      <c r="D201" s="137" t="s">
        <v>1484</v>
      </c>
      <c r="E201" s="138" t="s">
        <v>179</v>
      </c>
      <c r="F201" s="138" t="s">
        <v>640</v>
      </c>
      <c r="G201" s="135" t="s">
        <v>228</v>
      </c>
      <c r="H201" s="139">
        <v>890980040</v>
      </c>
      <c r="I201" s="139">
        <v>2514934</v>
      </c>
      <c r="J201" s="135" t="s">
        <v>1485</v>
      </c>
      <c r="K201" s="140">
        <v>2</v>
      </c>
      <c r="L201" s="137" t="s">
        <v>1486</v>
      </c>
      <c r="M201" s="137" t="s">
        <v>892</v>
      </c>
      <c r="N201" s="141" t="s">
        <v>1032</v>
      </c>
      <c r="O201" s="135" t="s">
        <v>745</v>
      </c>
      <c r="P201" s="135" t="s">
        <v>745</v>
      </c>
      <c r="Q201" s="135" t="s">
        <v>745</v>
      </c>
      <c r="R201" s="135" t="s">
        <v>745</v>
      </c>
      <c r="S201" s="164">
        <v>1040326995</v>
      </c>
      <c r="T201" s="147">
        <v>1</v>
      </c>
      <c r="U201" s="135" t="s">
        <v>1668</v>
      </c>
      <c r="V201" s="144">
        <v>46803</v>
      </c>
      <c r="W201" s="144">
        <v>46803</v>
      </c>
      <c r="X201" s="134">
        <v>10</v>
      </c>
      <c r="Y201" s="135" t="s">
        <v>364</v>
      </c>
      <c r="Z201" s="135" t="s">
        <v>1297</v>
      </c>
      <c r="AA201" s="146">
        <v>44377</v>
      </c>
      <c r="AB201" s="145">
        <v>1</v>
      </c>
    </row>
    <row r="202" spans="1:28" s="135" customFormat="1" ht="25.5" x14ac:dyDescent="0.25">
      <c r="A202" s="135">
        <v>201</v>
      </c>
      <c r="B202" s="136">
        <v>43364</v>
      </c>
      <c r="C202" s="136">
        <v>42996</v>
      </c>
      <c r="D202" s="137" t="s">
        <v>1445</v>
      </c>
      <c r="E202" s="138" t="s">
        <v>180</v>
      </c>
      <c r="F202" s="137" t="s">
        <v>641</v>
      </c>
      <c r="G202" s="135" t="s">
        <v>229</v>
      </c>
      <c r="H202" s="139">
        <v>890980040</v>
      </c>
      <c r="I202" s="139">
        <v>21339659</v>
      </c>
      <c r="J202" s="135" t="s">
        <v>321</v>
      </c>
      <c r="K202" s="140">
        <v>2</v>
      </c>
      <c r="L202" s="137" t="s">
        <v>409</v>
      </c>
      <c r="M202" s="137" t="s">
        <v>460</v>
      </c>
      <c r="N202" s="141" t="s">
        <v>902</v>
      </c>
      <c r="O202" s="135" t="s">
        <v>745</v>
      </c>
      <c r="P202" s="135" t="s">
        <v>745</v>
      </c>
      <c r="Q202" s="135" t="s">
        <v>745</v>
      </c>
      <c r="R202" s="135" t="s">
        <v>745</v>
      </c>
      <c r="S202" s="164">
        <v>17522261</v>
      </c>
      <c r="T202" s="147">
        <v>1</v>
      </c>
      <c r="U202" s="135" t="s">
        <v>1667</v>
      </c>
      <c r="V202" s="144">
        <v>46046</v>
      </c>
      <c r="W202" s="144">
        <v>46046</v>
      </c>
      <c r="X202" s="134">
        <v>10</v>
      </c>
      <c r="Y202" s="135" t="s">
        <v>232</v>
      </c>
      <c r="Z202" s="135" t="s">
        <v>883</v>
      </c>
      <c r="AA202" s="146">
        <v>44377</v>
      </c>
      <c r="AB202" s="145">
        <f>VLOOKUP(I202,[1]Sheet1!$D:$O,12,0)</f>
        <v>1</v>
      </c>
    </row>
    <row r="203" spans="1:28" s="135" customFormat="1" ht="25.5" x14ac:dyDescent="0.25">
      <c r="A203" s="135">
        <v>202</v>
      </c>
      <c r="B203" s="136">
        <v>43328</v>
      </c>
      <c r="C203" s="136">
        <v>42962</v>
      </c>
      <c r="D203" s="137" t="s">
        <v>1405</v>
      </c>
      <c r="E203" s="138" t="s">
        <v>181</v>
      </c>
      <c r="F203" s="138" t="s">
        <v>642</v>
      </c>
      <c r="G203" s="135" t="s">
        <v>229</v>
      </c>
      <c r="H203" s="139">
        <v>890980040</v>
      </c>
      <c r="I203" s="139">
        <v>32462016</v>
      </c>
      <c r="J203" s="135" t="s">
        <v>322</v>
      </c>
      <c r="K203" s="140">
        <v>2</v>
      </c>
      <c r="L203" s="137" t="s">
        <v>409</v>
      </c>
      <c r="M203" s="137" t="s">
        <v>460</v>
      </c>
      <c r="N203" s="141" t="s">
        <v>902</v>
      </c>
      <c r="O203" s="135" t="s">
        <v>745</v>
      </c>
      <c r="P203" s="135" t="s">
        <v>745</v>
      </c>
      <c r="Q203" s="135" t="s">
        <v>745</v>
      </c>
      <c r="R203" s="135" t="s">
        <v>745</v>
      </c>
      <c r="S203" s="164">
        <v>26573454</v>
      </c>
      <c r="T203" s="147">
        <v>1</v>
      </c>
      <c r="U203" s="135" t="s">
        <v>1668</v>
      </c>
      <c r="V203" s="144">
        <v>46796</v>
      </c>
      <c r="W203" s="144">
        <v>46796</v>
      </c>
      <c r="X203" s="134">
        <v>10</v>
      </c>
      <c r="Y203" s="135" t="s">
        <v>232</v>
      </c>
      <c r="Z203" s="135" t="s">
        <v>883</v>
      </c>
      <c r="AA203" s="146">
        <v>44377</v>
      </c>
      <c r="AB203" s="145">
        <v>1</v>
      </c>
    </row>
    <row r="204" spans="1:28" s="135" customFormat="1" ht="38.25" x14ac:dyDescent="0.25">
      <c r="A204" s="135">
        <v>203</v>
      </c>
      <c r="B204" s="136">
        <v>43054</v>
      </c>
      <c r="C204" s="136">
        <v>43032</v>
      </c>
      <c r="D204" s="137" t="s">
        <v>51</v>
      </c>
      <c r="E204" s="138" t="s">
        <v>182</v>
      </c>
      <c r="F204" s="137" t="s">
        <v>643</v>
      </c>
      <c r="G204" s="135" t="s">
        <v>228</v>
      </c>
      <c r="H204" s="139">
        <v>890980040</v>
      </c>
      <c r="I204" s="139">
        <v>43002798</v>
      </c>
      <c r="J204" s="135" t="s">
        <v>1487</v>
      </c>
      <c r="K204" s="140">
        <v>2</v>
      </c>
      <c r="L204" s="137" t="s">
        <v>1469</v>
      </c>
      <c r="M204" s="137" t="s">
        <v>1277</v>
      </c>
      <c r="N204" s="141" t="s">
        <v>1009</v>
      </c>
      <c r="O204" s="135" t="s">
        <v>745</v>
      </c>
      <c r="P204" s="135" t="s">
        <v>745</v>
      </c>
      <c r="Q204" s="135" t="s">
        <v>745</v>
      </c>
      <c r="R204" s="135" t="s">
        <v>745</v>
      </c>
      <c r="S204" s="164">
        <v>74209177</v>
      </c>
      <c r="T204" s="147">
        <v>1</v>
      </c>
      <c r="U204" s="135" t="s">
        <v>1668</v>
      </c>
      <c r="V204" s="144">
        <v>46790</v>
      </c>
      <c r="W204" s="144">
        <v>46790</v>
      </c>
      <c r="X204" s="134">
        <v>11</v>
      </c>
      <c r="Y204" s="135" t="s">
        <v>1679</v>
      </c>
      <c r="Z204" s="135" t="s">
        <v>1297</v>
      </c>
      <c r="AA204" s="146">
        <v>44377</v>
      </c>
      <c r="AB204" s="145">
        <f>VLOOKUP(I204,[1]Sheet1!$D:$O,12,0)</f>
        <v>1</v>
      </c>
    </row>
    <row r="205" spans="1:28" s="135" customFormat="1" ht="25.5" x14ac:dyDescent="0.25">
      <c r="A205" s="135">
        <v>204</v>
      </c>
      <c r="B205" s="136">
        <v>43125</v>
      </c>
      <c r="C205" s="136">
        <v>43056</v>
      </c>
      <c r="D205" s="137" t="s">
        <v>1448</v>
      </c>
      <c r="E205" s="138" t="s">
        <v>183</v>
      </c>
      <c r="F205" s="137" t="s">
        <v>644</v>
      </c>
      <c r="G205" s="135" t="s">
        <v>229</v>
      </c>
      <c r="H205" s="139">
        <v>890980040</v>
      </c>
      <c r="I205" s="139">
        <v>21260099</v>
      </c>
      <c r="J205" s="135" t="s">
        <v>323</v>
      </c>
      <c r="K205" s="140">
        <v>2</v>
      </c>
      <c r="L205" s="137" t="s">
        <v>409</v>
      </c>
      <c r="M205" s="137" t="s">
        <v>460</v>
      </c>
      <c r="N205" s="141" t="s">
        <v>902</v>
      </c>
      <c r="O205" s="135" t="s">
        <v>745</v>
      </c>
      <c r="P205" s="135" t="s">
        <v>745</v>
      </c>
      <c r="Q205" s="135" t="s">
        <v>745</v>
      </c>
      <c r="R205" s="135" t="s">
        <v>745</v>
      </c>
      <c r="S205" s="164">
        <v>21932382</v>
      </c>
      <c r="T205" s="147">
        <v>1</v>
      </c>
      <c r="U205" s="135" t="s">
        <v>1673</v>
      </c>
      <c r="V205" s="144">
        <v>46849</v>
      </c>
      <c r="W205" s="144">
        <v>46849</v>
      </c>
      <c r="X205" s="134">
        <v>10</v>
      </c>
      <c r="Y205" s="135" t="s">
        <v>232</v>
      </c>
      <c r="Z205" s="135" t="s">
        <v>883</v>
      </c>
      <c r="AA205" s="146">
        <v>44377</v>
      </c>
      <c r="AB205" s="145">
        <f>VLOOKUP(I205,[1]Sheet1!$D:$O,12,0)</f>
        <v>1</v>
      </c>
    </row>
    <row r="206" spans="1:28" s="135" customFormat="1" ht="25.5" x14ac:dyDescent="0.25">
      <c r="A206" s="135">
        <v>205</v>
      </c>
      <c r="B206" s="136">
        <v>43133</v>
      </c>
      <c r="C206" s="136">
        <v>42751</v>
      </c>
      <c r="D206" s="137" t="s">
        <v>1429</v>
      </c>
      <c r="E206" s="138" t="s">
        <v>1488</v>
      </c>
      <c r="F206" s="138" t="s">
        <v>1489</v>
      </c>
      <c r="G206" s="135" t="s">
        <v>229</v>
      </c>
      <c r="H206" s="139">
        <v>890980040</v>
      </c>
      <c r="I206" s="139">
        <v>21890941</v>
      </c>
      <c r="J206" s="135" t="s">
        <v>324</v>
      </c>
      <c r="K206" s="140">
        <v>2</v>
      </c>
      <c r="L206" s="137" t="s">
        <v>414</v>
      </c>
      <c r="M206" s="137" t="s">
        <v>460</v>
      </c>
      <c r="N206" s="141" t="s">
        <v>902</v>
      </c>
      <c r="O206" s="135" t="s">
        <v>745</v>
      </c>
      <c r="P206" s="135" t="s">
        <v>745</v>
      </c>
      <c r="Q206" s="135" t="s">
        <v>745</v>
      </c>
      <c r="R206" s="135" t="s">
        <v>745</v>
      </c>
      <c r="S206" s="164">
        <v>23937893</v>
      </c>
      <c r="T206" s="147">
        <v>1</v>
      </c>
      <c r="U206" s="135" t="s">
        <v>1667</v>
      </c>
      <c r="V206" s="144">
        <v>46785</v>
      </c>
      <c r="W206" s="144">
        <v>46785</v>
      </c>
      <c r="X206" s="134">
        <v>11</v>
      </c>
      <c r="Y206" s="135" t="s">
        <v>364</v>
      </c>
      <c r="Z206" s="135" t="s">
        <v>1330</v>
      </c>
      <c r="AA206" s="146">
        <v>44377</v>
      </c>
      <c r="AB206" s="145">
        <v>1</v>
      </c>
    </row>
    <row r="207" spans="1:28" s="135" customFormat="1" ht="38.25" x14ac:dyDescent="0.25">
      <c r="A207" s="135">
        <v>206</v>
      </c>
      <c r="B207" s="136">
        <v>43118</v>
      </c>
      <c r="C207" s="136">
        <v>43032</v>
      </c>
      <c r="D207" s="137" t="s">
        <v>51</v>
      </c>
      <c r="E207" s="138" t="s">
        <v>1490</v>
      </c>
      <c r="F207" s="138" t="s">
        <v>645</v>
      </c>
      <c r="G207" s="135" t="s">
        <v>228</v>
      </c>
      <c r="H207" s="139">
        <v>890980040</v>
      </c>
      <c r="I207" s="139">
        <v>71661541</v>
      </c>
      <c r="J207" s="135" t="s">
        <v>325</v>
      </c>
      <c r="K207" s="140">
        <v>2</v>
      </c>
      <c r="L207" s="137" t="s">
        <v>433</v>
      </c>
      <c r="M207" s="137" t="s">
        <v>901</v>
      </c>
      <c r="N207" s="141" t="s">
        <v>950</v>
      </c>
      <c r="O207" s="135" t="s">
        <v>0</v>
      </c>
      <c r="P207" s="135" t="s">
        <v>0</v>
      </c>
      <c r="Q207" s="135" t="s">
        <v>0</v>
      </c>
      <c r="R207" s="148" t="s">
        <v>0</v>
      </c>
      <c r="S207" s="164">
        <v>163145540</v>
      </c>
      <c r="T207" s="147">
        <v>1</v>
      </c>
      <c r="U207" s="135" t="s">
        <v>1668</v>
      </c>
      <c r="V207" s="144">
        <v>46431</v>
      </c>
      <c r="W207" s="144">
        <v>46431</v>
      </c>
      <c r="X207" s="134">
        <v>11</v>
      </c>
      <c r="Y207" s="135" t="s">
        <v>364</v>
      </c>
      <c r="Z207" s="135" t="s">
        <v>1297</v>
      </c>
      <c r="AA207" s="146">
        <v>44377</v>
      </c>
      <c r="AB207" s="145">
        <f>VLOOKUP(I207,[1]Sheet1!$D:$O,12,0)</f>
        <v>1</v>
      </c>
    </row>
    <row r="208" spans="1:28" s="135" customFormat="1" ht="38.25" x14ac:dyDescent="0.25">
      <c r="A208" s="135">
        <v>207</v>
      </c>
      <c r="B208" s="136">
        <v>42996</v>
      </c>
      <c r="C208" s="136">
        <v>42943</v>
      </c>
      <c r="D208" s="137" t="s">
        <v>944</v>
      </c>
      <c r="E208" s="138" t="s">
        <v>1491</v>
      </c>
      <c r="F208" s="137" t="s">
        <v>646</v>
      </c>
      <c r="G208" s="135" t="s">
        <v>228</v>
      </c>
      <c r="H208" s="139">
        <v>890980040</v>
      </c>
      <c r="I208" s="139">
        <v>8210014</v>
      </c>
      <c r="J208" s="135" t="s">
        <v>326</v>
      </c>
      <c r="K208" s="140">
        <v>2</v>
      </c>
      <c r="L208" s="137" t="s">
        <v>388</v>
      </c>
      <c r="M208" s="137" t="s">
        <v>1277</v>
      </c>
      <c r="N208" s="141" t="s">
        <v>1009</v>
      </c>
      <c r="O208" s="135" t="s">
        <v>745</v>
      </c>
      <c r="P208" s="135" t="s">
        <v>745</v>
      </c>
      <c r="Q208" s="135" t="s">
        <v>745</v>
      </c>
      <c r="R208" s="135" t="s">
        <v>745</v>
      </c>
      <c r="S208" s="164">
        <v>12513194</v>
      </c>
      <c r="T208" s="147">
        <v>1</v>
      </c>
      <c r="U208" s="135" t="s">
        <v>1669</v>
      </c>
      <c r="V208" s="144">
        <v>46670</v>
      </c>
      <c r="W208" s="144">
        <v>46670</v>
      </c>
      <c r="X208" s="134">
        <v>11</v>
      </c>
      <c r="Y208" s="135" t="s">
        <v>1688</v>
      </c>
      <c r="Z208" s="135" t="s">
        <v>1330</v>
      </c>
      <c r="AA208" s="146">
        <v>44377</v>
      </c>
      <c r="AB208" s="145">
        <v>1</v>
      </c>
    </row>
    <row r="209" spans="1:28" s="135" customFormat="1" ht="25.5" x14ac:dyDescent="0.25">
      <c r="A209" s="135">
        <v>208</v>
      </c>
      <c r="B209" s="136">
        <v>43083</v>
      </c>
      <c r="C209" s="136">
        <v>43004</v>
      </c>
      <c r="D209" s="137" t="s">
        <v>1492</v>
      </c>
      <c r="E209" s="138" t="s">
        <v>184</v>
      </c>
      <c r="F209" s="138" t="s">
        <v>647</v>
      </c>
      <c r="G209" s="135" t="s">
        <v>229</v>
      </c>
      <c r="H209" s="139">
        <v>890980040</v>
      </c>
      <c r="I209" s="139">
        <v>8291792</v>
      </c>
      <c r="J209" s="135" t="s">
        <v>1493</v>
      </c>
      <c r="K209" s="140">
        <v>2</v>
      </c>
      <c r="L209" s="137" t="s">
        <v>414</v>
      </c>
      <c r="M209" s="137" t="s">
        <v>460</v>
      </c>
      <c r="N209" s="141" t="s">
        <v>902</v>
      </c>
      <c r="O209" s="135" t="s">
        <v>745</v>
      </c>
      <c r="P209" s="135" t="s">
        <v>745</v>
      </c>
      <c r="Q209" s="135" t="s">
        <v>745</v>
      </c>
      <c r="R209" s="135" t="s">
        <v>745</v>
      </c>
      <c r="S209" s="164">
        <v>23485000</v>
      </c>
      <c r="T209" s="147">
        <v>1</v>
      </c>
      <c r="U209" s="135" t="s">
        <v>1665</v>
      </c>
      <c r="V209" s="144">
        <v>46406</v>
      </c>
      <c r="W209" s="144">
        <v>46406</v>
      </c>
      <c r="X209" s="134">
        <v>10</v>
      </c>
      <c r="Y209" s="135" t="s">
        <v>364</v>
      </c>
      <c r="Z209" s="135" t="s">
        <v>1297</v>
      </c>
      <c r="AA209" s="146">
        <v>44377</v>
      </c>
      <c r="AB209" s="145">
        <v>1</v>
      </c>
    </row>
    <row r="210" spans="1:28" s="135" customFormat="1" ht="38.25" x14ac:dyDescent="0.25">
      <c r="A210" s="135">
        <v>209</v>
      </c>
      <c r="B210" s="136">
        <v>43152</v>
      </c>
      <c r="C210" s="136">
        <v>43152</v>
      </c>
      <c r="D210" s="137" t="s">
        <v>51</v>
      </c>
      <c r="E210" s="138" t="s">
        <v>185</v>
      </c>
      <c r="F210" s="138" t="s">
        <v>729</v>
      </c>
      <c r="G210" s="135" t="s">
        <v>228</v>
      </c>
      <c r="H210" s="139">
        <v>890900286</v>
      </c>
      <c r="I210" s="139">
        <v>890980040</v>
      </c>
      <c r="J210" s="135" t="s">
        <v>232</v>
      </c>
      <c r="K210" s="140">
        <v>1</v>
      </c>
      <c r="L210" s="137" t="s">
        <v>372</v>
      </c>
      <c r="M210" s="137" t="s">
        <v>961</v>
      </c>
      <c r="N210" s="141" t="s">
        <v>1046</v>
      </c>
      <c r="O210" s="135" t="s">
        <v>744</v>
      </c>
      <c r="P210" s="135" t="s">
        <v>745</v>
      </c>
      <c r="Q210" s="135" t="s">
        <v>744</v>
      </c>
      <c r="R210" s="135" t="s">
        <v>744</v>
      </c>
      <c r="S210" s="164">
        <v>728783116</v>
      </c>
      <c r="T210" s="147">
        <v>1</v>
      </c>
      <c r="U210" s="135" t="s">
        <v>1668</v>
      </c>
      <c r="V210" s="144">
        <v>46439</v>
      </c>
      <c r="W210" s="144">
        <v>46439</v>
      </c>
      <c r="X210" s="134">
        <v>10</v>
      </c>
      <c r="Y210" s="135" t="s">
        <v>1183</v>
      </c>
      <c r="Z210" s="135" t="s">
        <v>1687</v>
      </c>
      <c r="AA210" s="146">
        <v>44377</v>
      </c>
      <c r="AB210" s="145">
        <v>1</v>
      </c>
    </row>
    <row r="211" spans="1:28" s="135" customFormat="1" ht="25.5" x14ac:dyDescent="0.25">
      <c r="A211" s="135">
        <v>210</v>
      </c>
      <c r="B211" s="136">
        <v>42977</v>
      </c>
      <c r="C211" s="136">
        <v>42962</v>
      </c>
      <c r="D211" s="137" t="s">
        <v>1319</v>
      </c>
      <c r="E211" s="138" t="s">
        <v>1494</v>
      </c>
      <c r="F211" s="137" t="s">
        <v>648</v>
      </c>
      <c r="G211" s="135" t="s">
        <v>229</v>
      </c>
      <c r="H211" s="139">
        <v>890980040</v>
      </c>
      <c r="I211" s="139">
        <v>32304863</v>
      </c>
      <c r="J211" s="135" t="s">
        <v>327</v>
      </c>
      <c r="K211" s="140">
        <v>2</v>
      </c>
      <c r="L211" s="137" t="s">
        <v>414</v>
      </c>
      <c r="M211" s="137" t="s">
        <v>460</v>
      </c>
      <c r="N211" s="141" t="s">
        <v>902</v>
      </c>
      <c r="O211" s="135" t="s">
        <v>745</v>
      </c>
      <c r="P211" s="135" t="s">
        <v>745</v>
      </c>
      <c r="Q211" s="135" t="s">
        <v>745</v>
      </c>
      <c r="R211" s="135" t="s">
        <v>745</v>
      </c>
      <c r="S211" s="164">
        <v>27455769</v>
      </c>
      <c r="T211" s="147">
        <v>1</v>
      </c>
      <c r="U211" s="135" t="s">
        <v>1659</v>
      </c>
      <c r="V211" s="144">
        <v>46814</v>
      </c>
      <c r="W211" s="144">
        <v>46814</v>
      </c>
      <c r="X211" s="134">
        <v>10</v>
      </c>
      <c r="Y211" s="135" t="s">
        <v>364</v>
      </c>
      <c r="Z211" s="135" t="s">
        <v>1297</v>
      </c>
      <c r="AA211" s="146">
        <v>44377</v>
      </c>
      <c r="AB211" s="145">
        <f>VLOOKUP(I211,[1]Sheet1!$D:$O,12,0)</f>
        <v>1</v>
      </c>
    </row>
    <row r="212" spans="1:28" s="135" customFormat="1" ht="63.75" x14ac:dyDescent="0.25">
      <c r="A212" s="135">
        <v>211</v>
      </c>
      <c r="B212" s="136">
        <v>43166</v>
      </c>
      <c r="C212" s="136">
        <v>43160</v>
      </c>
      <c r="D212" s="137" t="s">
        <v>1347</v>
      </c>
      <c r="E212" s="138" t="s">
        <v>1495</v>
      </c>
      <c r="F212" s="138" t="s">
        <v>649</v>
      </c>
      <c r="G212" s="135" t="s">
        <v>228</v>
      </c>
      <c r="H212" s="139">
        <v>890980040</v>
      </c>
      <c r="I212" s="139">
        <v>8406415</v>
      </c>
      <c r="J212" s="135" t="s">
        <v>328</v>
      </c>
      <c r="K212" s="140">
        <v>2</v>
      </c>
      <c r="L212" s="137" t="s">
        <v>434</v>
      </c>
      <c r="M212" s="137" t="s">
        <v>901</v>
      </c>
      <c r="N212" s="141" t="s">
        <v>1041</v>
      </c>
      <c r="O212" s="135" t="s">
        <v>745</v>
      </c>
      <c r="P212" s="135" t="s">
        <v>745</v>
      </c>
      <c r="Q212" s="135" t="s">
        <v>745</v>
      </c>
      <c r="R212" s="135" t="s">
        <v>745</v>
      </c>
      <c r="S212" s="164">
        <v>1848741</v>
      </c>
      <c r="T212" s="147">
        <v>1</v>
      </c>
      <c r="U212" s="135" t="s">
        <v>1672</v>
      </c>
      <c r="V212" s="144">
        <v>46819</v>
      </c>
      <c r="W212" s="144">
        <v>46819</v>
      </c>
      <c r="X212" s="134">
        <v>10</v>
      </c>
      <c r="Y212" s="135" t="s">
        <v>364</v>
      </c>
      <c r="Z212" s="135" t="s">
        <v>1330</v>
      </c>
      <c r="AA212" s="146">
        <v>44377</v>
      </c>
      <c r="AB212" s="145">
        <f>VLOOKUP(I212,[1]Sheet1!$D:$O,12,0)</f>
        <v>1</v>
      </c>
    </row>
    <row r="213" spans="1:28" s="135" customFormat="1" ht="25.5" x14ac:dyDescent="0.25">
      <c r="A213" s="135">
        <v>212</v>
      </c>
      <c r="B213" s="136">
        <v>42782</v>
      </c>
      <c r="C213" s="136">
        <v>42697</v>
      </c>
      <c r="D213" s="137" t="s">
        <v>1405</v>
      </c>
      <c r="E213" s="138" t="s">
        <v>1496</v>
      </c>
      <c r="F213" s="137" t="s">
        <v>650</v>
      </c>
      <c r="G213" s="135" t="s">
        <v>229</v>
      </c>
      <c r="H213" s="139">
        <v>890980040</v>
      </c>
      <c r="I213" s="139">
        <v>21484148</v>
      </c>
      <c r="J213" s="135" t="s">
        <v>329</v>
      </c>
      <c r="K213" s="140">
        <v>2</v>
      </c>
      <c r="L213" s="137" t="s">
        <v>414</v>
      </c>
      <c r="M213" s="137" t="s">
        <v>460</v>
      </c>
      <c r="N213" s="141" t="s">
        <v>902</v>
      </c>
      <c r="O213" s="135" t="s">
        <v>745</v>
      </c>
      <c r="P213" s="135" t="s">
        <v>745</v>
      </c>
      <c r="Q213" s="135" t="s">
        <v>745</v>
      </c>
      <c r="R213" s="135" t="s">
        <v>745</v>
      </c>
      <c r="S213" s="164">
        <v>27251257</v>
      </c>
      <c r="T213" s="147">
        <v>1</v>
      </c>
      <c r="U213" s="135" t="s">
        <v>1665</v>
      </c>
      <c r="V213" s="144">
        <v>46834</v>
      </c>
      <c r="W213" s="144">
        <v>46834</v>
      </c>
      <c r="X213" s="134">
        <v>10</v>
      </c>
      <c r="Y213" s="135" t="s">
        <v>364</v>
      </c>
      <c r="Z213" s="135" t="s">
        <v>1330</v>
      </c>
      <c r="AA213" s="146">
        <v>44377</v>
      </c>
      <c r="AB213" s="145">
        <v>1</v>
      </c>
    </row>
    <row r="214" spans="1:28" s="135" customFormat="1" ht="25.5" x14ac:dyDescent="0.25">
      <c r="A214" s="135">
        <v>213</v>
      </c>
      <c r="B214" s="136">
        <v>42901</v>
      </c>
      <c r="C214" s="136">
        <v>42811</v>
      </c>
      <c r="D214" s="137" t="s">
        <v>1405</v>
      </c>
      <c r="E214" s="138" t="s">
        <v>1497</v>
      </c>
      <c r="F214" s="138" t="s">
        <v>651</v>
      </c>
      <c r="G214" s="135" t="s">
        <v>229</v>
      </c>
      <c r="H214" s="139">
        <v>890980040</v>
      </c>
      <c r="I214" s="139">
        <v>32414111</v>
      </c>
      <c r="J214" s="135" t="s">
        <v>330</v>
      </c>
      <c r="K214" s="140">
        <v>2</v>
      </c>
      <c r="L214" s="137" t="s">
        <v>414</v>
      </c>
      <c r="M214" s="137" t="s">
        <v>460</v>
      </c>
      <c r="N214" s="141" t="s">
        <v>902</v>
      </c>
      <c r="O214" s="135" t="s">
        <v>745</v>
      </c>
      <c r="P214" s="135" t="s">
        <v>745</v>
      </c>
      <c r="Q214" s="135" t="s">
        <v>745</v>
      </c>
      <c r="R214" s="135" t="s">
        <v>745</v>
      </c>
      <c r="S214" s="164">
        <v>24167241</v>
      </c>
      <c r="T214" s="147">
        <v>1</v>
      </c>
      <c r="U214" s="135" t="s">
        <v>1668</v>
      </c>
      <c r="V214" s="144">
        <v>46834</v>
      </c>
      <c r="W214" s="144">
        <v>46834</v>
      </c>
      <c r="X214" s="134">
        <v>10</v>
      </c>
      <c r="Y214" s="135" t="s">
        <v>364</v>
      </c>
      <c r="Z214" s="135" t="s">
        <v>1330</v>
      </c>
      <c r="AA214" s="146">
        <v>44377</v>
      </c>
      <c r="AB214" s="145">
        <f>VLOOKUP(I214,[1]Sheet1!$D:$O,12,0)</f>
        <v>1</v>
      </c>
    </row>
    <row r="215" spans="1:28" s="135" customFormat="1" ht="25.5" x14ac:dyDescent="0.25">
      <c r="A215" s="135">
        <v>214</v>
      </c>
      <c r="B215" s="136">
        <v>42961</v>
      </c>
      <c r="C215" s="136">
        <v>42958</v>
      </c>
      <c r="D215" s="137" t="s">
        <v>1405</v>
      </c>
      <c r="E215" s="138" t="s">
        <v>186</v>
      </c>
      <c r="F215" s="137" t="s">
        <v>652</v>
      </c>
      <c r="G215" s="135" t="s">
        <v>229</v>
      </c>
      <c r="H215" s="139">
        <v>890980040</v>
      </c>
      <c r="I215" s="139">
        <v>32475050</v>
      </c>
      <c r="J215" s="135" t="s">
        <v>331</v>
      </c>
      <c r="K215" s="140">
        <v>2</v>
      </c>
      <c r="L215" s="137" t="s">
        <v>414</v>
      </c>
      <c r="M215" s="137" t="s">
        <v>460</v>
      </c>
      <c r="N215" s="141" t="s">
        <v>902</v>
      </c>
      <c r="O215" s="135" t="s">
        <v>745</v>
      </c>
      <c r="P215" s="135" t="s">
        <v>745</v>
      </c>
      <c r="Q215" s="135" t="s">
        <v>745</v>
      </c>
      <c r="R215" s="135" t="s">
        <v>745</v>
      </c>
      <c r="S215" s="164">
        <v>31124468</v>
      </c>
      <c r="T215" s="147">
        <v>1</v>
      </c>
      <c r="U215" s="135" t="s">
        <v>1669</v>
      </c>
      <c r="V215" s="144">
        <v>46834</v>
      </c>
      <c r="W215" s="144">
        <v>46834</v>
      </c>
      <c r="X215" s="134">
        <v>10</v>
      </c>
      <c r="Y215" s="135" t="s">
        <v>232</v>
      </c>
      <c r="Z215" s="135" t="s">
        <v>883</v>
      </c>
      <c r="AA215" s="146">
        <v>44377</v>
      </c>
      <c r="AB215" s="145">
        <f>VLOOKUP(I215,[1]Sheet1!$D:$O,12,0)</f>
        <v>1</v>
      </c>
    </row>
    <row r="216" spans="1:28" s="135" customFormat="1" ht="25.5" x14ac:dyDescent="0.25">
      <c r="A216" s="135">
        <v>215</v>
      </c>
      <c r="B216" s="136">
        <v>42807</v>
      </c>
      <c r="C216" s="136">
        <v>42703</v>
      </c>
      <c r="D216" s="137" t="s">
        <v>937</v>
      </c>
      <c r="E216" s="138" t="s">
        <v>1498</v>
      </c>
      <c r="F216" s="137" t="s">
        <v>653</v>
      </c>
      <c r="G216" s="135" t="s">
        <v>229</v>
      </c>
      <c r="H216" s="139">
        <v>890980040</v>
      </c>
      <c r="I216" s="139">
        <v>32452475</v>
      </c>
      <c r="J216" s="135" t="s">
        <v>332</v>
      </c>
      <c r="K216" s="140">
        <v>2</v>
      </c>
      <c r="L216" s="137" t="s">
        <v>414</v>
      </c>
      <c r="M216" s="137" t="s">
        <v>460</v>
      </c>
      <c r="N216" s="141" t="s">
        <v>902</v>
      </c>
      <c r="O216" s="135" t="s">
        <v>745</v>
      </c>
      <c r="P216" s="135" t="s">
        <v>745</v>
      </c>
      <c r="Q216" s="135" t="s">
        <v>745</v>
      </c>
      <c r="R216" s="135" t="s">
        <v>745</v>
      </c>
      <c r="S216" s="164">
        <v>29134104</v>
      </c>
      <c r="T216" s="147">
        <v>1</v>
      </c>
      <c r="U216" s="135" t="s">
        <v>1673</v>
      </c>
      <c r="V216" s="144">
        <v>46115</v>
      </c>
      <c r="W216" s="144">
        <v>46115</v>
      </c>
      <c r="X216" s="134">
        <v>10</v>
      </c>
      <c r="Y216" s="135" t="s">
        <v>364</v>
      </c>
      <c r="Z216" s="135" t="s">
        <v>1330</v>
      </c>
      <c r="AA216" s="146">
        <v>44377</v>
      </c>
      <c r="AB216" s="145">
        <f>VLOOKUP(I216,[1]Sheet1!$D:$O,12,0)</f>
        <v>1</v>
      </c>
    </row>
    <row r="217" spans="1:28" s="135" customFormat="1" ht="38.25" x14ac:dyDescent="0.25">
      <c r="A217" s="135">
        <v>216</v>
      </c>
      <c r="B217" s="136">
        <v>43168</v>
      </c>
      <c r="C217" s="136">
        <v>43119</v>
      </c>
      <c r="D217" s="137" t="s">
        <v>51</v>
      </c>
      <c r="E217" s="138" t="s">
        <v>187</v>
      </c>
      <c r="F217" s="138" t="s">
        <v>655</v>
      </c>
      <c r="G217" s="135" t="s">
        <v>228</v>
      </c>
      <c r="H217" s="139">
        <v>890980040</v>
      </c>
      <c r="I217" s="139">
        <v>43742992</v>
      </c>
      <c r="J217" s="135" t="s">
        <v>333</v>
      </c>
      <c r="K217" s="140">
        <v>2</v>
      </c>
      <c r="L217" s="137" t="s">
        <v>435</v>
      </c>
      <c r="M217" s="137" t="s">
        <v>1083</v>
      </c>
      <c r="N217" s="141" t="s">
        <v>1044</v>
      </c>
      <c r="O217" s="135" t="s">
        <v>0</v>
      </c>
      <c r="P217" s="135" t="s">
        <v>0</v>
      </c>
      <c r="Q217" s="135" t="s">
        <v>0</v>
      </c>
      <c r="R217" s="148" t="s">
        <v>0</v>
      </c>
      <c r="S217" s="164">
        <v>276706697</v>
      </c>
      <c r="T217" s="147">
        <v>1</v>
      </c>
      <c r="U217" s="135" t="s">
        <v>1668</v>
      </c>
      <c r="V217" s="144">
        <v>46455</v>
      </c>
      <c r="W217" s="144">
        <v>46455</v>
      </c>
      <c r="X217" s="134">
        <v>10</v>
      </c>
      <c r="Y217" s="135" t="s">
        <v>232</v>
      </c>
      <c r="Z217" s="135" t="s">
        <v>381</v>
      </c>
      <c r="AA217" s="146">
        <v>44377</v>
      </c>
      <c r="AB217" s="145">
        <f>VLOOKUP(I217,[1]Sheet1!$D:$O,12,0)</f>
        <v>1</v>
      </c>
    </row>
    <row r="218" spans="1:28" s="135" customFormat="1" ht="204" x14ac:dyDescent="0.25">
      <c r="A218" s="135">
        <v>217</v>
      </c>
      <c r="B218" s="136">
        <v>42580</v>
      </c>
      <c r="C218" s="136">
        <v>42535</v>
      </c>
      <c r="D218" s="137" t="s">
        <v>1063</v>
      </c>
      <c r="E218" s="138" t="s">
        <v>188</v>
      </c>
      <c r="F218" s="137" t="s">
        <v>730</v>
      </c>
      <c r="G218" s="135" t="s">
        <v>228</v>
      </c>
      <c r="H218" s="139">
        <v>890980040</v>
      </c>
      <c r="I218" s="139">
        <v>32559612</v>
      </c>
      <c r="J218" s="135" t="s">
        <v>334</v>
      </c>
      <c r="K218" s="140">
        <v>2</v>
      </c>
      <c r="L218" s="137" t="s">
        <v>1499</v>
      </c>
      <c r="M218" s="137" t="s">
        <v>892</v>
      </c>
      <c r="N218" s="141" t="s">
        <v>1029</v>
      </c>
      <c r="O218" s="135" t="s">
        <v>745</v>
      </c>
      <c r="P218" s="135" t="s">
        <v>745</v>
      </c>
      <c r="Q218" s="135" t="s">
        <v>745</v>
      </c>
      <c r="R218" s="135" t="s">
        <v>745</v>
      </c>
      <c r="S218" s="164">
        <v>669958849</v>
      </c>
      <c r="T218" s="147">
        <v>1</v>
      </c>
      <c r="U218" s="135" t="s">
        <v>1669</v>
      </c>
      <c r="V218" s="144">
        <v>46232</v>
      </c>
      <c r="W218" s="144">
        <v>46232</v>
      </c>
      <c r="X218" s="134">
        <v>10</v>
      </c>
      <c r="Y218" s="135" t="s">
        <v>1689</v>
      </c>
      <c r="Z218" s="135" t="s">
        <v>1297</v>
      </c>
      <c r="AA218" s="146">
        <v>44377</v>
      </c>
      <c r="AB218" s="145">
        <v>1</v>
      </c>
    </row>
    <row r="219" spans="1:28" s="135" customFormat="1" ht="38.25" x14ac:dyDescent="0.25">
      <c r="A219" s="135">
        <v>218</v>
      </c>
      <c r="B219" s="136">
        <v>42996</v>
      </c>
      <c r="C219" s="136">
        <v>42842</v>
      </c>
      <c r="D219" s="137" t="s">
        <v>1353</v>
      </c>
      <c r="E219" s="138" t="s">
        <v>1500</v>
      </c>
      <c r="F219" s="137" t="s">
        <v>656</v>
      </c>
      <c r="G219" s="135" t="s">
        <v>228</v>
      </c>
      <c r="H219" s="139">
        <v>890980040</v>
      </c>
      <c r="I219" s="139">
        <v>70057202</v>
      </c>
      <c r="J219" s="135" t="s">
        <v>335</v>
      </c>
      <c r="K219" s="140">
        <v>2</v>
      </c>
      <c r="L219" s="137" t="s">
        <v>436</v>
      </c>
      <c r="M219" s="137" t="s">
        <v>901</v>
      </c>
      <c r="N219" s="141" t="s">
        <v>1009</v>
      </c>
      <c r="O219" s="135" t="s">
        <v>745</v>
      </c>
      <c r="P219" s="135" t="s">
        <v>745</v>
      </c>
      <c r="Q219" s="135" t="s">
        <v>745</v>
      </c>
      <c r="R219" s="135" t="s">
        <v>745</v>
      </c>
      <c r="S219" s="164">
        <v>176838713</v>
      </c>
      <c r="T219" s="147">
        <v>1</v>
      </c>
      <c r="U219" s="135" t="s">
        <v>1660</v>
      </c>
      <c r="V219" s="144">
        <v>47014</v>
      </c>
      <c r="W219" s="144">
        <v>47014</v>
      </c>
      <c r="X219" s="134">
        <v>8</v>
      </c>
      <c r="Y219" s="135" t="s">
        <v>1679</v>
      </c>
      <c r="Z219" s="135" t="s">
        <v>1330</v>
      </c>
      <c r="AA219" s="146">
        <v>44377</v>
      </c>
      <c r="AB219" s="145">
        <v>2</v>
      </c>
    </row>
    <row r="220" spans="1:28" s="135" customFormat="1" ht="38.25" x14ac:dyDescent="0.25">
      <c r="A220" s="135">
        <v>219</v>
      </c>
      <c r="B220" s="136">
        <v>42916</v>
      </c>
      <c r="C220" s="136">
        <v>42906</v>
      </c>
      <c r="D220" s="137" t="s">
        <v>951</v>
      </c>
      <c r="E220" s="138" t="s">
        <v>1501</v>
      </c>
      <c r="F220" s="137" t="s">
        <v>657</v>
      </c>
      <c r="G220" s="135" t="s">
        <v>228</v>
      </c>
      <c r="H220" s="139">
        <v>890980040</v>
      </c>
      <c r="I220" s="139">
        <v>21385913</v>
      </c>
      <c r="J220" s="135" t="s">
        <v>336</v>
      </c>
      <c r="K220" s="140">
        <v>2</v>
      </c>
      <c r="L220" s="137" t="s">
        <v>437</v>
      </c>
      <c r="M220" s="137" t="s">
        <v>1277</v>
      </c>
      <c r="N220" s="141" t="s">
        <v>1009</v>
      </c>
      <c r="O220" s="135" t="s">
        <v>745</v>
      </c>
      <c r="P220" s="135" t="s">
        <v>745</v>
      </c>
      <c r="Q220" s="135" t="s">
        <v>745</v>
      </c>
      <c r="R220" s="135" t="s">
        <v>745</v>
      </c>
      <c r="S220" s="164">
        <v>32129911</v>
      </c>
      <c r="T220" s="147">
        <v>1</v>
      </c>
      <c r="U220" s="135" t="s">
        <v>1669</v>
      </c>
      <c r="V220" s="144">
        <v>46568</v>
      </c>
      <c r="W220" s="144">
        <v>46568</v>
      </c>
      <c r="X220" s="134">
        <v>8</v>
      </c>
      <c r="Y220" s="135" t="s">
        <v>1679</v>
      </c>
      <c r="Z220" s="135" t="s">
        <v>1330</v>
      </c>
      <c r="AA220" s="146">
        <v>44377</v>
      </c>
      <c r="AB220" s="145">
        <f>VLOOKUP(I220,[1]Sheet1!$D:$O,12,0)</f>
        <v>1</v>
      </c>
    </row>
    <row r="221" spans="1:28" s="135" customFormat="1" ht="38.25" x14ac:dyDescent="0.25">
      <c r="A221" s="135">
        <v>220</v>
      </c>
      <c r="B221" s="136">
        <v>43231</v>
      </c>
      <c r="C221" s="136">
        <v>43200</v>
      </c>
      <c r="D221" s="137" t="s">
        <v>944</v>
      </c>
      <c r="E221" s="138" t="s">
        <v>189</v>
      </c>
      <c r="F221" s="138" t="s">
        <v>658</v>
      </c>
      <c r="G221" s="135" t="s">
        <v>228</v>
      </c>
      <c r="H221" s="139">
        <v>890980040</v>
      </c>
      <c r="I221" s="139">
        <v>8278359</v>
      </c>
      <c r="J221" s="135" t="s">
        <v>337</v>
      </c>
      <c r="K221" s="140">
        <v>2</v>
      </c>
      <c r="L221" s="137" t="s">
        <v>438</v>
      </c>
      <c r="M221" s="137" t="s">
        <v>901</v>
      </c>
      <c r="N221" s="141" t="s">
        <v>1025</v>
      </c>
      <c r="O221" s="135" t="s">
        <v>0</v>
      </c>
      <c r="P221" s="135" t="s">
        <v>0</v>
      </c>
      <c r="Q221" s="135" t="s">
        <v>0</v>
      </c>
      <c r="R221" s="148" t="s">
        <v>0</v>
      </c>
      <c r="S221" s="164">
        <v>15624840</v>
      </c>
      <c r="T221" s="147">
        <v>1</v>
      </c>
      <c r="U221" s="135" t="s">
        <v>1668</v>
      </c>
      <c r="V221" s="144">
        <v>46884</v>
      </c>
      <c r="W221" s="144">
        <v>46884</v>
      </c>
      <c r="X221" s="134">
        <v>8</v>
      </c>
      <c r="Y221" s="135" t="s">
        <v>232</v>
      </c>
      <c r="Z221" s="135" t="s">
        <v>381</v>
      </c>
      <c r="AA221" s="146">
        <v>44377</v>
      </c>
      <c r="AB221" s="145">
        <f>VLOOKUP(I221,[1]Sheet1!$D:$O,12,0)</f>
        <v>1</v>
      </c>
    </row>
    <row r="222" spans="1:28" s="135" customFormat="1" ht="38.25" x14ac:dyDescent="0.25">
      <c r="A222" s="135">
        <v>221</v>
      </c>
      <c r="B222" s="136">
        <v>43220</v>
      </c>
      <c r="C222" s="136">
        <v>43194</v>
      </c>
      <c r="D222" s="137" t="s">
        <v>1303</v>
      </c>
      <c r="E222" s="138" t="s">
        <v>190</v>
      </c>
      <c r="F222" s="138" t="s">
        <v>659</v>
      </c>
      <c r="G222" s="135" t="s">
        <v>228</v>
      </c>
      <c r="H222" s="139">
        <v>890980040</v>
      </c>
      <c r="I222" s="139">
        <v>32345755</v>
      </c>
      <c r="J222" s="135" t="s">
        <v>1502</v>
      </c>
      <c r="K222" s="140">
        <v>2</v>
      </c>
      <c r="L222" s="137" t="s">
        <v>440</v>
      </c>
      <c r="M222" s="137" t="s">
        <v>901</v>
      </c>
      <c r="N222" s="141" t="s">
        <v>1409</v>
      </c>
      <c r="O222" s="135" t="s">
        <v>744</v>
      </c>
      <c r="P222" s="135" t="s">
        <v>744</v>
      </c>
      <c r="Q222" s="135" t="s">
        <v>0</v>
      </c>
      <c r="R222" s="148" t="s">
        <v>0</v>
      </c>
      <c r="S222" s="164">
        <v>11277445</v>
      </c>
      <c r="T222" s="147">
        <v>1</v>
      </c>
      <c r="U222" s="135" t="s">
        <v>1668</v>
      </c>
      <c r="V222" s="144">
        <v>46873</v>
      </c>
      <c r="W222" s="144">
        <v>46873</v>
      </c>
      <c r="X222" s="134">
        <v>8</v>
      </c>
      <c r="Y222" s="135" t="s">
        <v>232</v>
      </c>
      <c r="Z222" s="135" t="s">
        <v>381</v>
      </c>
      <c r="AA222" s="146">
        <v>44377</v>
      </c>
      <c r="AB222" s="145">
        <f>VLOOKUP(I222,[1]Sheet1!$D:$O,12,0)</f>
        <v>1</v>
      </c>
    </row>
    <row r="223" spans="1:28" s="135" customFormat="1" ht="25.5" x14ac:dyDescent="0.25">
      <c r="A223" s="135">
        <v>222</v>
      </c>
      <c r="B223" s="136">
        <v>43003</v>
      </c>
      <c r="C223" s="136">
        <v>42950</v>
      </c>
      <c r="D223" s="137" t="s">
        <v>46</v>
      </c>
      <c r="E223" s="138" t="s">
        <v>1503</v>
      </c>
      <c r="F223" s="138" t="s">
        <v>660</v>
      </c>
      <c r="G223" s="135" t="s">
        <v>229</v>
      </c>
      <c r="H223" s="139">
        <v>890980040</v>
      </c>
      <c r="I223" s="139">
        <v>3520537</v>
      </c>
      <c r="J223" s="135" t="s">
        <v>338</v>
      </c>
      <c r="K223" s="140">
        <v>2</v>
      </c>
      <c r="L223" s="137" t="s">
        <v>414</v>
      </c>
      <c r="M223" s="137" t="s">
        <v>460</v>
      </c>
      <c r="N223" s="141" t="s">
        <v>902</v>
      </c>
      <c r="O223" s="135" t="s">
        <v>745</v>
      </c>
      <c r="P223" s="135" t="s">
        <v>745</v>
      </c>
      <c r="Q223" s="135" t="s">
        <v>745</v>
      </c>
      <c r="R223" s="135" t="s">
        <v>745</v>
      </c>
      <c r="S223" s="164">
        <v>20194000</v>
      </c>
      <c r="T223" s="147">
        <v>1</v>
      </c>
      <c r="U223" s="135" t="s">
        <v>1668</v>
      </c>
      <c r="V223" s="144">
        <v>46655</v>
      </c>
      <c r="W223" s="144">
        <v>46655</v>
      </c>
      <c r="X223" s="134">
        <v>10</v>
      </c>
      <c r="Y223" s="135" t="s">
        <v>364</v>
      </c>
      <c r="Z223" s="135" t="s">
        <v>1330</v>
      </c>
      <c r="AA223" s="146">
        <v>44377</v>
      </c>
      <c r="AB223" s="145">
        <v>1</v>
      </c>
    </row>
    <row r="224" spans="1:28" s="135" customFormat="1" ht="38.25" x14ac:dyDescent="0.25">
      <c r="A224" s="135">
        <v>223</v>
      </c>
      <c r="B224" s="136">
        <v>43230</v>
      </c>
      <c r="C224" s="136">
        <v>43173</v>
      </c>
      <c r="D224" s="137" t="s">
        <v>51</v>
      </c>
      <c r="E224" s="138" t="s">
        <v>191</v>
      </c>
      <c r="F224" s="138" t="s">
        <v>661</v>
      </c>
      <c r="G224" s="135" t="s">
        <v>228</v>
      </c>
      <c r="H224" s="139">
        <v>890980040</v>
      </c>
      <c r="I224" s="139">
        <v>21275105</v>
      </c>
      <c r="J224" s="135" t="s">
        <v>339</v>
      </c>
      <c r="K224" s="140">
        <v>2</v>
      </c>
      <c r="L224" s="137" t="s">
        <v>424</v>
      </c>
      <c r="M224" s="137" t="s">
        <v>901</v>
      </c>
      <c r="N224" s="141" t="s">
        <v>1468</v>
      </c>
      <c r="O224" s="135" t="s">
        <v>745</v>
      </c>
      <c r="P224" s="135" t="s">
        <v>745</v>
      </c>
      <c r="Q224" s="135" t="s">
        <v>745</v>
      </c>
      <c r="R224" s="135" t="s">
        <v>745</v>
      </c>
      <c r="S224" s="164">
        <v>129884874</v>
      </c>
      <c r="T224" s="147">
        <v>1</v>
      </c>
      <c r="U224" s="135" t="s">
        <v>1668</v>
      </c>
      <c r="V224" s="144">
        <v>46883</v>
      </c>
      <c r="W224" s="144">
        <v>46883</v>
      </c>
      <c r="X224" s="134">
        <v>10</v>
      </c>
      <c r="Y224" s="135" t="s">
        <v>232</v>
      </c>
      <c r="Z224" s="135" t="s">
        <v>381</v>
      </c>
      <c r="AA224" s="146">
        <v>44377</v>
      </c>
      <c r="AB224" s="145">
        <f>VLOOKUP(I224,[1]Sheet1!$D:$O,12,0)</f>
        <v>1</v>
      </c>
    </row>
    <row r="225" spans="1:28" s="135" customFormat="1" ht="38.25" x14ac:dyDescent="0.25">
      <c r="A225" s="135">
        <v>224</v>
      </c>
      <c r="B225" s="136">
        <v>42950</v>
      </c>
      <c r="C225" s="136">
        <v>42949</v>
      </c>
      <c r="D225" s="137" t="s">
        <v>54</v>
      </c>
      <c r="E225" s="138" t="s">
        <v>192</v>
      </c>
      <c r="F225" s="137" t="s">
        <v>662</v>
      </c>
      <c r="G225" s="135" t="s">
        <v>228</v>
      </c>
      <c r="H225" s="139">
        <v>890980040</v>
      </c>
      <c r="I225" s="139">
        <v>8291116</v>
      </c>
      <c r="J225" s="135" t="s">
        <v>340</v>
      </c>
      <c r="K225" s="140">
        <v>2</v>
      </c>
      <c r="L225" s="137" t="s">
        <v>441</v>
      </c>
      <c r="M225" s="137" t="s">
        <v>1277</v>
      </c>
      <c r="N225" s="141" t="s">
        <v>1009</v>
      </c>
      <c r="O225" s="135" t="s">
        <v>745</v>
      </c>
      <c r="P225" s="135" t="s">
        <v>745</v>
      </c>
      <c r="Q225" s="135" t="s">
        <v>745</v>
      </c>
      <c r="R225" s="135" t="s">
        <v>745</v>
      </c>
      <c r="S225" s="164">
        <v>25965682</v>
      </c>
      <c r="T225" s="147">
        <v>1</v>
      </c>
      <c r="U225" s="135" t="s">
        <v>1668</v>
      </c>
      <c r="V225" s="144">
        <v>46602</v>
      </c>
      <c r="W225" s="144">
        <v>46602</v>
      </c>
      <c r="X225" s="134">
        <v>10</v>
      </c>
      <c r="Y225" s="135" t="s">
        <v>1680</v>
      </c>
      <c r="Z225" s="135" t="s">
        <v>381</v>
      </c>
      <c r="AA225" s="146">
        <v>44377</v>
      </c>
      <c r="AB225" s="145">
        <f>VLOOKUP(I225,[1]Sheet1!$D:$O,12,0)</f>
        <v>1</v>
      </c>
    </row>
    <row r="226" spans="1:28" s="135" customFormat="1" ht="25.5" x14ac:dyDescent="0.25">
      <c r="A226" s="135">
        <v>225</v>
      </c>
      <c r="B226" s="136">
        <v>43216</v>
      </c>
      <c r="C226" s="136">
        <v>43074</v>
      </c>
      <c r="D226" s="137" t="s">
        <v>1504</v>
      </c>
      <c r="E226" s="138" t="s">
        <v>193</v>
      </c>
      <c r="F226" s="137" t="s">
        <v>663</v>
      </c>
      <c r="G226" s="135" t="s">
        <v>228</v>
      </c>
      <c r="H226" s="139">
        <v>890980040</v>
      </c>
      <c r="I226" s="139">
        <v>32682875</v>
      </c>
      <c r="J226" s="135" t="s">
        <v>1505</v>
      </c>
      <c r="K226" s="140">
        <v>2</v>
      </c>
      <c r="L226" s="137" t="s">
        <v>442</v>
      </c>
      <c r="M226" s="137" t="s">
        <v>892</v>
      </c>
      <c r="N226" s="141" t="s">
        <v>1023</v>
      </c>
      <c r="O226" s="135" t="s">
        <v>745</v>
      </c>
      <c r="P226" s="135" t="s">
        <v>745</v>
      </c>
      <c r="Q226" s="135" t="s">
        <v>745</v>
      </c>
      <c r="R226" s="135" t="s">
        <v>745</v>
      </c>
      <c r="S226" s="164">
        <v>4896328987</v>
      </c>
      <c r="T226" s="147">
        <v>1</v>
      </c>
      <c r="U226" s="135" t="s">
        <v>1668</v>
      </c>
      <c r="V226" s="144">
        <v>46916</v>
      </c>
      <c r="W226" s="144">
        <v>46916</v>
      </c>
      <c r="X226" s="134">
        <v>8</v>
      </c>
      <c r="Y226" s="135" t="s">
        <v>1690</v>
      </c>
      <c r="Z226" s="135" t="s">
        <v>372</v>
      </c>
      <c r="AA226" s="146">
        <v>44377</v>
      </c>
      <c r="AB226" s="145">
        <f>VLOOKUP(I226,[1]Sheet1!$D:$O,12,0)</f>
        <v>1</v>
      </c>
    </row>
    <row r="227" spans="1:28" s="135" customFormat="1" ht="25.5" x14ac:dyDescent="0.25">
      <c r="A227" s="135">
        <v>226</v>
      </c>
      <c r="B227" s="136">
        <v>43081</v>
      </c>
      <c r="C227" s="136">
        <v>42996</v>
      </c>
      <c r="D227" s="137" t="s">
        <v>997</v>
      </c>
      <c r="E227" s="138" t="s">
        <v>194</v>
      </c>
      <c r="F227" s="137" t="s">
        <v>664</v>
      </c>
      <c r="G227" s="135" t="s">
        <v>229</v>
      </c>
      <c r="H227" s="139">
        <v>890980040</v>
      </c>
      <c r="I227" s="139">
        <v>21336816</v>
      </c>
      <c r="J227" s="135" t="s">
        <v>341</v>
      </c>
      <c r="K227" s="140">
        <v>2</v>
      </c>
      <c r="L227" s="137" t="s">
        <v>414</v>
      </c>
      <c r="M227" s="137" t="s">
        <v>460</v>
      </c>
      <c r="N227" s="141" t="s">
        <v>902</v>
      </c>
      <c r="O227" s="135" t="s">
        <v>745</v>
      </c>
      <c r="P227" s="135" t="s">
        <v>745</v>
      </c>
      <c r="Q227" s="135" t="s">
        <v>745</v>
      </c>
      <c r="R227" s="135" t="s">
        <v>745</v>
      </c>
      <c r="S227" s="164">
        <v>18880199</v>
      </c>
      <c r="T227" s="147">
        <v>1</v>
      </c>
      <c r="U227" s="135" t="s">
        <v>1673</v>
      </c>
      <c r="V227" s="144">
        <v>46733</v>
      </c>
      <c r="W227" s="144">
        <v>46733</v>
      </c>
      <c r="X227" s="134">
        <v>10</v>
      </c>
      <c r="Y227" s="135" t="s">
        <v>364</v>
      </c>
      <c r="Z227" s="135" t="s">
        <v>1297</v>
      </c>
      <c r="AA227" s="146">
        <v>44377</v>
      </c>
      <c r="AB227" s="145">
        <f>VLOOKUP(I227,[1]Sheet1!$D:$O,12,0)</f>
        <v>1</v>
      </c>
    </row>
    <row r="228" spans="1:28" s="135" customFormat="1" ht="25.5" x14ac:dyDescent="0.25">
      <c r="A228" s="135">
        <v>227</v>
      </c>
      <c r="B228" s="136">
        <v>43081</v>
      </c>
      <c r="C228" s="136">
        <v>43000</v>
      </c>
      <c r="D228" s="137" t="s">
        <v>997</v>
      </c>
      <c r="E228" s="138" t="s">
        <v>195</v>
      </c>
      <c r="F228" s="137" t="s">
        <v>665</v>
      </c>
      <c r="G228" s="135" t="s">
        <v>229</v>
      </c>
      <c r="H228" s="139">
        <v>890980040</v>
      </c>
      <c r="I228" s="139">
        <v>20873857</v>
      </c>
      <c r="J228" s="135" t="s">
        <v>342</v>
      </c>
      <c r="K228" s="140">
        <v>2</v>
      </c>
      <c r="L228" s="137" t="s">
        <v>414</v>
      </c>
      <c r="M228" s="137" t="s">
        <v>460</v>
      </c>
      <c r="N228" s="141" t="s">
        <v>902</v>
      </c>
      <c r="O228" s="135" t="s">
        <v>745</v>
      </c>
      <c r="P228" s="135" t="s">
        <v>745</v>
      </c>
      <c r="Q228" s="135" t="s">
        <v>745</v>
      </c>
      <c r="R228" s="135" t="s">
        <v>745</v>
      </c>
      <c r="S228" s="164">
        <v>30049824</v>
      </c>
      <c r="T228" s="147">
        <v>1</v>
      </c>
      <c r="U228" s="135" t="s">
        <v>1673</v>
      </c>
      <c r="V228" s="144">
        <v>46733</v>
      </c>
      <c r="W228" s="144">
        <v>46733</v>
      </c>
      <c r="X228" s="134">
        <v>8</v>
      </c>
      <c r="Y228" s="135" t="s">
        <v>364</v>
      </c>
      <c r="Z228" s="135" t="s">
        <v>1297</v>
      </c>
      <c r="AA228" s="146">
        <v>44377</v>
      </c>
      <c r="AB228" s="145">
        <f>VLOOKUP(I228,[1]Sheet1!$D:$O,12,0)</f>
        <v>1</v>
      </c>
    </row>
    <row r="229" spans="1:28" s="135" customFormat="1" ht="25.5" x14ac:dyDescent="0.25">
      <c r="A229" s="135">
        <v>228</v>
      </c>
      <c r="B229" s="136">
        <v>43081</v>
      </c>
      <c r="C229" s="136">
        <v>43074</v>
      </c>
      <c r="D229" s="137" t="s">
        <v>997</v>
      </c>
      <c r="E229" s="138" t="s">
        <v>196</v>
      </c>
      <c r="F229" s="138" t="s">
        <v>666</v>
      </c>
      <c r="G229" s="135" t="s">
        <v>229</v>
      </c>
      <c r="H229" s="139">
        <v>890980040</v>
      </c>
      <c r="I229" s="139">
        <v>21793190</v>
      </c>
      <c r="J229" s="135" t="s">
        <v>343</v>
      </c>
      <c r="K229" s="140">
        <v>2</v>
      </c>
      <c r="L229" s="137" t="s">
        <v>414</v>
      </c>
      <c r="M229" s="137" t="s">
        <v>460</v>
      </c>
      <c r="N229" s="141" t="s">
        <v>902</v>
      </c>
      <c r="O229" s="135" t="s">
        <v>745</v>
      </c>
      <c r="P229" s="135" t="s">
        <v>745</v>
      </c>
      <c r="Q229" s="135" t="s">
        <v>745</v>
      </c>
      <c r="R229" s="135" t="s">
        <v>745</v>
      </c>
      <c r="S229" s="164">
        <v>21316215</v>
      </c>
      <c r="T229" s="147">
        <v>1</v>
      </c>
      <c r="U229" s="135" t="s">
        <v>1668</v>
      </c>
      <c r="V229" s="144">
        <v>46733</v>
      </c>
      <c r="W229" s="144">
        <v>46733</v>
      </c>
      <c r="X229" s="134">
        <v>10</v>
      </c>
      <c r="Y229" s="135" t="s">
        <v>232</v>
      </c>
      <c r="Z229" s="135" t="s">
        <v>883</v>
      </c>
      <c r="AA229" s="146">
        <v>44377</v>
      </c>
      <c r="AB229" s="145">
        <f>VLOOKUP(I229,[1]Sheet1!$D:$O,12,0)</f>
        <v>1</v>
      </c>
    </row>
    <row r="230" spans="1:28" s="135" customFormat="1" ht="25.5" x14ac:dyDescent="0.25">
      <c r="A230" s="135">
        <v>229</v>
      </c>
      <c r="B230" s="136">
        <v>43088</v>
      </c>
      <c r="C230" s="136">
        <v>43014</v>
      </c>
      <c r="D230" s="137" t="s">
        <v>58</v>
      </c>
      <c r="E230" s="138" t="s">
        <v>1506</v>
      </c>
      <c r="F230" s="137" t="s">
        <v>667</v>
      </c>
      <c r="G230" s="135" t="s">
        <v>229</v>
      </c>
      <c r="H230" s="139">
        <v>890980040</v>
      </c>
      <c r="I230" s="139">
        <v>32420018</v>
      </c>
      <c r="J230" s="135" t="s">
        <v>344</v>
      </c>
      <c r="K230" s="140">
        <v>2</v>
      </c>
      <c r="L230" s="137" t="s">
        <v>414</v>
      </c>
      <c r="M230" s="137" t="s">
        <v>460</v>
      </c>
      <c r="N230" s="141" t="s">
        <v>902</v>
      </c>
      <c r="O230" s="135" t="s">
        <v>0</v>
      </c>
      <c r="P230" s="135" t="s">
        <v>0</v>
      </c>
      <c r="Q230" s="135" t="s">
        <v>0</v>
      </c>
      <c r="R230" s="148" t="s">
        <v>0</v>
      </c>
      <c r="S230" s="164">
        <v>13611244</v>
      </c>
      <c r="T230" s="147">
        <v>1</v>
      </c>
      <c r="U230" s="135" t="s">
        <v>1673</v>
      </c>
      <c r="V230" s="144">
        <v>45936</v>
      </c>
      <c r="W230" s="144">
        <v>45936</v>
      </c>
      <c r="X230" s="134">
        <v>10</v>
      </c>
      <c r="Y230" s="135" t="s">
        <v>364</v>
      </c>
      <c r="Z230" s="135" t="s">
        <v>1330</v>
      </c>
      <c r="AA230" s="146">
        <v>44377</v>
      </c>
      <c r="AB230" s="145">
        <f>VLOOKUP(I230,[1]Sheet1!$D:$O,12,0)</f>
        <v>1</v>
      </c>
    </row>
    <row r="231" spans="1:28" s="135" customFormat="1" ht="25.5" x14ac:dyDescent="0.25">
      <c r="A231" s="135">
        <v>230</v>
      </c>
      <c r="B231" s="136">
        <v>43011</v>
      </c>
      <c r="C231" s="136">
        <v>42996</v>
      </c>
      <c r="D231" s="137" t="s">
        <v>894</v>
      </c>
      <c r="E231" s="138" t="s">
        <v>1507</v>
      </c>
      <c r="F231" s="137" t="s">
        <v>668</v>
      </c>
      <c r="G231" s="135" t="s">
        <v>229</v>
      </c>
      <c r="H231" s="139">
        <v>890980040</v>
      </c>
      <c r="I231" s="139">
        <v>22056400</v>
      </c>
      <c r="J231" s="135" t="s">
        <v>345</v>
      </c>
      <c r="K231" s="140">
        <v>2</v>
      </c>
      <c r="L231" s="137" t="s">
        <v>414</v>
      </c>
      <c r="M231" s="137" t="s">
        <v>460</v>
      </c>
      <c r="N231" s="141" t="s">
        <v>902</v>
      </c>
      <c r="O231" s="135" t="s">
        <v>745</v>
      </c>
      <c r="P231" s="135" t="s">
        <v>745</v>
      </c>
      <c r="Q231" s="135" t="s">
        <v>745</v>
      </c>
      <c r="R231" s="135" t="s">
        <v>745</v>
      </c>
      <c r="S231" s="164">
        <v>31100912</v>
      </c>
      <c r="T231" s="147">
        <v>1</v>
      </c>
      <c r="U231" s="135" t="s">
        <v>1659</v>
      </c>
      <c r="V231" s="144">
        <v>45918</v>
      </c>
      <c r="W231" s="144">
        <v>45918</v>
      </c>
      <c r="X231" s="134">
        <v>10</v>
      </c>
      <c r="Y231" s="135" t="s">
        <v>364</v>
      </c>
      <c r="Z231" s="135" t="s">
        <v>1330</v>
      </c>
      <c r="AA231" s="146">
        <v>44377</v>
      </c>
      <c r="AB231" s="145">
        <v>1</v>
      </c>
    </row>
    <row r="232" spans="1:28" s="135" customFormat="1" ht="25.5" x14ac:dyDescent="0.25">
      <c r="A232" s="135">
        <v>231</v>
      </c>
      <c r="B232" s="136">
        <v>43011</v>
      </c>
      <c r="C232" s="136">
        <v>42998</v>
      </c>
      <c r="D232" s="137" t="s">
        <v>894</v>
      </c>
      <c r="E232" s="138" t="s">
        <v>197</v>
      </c>
      <c r="F232" s="137" t="s">
        <v>669</v>
      </c>
      <c r="G232" s="135" t="s">
        <v>229</v>
      </c>
      <c r="H232" s="139">
        <v>890980040</v>
      </c>
      <c r="I232" s="139">
        <v>21306536</v>
      </c>
      <c r="J232" s="135" t="s">
        <v>346</v>
      </c>
      <c r="K232" s="140">
        <v>2</v>
      </c>
      <c r="L232" s="137" t="s">
        <v>414</v>
      </c>
      <c r="M232" s="137" t="s">
        <v>460</v>
      </c>
      <c r="N232" s="141" t="s">
        <v>902</v>
      </c>
      <c r="O232" s="135" t="s">
        <v>745</v>
      </c>
      <c r="P232" s="135" t="s">
        <v>745</v>
      </c>
      <c r="Q232" s="135" t="s">
        <v>745</v>
      </c>
      <c r="R232" s="135" t="s">
        <v>745</v>
      </c>
      <c r="S232" s="164">
        <v>29303539</v>
      </c>
      <c r="T232" s="147">
        <v>1</v>
      </c>
      <c r="U232" s="135" t="s">
        <v>1673</v>
      </c>
      <c r="V232" s="144">
        <v>45920</v>
      </c>
      <c r="W232" s="144">
        <v>45920</v>
      </c>
      <c r="X232" s="134">
        <v>9</v>
      </c>
      <c r="Y232" s="135" t="s">
        <v>364</v>
      </c>
      <c r="Z232" s="135" t="s">
        <v>1297</v>
      </c>
      <c r="AA232" s="146">
        <v>44377</v>
      </c>
      <c r="AB232" s="145">
        <f>VLOOKUP(I232,[1]Sheet1!$D:$O,12,0)</f>
        <v>1</v>
      </c>
    </row>
    <row r="233" spans="1:28" s="135" customFormat="1" ht="25.5" x14ac:dyDescent="0.25">
      <c r="A233" s="135">
        <v>232</v>
      </c>
      <c r="B233" s="136">
        <v>43011</v>
      </c>
      <c r="C233" s="136">
        <v>43007</v>
      </c>
      <c r="D233" s="137" t="s">
        <v>894</v>
      </c>
      <c r="E233" s="138" t="s">
        <v>198</v>
      </c>
      <c r="F233" s="138" t="s">
        <v>670</v>
      </c>
      <c r="G233" s="135" t="s">
        <v>229</v>
      </c>
      <c r="H233" s="139">
        <v>890980040</v>
      </c>
      <c r="I233" s="139">
        <v>8291711</v>
      </c>
      <c r="J233" s="135" t="s">
        <v>347</v>
      </c>
      <c r="K233" s="140">
        <v>2</v>
      </c>
      <c r="L233" s="137" t="s">
        <v>414</v>
      </c>
      <c r="M233" s="137" t="s">
        <v>460</v>
      </c>
      <c r="N233" s="141" t="s">
        <v>902</v>
      </c>
      <c r="O233" s="135" t="s">
        <v>745</v>
      </c>
      <c r="P233" s="135" t="s">
        <v>745</v>
      </c>
      <c r="Q233" s="135" t="s">
        <v>745</v>
      </c>
      <c r="R233" s="135" t="s">
        <v>745</v>
      </c>
      <c r="S233" s="164">
        <v>21111205</v>
      </c>
      <c r="T233" s="147">
        <v>1</v>
      </c>
      <c r="U233" s="135" t="s">
        <v>1667</v>
      </c>
      <c r="V233" s="144">
        <v>45929</v>
      </c>
      <c r="W233" s="144">
        <v>45929</v>
      </c>
      <c r="X233" s="134">
        <v>11</v>
      </c>
      <c r="Y233" s="135" t="s">
        <v>232</v>
      </c>
      <c r="Z233" s="135" t="s">
        <v>381</v>
      </c>
      <c r="AA233" s="146">
        <v>44377</v>
      </c>
      <c r="AB233" s="145">
        <f>VLOOKUP(I233,[1]Sheet1!$D:$O,12,0)</f>
        <v>1</v>
      </c>
    </row>
    <row r="234" spans="1:28" s="135" customFormat="1" ht="25.5" x14ac:dyDescent="0.25">
      <c r="A234" s="135">
        <v>233</v>
      </c>
      <c r="B234" s="136">
        <v>43033</v>
      </c>
      <c r="C234" s="136">
        <v>43031</v>
      </c>
      <c r="D234" s="137" t="s">
        <v>894</v>
      </c>
      <c r="E234" s="138" t="s">
        <v>199</v>
      </c>
      <c r="F234" s="138" t="s">
        <v>671</v>
      </c>
      <c r="G234" s="135" t="s">
        <v>229</v>
      </c>
      <c r="H234" s="139">
        <v>890980040</v>
      </c>
      <c r="I234" s="139">
        <v>25032784</v>
      </c>
      <c r="J234" s="135" t="s">
        <v>348</v>
      </c>
      <c r="K234" s="140">
        <v>2</v>
      </c>
      <c r="L234" s="137" t="s">
        <v>414</v>
      </c>
      <c r="M234" s="137" t="s">
        <v>460</v>
      </c>
      <c r="N234" s="141" t="s">
        <v>902</v>
      </c>
      <c r="O234" s="135" t="s">
        <v>745</v>
      </c>
      <c r="P234" s="135" t="s">
        <v>745</v>
      </c>
      <c r="Q234" s="135" t="s">
        <v>745</v>
      </c>
      <c r="R234" s="135" t="s">
        <v>745</v>
      </c>
      <c r="S234" s="164">
        <v>30199526</v>
      </c>
      <c r="T234" s="147">
        <v>1</v>
      </c>
      <c r="U234" s="135" t="s">
        <v>1659</v>
      </c>
      <c r="V234" s="144">
        <v>45953</v>
      </c>
      <c r="W234" s="144">
        <v>45953</v>
      </c>
      <c r="X234" s="134">
        <v>10</v>
      </c>
      <c r="Y234" s="135" t="s">
        <v>232</v>
      </c>
      <c r="Z234" s="135" t="s">
        <v>883</v>
      </c>
      <c r="AA234" s="146">
        <v>44377</v>
      </c>
      <c r="AB234" s="145">
        <f>VLOOKUP(I234,[1]Sheet1!$D:$O,12,0)</f>
        <v>1</v>
      </c>
    </row>
    <row r="235" spans="1:28" s="135" customFormat="1" ht="38.25" x14ac:dyDescent="0.25">
      <c r="A235" s="135">
        <v>234</v>
      </c>
      <c r="B235" s="136">
        <v>43293</v>
      </c>
      <c r="C235" s="136">
        <v>43256</v>
      </c>
      <c r="D235" s="137" t="s">
        <v>51</v>
      </c>
      <c r="E235" s="138" t="s">
        <v>1508</v>
      </c>
      <c r="F235" s="137" t="s">
        <v>672</v>
      </c>
      <c r="G235" s="135" t="s">
        <v>228</v>
      </c>
      <c r="H235" s="139">
        <v>890980040</v>
      </c>
      <c r="I235" s="139">
        <v>32505248</v>
      </c>
      <c r="J235" s="135" t="s">
        <v>349</v>
      </c>
      <c r="K235" s="140">
        <v>2</v>
      </c>
      <c r="L235" s="137" t="s">
        <v>444</v>
      </c>
      <c r="M235" s="137" t="s">
        <v>901</v>
      </c>
      <c r="N235" s="141" t="s">
        <v>1409</v>
      </c>
      <c r="O235" s="135" t="s">
        <v>0</v>
      </c>
      <c r="P235" s="135" t="s">
        <v>0</v>
      </c>
      <c r="Q235" s="135" t="s">
        <v>0</v>
      </c>
      <c r="R235" s="148" t="s">
        <v>0</v>
      </c>
      <c r="S235" s="164">
        <v>53324161</v>
      </c>
      <c r="T235" s="147">
        <v>1</v>
      </c>
      <c r="U235" s="135" t="s">
        <v>1668</v>
      </c>
      <c r="V235" s="144">
        <v>46909</v>
      </c>
      <c r="W235" s="144">
        <v>46909</v>
      </c>
      <c r="X235" s="134">
        <v>10</v>
      </c>
      <c r="Y235" s="135" t="s">
        <v>364</v>
      </c>
      <c r="Z235" s="135" t="s">
        <v>1330</v>
      </c>
      <c r="AA235" s="146">
        <v>44377</v>
      </c>
      <c r="AB235" s="145">
        <f>VLOOKUP(I235,[1]Sheet1!$D:$O,12,0)</f>
        <v>1</v>
      </c>
    </row>
    <row r="236" spans="1:28" s="135" customFormat="1" ht="38.25" x14ac:dyDescent="0.25">
      <c r="A236" s="135">
        <v>235</v>
      </c>
      <c r="B236" s="136">
        <v>43061</v>
      </c>
      <c r="C236" s="136">
        <v>43040</v>
      </c>
      <c r="D236" s="137" t="s">
        <v>1059</v>
      </c>
      <c r="E236" s="138" t="s">
        <v>1509</v>
      </c>
      <c r="F236" s="137" t="s">
        <v>673</v>
      </c>
      <c r="G236" s="135" t="s">
        <v>228</v>
      </c>
      <c r="H236" s="139">
        <v>890980040</v>
      </c>
      <c r="I236" s="139">
        <v>32474423</v>
      </c>
      <c r="J236" s="135" t="s">
        <v>350</v>
      </c>
      <c r="K236" s="140">
        <v>2</v>
      </c>
      <c r="L236" s="137" t="s">
        <v>445</v>
      </c>
      <c r="M236" s="137" t="s">
        <v>1277</v>
      </c>
      <c r="N236" s="141" t="s">
        <v>1009</v>
      </c>
      <c r="O236" s="135" t="s">
        <v>745</v>
      </c>
      <c r="P236" s="135" t="s">
        <v>745</v>
      </c>
      <c r="Q236" s="135" t="s">
        <v>745</v>
      </c>
      <c r="R236" s="135" t="s">
        <v>745</v>
      </c>
      <c r="S236" s="164">
        <v>34489267</v>
      </c>
      <c r="T236" s="147">
        <v>1</v>
      </c>
      <c r="U236" s="135" t="s">
        <v>1669</v>
      </c>
      <c r="V236" s="144">
        <v>46692</v>
      </c>
      <c r="W236" s="144">
        <v>46692</v>
      </c>
      <c r="X236" s="134">
        <v>8</v>
      </c>
      <c r="Y236" s="135" t="s">
        <v>1679</v>
      </c>
      <c r="Z236" s="135" t="s">
        <v>1330</v>
      </c>
      <c r="AA236" s="146">
        <v>44377</v>
      </c>
      <c r="AB236" s="145">
        <f>VLOOKUP(I236,[1]Sheet1!$D:$O,12,0)</f>
        <v>1</v>
      </c>
    </row>
    <row r="237" spans="1:28" s="135" customFormat="1" ht="38.25" x14ac:dyDescent="0.25">
      <c r="A237" s="135">
        <v>236</v>
      </c>
      <c r="B237" s="136">
        <v>43000</v>
      </c>
      <c r="C237" s="136">
        <v>42993</v>
      </c>
      <c r="D237" s="137" t="s">
        <v>1063</v>
      </c>
      <c r="E237" s="138" t="s">
        <v>200</v>
      </c>
      <c r="F237" s="137" t="s">
        <v>674</v>
      </c>
      <c r="G237" s="135" t="s">
        <v>228</v>
      </c>
      <c r="H237" s="139">
        <v>890980040</v>
      </c>
      <c r="I237" s="139">
        <v>8319995</v>
      </c>
      <c r="J237" s="135" t="s">
        <v>351</v>
      </c>
      <c r="K237" s="140">
        <v>2</v>
      </c>
      <c r="L237" s="137" t="s">
        <v>446</v>
      </c>
      <c r="M237" s="137" t="s">
        <v>901</v>
      </c>
      <c r="N237" s="141" t="s">
        <v>1009</v>
      </c>
      <c r="O237" s="135" t="s">
        <v>745</v>
      </c>
      <c r="P237" s="135" t="s">
        <v>745</v>
      </c>
      <c r="Q237" s="135" t="s">
        <v>745</v>
      </c>
      <c r="R237" s="135" t="s">
        <v>745</v>
      </c>
      <c r="S237" s="164">
        <v>16015136</v>
      </c>
      <c r="T237" s="147">
        <v>1</v>
      </c>
      <c r="U237" s="135" t="s">
        <v>1669</v>
      </c>
      <c r="V237" s="144">
        <v>46645</v>
      </c>
      <c r="W237" s="144">
        <v>46645</v>
      </c>
      <c r="X237" s="134">
        <v>8</v>
      </c>
      <c r="Y237" s="135" t="s">
        <v>1679</v>
      </c>
      <c r="Z237" s="135" t="s">
        <v>1297</v>
      </c>
      <c r="AA237" s="146">
        <v>44377</v>
      </c>
      <c r="AB237" s="145">
        <v>1</v>
      </c>
    </row>
    <row r="238" spans="1:28" s="135" customFormat="1" ht="25.5" x14ac:dyDescent="0.25">
      <c r="A238" s="135">
        <v>237</v>
      </c>
      <c r="B238" s="136">
        <v>42716</v>
      </c>
      <c r="C238" s="136">
        <v>42703</v>
      </c>
      <c r="D238" s="137" t="s">
        <v>1447</v>
      </c>
      <c r="E238" s="138" t="s">
        <v>201</v>
      </c>
      <c r="F238" s="137" t="s">
        <v>675</v>
      </c>
      <c r="G238" s="135" t="s">
        <v>229</v>
      </c>
      <c r="H238" s="139">
        <v>890980040</v>
      </c>
      <c r="I238" s="139">
        <v>8344279</v>
      </c>
      <c r="J238" s="135" t="s">
        <v>352</v>
      </c>
      <c r="K238" s="140">
        <v>2</v>
      </c>
      <c r="L238" s="137" t="s">
        <v>414</v>
      </c>
      <c r="M238" s="137" t="s">
        <v>460</v>
      </c>
      <c r="N238" s="141" t="s">
        <v>902</v>
      </c>
      <c r="O238" s="135" t="s">
        <v>745</v>
      </c>
      <c r="P238" s="135" t="s">
        <v>745</v>
      </c>
      <c r="Q238" s="135" t="s">
        <v>745</v>
      </c>
      <c r="R238" s="135" t="s">
        <v>745</v>
      </c>
      <c r="S238" s="164">
        <v>28059684</v>
      </c>
      <c r="T238" s="147">
        <v>1</v>
      </c>
      <c r="U238" s="135" t="s">
        <v>1673</v>
      </c>
      <c r="V238" s="144">
        <v>45625</v>
      </c>
      <c r="W238" s="144">
        <v>45625</v>
      </c>
      <c r="X238" s="134">
        <v>8</v>
      </c>
      <c r="Y238" s="135" t="s">
        <v>364</v>
      </c>
      <c r="Z238" s="135" t="s">
        <v>1297</v>
      </c>
      <c r="AA238" s="146">
        <v>44377</v>
      </c>
      <c r="AB238" s="145">
        <f>VLOOKUP(I238,[1]Sheet1!$D:$O,12,0)</f>
        <v>1</v>
      </c>
    </row>
    <row r="239" spans="1:28" s="135" customFormat="1" ht="51" x14ac:dyDescent="0.25">
      <c r="A239" s="135">
        <v>238</v>
      </c>
      <c r="B239" s="136">
        <v>43297</v>
      </c>
      <c r="C239" s="136">
        <v>43243</v>
      </c>
      <c r="D239" s="137" t="s">
        <v>944</v>
      </c>
      <c r="E239" s="138" t="s">
        <v>1510</v>
      </c>
      <c r="F239" s="137" t="s">
        <v>731</v>
      </c>
      <c r="G239" s="135" t="s">
        <v>228</v>
      </c>
      <c r="H239" s="139">
        <v>890980040</v>
      </c>
      <c r="I239" s="139">
        <v>43279163</v>
      </c>
      <c r="J239" s="135" t="s">
        <v>353</v>
      </c>
      <c r="K239" s="140">
        <v>2</v>
      </c>
      <c r="L239" s="137" t="s">
        <v>447</v>
      </c>
      <c r="M239" s="137" t="s">
        <v>901</v>
      </c>
      <c r="N239" s="141" t="s">
        <v>1040</v>
      </c>
      <c r="O239" s="135" t="s">
        <v>0</v>
      </c>
      <c r="P239" s="135" t="s">
        <v>0</v>
      </c>
      <c r="Q239" s="135" t="s">
        <v>0</v>
      </c>
      <c r="R239" s="148" t="s">
        <v>0</v>
      </c>
      <c r="S239" s="164">
        <v>7938080</v>
      </c>
      <c r="T239" s="147">
        <v>1</v>
      </c>
      <c r="U239" s="135" t="s">
        <v>1669</v>
      </c>
      <c r="V239" s="144">
        <v>46896</v>
      </c>
      <c r="W239" s="144">
        <v>46896</v>
      </c>
      <c r="X239" s="134">
        <v>10</v>
      </c>
      <c r="Y239" s="135" t="s">
        <v>364</v>
      </c>
      <c r="Z239" s="135" t="s">
        <v>1330</v>
      </c>
      <c r="AA239" s="146">
        <v>44377</v>
      </c>
      <c r="AB239" s="145">
        <v>1</v>
      </c>
    </row>
    <row r="240" spans="1:28" s="135" customFormat="1" ht="38.25" x14ac:dyDescent="0.25">
      <c r="A240" s="135">
        <v>239</v>
      </c>
      <c r="B240" s="136">
        <v>43280</v>
      </c>
      <c r="C240" s="136">
        <v>43181</v>
      </c>
      <c r="D240" s="137" t="s">
        <v>841</v>
      </c>
      <c r="E240" s="138" t="s">
        <v>202</v>
      </c>
      <c r="F240" s="138" t="s">
        <v>732</v>
      </c>
      <c r="G240" s="135" t="s">
        <v>228</v>
      </c>
      <c r="H240" s="139">
        <v>890980040</v>
      </c>
      <c r="I240" s="139">
        <v>43055553</v>
      </c>
      <c r="J240" s="135" t="s">
        <v>354</v>
      </c>
      <c r="K240" s="140">
        <v>2</v>
      </c>
      <c r="L240" s="137" t="s">
        <v>448</v>
      </c>
      <c r="M240" s="137" t="s">
        <v>892</v>
      </c>
      <c r="N240" s="141" t="s">
        <v>1045</v>
      </c>
      <c r="O240" s="135" t="s">
        <v>745</v>
      </c>
      <c r="P240" s="135" t="s">
        <v>745</v>
      </c>
      <c r="Q240" s="135" t="s">
        <v>745</v>
      </c>
      <c r="R240" s="135" t="s">
        <v>745</v>
      </c>
      <c r="S240" s="164">
        <v>177052080</v>
      </c>
      <c r="T240" s="147">
        <v>1</v>
      </c>
      <c r="U240" s="135" t="s">
        <v>1668</v>
      </c>
      <c r="V240" s="144">
        <v>46834</v>
      </c>
      <c r="W240" s="144">
        <v>46834</v>
      </c>
      <c r="X240" s="134">
        <v>10</v>
      </c>
      <c r="Y240" s="135" t="s">
        <v>232</v>
      </c>
      <c r="Z240" s="135" t="s">
        <v>381</v>
      </c>
      <c r="AA240" s="146">
        <v>44377</v>
      </c>
      <c r="AB240" s="145">
        <v>1</v>
      </c>
    </row>
    <row r="241" spans="1:28" s="135" customFormat="1" ht="38.25" x14ac:dyDescent="0.25">
      <c r="A241" s="135">
        <v>240</v>
      </c>
      <c r="B241" s="136">
        <v>43231</v>
      </c>
      <c r="C241" s="136">
        <v>43195</v>
      </c>
      <c r="D241" s="137" t="s">
        <v>1065</v>
      </c>
      <c r="E241" s="138" t="s">
        <v>203</v>
      </c>
      <c r="F241" s="137" t="s">
        <v>676</v>
      </c>
      <c r="G241" s="135" t="s">
        <v>228</v>
      </c>
      <c r="H241" s="139">
        <v>890980040</v>
      </c>
      <c r="I241" s="139">
        <v>32490548</v>
      </c>
      <c r="J241" s="135" t="s">
        <v>355</v>
      </c>
      <c r="K241" s="140">
        <v>2</v>
      </c>
      <c r="L241" s="137" t="s">
        <v>449</v>
      </c>
      <c r="M241" s="137" t="s">
        <v>901</v>
      </c>
      <c r="N241" s="141" t="s">
        <v>1009</v>
      </c>
      <c r="O241" s="135" t="s">
        <v>745</v>
      </c>
      <c r="P241" s="135" t="s">
        <v>745</v>
      </c>
      <c r="Q241" s="135" t="s">
        <v>745</v>
      </c>
      <c r="R241" s="135" t="s">
        <v>745</v>
      </c>
      <c r="S241" s="164">
        <v>28054368</v>
      </c>
      <c r="T241" s="147">
        <v>1</v>
      </c>
      <c r="U241" s="135" t="s">
        <v>1672</v>
      </c>
      <c r="V241" s="144">
        <v>46884</v>
      </c>
      <c r="W241" s="144">
        <v>46884</v>
      </c>
      <c r="X241" s="134">
        <v>5</v>
      </c>
      <c r="Y241" s="135" t="s">
        <v>1680</v>
      </c>
      <c r="Z241" s="135" t="s">
        <v>883</v>
      </c>
      <c r="AA241" s="146">
        <v>44377</v>
      </c>
      <c r="AB241" s="145">
        <v>1</v>
      </c>
    </row>
    <row r="242" spans="1:28" s="135" customFormat="1" ht="38.25" x14ac:dyDescent="0.25">
      <c r="A242" s="135">
        <v>241</v>
      </c>
      <c r="B242" s="136">
        <v>43139</v>
      </c>
      <c r="C242" s="136">
        <v>43136</v>
      </c>
      <c r="D242" s="137" t="s">
        <v>54</v>
      </c>
      <c r="E242" s="138" t="s">
        <v>204</v>
      </c>
      <c r="F242" s="137" t="s">
        <v>677</v>
      </c>
      <c r="G242" s="135" t="s">
        <v>228</v>
      </c>
      <c r="H242" s="139">
        <v>890980040</v>
      </c>
      <c r="I242" s="139">
        <v>21353436</v>
      </c>
      <c r="J242" s="135" t="s">
        <v>1512</v>
      </c>
      <c r="K242" s="140">
        <v>2</v>
      </c>
      <c r="L242" s="137" t="s">
        <v>1513</v>
      </c>
      <c r="M242" s="137" t="s">
        <v>892</v>
      </c>
      <c r="N242" s="141" t="s">
        <v>893</v>
      </c>
      <c r="O242" s="135" t="s">
        <v>745</v>
      </c>
      <c r="P242" s="135" t="s">
        <v>745</v>
      </c>
      <c r="Q242" s="135" t="s">
        <v>745</v>
      </c>
      <c r="R242" s="135" t="s">
        <v>745</v>
      </c>
      <c r="S242" s="164">
        <v>295086800</v>
      </c>
      <c r="T242" s="147">
        <v>1</v>
      </c>
      <c r="U242" s="135" t="s">
        <v>1668</v>
      </c>
      <c r="V242" s="144">
        <v>46788</v>
      </c>
      <c r="W242" s="144">
        <v>46788</v>
      </c>
      <c r="X242" s="134">
        <v>10</v>
      </c>
      <c r="Y242" s="135" t="s">
        <v>1691</v>
      </c>
      <c r="Z242" s="135" t="s">
        <v>1297</v>
      </c>
      <c r="AA242" s="146">
        <v>44377</v>
      </c>
      <c r="AB242" s="145">
        <v>1</v>
      </c>
    </row>
    <row r="243" spans="1:28" s="135" customFormat="1" ht="38.25" x14ac:dyDescent="0.25">
      <c r="A243" s="135">
        <v>242</v>
      </c>
      <c r="B243" s="136">
        <v>43243</v>
      </c>
      <c r="C243" s="136">
        <v>42978</v>
      </c>
      <c r="D243" s="137" t="s">
        <v>46</v>
      </c>
      <c r="E243" s="138" t="s">
        <v>1195</v>
      </c>
      <c r="F243" s="137" t="s">
        <v>1196</v>
      </c>
      <c r="G243" s="135" t="s">
        <v>229</v>
      </c>
      <c r="H243" s="139">
        <v>890980040</v>
      </c>
      <c r="I243" s="139">
        <v>15502266</v>
      </c>
      <c r="J243" s="135" t="s">
        <v>1199</v>
      </c>
      <c r="K243" s="140">
        <v>2</v>
      </c>
      <c r="L243" s="137" t="s">
        <v>448</v>
      </c>
      <c r="M243" s="137" t="s">
        <v>1431</v>
      </c>
      <c r="N243" s="141" t="s">
        <v>1049</v>
      </c>
      <c r="O243" s="135" t="s">
        <v>745</v>
      </c>
      <c r="P243" s="135" t="s">
        <v>745</v>
      </c>
      <c r="Q243" s="135" t="s">
        <v>745</v>
      </c>
      <c r="R243" s="135" t="s">
        <v>745</v>
      </c>
      <c r="S243" s="164">
        <v>17556060</v>
      </c>
      <c r="T243" s="147">
        <v>1</v>
      </c>
      <c r="U243" s="135" t="s">
        <v>1668</v>
      </c>
      <c r="V243" s="144">
        <v>46920</v>
      </c>
      <c r="W243" s="144">
        <v>46920</v>
      </c>
      <c r="X243" s="134">
        <v>10</v>
      </c>
      <c r="Y243" s="135" t="s">
        <v>232</v>
      </c>
      <c r="Z243" s="135" t="s">
        <v>883</v>
      </c>
      <c r="AA243" s="146">
        <v>44377</v>
      </c>
      <c r="AB243" s="145">
        <v>1</v>
      </c>
    </row>
    <row r="244" spans="1:28" s="135" customFormat="1" ht="38.25" x14ac:dyDescent="0.25">
      <c r="A244" s="135">
        <v>243</v>
      </c>
      <c r="B244" s="136">
        <v>43228</v>
      </c>
      <c r="C244" s="136">
        <v>42800</v>
      </c>
      <c r="D244" s="137" t="s">
        <v>51</v>
      </c>
      <c r="E244" s="138" t="s">
        <v>205</v>
      </c>
      <c r="F244" s="137" t="s">
        <v>678</v>
      </c>
      <c r="G244" s="135" t="s">
        <v>228</v>
      </c>
      <c r="H244" s="139">
        <v>890980040</v>
      </c>
      <c r="I244" s="139">
        <v>70063645</v>
      </c>
      <c r="J244" s="135" t="s">
        <v>356</v>
      </c>
      <c r="K244" s="140">
        <v>2</v>
      </c>
      <c r="L244" s="137" t="s">
        <v>450</v>
      </c>
      <c r="M244" s="137" t="s">
        <v>1277</v>
      </c>
      <c r="N244" s="141" t="s">
        <v>1009</v>
      </c>
      <c r="O244" s="135" t="s">
        <v>745</v>
      </c>
      <c r="P244" s="135" t="s">
        <v>745</v>
      </c>
      <c r="Q244" s="135" t="s">
        <v>745</v>
      </c>
      <c r="R244" s="135" t="s">
        <v>745</v>
      </c>
      <c r="S244" s="164">
        <v>71984292</v>
      </c>
      <c r="T244" s="147">
        <v>1</v>
      </c>
      <c r="U244" s="135" t="s">
        <v>1668</v>
      </c>
      <c r="V244" s="144">
        <v>46452</v>
      </c>
      <c r="W244" s="144">
        <v>46452</v>
      </c>
      <c r="X244" s="134">
        <v>10</v>
      </c>
      <c r="Y244" s="135" t="s">
        <v>1680</v>
      </c>
      <c r="Z244" s="135" t="s">
        <v>883</v>
      </c>
      <c r="AA244" s="146">
        <v>44377</v>
      </c>
      <c r="AB244" s="145">
        <v>1</v>
      </c>
    </row>
    <row r="245" spans="1:28" s="135" customFormat="1" ht="25.5" x14ac:dyDescent="0.25">
      <c r="A245" s="135">
        <v>244</v>
      </c>
      <c r="B245" s="136">
        <v>42886</v>
      </c>
      <c r="C245" s="136">
        <v>42866</v>
      </c>
      <c r="D245" s="137" t="s">
        <v>1424</v>
      </c>
      <c r="E245" s="138" t="s">
        <v>206</v>
      </c>
      <c r="F245" s="137" t="s">
        <v>679</v>
      </c>
      <c r="G245" s="135" t="s">
        <v>228</v>
      </c>
      <c r="H245" s="139">
        <v>890980040</v>
      </c>
      <c r="I245" s="139">
        <v>70121150</v>
      </c>
      <c r="J245" s="135" t="s">
        <v>357</v>
      </c>
      <c r="K245" s="140">
        <v>2</v>
      </c>
      <c r="L245" s="137" t="s">
        <v>451</v>
      </c>
      <c r="M245" s="137" t="s">
        <v>483</v>
      </c>
      <c r="N245" s="141" t="s">
        <v>962</v>
      </c>
      <c r="O245" s="135" t="s">
        <v>745</v>
      </c>
      <c r="P245" s="135" t="s">
        <v>745</v>
      </c>
      <c r="Q245" s="135" t="s">
        <v>745</v>
      </c>
      <c r="R245" s="135" t="s">
        <v>745</v>
      </c>
      <c r="S245" s="164">
        <v>138982264</v>
      </c>
      <c r="T245" s="147">
        <v>1</v>
      </c>
      <c r="U245" s="135" t="s">
        <v>1668</v>
      </c>
      <c r="V245" s="144">
        <v>47023</v>
      </c>
      <c r="W245" s="144">
        <v>47023</v>
      </c>
      <c r="X245" s="134">
        <v>10</v>
      </c>
      <c r="Y245" s="135" t="s">
        <v>232</v>
      </c>
      <c r="Z245" s="135" t="s">
        <v>372</v>
      </c>
      <c r="AA245" s="146">
        <v>44377</v>
      </c>
      <c r="AB245" s="145">
        <v>1</v>
      </c>
    </row>
    <row r="246" spans="1:28" s="135" customFormat="1" ht="63.75" x14ac:dyDescent="0.25">
      <c r="A246" s="135">
        <v>245</v>
      </c>
      <c r="B246" s="136">
        <v>43348</v>
      </c>
      <c r="C246" s="136">
        <v>43341</v>
      </c>
      <c r="D246" s="137" t="s">
        <v>1347</v>
      </c>
      <c r="E246" s="138" t="s">
        <v>207</v>
      </c>
      <c r="F246" s="137" t="s">
        <v>680</v>
      </c>
      <c r="G246" s="135" t="s">
        <v>228</v>
      </c>
      <c r="H246" s="139">
        <v>890980040</v>
      </c>
      <c r="I246" s="139">
        <v>52821801</v>
      </c>
      <c r="J246" s="135" t="s">
        <v>358</v>
      </c>
      <c r="K246" s="140">
        <v>2</v>
      </c>
      <c r="L246" s="137" t="s">
        <v>1514</v>
      </c>
      <c r="M246" s="137" t="s">
        <v>901</v>
      </c>
      <c r="N246" s="141" t="s">
        <v>1041</v>
      </c>
      <c r="O246" s="135" t="s">
        <v>745</v>
      </c>
      <c r="P246" s="135" t="s">
        <v>745</v>
      </c>
      <c r="Q246" s="135" t="s">
        <v>745</v>
      </c>
      <c r="R246" s="135" t="s">
        <v>745</v>
      </c>
      <c r="S246" s="164">
        <v>38520000</v>
      </c>
      <c r="T246" s="147">
        <v>1</v>
      </c>
      <c r="U246" s="135" t="s">
        <v>1668</v>
      </c>
      <c r="V246" s="144">
        <v>46994</v>
      </c>
      <c r="W246" s="144">
        <v>46994</v>
      </c>
      <c r="X246" s="134">
        <v>10</v>
      </c>
      <c r="Y246" s="135" t="s">
        <v>364</v>
      </c>
      <c r="Z246" s="135" t="s">
        <v>1297</v>
      </c>
      <c r="AA246" s="146">
        <v>44377</v>
      </c>
      <c r="AB246" s="145">
        <v>1</v>
      </c>
    </row>
    <row r="247" spans="1:28" s="135" customFormat="1" ht="38.25" x14ac:dyDescent="0.25">
      <c r="A247" s="135">
        <v>246</v>
      </c>
      <c r="B247" s="136">
        <v>43060</v>
      </c>
      <c r="C247" s="136">
        <v>43040</v>
      </c>
      <c r="D247" s="137" t="s">
        <v>1265</v>
      </c>
      <c r="E247" s="138" t="s">
        <v>208</v>
      </c>
      <c r="F247" s="138" t="s">
        <v>681</v>
      </c>
      <c r="G247" s="135" t="s">
        <v>228</v>
      </c>
      <c r="H247" s="139">
        <v>890980040</v>
      </c>
      <c r="I247" s="139">
        <v>8278982</v>
      </c>
      <c r="J247" s="135" t="s">
        <v>359</v>
      </c>
      <c r="K247" s="140">
        <v>2</v>
      </c>
      <c r="L247" s="137" t="s">
        <v>452</v>
      </c>
      <c r="M247" s="137" t="s">
        <v>1277</v>
      </c>
      <c r="N247" s="141" t="s">
        <v>1009</v>
      </c>
      <c r="O247" s="135" t="s">
        <v>745</v>
      </c>
      <c r="P247" s="135" t="s">
        <v>745</v>
      </c>
      <c r="Q247" s="135" t="s">
        <v>745</v>
      </c>
      <c r="R247" s="135" t="s">
        <v>745</v>
      </c>
      <c r="S247" s="164">
        <v>25555080</v>
      </c>
      <c r="T247" s="147">
        <v>1</v>
      </c>
      <c r="U247" s="135" t="s">
        <v>1668</v>
      </c>
      <c r="V247" s="144">
        <v>46692</v>
      </c>
      <c r="W247" s="144">
        <v>46692</v>
      </c>
      <c r="X247" s="134">
        <v>10</v>
      </c>
      <c r="Y247" s="135" t="s">
        <v>1680</v>
      </c>
      <c r="Z247" s="135" t="s">
        <v>883</v>
      </c>
      <c r="AA247" s="146">
        <v>44377</v>
      </c>
      <c r="AB247" s="145">
        <v>1</v>
      </c>
    </row>
    <row r="248" spans="1:28" s="135" customFormat="1" ht="25.5" x14ac:dyDescent="0.25">
      <c r="A248" s="135">
        <v>247</v>
      </c>
      <c r="B248" s="136">
        <v>43402</v>
      </c>
      <c r="C248" s="136">
        <v>43398</v>
      </c>
      <c r="D248" s="137" t="s">
        <v>1447</v>
      </c>
      <c r="E248" s="138" t="s">
        <v>1515</v>
      </c>
      <c r="F248" s="138" t="s">
        <v>1516</v>
      </c>
      <c r="G248" s="135" t="s">
        <v>229</v>
      </c>
      <c r="H248" s="139">
        <v>890980040</v>
      </c>
      <c r="I248" s="139">
        <v>2809324</v>
      </c>
      <c r="J248" s="135" t="s">
        <v>1517</v>
      </c>
      <c r="K248" s="140">
        <v>2</v>
      </c>
      <c r="L248" s="137" t="s">
        <v>414</v>
      </c>
      <c r="M248" s="137" t="s">
        <v>460</v>
      </c>
      <c r="N248" s="141" t="s">
        <v>902</v>
      </c>
      <c r="O248" s="135" t="s">
        <v>745</v>
      </c>
      <c r="P248" s="135" t="s">
        <v>745</v>
      </c>
      <c r="Q248" s="135" t="s">
        <v>745</v>
      </c>
      <c r="R248" s="135" t="s">
        <v>745</v>
      </c>
      <c r="S248" s="164">
        <v>285162592</v>
      </c>
      <c r="T248" s="147">
        <v>1</v>
      </c>
      <c r="U248" s="135" t="s">
        <v>1659</v>
      </c>
      <c r="V248" s="144">
        <v>46320</v>
      </c>
      <c r="W248" s="144">
        <v>46320</v>
      </c>
      <c r="X248" s="134">
        <v>10</v>
      </c>
      <c r="Y248" s="135" t="s">
        <v>232</v>
      </c>
      <c r="Z248" s="135" t="s">
        <v>883</v>
      </c>
      <c r="AA248" s="146">
        <v>44377</v>
      </c>
      <c r="AB248" s="145">
        <v>1</v>
      </c>
    </row>
    <row r="249" spans="1:28" s="135" customFormat="1" ht="38.25" x14ac:dyDescent="0.25">
      <c r="A249" s="135">
        <v>248</v>
      </c>
      <c r="B249" s="136">
        <v>42696</v>
      </c>
      <c r="C249" s="136">
        <v>43422</v>
      </c>
      <c r="D249" s="137" t="s">
        <v>51</v>
      </c>
      <c r="E249" s="138" t="s">
        <v>209</v>
      </c>
      <c r="F249" s="137" t="s">
        <v>682</v>
      </c>
      <c r="G249" s="135" t="s">
        <v>228</v>
      </c>
      <c r="H249" s="139">
        <v>890980040</v>
      </c>
      <c r="I249" s="139">
        <v>43827998</v>
      </c>
      <c r="J249" s="135" t="s">
        <v>360</v>
      </c>
      <c r="K249" s="140">
        <v>2</v>
      </c>
      <c r="L249" s="137" t="s">
        <v>453</v>
      </c>
      <c r="M249" s="137" t="s">
        <v>1277</v>
      </c>
      <c r="N249" s="141" t="s">
        <v>1048</v>
      </c>
      <c r="O249" s="135" t="s">
        <v>745</v>
      </c>
      <c r="P249" s="135" t="s">
        <v>745</v>
      </c>
      <c r="Q249" s="135" t="s">
        <v>745</v>
      </c>
      <c r="R249" s="135" t="s">
        <v>745</v>
      </c>
      <c r="S249" s="164">
        <v>180700000</v>
      </c>
      <c r="T249" s="147">
        <v>1</v>
      </c>
      <c r="U249" s="135" t="s">
        <v>1668</v>
      </c>
      <c r="V249" s="144">
        <v>46344</v>
      </c>
      <c r="W249" s="144">
        <v>46344</v>
      </c>
      <c r="X249" s="134">
        <v>10</v>
      </c>
      <c r="Y249" s="135" t="s">
        <v>1692</v>
      </c>
      <c r="Z249" s="135" t="s">
        <v>883</v>
      </c>
      <c r="AA249" s="146">
        <v>44377</v>
      </c>
      <c r="AB249" s="145">
        <v>1</v>
      </c>
    </row>
    <row r="250" spans="1:28" s="135" customFormat="1" ht="25.5" x14ac:dyDescent="0.25">
      <c r="A250" s="135">
        <v>249</v>
      </c>
      <c r="B250" s="136">
        <v>43405</v>
      </c>
      <c r="C250" s="136">
        <v>43405</v>
      </c>
      <c r="D250" s="137" t="s">
        <v>1405</v>
      </c>
      <c r="E250" s="138" t="s">
        <v>210</v>
      </c>
      <c r="F250" s="137" t="s">
        <v>683</v>
      </c>
      <c r="G250" s="135" t="s">
        <v>229</v>
      </c>
      <c r="H250" s="139">
        <v>890980040</v>
      </c>
      <c r="I250" s="139">
        <v>70321245</v>
      </c>
      <c r="J250" s="135" t="s">
        <v>361</v>
      </c>
      <c r="K250" s="140">
        <v>2</v>
      </c>
      <c r="L250" s="137" t="s">
        <v>409</v>
      </c>
      <c r="M250" s="137" t="s">
        <v>460</v>
      </c>
      <c r="N250" s="141" t="s">
        <v>902</v>
      </c>
      <c r="O250" s="135" t="s">
        <v>745</v>
      </c>
      <c r="P250" s="135" t="s">
        <v>745</v>
      </c>
      <c r="Q250" s="135" t="s">
        <v>745</v>
      </c>
      <c r="R250" s="135" t="s">
        <v>745</v>
      </c>
      <c r="S250" s="164">
        <v>160071907</v>
      </c>
      <c r="T250" s="147">
        <v>1</v>
      </c>
      <c r="U250" s="135" t="s">
        <v>1668</v>
      </c>
      <c r="V250" s="144">
        <v>46327</v>
      </c>
      <c r="W250" s="144">
        <v>46327</v>
      </c>
      <c r="X250" s="134">
        <v>10</v>
      </c>
      <c r="Y250" s="135" t="s">
        <v>232</v>
      </c>
      <c r="Z250" s="135" t="s">
        <v>381</v>
      </c>
      <c r="AA250" s="146">
        <v>44377</v>
      </c>
      <c r="AB250" s="145">
        <v>1</v>
      </c>
    </row>
    <row r="251" spans="1:28" s="135" customFormat="1" ht="38.25" x14ac:dyDescent="0.25">
      <c r="A251" s="135">
        <v>250</v>
      </c>
      <c r="B251" s="136">
        <v>43405</v>
      </c>
      <c r="C251" s="136">
        <v>43405</v>
      </c>
      <c r="D251" s="137" t="s">
        <v>62</v>
      </c>
      <c r="E251" s="138" t="s">
        <v>226</v>
      </c>
      <c r="F251" s="138" t="s">
        <v>695</v>
      </c>
      <c r="G251" s="135" t="s">
        <v>228</v>
      </c>
      <c r="H251" s="139">
        <v>890980040</v>
      </c>
      <c r="I251" s="139">
        <v>32310493</v>
      </c>
      <c r="J251" s="135" t="s">
        <v>369</v>
      </c>
      <c r="K251" s="140">
        <v>2</v>
      </c>
      <c r="L251" s="137" t="s">
        <v>454</v>
      </c>
      <c r="M251" s="137" t="s">
        <v>1277</v>
      </c>
      <c r="N251" s="141" t="s">
        <v>1009</v>
      </c>
      <c r="O251" s="135" t="s">
        <v>745</v>
      </c>
      <c r="P251" s="135" t="s">
        <v>745</v>
      </c>
      <c r="Q251" s="135" t="s">
        <v>745</v>
      </c>
      <c r="R251" s="135" t="s">
        <v>745</v>
      </c>
      <c r="S251" s="164">
        <v>10343927</v>
      </c>
      <c r="T251" s="147">
        <v>1</v>
      </c>
      <c r="U251" s="135" t="s">
        <v>1668</v>
      </c>
      <c r="V251" s="144">
        <v>47058</v>
      </c>
      <c r="W251" s="144">
        <v>47058</v>
      </c>
      <c r="X251" s="134">
        <v>10</v>
      </c>
      <c r="Y251" s="135" t="s">
        <v>1680</v>
      </c>
      <c r="Z251" s="135" t="s">
        <v>883</v>
      </c>
      <c r="AA251" s="146">
        <v>44377</v>
      </c>
      <c r="AB251" s="145">
        <v>1</v>
      </c>
    </row>
    <row r="252" spans="1:28" s="135" customFormat="1" ht="25.5" x14ac:dyDescent="0.25">
      <c r="A252" s="135">
        <v>251</v>
      </c>
      <c r="B252" s="136">
        <v>43410</v>
      </c>
      <c r="C252" s="136">
        <v>43406</v>
      </c>
      <c r="D252" s="137" t="s">
        <v>59</v>
      </c>
      <c r="E252" s="138" t="s">
        <v>211</v>
      </c>
      <c r="F252" s="137" t="s">
        <v>684</v>
      </c>
      <c r="G252" s="135" t="s">
        <v>229</v>
      </c>
      <c r="H252" s="139">
        <v>890980040</v>
      </c>
      <c r="I252" s="139">
        <v>8291172</v>
      </c>
      <c r="J252" s="135" t="s">
        <v>362</v>
      </c>
      <c r="K252" s="140">
        <v>2</v>
      </c>
      <c r="L252" s="137" t="s">
        <v>414</v>
      </c>
      <c r="M252" s="137" t="s">
        <v>460</v>
      </c>
      <c r="N252" s="141" t="s">
        <v>902</v>
      </c>
      <c r="O252" s="135" t="s">
        <v>745</v>
      </c>
      <c r="P252" s="135" t="s">
        <v>745</v>
      </c>
      <c r="Q252" s="135" t="s">
        <v>745</v>
      </c>
      <c r="R252" s="135" t="s">
        <v>745</v>
      </c>
      <c r="S252" s="164">
        <v>263523623</v>
      </c>
      <c r="T252" s="147">
        <v>1</v>
      </c>
      <c r="U252" s="135" t="s">
        <v>1667</v>
      </c>
      <c r="V252" s="144">
        <v>46328</v>
      </c>
      <c r="W252" s="144">
        <v>46328</v>
      </c>
      <c r="X252" s="134">
        <v>10</v>
      </c>
      <c r="Y252" s="135" t="s">
        <v>232</v>
      </c>
      <c r="Z252" s="135" t="s">
        <v>883</v>
      </c>
      <c r="AA252" s="146">
        <v>44377</v>
      </c>
      <c r="AB252" s="145">
        <v>1</v>
      </c>
    </row>
    <row r="253" spans="1:28" s="135" customFormat="1" ht="25.5" x14ac:dyDescent="0.25">
      <c r="A253" s="135">
        <v>252</v>
      </c>
      <c r="B253" s="136">
        <v>43410</v>
      </c>
      <c r="C253" s="136">
        <v>43406</v>
      </c>
      <c r="D253" s="137" t="s">
        <v>59</v>
      </c>
      <c r="E253" s="138" t="s">
        <v>212</v>
      </c>
      <c r="F253" s="137" t="s">
        <v>685</v>
      </c>
      <c r="G253" s="135" t="s">
        <v>229</v>
      </c>
      <c r="H253" s="139">
        <v>890980040</v>
      </c>
      <c r="I253" s="139">
        <v>43023155</v>
      </c>
      <c r="J253" s="135" t="s">
        <v>363</v>
      </c>
      <c r="K253" s="140">
        <v>2</v>
      </c>
      <c r="L253" s="137" t="s">
        <v>414</v>
      </c>
      <c r="M253" s="137" t="s">
        <v>460</v>
      </c>
      <c r="N253" s="141" t="s">
        <v>902</v>
      </c>
      <c r="O253" s="135" t="s">
        <v>745</v>
      </c>
      <c r="P253" s="135" t="s">
        <v>745</v>
      </c>
      <c r="Q253" s="135" t="s">
        <v>745</v>
      </c>
      <c r="R253" s="135" t="s">
        <v>745</v>
      </c>
      <c r="S253" s="164">
        <v>103730719</v>
      </c>
      <c r="T253" s="147">
        <v>1</v>
      </c>
      <c r="U253" s="135" t="s">
        <v>1668</v>
      </c>
      <c r="V253" s="144">
        <v>46328</v>
      </c>
      <c r="W253" s="144">
        <v>46328</v>
      </c>
      <c r="X253" s="134">
        <v>10</v>
      </c>
      <c r="Y253" s="135" t="s">
        <v>232</v>
      </c>
      <c r="Z253" s="135" t="s">
        <v>883</v>
      </c>
      <c r="AA253" s="146">
        <v>44377</v>
      </c>
      <c r="AB253" s="145">
        <v>1</v>
      </c>
    </row>
    <row r="254" spans="1:28" s="135" customFormat="1" ht="25.5" x14ac:dyDescent="0.25">
      <c r="A254" s="135">
        <v>253</v>
      </c>
      <c r="B254" s="136">
        <v>43411</v>
      </c>
      <c r="C254" s="136">
        <v>43355</v>
      </c>
      <c r="D254" s="137" t="s">
        <v>1447</v>
      </c>
      <c r="E254" s="138" t="s">
        <v>1518</v>
      </c>
      <c r="F254" s="137" t="s">
        <v>836</v>
      </c>
      <c r="G254" s="135" t="s">
        <v>229</v>
      </c>
      <c r="H254" s="139">
        <v>890980040</v>
      </c>
      <c r="I254" s="139">
        <v>42778459</v>
      </c>
      <c r="J254" s="135" t="s">
        <v>370</v>
      </c>
      <c r="K254" s="140">
        <v>2</v>
      </c>
      <c r="L254" s="137" t="s">
        <v>455</v>
      </c>
      <c r="M254" s="137" t="s">
        <v>460</v>
      </c>
      <c r="N254" s="141" t="s">
        <v>1038</v>
      </c>
      <c r="O254" s="135" t="s">
        <v>0</v>
      </c>
      <c r="P254" s="135" t="s">
        <v>0</v>
      </c>
      <c r="Q254" s="135" t="s">
        <v>0</v>
      </c>
      <c r="R254" s="148" t="s">
        <v>0</v>
      </c>
      <c r="S254" s="164">
        <v>15624840</v>
      </c>
      <c r="T254" s="147">
        <v>1</v>
      </c>
      <c r="U254" s="135" t="s">
        <v>1673</v>
      </c>
      <c r="V254" s="144">
        <v>46333</v>
      </c>
      <c r="W254" s="144">
        <v>46333</v>
      </c>
      <c r="X254" s="134">
        <v>10</v>
      </c>
      <c r="Y254" s="135" t="s">
        <v>1683</v>
      </c>
      <c r="Z254" s="135" t="s">
        <v>1330</v>
      </c>
      <c r="AA254" s="146">
        <v>44377</v>
      </c>
      <c r="AB254" s="145">
        <v>1</v>
      </c>
    </row>
    <row r="255" spans="1:28" s="135" customFormat="1" ht="38.25" x14ac:dyDescent="0.25">
      <c r="A255" s="135">
        <v>254</v>
      </c>
      <c r="B255" s="136">
        <v>43179</v>
      </c>
      <c r="C255" s="136">
        <v>43034</v>
      </c>
      <c r="D255" s="137" t="s">
        <v>1063</v>
      </c>
      <c r="E255" s="138" t="s">
        <v>213</v>
      </c>
      <c r="F255" s="138" t="s">
        <v>733</v>
      </c>
      <c r="G255" s="135" t="s">
        <v>228</v>
      </c>
      <c r="H255" s="139">
        <v>890900286</v>
      </c>
      <c r="I255" s="139">
        <v>890980040</v>
      </c>
      <c r="J255" s="135" t="s">
        <v>232</v>
      </c>
      <c r="K255" s="140">
        <v>1</v>
      </c>
      <c r="L255" s="137" t="s">
        <v>372</v>
      </c>
      <c r="M255" s="137" t="s">
        <v>961</v>
      </c>
      <c r="N255" s="141" t="s">
        <v>1046</v>
      </c>
      <c r="O255" s="135" t="s">
        <v>744</v>
      </c>
      <c r="P255" s="135" t="s">
        <v>744</v>
      </c>
      <c r="Q255" s="135" t="s">
        <v>744</v>
      </c>
      <c r="R255" s="135" t="s">
        <v>744</v>
      </c>
      <c r="S255" s="164">
        <v>280969370</v>
      </c>
      <c r="T255" s="147">
        <v>1</v>
      </c>
      <c r="U255" s="135" t="s">
        <v>1665</v>
      </c>
      <c r="V255" s="144">
        <v>46849</v>
      </c>
      <c r="W255" s="144">
        <v>46849</v>
      </c>
      <c r="X255" s="134">
        <v>10</v>
      </c>
      <c r="Y255" s="135" t="s">
        <v>1174</v>
      </c>
      <c r="Z255" s="135" t="s">
        <v>1687</v>
      </c>
      <c r="AA255" s="146">
        <v>44377</v>
      </c>
      <c r="AB255" s="145">
        <v>1</v>
      </c>
    </row>
    <row r="256" spans="1:28" s="135" customFormat="1" ht="25.5" x14ac:dyDescent="0.25">
      <c r="A256" s="135">
        <v>255</v>
      </c>
      <c r="B256" s="136">
        <v>42975</v>
      </c>
      <c r="C256" s="136">
        <v>42872</v>
      </c>
      <c r="D256" s="137" t="s">
        <v>1521</v>
      </c>
      <c r="E256" s="138" t="s">
        <v>1522</v>
      </c>
      <c r="F256" s="137" t="s">
        <v>1523</v>
      </c>
      <c r="G256" s="135" t="s">
        <v>230</v>
      </c>
      <c r="H256" s="139">
        <v>900586851</v>
      </c>
      <c r="I256" s="139">
        <v>890980040</v>
      </c>
      <c r="J256" s="135" t="s">
        <v>232</v>
      </c>
      <c r="K256" s="140">
        <v>1</v>
      </c>
      <c r="L256" s="137" t="s">
        <v>372</v>
      </c>
      <c r="M256" s="137" t="s">
        <v>459</v>
      </c>
      <c r="N256" s="141" t="s">
        <v>1035</v>
      </c>
      <c r="O256" s="135" t="s">
        <v>744</v>
      </c>
      <c r="P256" s="135" t="s">
        <v>744</v>
      </c>
      <c r="Q256" s="135" t="s">
        <v>745</v>
      </c>
      <c r="R256" s="135" t="s">
        <v>745</v>
      </c>
      <c r="S256" s="164">
        <v>3240000</v>
      </c>
      <c r="T256" s="147">
        <v>1</v>
      </c>
      <c r="U256" s="135" t="s">
        <v>1668</v>
      </c>
      <c r="V256" s="144">
        <v>46627</v>
      </c>
      <c r="W256" s="144">
        <v>46627</v>
      </c>
      <c r="X256" s="134">
        <v>9</v>
      </c>
      <c r="Y256" s="135" t="s">
        <v>1184</v>
      </c>
      <c r="AA256" s="146">
        <v>44377</v>
      </c>
      <c r="AB256" s="145">
        <v>1</v>
      </c>
    </row>
    <row r="257" spans="1:28" s="135" customFormat="1" ht="25.5" x14ac:dyDescent="0.25">
      <c r="A257" s="135">
        <v>256</v>
      </c>
      <c r="B257" s="136">
        <v>41571</v>
      </c>
      <c r="C257" s="136">
        <v>41542</v>
      </c>
      <c r="D257" s="137" t="s">
        <v>61</v>
      </c>
      <c r="E257" s="138" t="s">
        <v>214</v>
      </c>
      <c r="F257" s="137" t="s">
        <v>734</v>
      </c>
      <c r="G257" s="135" t="s">
        <v>229</v>
      </c>
      <c r="H257" s="139">
        <v>890983824</v>
      </c>
      <c r="I257" s="139">
        <v>890980040</v>
      </c>
      <c r="J257" s="135" t="s">
        <v>364</v>
      </c>
      <c r="K257" s="140">
        <v>1</v>
      </c>
      <c r="L257" s="137" t="s">
        <v>1297</v>
      </c>
      <c r="M257" s="137" t="s">
        <v>1316</v>
      </c>
      <c r="N257" s="141" t="s">
        <v>1036</v>
      </c>
      <c r="O257" s="135" t="s">
        <v>744</v>
      </c>
      <c r="P257" s="135" t="s">
        <v>744</v>
      </c>
      <c r="Q257" s="135" t="s">
        <v>744</v>
      </c>
      <c r="R257" s="135" t="s">
        <v>744</v>
      </c>
      <c r="S257" s="164">
        <v>19913558</v>
      </c>
      <c r="T257" s="147">
        <v>1</v>
      </c>
      <c r="U257" s="135" t="s">
        <v>1674</v>
      </c>
      <c r="V257" s="144">
        <v>45223</v>
      </c>
      <c r="W257" s="144">
        <v>45223</v>
      </c>
      <c r="X257" s="134">
        <v>7</v>
      </c>
      <c r="Y257" s="135" t="s">
        <v>1693</v>
      </c>
      <c r="Z257" s="135" t="s">
        <v>1694</v>
      </c>
      <c r="AA257" s="146">
        <v>44377</v>
      </c>
      <c r="AB257" s="145">
        <v>1</v>
      </c>
    </row>
    <row r="258" spans="1:28" s="135" customFormat="1" ht="25.5" x14ac:dyDescent="0.25">
      <c r="A258" s="135">
        <v>257</v>
      </c>
      <c r="B258" s="136">
        <v>43293</v>
      </c>
      <c r="C258" s="136">
        <v>43213</v>
      </c>
      <c r="D258" s="137" t="s">
        <v>1010</v>
      </c>
      <c r="E258" s="138" t="s">
        <v>1524</v>
      </c>
      <c r="F258" s="137" t="s">
        <v>686</v>
      </c>
      <c r="G258" s="135" t="s">
        <v>228</v>
      </c>
      <c r="H258" s="139">
        <v>899999119</v>
      </c>
      <c r="I258" s="139">
        <v>890980040</v>
      </c>
      <c r="J258" s="135" t="s">
        <v>364</v>
      </c>
      <c r="K258" s="140">
        <v>1</v>
      </c>
      <c r="L258" s="137" t="s">
        <v>1297</v>
      </c>
      <c r="M258" s="137" t="s">
        <v>961</v>
      </c>
      <c r="N258" s="141" t="s">
        <v>1053</v>
      </c>
      <c r="O258" s="135" t="s">
        <v>744</v>
      </c>
      <c r="P258" s="135" t="s">
        <v>744</v>
      </c>
      <c r="Q258" s="135" t="s">
        <v>745</v>
      </c>
      <c r="R258" s="135" t="s">
        <v>745</v>
      </c>
      <c r="S258" s="164">
        <v>326915900</v>
      </c>
      <c r="T258" s="147">
        <v>1</v>
      </c>
      <c r="U258" s="135" t="s">
        <v>1668</v>
      </c>
      <c r="V258" s="144">
        <v>46946</v>
      </c>
      <c r="W258" s="144">
        <v>46946</v>
      </c>
      <c r="X258" s="134">
        <v>8</v>
      </c>
      <c r="Y258" s="135" t="s">
        <v>1695</v>
      </c>
      <c r="Z258" s="135" t="s">
        <v>1696</v>
      </c>
      <c r="AA258" s="146">
        <v>44377</v>
      </c>
      <c r="AB258" s="145">
        <v>1</v>
      </c>
    </row>
    <row r="259" spans="1:28" s="135" customFormat="1" ht="38.25" x14ac:dyDescent="0.25">
      <c r="A259" s="135">
        <v>258</v>
      </c>
      <c r="B259" s="136">
        <v>42926</v>
      </c>
      <c r="C259" s="136">
        <v>42923</v>
      </c>
      <c r="D259" s="137" t="s">
        <v>841</v>
      </c>
      <c r="E259" s="138" t="s">
        <v>215</v>
      </c>
      <c r="F259" s="137" t="s">
        <v>735</v>
      </c>
      <c r="G259" s="135" t="s">
        <v>228</v>
      </c>
      <c r="H259" s="139">
        <v>890907317</v>
      </c>
      <c r="I259" s="139">
        <v>890980040</v>
      </c>
      <c r="J259" s="135" t="s">
        <v>232</v>
      </c>
      <c r="K259" s="140">
        <v>1</v>
      </c>
      <c r="L259" s="137" t="s">
        <v>372</v>
      </c>
      <c r="M259" s="137" t="s">
        <v>961</v>
      </c>
      <c r="N259" s="141" t="s">
        <v>1046</v>
      </c>
      <c r="O259" s="135" t="s">
        <v>744</v>
      </c>
      <c r="P259" s="135" t="s">
        <v>744</v>
      </c>
      <c r="Q259" s="135" t="s">
        <v>745</v>
      </c>
      <c r="R259" s="135" t="s">
        <v>744</v>
      </c>
      <c r="S259" s="164">
        <v>17000000</v>
      </c>
      <c r="T259" s="147">
        <v>1</v>
      </c>
      <c r="U259" s="135" t="s">
        <v>1913</v>
      </c>
      <c r="V259" s="144">
        <v>46578</v>
      </c>
      <c r="W259" s="144">
        <v>46578</v>
      </c>
      <c r="X259" s="134">
        <v>10</v>
      </c>
      <c r="Y259" s="135" t="s">
        <v>1185</v>
      </c>
      <c r="Z259" s="135" t="s">
        <v>1697</v>
      </c>
      <c r="AA259" s="146">
        <v>44377</v>
      </c>
      <c r="AB259" s="145">
        <v>2</v>
      </c>
    </row>
    <row r="260" spans="1:28" s="135" customFormat="1" ht="25.5" x14ac:dyDescent="0.25">
      <c r="A260" s="135">
        <v>259</v>
      </c>
      <c r="B260" s="136">
        <v>43220</v>
      </c>
      <c r="C260" s="136">
        <v>43210</v>
      </c>
      <c r="D260" s="137" t="s">
        <v>62</v>
      </c>
      <c r="E260" s="138" t="s">
        <v>1525</v>
      </c>
      <c r="F260" s="137" t="s">
        <v>736</v>
      </c>
      <c r="G260" s="135" t="s">
        <v>228</v>
      </c>
      <c r="H260" s="139">
        <v>800240039</v>
      </c>
      <c r="I260" s="139">
        <v>890980040</v>
      </c>
      <c r="J260" s="135" t="s">
        <v>232</v>
      </c>
      <c r="K260" s="140">
        <v>1</v>
      </c>
      <c r="L260" s="137" t="s">
        <v>372</v>
      </c>
      <c r="M260" s="137" t="s">
        <v>961</v>
      </c>
      <c r="N260" s="141" t="s">
        <v>962</v>
      </c>
      <c r="O260" s="135" t="s">
        <v>744</v>
      </c>
      <c r="P260" s="135" t="s">
        <v>744</v>
      </c>
      <c r="Q260" s="135" t="s">
        <v>745</v>
      </c>
      <c r="R260" s="135" t="s">
        <v>744</v>
      </c>
      <c r="S260" s="164">
        <v>49839400</v>
      </c>
      <c r="T260" s="147">
        <v>1</v>
      </c>
      <c r="U260" s="135" t="s">
        <v>1668</v>
      </c>
      <c r="V260" s="144">
        <v>46873</v>
      </c>
      <c r="W260" s="144">
        <v>46873</v>
      </c>
      <c r="X260" s="134">
        <v>4</v>
      </c>
      <c r="Y260" s="135" t="s">
        <v>1186</v>
      </c>
      <c r="AA260" s="146">
        <v>44377</v>
      </c>
      <c r="AB260" s="145">
        <v>1</v>
      </c>
    </row>
    <row r="261" spans="1:28" s="135" customFormat="1" ht="25.5" x14ac:dyDescent="0.25">
      <c r="A261" s="135">
        <v>260</v>
      </c>
      <c r="B261" s="136">
        <v>42990</v>
      </c>
      <c r="C261" s="136">
        <v>42887</v>
      </c>
      <c r="D261" s="137" t="s">
        <v>63</v>
      </c>
      <c r="E261" s="138" t="s">
        <v>995</v>
      </c>
      <c r="F261" s="137" t="s">
        <v>996</v>
      </c>
      <c r="G261" s="135" t="s">
        <v>230</v>
      </c>
      <c r="H261" s="139">
        <v>42865445</v>
      </c>
      <c r="I261" s="139">
        <v>890980040</v>
      </c>
      <c r="J261" s="135" t="s">
        <v>232</v>
      </c>
      <c r="K261" s="140">
        <v>1</v>
      </c>
      <c r="L261" s="137" t="s">
        <v>372</v>
      </c>
      <c r="M261" s="137" t="s">
        <v>474</v>
      </c>
      <c r="N261" s="141" t="s">
        <v>1035</v>
      </c>
      <c r="O261" s="135" t="s">
        <v>744</v>
      </c>
      <c r="P261" s="135" t="s">
        <v>744</v>
      </c>
      <c r="Q261" s="135" t="s">
        <v>744</v>
      </c>
      <c r="R261" s="135" t="s">
        <v>744</v>
      </c>
      <c r="S261" s="164">
        <v>48980089</v>
      </c>
      <c r="T261" s="147">
        <v>1</v>
      </c>
      <c r="U261" s="135" t="s">
        <v>1101</v>
      </c>
      <c r="V261" s="144">
        <v>46642</v>
      </c>
      <c r="W261" s="144">
        <v>46642</v>
      </c>
      <c r="X261" s="134">
        <v>8</v>
      </c>
      <c r="Y261" s="135" t="s">
        <v>1187</v>
      </c>
      <c r="AA261" s="146">
        <v>44377</v>
      </c>
      <c r="AB261" s="145">
        <v>1</v>
      </c>
    </row>
    <row r="262" spans="1:28" s="135" customFormat="1" ht="25.5" x14ac:dyDescent="0.25">
      <c r="A262" s="135">
        <v>261</v>
      </c>
      <c r="B262" s="136">
        <v>42891</v>
      </c>
      <c r="C262" s="136">
        <v>42877</v>
      </c>
      <c r="D262" s="137" t="s">
        <v>1103</v>
      </c>
      <c r="E262" s="138" t="s">
        <v>216</v>
      </c>
      <c r="F262" s="137" t="s">
        <v>687</v>
      </c>
      <c r="G262" s="135" t="s">
        <v>230</v>
      </c>
      <c r="H262" s="139">
        <v>21468525</v>
      </c>
      <c r="I262" s="139">
        <v>890980040</v>
      </c>
      <c r="J262" s="135" t="s">
        <v>232</v>
      </c>
      <c r="K262" s="140">
        <v>1</v>
      </c>
      <c r="L262" s="137" t="s">
        <v>372</v>
      </c>
      <c r="M262" s="137" t="s">
        <v>459</v>
      </c>
      <c r="N262" s="141" t="s">
        <v>1035</v>
      </c>
      <c r="O262" s="135" t="s">
        <v>744</v>
      </c>
      <c r="P262" s="135" t="s">
        <v>744</v>
      </c>
      <c r="Q262" s="135" t="s">
        <v>744</v>
      </c>
      <c r="R262" s="135" t="s">
        <v>744</v>
      </c>
      <c r="S262" s="164">
        <v>3138747</v>
      </c>
      <c r="T262" s="147">
        <v>1</v>
      </c>
      <c r="U262" s="135" t="s">
        <v>1674</v>
      </c>
      <c r="V262" s="144">
        <v>46543</v>
      </c>
      <c r="W262" s="144">
        <v>46543</v>
      </c>
      <c r="X262" s="134">
        <v>10</v>
      </c>
      <c r="Y262" s="135" t="s">
        <v>1188</v>
      </c>
      <c r="AA262" s="146">
        <v>44377</v>
      </c>
      <c r="AB262" s="145">
        <v>1</v>
      </c>
    </row>
    <row r="263" spans="1:28" s="135" customFormat="1" ht="25.5" x14ac:dyDescent="0.25">
      <c r="A263" s="135">
        <v>262</v>
      </c>
      <c r="B263" s="136">
        <v>43179</v>
      </c>
      <c r="C263" s="136">
        <v>43173</v>
      </c>
      <c r="D263" s="137" t="s">
        <v>48</v>
      </c>
      <c r="E263" s="138" t="s">
        <v>217</v>
      </c>
      <c r="F263" s="137" t="s">
        <v>737</v>
      </c>
      <c r="G263" s="135" t="s">
        <v>230</v>
      </c>
      <c r="H263" s="139">
        <v>805000427</v>
      </c>
      <c r="I263" s="139">
        <v>890980040</v>
      </c>
      <c r="J263" s="135" t="s">
        <v>232</v>
      </c>
      <c r="K263" s="140">
        <v>1</v>
      </c>
      <c r="L263" s="137" t="s">
        <v>372</v>
      </c>
      <c r="M263" s="137" t="s">
        <v>459</v>
      </c>
      <c r="N263" s="141" t="s">
        <v>1035</v>
      </c>
      <c r="O263" s="135" t="s">
        <v>744</v>
      </c>
      <c r="P263" s="135" t="s">
        <v>744</v>
      </c>
      <c r="Q263" s="135" t="s">
        <v>744</v>
      </c>
      <c r="R263" s="135" t="s">
        <v>744</v>
      </c>
      <c r="S263" s="164">
        <v>29045227</v>
      </c>
      <c r="T263" s="147">
        <v>1</v>
      </c>
      <c r="U263" s="135" t="s">
        <v>1668</v>
      </c>
      <c r="V263" s="144">
        <v>46832</v>
      </c>
      <c r="W263" s="144">
        <v>46832</v>
      </c>
      <c r="X263" s="134">
        <v>10</v>
      </c>
      <c r="Y263" s="135" t="s">
        <v>1189</v>
      </c>
      <c r="AA263" s="146">
        <v>44377</v>
      </c>
      <c r="AB263" s="145">
        <v>1</v>
      </c>
    </row>
    <row r="264" spans="1:28" s="135" customFormat="1" ht="29.25" customHeight="1" x14ac:dyDescent="0.25">
      <c r="A264" s="135">
        <v>263</v>
      </c>
      <c r="B264" s="136">
        <v>43496</v>
      </c>
      <c r="C264" s="136">
        <v>43238</v>
      </c>
      <c r="D264" s="137" t="s">
        <v>1097</v>
      </c>
      <c r="E264" s="138" t="s">
        <v>1526</v>
      </c>
      <c r="F264" s="137" t="s">
        <v>1125</v>
      </c>
      <c r="G264" s="135" t="s">
        <v>230</v>
      </c>
      <c r="H264" s="139">
        <v>21460153</v>
      </c>
      <c r="I264" s="139">
        <v>890980040</v>
      </c>
      <c r="J264" s="135" t="s">
        <v>232</v>
      </c>
      <c r="K264" s="140">
        <v>1</v>
      </c>
      <c r="L264" s="137" t="s">
        <v>372</v>
      </c>
      <c r="M264" s="137" t="s">
        <v>474</v>
      </c>
      <c r="N264" s="141" t="s">
        <v>1035</v>
      </c>
      <c r="O264" s="135" t="s">
        <v>744</v>
      </c>
      <c r="P264" s="135" t="s">
        <v>744</v>
      </c>
      <c r="Q264" s="135" t="s">
        <v>745</v>
      </c>
      <c r="R264" s="148" t="s">
        <v>744</v>
      </c>
      <c r="S264" s="164">
        <v>51493411</v>
      </c>
      <c r="T264" s="147">
        <v>1</v>
      </c>
      <c r="U264" s="135" t="s">
        <v>1912</v>
      </c>
      <c r="V264" s="144">
        <v>45520</v>
      </c>
      <c r="W264" s="144">
        <v>45520</v>
      </c>
      <c r="X264" s="134">
        <v>8</v>
      </c>
      <c r="Y264" s="135" t="s">
        <v>1098</v>
      </c>
      <c r="AA264" s="146">
        <v>44377</v>
      </c>
      <c r="AB264" s="145">
        <v>2</v>
      </c>
    </row>
    <row r="265" spans="1:28" s="161" customFormat="1" ht="25.5" x14ac:dyDescent="0.25">
      <c r="A265" s="135">
        <v>264</v>
      </c>
      <c r="B265" s="136">
        <v>43404</v>
      </c>
      <c r="C265" s="136">
        <v>43241</v>
      </c>
      <c r="D265" s="137" t="s">
        <v>1099</v>
      </c>
      <c r="E265" s="138" t="s">
        <v>1100</v>
      </c>
      <c r="F265" s="137" t="s">
        <v>1126</v>
      </c>
      <c r="G265" s="135" t="s">
        <v>230</v>
      </c>
      <c r="H265" s="139">
        <v>1017139308</v>
      </c>
      <c r="I265" s="139">
        <v>890980040</v>
      </c>
      <c r="J265" s="135" t="s">
        <v>232</v>
      </c>
      <c r="K265" s="140">
        <v>1</v>
      </c>
      <c r="L265" s="137" t="s">
        <v>372</v>
      </c>
      <c r="M265" s="137" t="s">
        <v>459</v>
      </c>
      <c r="N265" s="141" t="s">
        <v>1035</v>
      </c>
      <c r="O265" s="135" t="s">
        <v>744</v>
      </c>
      <c r="P265" s="135" t="s">
        <v>744</v>
      </c>
      <c r="Q265" s="135" t="s">
        <v>744</v>
      </c>
      <c r="R265" s="148" t="s">
        <v>744</v>
      </c>
      <c r="S265" s="164">
        <v>9976456</v>
      </c>
      <c r="T265" s="147">
        <v>1</v>
      </c>
      <c r="U265" s="135" t="s">
        <v>1101</v>
      </c>
      <c r="V265" s="144">
        <v>45418</v>
      </c>
      <c r="W265" s="144">
        <v>45418</v>
      </c>
      <c r="X265" s="134">
        <v>5</v>
      </c>
      <c r="Y265" s="135" t="s">
        <v>1102</v>
      </c>
      <c r="Z265" s="135"/>
      <c r="AA265" s="146">
        <v>44377</v>
      </c>
      <c r="AB265" s="145">
        <v>1</v>
      </c>
    </row>
    <row r="266" spans="1:28" s="161" customFormat="1" ht="25.5" x14ac:dyDescent="0.25">
      <c r="A266" s="135">
        <v>265</v>
      </c>
      <c r="B266" s="136">
        <v>43222</v>
      </c>
      <c r="C266" s="136">
        <v>43215</v>
      </c>
      <c r="D266" s="137" t="s">
        <v>64</v>
      </c>
      <c r="E266" s="138" t="s">
        <v>218</v>
      </c>
      <c r="F266" s="137" t="s">
        <v>738</v>
      </c>
      <c r="G266" s="135" t="s">
        <v>230</v>
      </c>
      <c r="H266" s="139">
        <v>890100372</v>
      </c>
      <c r="I266" s="139">
        <v>890980040</v>
      </c>
      <c r="J266" s="135" t="s">
        <v>232</v>
      </c>
      <c r="K266" s="140">
        <v>1</v>
      </c>
      <c r="L266" s="137" t="s">
        <v>372</v>
      </c>
      <c r="M266" s="137" t="s">
        <v>459</v>
      </c>
      <c r="N266" s="141" t="s">
        <v>1035</v>
      </c>
      <c r="O266" s="135" t="s">
        <v>744</v>
      </c>
      <c r="P266" s="135" t="s">
        <v>744</v>
      </c>
      <c r="Q266" s="135" t="s">
        <v>744</v>
      </c>
      <c r="R266" s="135" t="s">
        <v>744</v>
      </c>
      <c r="S266" s="164">
        <v>4000000</v>
      </c>
      <c r="T266" s="147">
        <v>1</v>
      </c>
      <c r="U266" s="135" t="s">
        <v>1675</v>
      </c>
      <c r="V266" s="144">
        <v>46875</v>
      </c>
      <c r="W266" s="144">
        <v>46875</v>
      </c>
      <c r="X266" s="134">
        <v>10</v>
      </c>
      <c r="Y266" s="135" t="s">
        <v>1190</v>
      </c>
      <c r="Z266" s="135"/>
      <c r="AA266" s="146">
        <v>44377</v>
      </c>
      <c r="AB266" s="145">
        <v>1</v>
      </c>
    </row>
    <row r="267" spans="1:28" s="161" customFormat="1" ht="25.5" x14ac:dyDescent="0.25">
      <c r="A267" s="135">
        <v>266</v>
      </c>
      <c r="B267" s="136">
        <v>43264</v>
      </c>
      <c r="C267" s="136">
        <v>43229</v>
      </c>
      <c r="D267" s="137" t="s">
        <v>1528</v>
      </c>
      <c r="E267" s="138" t="s">
        <v>219</v>
      </c>
      <c r="F267" s="138" t="s">
        <v>688</v>
      </c>
      <c r="G267" s="135" t="s">
        <v>230</v>
      </c>
      <c r="H267" s="139">
        <v>15500309</v>
      </c>
      <c r="I267" s="139">
        <v>890980040</v>
      </c>
      <c r="J267" s="135" t="s">
        <v>232</v>
      </c>
      <c r="K267" s="140">
        <v>1</v>
      </c>
      <c r="L267" s="137" t="s">
        <v>372</v>
      </c>
      <c r="M267" s="137" t="s">
        <v>474</v>
      </c>
      <c r="N267" s="141" t="s">
        <v>1035</v>
      </c>
      <c r="O267" s="135" t="s">
        <v>744</v>
      </c>
      <c r="P267" s="135" t="s">
        <v>744</v>
      </c>
      <c r="Q267" s="135" t="s">
        <v>744</v>
      </c>
      <c r="R267" s="135" t="s">
        <v>744</v>
      </c>
      <c r="S267" s="164">
        <v>44890618</v>
      </c>
      <c r="T267" s="147">
        <v>1</v>
      </c>
      <c r="U267" s="135" t="s">
        <v>1662</v>
      </c>
      <c r="V267" s="144">
        <v>46917</v>
      </c>
      <c r="W267" s="144">
        <v>46917</v>
      </c>
      <c r="X267" s="134">
        <v>8</v>
      </c>
      <c r="Y267" s="135" t="s">
        <v>1191</v>
      </c>
      <c r="Z267" s="135"/>
      <c r="AA267" s="146">
        <v>44377</v>
      </c>
      <c r="AB267" s="145">
        <v>1</v>
      </c>
    </row>
    <row r="268" spans="1:28" s="161" customFormat="1" ht="25.5" x14ac:dyDescent="0.25">
      <c r="A268" s="135">
        <v>267</v>
      </c>
      <c r="B268" s="136">
        <v>43343</v>
      </c>
      <c r="C268" s="136">
        <v>42965</v>
      </c>
      <c r="D268" s="137" t="s">
        <v>65</v>
      </c>
      <c r="E268" s="138" t="s">
        <v>220</v>
      </c>
      <c r="F268" s="137" t="s">
        <v>689</v>
      </c>
      <c r="G268" s="135" t="s">
        <v>228</v>
      </c>
      <c r="H268" s="139">
        <v>10186283</v>
      </c>
      <c r="I268" s="139">
        <v>890980040</v>
      </c>
      <c r="J268" s="135" t="s">
        <v>232</v>
      </c>
      <c r="K268" s="140">
        <v>1</v>
      </c>
      <c r="L268" s="137" t="s">
        <v>372</v>
      </c>
      <c r="M268" s="137" t="s">
        <v>473</v>
      </c>
      <c r="N268" s="141" t="s">
        <v>1035</v>
      </c>
      <c r="O268" s="135" t="s">
        <v>744</v>
      </c>
      <c r="P268" s="135" t="s">
        <v>744</v>
      </c>
      <c r="Q268" s="135" t="s">
        <v>744</v>
      </c>
      <c r="R268" s="135" t="s">
        <v>744</v>
      </c>
      <c r="S268" s="164">
        <v>1811388</v>
      </c>
      <c r="T268" s="147">
        <v>1</v>
      </c>
      <c r="U268" s="135" t="s">
        <v>1662</v>
      </c>
      <c r="V268" s="144">
        <v>46996</v>
      </c>
      <c r="W268" s="144">
        <v>46996</v>
      </c>
      <c r="X268" s="134">
        <v>8</v>
      </c>
      <c r="Y268" s="135" t="s">
        <v>1192</v>
      </c>
      <c r="Z268" s="135"/>
      <c r="AA268" s="146">
        <v>44377</v>
      </c>
      <c r="AB268" s="145">
        <v>1</v>
      </c>
    </row>
    <row r="269" spans="1:28" s="161" customFormat="1" ht="25.5" x14ac:dyDescent="0.25">
      <c r="A269" s="135">
        <v>268</v>
      </c>
      <c r="B269" s="136">
        <v>43313</v>
      </c>
      <c r="C269" s="136">
        <v>43266</v>
      </c>
      <c r="D269" s="137" t="s">
        <v>1519</v>
      </c>
      <c r="E269" s="138" t="s">
        <v>1529</v>
      </c>
      <c r="F269" s="138" t="s">
        <v>1797</v>
      </c>
      <c r="G269" s="135" t="s">
        <v>230</v>
      </c>
      <c r="H269" s="139">
        <v>890701353</v>
      </c>
      <c r="I269" s="139">
        <v>890980040</v>
      </c>
      <c r="J269" s="135" t="s">
        <v>232</v>
      </c>
      <c r="K269" s="140">
        <v>1</v>
      </c>
      <c r="L269" s="137" t="s">
        <v>372</v>
      </c>
      <c r="M269" s="137" t="s">
        <v>459</v>
      </c>
      <c r="N269" s="141" t="s">
        <v>1035</v>
      </c>
      <c r="O269" s="135" t="s">
        <v>744</v>
      </c>
      <c r="P269" s="135" t="s">
        <v>744</v>
      </c>
      <c r="Q269" s="135" t="s">
        <v>744</v>
      </c>
      <c r="R269" s="135" t="s">
        <v>744</v>
      </c>
      <c r="S269" s="164">
        <v>27000000</v>
      </c>
      <c r="T269" s="147">
        <v>1</v>
      </c>
      <c r="U269" s="135" t="s">
        <v>1672</v>
      </c>
      <c r="V269" s="144">
        <v>45139</v>
      </c>
      <c r="W269" s="144">
        <v>45139</v>
      </c>
      <c r="X269" s="134">
        <v>5</v>
      </c>
      <c r="Y269" s="135" t="s">
        <v>1698</v>
      </c>
      <c r="Z269" s="135"/>
      <c r="AA269" s="146">
        <v>44377</v>
      </c>
      <c r="AB269" s="145">
        <v>1</v>
      </c>
    </row>
    <row r="270" spans="1:28" s="161" customFormat="1" ht="25.5" x14ac:dyDescent="0.25">
      <c r="A270" s="135">
        <v>269</v>
      </c>
      <c r="B270" s="136">
        <v>43298</v>
      </c>
      <c r="C270" s="136">
        <v>43265</v>
      </c>
      <c r="D270" s="137" t="s">
        <v>1103</v>
      </c>
      <c r="E270" s="138" t="s">
        <v>1104</v>
      </c>
      <c r="F270" s="137" t="s">
        <v>1127</v>
      </c>
      <c r="G270" s="135" t="s">
        <v>230</v>
      </c>
      <c r="H270" s="139">
        <v>890982264</v>
      </c>
      <c r="I270" s="139">
        <v>890980040</v>
      </c>
      <c r="J270" s="135" t="s">
        <v>232</v>
      </c>
      <c r="K270" s="140">
        <v>1</v>
      </c>
      <c r="L270" s="137" t="s">
        <v>372</v>
      </c>
      <c r="M270" s="137" t="s">
        <v>459</v>
      </c>
      <c r="N270" s="141" t="s">
        <v>1035</v>
      </c>
      <c r="O270" s="135" t="s">
        <v>744</v>
      </c>
      <c r="P270" s="135" t="s">
        <v>744</v>
      </c>
      <c r="Q270" s="135" t="s">
        <v>744</v>
      </c>
      <c r="R270" s="148" t="s">
        <v>744</v>
      </c>
      <c r="S270" s="164">
        <v>35936900</v>
      </c>
      <c r="T270" s="147">
        <v>1</v>
      </c>
      <c r="U270" s="135" t="s">
        <v>1676</v>
      </c>
      <c r="V270" s="144">
        <v>45124</v>
      </c>
      <c r="W270" s="144">
        <v>45124</v>
      </c>
      <c r="X270" s="134">
        <v>5</v>
      </c>
      <c r="Y270" s="135" t="s">
        <v>1699</v>
      </c>
      <c r="Z270" s="135"/>
      <c r="AA270" s="146">
        <v>44377</v>
      </c>
      <c r="AB270" s="145">
        <v>1</v>
      </c>
    </row>
    <row r="271" spans="1:28" s="161" customFormat="1" ht="25.5" x14ac:dyDescent="0.25">
      <c r="A271" s="135">
        <v>270</v>
      </c>
      <c r="B271" s="136">
        <v>43356</v>
      </c>
      <c r="C271" s="136">
        <v>43273</v>
      </c>
      <c r="D271" s="137" t="s">
        <v>1070</v>
      </c>
      <c r="E271" s="138" t="s">
        <v>1105</v>
      </c>
      <c r="F271" s="137" t="s">
        <v>1128</v>
      </c>
      <c r="G271" s="135" t="s">
        <v>230</v>
      </c>
      <c r="H271" s="139">
        <v>900265205</v>
      </c>
      <c r="I271" s="139">
        <v>890980040</v>
      </c>
      <c r="J271" s="135" t="s">
        <v>232</v>
      </c>
      <c r="K271" s="140">
        <v>1</v>
      </c>
      <c r="L271" s="137" t="s">
        <v>372</v>
      </c>
      <c r="M271" s="137" t="s">
        <v>459</v>
      </c>
      <c r="N271" s="141" t="s">
        <v>1035</v>
      </c>
      <c r="O271" s="135" t="s">
        <v>744</v>
      </c>
      <c r="P271" s="135" t="s">
        <v>744</v>
      </c>
      <c r="Q271" s="135" t="s">
        <v>744</v>
      </c>
      <c r="R271" s="148" t="s">
        <v>744</v>
      </c>
      <c r="S271" s="164">
        <v>31253800</v>
      </c>
      <c r="T271" s="147">
        <v>1</v>
      </c>
      <c r="U271" s="135" t="s">
        <v>1101</v>
      </c>
      <c r="V271" s="144">
        <v>45182</v>
      </c>
      <c r="W271" s="144">
        <v>45182</v>
      </c>
      <c r="X271" s="134">
        <v>5</v>
      </c>
      <c r="Y271" s="135" t="s">
        <v>1106</v>
      </c>
      <c r="Z271" s="135"/>
      <c r="AA271" s="146">
        <v>44377</v>
      </c>
      <c r="AB271" s="145">
        <v>1</v>
      </c>
    </row>
    <row r="272" spans="1:28" s="161" customFormat="1" ht="25.5" x14ac:dyDescent="0.25">
      <c r="A272" s="135">
        <v>271</v>
      </c>
      <c r="B272" s="136">
        <v>43306</v>
      </c>
      <c r="C272" s="136">
        <v>43259</v>
      </c>
      <c r="D272" s="137" t="s">
        <v>1378</v>
      </c>
      <c r="E272" s="138" t="s">
        <v>1530</v>
      </c>
      <c r="F272" s="137" t="s">
        <v>1531</v>
      </c>
      <c r="G272" s="135" t="s">
        <v>230</v>
      </c>
      <c r="H272" s="139">
        <v>71786267</v>
      </c>
      <c r="I272" s="139">
        <v>890980040</v>
      </c>
      <c r="J272" s="135" t="s">
        <v>232</v>
      </c>
      <c r="K272" s="140">
        <v>1</v>
      </c>
      <c r="L272" s="137" t="s">
        <v>372</v>
      </c>
      <c r="M272" s="137" t="s">
        <v>459</v>
      </c>
      <c r="N272" s="141" t="s">
        <v>1035</v>
      </c>
      <c r="O272" s="135" t="s">
        <v>744</v>
      </c>
      <c r="P272" s="135" t="s">
        <v>744</v>
      </c>
      <c r="Q272" s="135" t="s">
        <v>744</v>
      </c>
      <c r="R272" s="135" t="s">
        <v>744</v>
      </c>
      <c r="S272" s="164">
        <v>408191616</v>
      </c>
      <c r="T272" s="147">
        <v>1</v>
      </c>
      <c r="U272" s="135" t="s">
        <v>1668</v>
      </c>
      <c r="V272" s="144">
        <v>45132</v>
      </c>
      <c r="W272" s="144">
        <v>45132</v>
      </c>
      <c r="X272" s="134">
        <v>5</v>
      </c>
      <c r="Y272" s="135" t="s">
        <v>1700</v>
      </c>
      <c r="Z272" s="135"/>
      <c r="AA272" s="146">
        <v>44377</v>
      </c>
      <c r="AB272" s="145">
        <v>1</v>
      </c>
    </row>
    <row r="273" spans="1:28" s="161" customFormat="1" ht="25.5" x14ac:dyDescent="0.25">
      <c r="A273" s="135">
        <v>272</v>
      </c>
      <c r="B273" s="136">
        <v>43272</v>
      </c>
      <c r="C273" s="136">
        <v>43266</v>
      </c>
      <c r="D273" s="137" t="s">
        <v>1532</v>
      </c>
      <c r="E273" s="138" t="s">
        <v>221</v>
      </c>
      <c r="F273" s="137" t="s">
        <v>830</v>
      </c>
      <c r="G273" s="135" t="s">
        <v>230</v>
      </c>
      <c r="H273" s="139">
        <v>43742992</v>
      </c>
      <c r="I273" s="139">
        <v>890980040</v>
      </c>
      <c r="J273" s="135" t="s">
        <v>232</v>
      </c>
      <c r="K273" s="140">
        <v>1</v>
      </c>
      <c r="L273" s="137" t="s">
        <v>372</v>
      </c>
      <c r="M273" s="137" t="s">
        <v>459</v>
      </c>
      <c r="N273" s="141" t="s">
        <v>1035</v>
      </c>
      <c r="O273" s="135" t="s">
        <v>744</v>
      </c>
      <c r="P273" s="135" t="s">
        <v>744</v>
      </c>
      <c r="Q273" s="135" t="s">
        <v>744</v>
      </c>
      <c r="R273" s="135" t="s">
        <v>744</v>
      </c>
      <c r="S273" s="164">
        <v>276706697</v>
      </c>
      <c r="T273" s="147">
        <v>1</v>
      </c>
      <c r="U273" s="135" t="s">
        <v>1668</v>
      </c>
      <c r="V273" s="144">
        <v>46925</v>
      </c>
      <c r="W273" s="144">
        <v>46925</v>
      </c>
      <c r="X273" s="134">
        <v>8</v>
      </c>
      <c r="Y273" s="135" t="s">
        <v>1193</v>
      </c>
      <c r="Z273" s="135"/>
      <c r="AA273" s="146">
        <v>44377</v>
      </c>
      <c r="AB273" s="145">
        <v>1</v>
      </c>
    </row>
    <row r="274" spans="1:28" s="161" customFormat="1" ht="25.5" x14ac:dyDescent="0.25">
      <c r="A274" s="135">
        <v>273</v>
      </c>
      <c r="B274" s="136">
        <v>43272</v>
      </c>
      <c r="C274" s="136">
        <v>43270</v>
      </c>
      <c r="D274" s="137" t="s">
        <v>834</v>
      </c>
      <c r="E274" s="138" t="s">
        <v>835</v>
      </c>
      <c r="F274" s="137" t="s">
        <v>837</v>
      </c>
      <c r="G274" s="135" t="s">
        <v>230</v>
      </c>
      <c r="H274" s="139">
        <v>3506314</v>
      </c>
      <c r="I274" s="139">
        <v>890980040</v>
      </c>
      <c r="J274" s="135" t="s">
        <v>232</v>
      </c>
      <c r="K274" s="140">
        <v>1</v>
      </c>
      <c r="L274" s="137" t="s">
        <v>372</v>
      </c>
      <c r="M274" s="137" t="s">
        <v>474</v>
      </c>
      <c r="N274" s="141" t="s">
        <v>1035</v>
      </c>
      <c r="O274" s="135" t="s">
        <v>744</v>
      </c>
      <c r="P274" s="135" t="s">
        <v>744</v>
      </c>
      <c r="Q274" s="135" t="s">
        <v>745</v>
      </c>
      <c r="R274" s="148" t="s">
        <v>745</v>
      </c>
      <c r="S274" s="164">
        <v>17888871</v>
      </c>
      <c r="T274" s="147">
        <v>1</v>
      </c>
      <c r="U274" s="135" t="s">
        <v>1101</v>
      </c>
      <c r="V274" s="144">
        <v>45098</v>
      </c>
      <c r="W274" s="144">
        <v>45098</v>
      </c>
      <c r="X274" s="134">
        <v>5</v>
      </c>
      <c r="Y274" s="135" t="s">
        <v>840</v>
      </c>
      <c r="Z274" s="135"/>
      <c r="AA274" s="146">
        <v>44377</v>
      </c>
      <c r="AB274" s="145">
        <v>1</v>
      </c>
    </row>
    <row r="275" spans="1:28" s="161" customFormat="1" ht="25.5" x14ac:dyDescent="0.25">
      <c r="A275" s="135">
        <v>274</v>
      </c>
      <c r="B275" s="136">
        <v>43290</v>
      </c>
      <c r="C275" s="136">
        <v>43266</v>
      </c>
      <c r="D275" s="137" t="s">
        <v>1333</v>
      </c>
      <c r="E275" s="138" t="s">
        <v>1533</v>
      </c>
      <c r="F275" s="137" t="s">
        <v>1534</v>
      </c>
      <c r="G275" s="135" t="s">
        <v>230</v>
      </c>
      <c r="H275" s="139">
        <v>8296901</v>
      </c>
      <c r="I275" s="139">
        <v>890980040</v>
      </c>
      <c r="J275" s="135" t="s">
        <v>232</v>
      </c>
      <c r="K275" s="140">
        <v>1</v>
      </c>
      <c r="L275" s="137" t="s">
        <v>372</v>
      </c>
      <c r="M275" s="137" t="s">
        <v>474</v>
      </c>
      <c r="N275" s="141" t="s">
        <v>1035</v>
      </c>
      <c r="O275" s="135" t="s">
        <v>744</v>
      </c>
      <c r="P275" s="135" t="s">
        <v>744</v>
      </c>
      <c r="Q275" s="135" t="s">
        <v>745</v>
      </c>
      <c r="R275" s="148" t="s">
        <v>745</v>
      </c>
      <c r="S275" s="164">
        <v>93714060</v>
      </c>
      <c r="T275" s="147">
        <v>1</v>
      </c>
      <c r="U275" s="135" t="s">
        <v>1677</v>
      </c>
      <c r="V275" s="144">
        <v>45116</v>
      </c>
      <c r="W275" s="144">
        <v>45116</v>
      </c>
      <c r="X275" s="134">
        <v>5</v>
      </c>
      <c r="Y275" s="135" t="s">
        <v>1701</v>
      </c>
      <c r="Z275" s="135"/>
      <c r="AA275" s="146">
        <v>44377</v>
      </c>
      <c r="AB275" s="145">
        <v>1</v>
      </c>
    </row>
    <row r="276" spans="1:28" s="161" customFormat="1" ht="25.5" x14ac:dyDescent="0.25">
      <c r="A276" s="135">
        <v>275</v>
      </c>
      <c r="B276" s="136">
        <v>43445</v>
      </c>
      <c r="C276" s="136">
        <v>43270</v>
      </c>
      <c r="D276" s="137" t="s">
        <v>1107</v>
      </c>
      <c r="E276" s="138" t="s">
        <v>1108</v>
      </c>
      <c r="F276" s="137" t="s">
        <v>1129</v>
      </c>
      <c r="G276" s="135" t="s">
        <v>228</v>
      </c>
      <c r="H276" s="139">
        <v>71790859</v>
      </c>
      <c r="I276" s="139">
        <v>890980040</v>
      </c>
      <c r="J276" s="135" t="s">
        <v>232</v>
      </c>
      <c r="K276" s="140">
        <v>1</v>
      </c>
      <c r="L276" s="137" t="s">
        <v>372</v>
      </c>
      <c r="M276" s="137" t="s">
        <v>473</v>
      </c>
      <c r="N276" s="141" t="s">
        <v>1035</v>
      </c>
      <c r="O276" s="135" t="s">
        <v>744</v>
      </c>
      <c r="P276" s="135" t="s">
        <v>744</v>
      </c>
      <c r="Q276" s="135" t="s">
        <v>744</v>
      </c>
      <c r="R276" s="148" t="s">
        <v>744</v>
      </c>
      <c r="S276" s="164">
        <v>15500000</v>
      </c>
      <c r="T276" s="147">
        <v>1</v>
      </c>
      <c r="U276" s="135" t="s">
        <v>1101</v>
      </c>
      <c r="V276" s="144">
        <v>47098</v>
      </c>
      <c r="W276" s="144">
        <v>47098</v>
      </c>
      <c r="X276" s="134">
        <v>10</v>
      </c>
      <c r="Y276" s="135" t="s">
        <v>1109</v>
      </c>
      <c r="Z276" s="135"/>
      <c r="AA276" s="146">
        <v>44377</v>
      </c>
      <c r="AB276" s="145">
        <v>1</v>
      </c>
    </row>
    <row r="277" spans="1:28" s="161" customFormat="1" ht="25.5" x14ac:dyDescent="0.25">
      <c r="A277" s="135">
        <v>276</v>
      </c>
      <c r="B277" s="136">
        <v>43336</v>
      </c>
      <c r="C277" s="136">
        <v>43276</v>
      </c>
      <c r="D277" s="137" t="s">
        <v>841</v>
      </c>
      <c r="E277" s="138" t="s">
        <v>222</v>
      </c>
      <c r="F277" s="137" t="s">
        <v>690</v>
      </c>
      <c r="G277" s="135" t="s">
        <v>228</v>
      </c>
      <c r="H277" s="139">
        <v>16756578</v>
      </c>
      <c r="I277" s="139">
        <v>890980040</v>
      </c>
      <c r="J277" s="135" t="s">
        <v>232</v>
      </c>
      <c r="K277" s="140">
        <v>1</v>
      </c>
      <c r="L277" s="137" t="s">
        <v>372</v>
      </c>
      <c r="M277" s="137" t="s">
        <v>473</v>
      </c>
      <c r="N277" s="141" t="s">
        <v>1035</v>
      </c>
      <c r="O277" s="135" t="s">
        <v>744</v>
      </c>
      <c r="P277" s="135" t="s">
        <v>744</v>
      </c>
      <c r="Q277" s="135" t="s">
        <v>744</v>
      </c>
      <c r="R277" s="135" t="s">
        <v>744</v>
      </c>
      <c r="S277" s="164">
        <v>8633383</v>
      </c>
      <c r="T277" s="147">
        <v>1</v>
      </c>
      <c r="U277" s="135" t="s">
        <v>1101</v>
      </c>
      <c r="V277" s="144">
        <v>46989</v>
      </c>
      <c r="W277" s="144">
        <v>46989</v>
      </c>
      <c r="X277" s="134">
        <v>8</v>
      </c>
      <c r="Y277" s="135" t="s">
        <v>1194</v>
      </c>
      <c r="Z277" s="135" t="s">
        <v>1702</v>
      </c>
      <c r="AA277" s="146">
        <v>44377</v>
      </c>
      <c r="AB277" s="145">
        <v>1</v>
      </c>
    </row>
    <row r="278" spans="1:28" s="161" customFormat="1" ht="25.5" x14ac:dyDescent="0.25">
      <c r="A278" s="135">
        <v>277</v>
      </c>
      <c r="B278" s="136">
        <v>43284</v>
      </c>
      <c r="C278" s="136">
        <v>43270</v>
      </c>
      <c r="D278" s="137" t="s">
        <v>1110</v>
      </c>
      <c r="E278" s="138" t="s">
        <v>1111</v>
      </c>
      <c r="F278" s="138" t="s">
        <v>1130</v>
      </c>
      <c r="G278" s="135" t="s">
        <v>230</v>
      </c>
      <c r="H278" s="139">
        <v>71750897</v>
      </c>
      <c r="I278" s="139">
        <v>890980040</v>
      </c>
      <c r="J278" s="135" t="s">
        <v>232</v>
      </c>
      <c r="K278" s="140">
        <v>1</v>
      </c>
      <c r="L278" s="137" t="s">
        <v>372</v>
      </c>
      <c r="M278" s="137" t="s">
        <v>474</v>
      </c>
      <c r="N278" s="141" t="s">
        <v>1035</v>
      </c>
      <c r="O278" s="135" t="s">
        <v>744</v>
      </c>
      <c r="P278" s="135" t="s">
        <v>744</v>
      </c>
      <c r="Q278" s="135" t="s">
        <v>744</v>
      </c>
      <c r="R278" s="148" t="s">
        <v>744</v>
      </c>
      <c r="S278" s="164">
        <v>74331700</v>
      </c>
      <c r="T278" s="147">
        <v>1</v>
      </c>
      <c r="U278" s="135" t="s">
        <v>1662</v>
      </c>
      <c r="V278" s="144">
        <v>45110</v>
      </c>
      <c r="W278" s="144">
        <v>45110</v>
      </c>
      <c r="X278" s="134">
        <v>5</v>
      </c>
      <c r="Y278" s="135" t="s">
        <v>1112</v>
      </c>
      <c r="Z278" s="135"/>
      <c r="AA278" s="146">
        <v>44377</v>
      </c>
      <c r="AB278" s="145">
        <v>1</v>
      </c>
    </row>
    <row r="279" spans="1:28" s="161" customFormat="1" ht="25.5" x14ac:dyDescent="0.25">
      <c r="A279" s="135">
        <v>278</v>
      </c>
      <c r="B279" s="136">
        <v>43329</v>
      </c>
      <c r="C279" s="136">
        <v>43327</v>
      </c>
      <c r="D279" s="137" t="s">
        <v>1535</v>
      </c>
      <c r="E279" s="138" t="s">
        <v>1536</v>
      </c>
      <c r="F279" s="138" t="s">
        <v>1832</v>
      </c>
      <c r="G279" s="135" t="s">
        <v>230</v>
      </c>
      <c r="H279" s="139">
        <v>811016192</v>
      </c>
      <c r="I279" s="139">
        <v>890980040</v>
      </c>
      <c r="J279" s="135" t="s">
        <v>232</v>
      </c>
      <c r="K279" s="140">
        <v>1</v>
      </c>
      <c r="L279" s="137" t="s">
        <v>372</v>
      </c>
      <c r="M279" s="137" t="s">
        <v>459</v>
      </c>
      <c r="N279" s="141" t="s">
        <v>1026</v>
      </c>
      <c r="O279" s="135" t="s">
        <v>744</v>
      </c>
      <c r="P279" s="135" t="s">
        <v>744</v>
      </c>
      <c r="Q279" s="135" t="s">
        <v>744</v>
      </c>
      <c r="R279" s="148" t="s">
        <v>744</v>
      </c>
      <c r="S279" s="164">
        <v>10458254556</v>
      </c>
      <c r="T279" s="147">
        <v>1</v>
      </c>
      <c r="U279" s="135" t="s">
        <v>1668</v>
      </c>
      <c r="V279" s="144">
        <v>45155</v>
      </c>
      <c r="W279" s="144">
        <v>45155</v>
      </c>
      <c r="X279" s="134">
        <v>5</v>
      </c>
      <c r="Y279" s="135" t="s">
        <v>1703</v>
      </c>
      <c r="Z279" s="135"/>
      <c r="AA279" s="146">
        <v>44377</v>
      </c>
      <c r="AB279" s="145">
        <v>1</v>
      </c>
    </row>
    <row r="280" spans="1:28" s="161" customFormat="1" ht="38.25" x14ac:dyDescent="0.25">
      <c r="A280" s="135">
        <v>279</v>
      </c>
      <c r="B280" s="136">
        <v>43076</v>
      </c>
      <c r="C280" s="136">
        <v>43055</v>
      </c>
      <c r="D280" s="137" t="s">
        <v>937</v>
      </c>
      <c r="E280" s="138" t="s">
        <v>223</v>
      </c>
      <c r="F280" s="138" t="s">
        <v>691</v>
      </c>
      <c r="G280" s="135" t="s">
        <v>229</v>
      </c>
      <c r="H280" s="139">
        <v>890980040</v>
      </c>
      <c r="I280" s="139">
        <v>3605129</v>
      </c>
      <c r="J280" s="135" t="s">
        <v>365</v>
      </c>
      <c r="K280" s="140">
        <v>2</v>
      </c>
      <c r="L280" s="137" t="s">
        <v>409</v>
      </c>
      <c r="M280" s="137" t="s">
        <v>901</v>
      </c>
      <c r="N280" s="141" t="s">
        <v>902</v>
      </c>
      <c r="O280" s="135" t="s">
        <v>745</v>
      </c>
      <c r="P280" s="135" t="s">
        <v>745</v>
      </c>
      <c r="Q280" s="135" t="s">
        <v>745</v>
      </c>
      <c r="R280" s="135" t="s">
        <v>745</v>
      </c>
      <c r="S280" s="164">
        <v>25909943</v>
      </c>
      <c r="T280" s="147">
        <v>1</v>
      </c>
      <c r="U280" s="135" t="s">
        <v>1659</v>
      </c>
      <c r="V280" s="144">
        <v>46335</v>
      </c>
      <c r="W280" s="144">
        <v>46335</v>
      </c>
      <c r="X280" s="134">
        <v>8</v>
      </c>
      <c r="Y280" s="135" t="s">
        <v>232</v>
      </c>
      <c r="Z280" s="135" t="s">
        <v>898</v>
      </c>
      <c r="AA280" s="146">
        <v>44377</v>
      </c>
      <c r="AB280" s="145">
        <v>1</v>
      </c>
    </row>
    <row r="281" spans="1:28" s="161" customFormat="1" ht="25.5" x14ac:dyDescent="0.25">
      <c r="A281" s="135">
        <v>280</v>
      </c>
      <c r="B281" s="136">
        <v>43731</v>
      </c>
      <c r="C281" s="136">
        <v>43720</v>
      </c>
      <c r="D281" s="137" t="s">
        <v>1265</v>
      </c>
      <c r="E281" s="138" t="s">
        <v>1255</v>
      </c>
      <c r="F281" s="137" t="s">
        <v>1256</v>
      </c>
      <c r="G281" s="135" t="s">
        <v>228</v>
      </c>
      <c r="H281" s="139">
        <v>71649045</v>
      </c>
      <c r="I281" s="139">
        <v>890980040</v>
      </c>
      <c r="J281" s="135" t="s">
        <v>364</v>
      </c>
      <c r="K281" s="140">
        <v>1</v>
      </c>
      <c r="L281" s="137" t="s">
        <v>1330</v>
      </c>
      <c r="M281" s="137" t="s">
        <v>1254</v>
      </c>
      <c r="N281" s="141" t="s">
        <v>1254</v>
      </c>
      <c r="O281" s="135" t="s">
        <v>744</v>
      </c>
      <c r="P281" s="135" t="s">
        <v>744</v>
      </c>
      <c r="Q281" s="135" t="s">
        <v>745</v>
      </c>
      <c r="R281" s="148" t="s">
        <v>744</v>
      </c>
      <c r="S281" s="164">
        <v>145556333</v>
      </c>
      <c r="T281" s="147">
        <v>1</v>
      </c>
      <c r="U281" s="135" t="s">
        <v>1668</v>
      </c>
      <c r="V281" s="144">
        <v>47385</v>
      </c>
      <c r="W281" s="144">
        <v>47385</v>
      </c>
      <c r="X281" s="134">
        <v>8</v>
      </c>
      <c r="Y281" s="135" t="s">
        <v>1210</v>
      </c>
      <c r="Z281" s="135" t="s">
        <v>1704</v>
      </c>
      <c r="AA281" s="146">
        <v>44377</v>
      </c>
      <c r="AB281" s="145">
        <v>1</v>
      </c>
    </row>
    <row r="282" spans="1:28" s="161" customFormat="1" ht="38.25" x14ac:dyDescent="0.25">
      <c r="A282" s="135">
        <v>281</v>
      </c>
      <c r="B282" s="136">
        <v>43396</v>
      </c>
      <c r="C282" s="136">
        <v>43013</v>
      </c>
      <c r="D282" s="137" t="s">
        <v>1072</v>
      </c>
      <c r="E282" s="138" t="s">
        <v>1537</v>
      </c>
      <c r="F282" s="138" t="s">
        <v>692</v>
      </c>
      <c r="G282" s="135" t="s">
        <v>229</v>
      </c>
      <c r="H282" s="139">
        <v>890980040</v>
      </c>
      <c r="I282" s="139">
        <v>70057744</v>
      </c>
      <c r="J282" s="135" t="s">
        <v>366</v>
      </c>
      <c r="K282" s="140">
        <v>2</v>
      </c>
      <c r="L282" s="137" t="s">
        <v>409</v>
      </c>
      <c r="M282" s="137" t="s">
        <v>901</v>
      </c>
      <c r="N282" s="141" t="s">
        <v>902</v>
      </c>
      <c r="O282" s="135" t="s">
        <v>745</v>
      </c>
      <c r="P282" s="135" t="s">
        <v>745</v>
      </c>
      <c r="Q282" s="135" t="s">
        <v>745</v>
      </c>
      <c r="R282" s="135" t="s">
        <v>745</v>
      </c>
      <c r="S282" s="164">
        <v>16172238</v>
      </c>
      <c r="T282" s="147">
        <v>1</v>
      </c>
      <c r="U282" s="135" t="s">
        <v>1667</v>
      </c>
      <c r="V282" s="144">
        <v>45996</v>
      </c>
      <c r="W282" s="144">
        <v>45996</v>
      </c>
      <c r="X282" s="134">
        <v>8</v>
      </c>
      <c r="Y282" s="135" t="s">
        <v>232</v>
      </c>
      <c r="Z282" s="135" t="s">
        <v>898</v>
      </c>
      <c r="AA282" s="146">
        <v>44377</v>
      </c>
      <c r="AB282" s="145">
        <v>1</v>
      </c>
    </row>
    <row r="283" spans="1:28" s="161" customFormat="1" ht="38.25" x14ac:dyDescent="0.25">
      <c r="A283" s="135">
        <v>282</v>
      </c>
      <c r="B283" s="136">
        <v>43403</v>
      </c>
      <c r="C283" s="136">
        <v>42842</v>
      </c>
      <c r="D283" s="137" t="s">
        <v>1072</v>
      </c>
      <c r="E283" s="138" t="s">
        <v>224</v>
      </c>
      <c r="F283" s="137" t="s">
        <v>693</v>
      </c>
      <c r="G283" s="135" t="s">
        <v>229</v>
      </c>
      <c r="H283" s="139">
        <v>890980040</v>
      </c>
      <c r="I283" s="139">
        <v>32430742</v>
      </c>
      <c r="J283" s="135" t="s">
        <v>367</v>
      </c>
      <c r="K283" s="140">
        <v>2</v>
      </c>
      <c r="L283" s="137" t="s">
        <v>409</v>
      </c>
      <c r="M283" s="137" t="s">
        <v>901</v>
      </c>
      <c r="N283" s="141" t="s">
        <v>902</v>
      </c>
      <c r="O283" s="135" t="s">
        <v>745</v>
      </c>
      <c r="P283" s="135" t="s">
        <v>745</v>
      </c>
      <c r="Q283" s="135" t="s">
        <v>745</v>
      </c>
      <c r="R283" s="135" t="s">
        <v>745</v>
      </c>
      <c r="S283" s="164">
        <v>28072979</v>
      </c>
      <c r="T283" s="147">
        <v>1</v>
      </c>
      <c r="U283" s="135" t="s">
        <v>1668</v>
      </c>
      <c r="V283" s="144">
        <v>45996</v>
      </c>
      <c r="W283" s="144">
        <v>45996</v>
      </c>
      <c r="X283" s="134">
        <v>8</v>
      </c>
      <c r="Y283" s="135" t="s">
        <v>232</v>
      </c>
      <c r="Z283" s="135" t="s">
        <v>883</v>
      </c>
      <c r="AA283" s="146">
        <v>44377</v>
      </c>
      <c r="AB283" s="145">
        <v>1</v>
      </c>
    </row>
    <row r="284" spans="1:28" s="161" customFormat="1" ht="25.5" x14ac:dyDescent="0.25">
      <c r="A284" s="135">
        <v>283</v>
      </c>
      <c r="B284" s="136">
        <v>43115</v>
      </c>
      <c r="C284" s="136">
        <v>43074</v>
      </c>
      <c r="D284" s="137" t="s">
        <v>66</v>
      </c>
      <c r="E284" s="138" t="s">
        <v>225</v>
      </c>
      <c r="F284" s="137" t="s">
        <v>694</v>
      </c>
      <c r="G284" s="135" t="s">
        <v>229</v>
      </c>
      <c r="H284" s="139">
        <v>890980040</v>
      </c>
      <c r="I284" s="139">
        <v>8248482</v>
      </c>
      <c r="J284" s="135" t="s">
        <v>368</v>
      </c>
      <c r="K284" s="140">
        <v>2</v>
      </c>
      <c r="L284" s="137" t="s">
        <v>409</v>
      </c>
      <c r="M284" s="137" t="s">
        <v>460</v>
      </c>
      <c r="N284" s="141" t="s">
        <v>902</v>
      </c>
      <c r="O284" s="135" t="s">
        <v>745</v>
      </c>
      <c r="P284" s="135" t="s">
        <v>745</v>
      </c>
      <c r="Q284" s="135" t="s">
        <v>745</v>
      </c>
      <c r="R284" s="135" t="s">
        <v>745</v>
      </c>
      <c r="S284" s="164">
        <v>16333793</v>
      </c>
      <c r="T284" s="147">
        <v>1</v>
      </c>
      <c r="U284" s="135" t="s">
        <v>1667</v>
      </c>
      <c r="V284" s="144">
        <v>46009</v>
      </c>
      <c r="W284" s="144">
        <v>46009</v>
      </c>
      <c r="X284" s="134">
        <v>8</v>
      </c>
      <c r="Y284" s="135" t="s">
        <v>232</v>
      </c>
      <c r="Z284" s="135" t="s">
        <v>883</v>
      </c>
      <c r="AA284" s="146">
        <v>44377</v>
      </c>
      <c r="AB284" s="145">
        <v>1</v>
      </c>
    </row>
    <row r="285" spans="1:28" s="161" customFormat="1" ht="25.5" x14ac:dyDescent="0.25">
      <c r="A285" s="135">
        <v>284</v>
      </c>
      <c r="B285" s="136">
        <v>43329</v>
      </c>
      <c r="C285" s="136">
        <v>43273</v>
      </c>
      <c r="D285" s="137" t="s">
        <v>841</v>
      </c>
      <c r="E285" s="138" t="s">
        <v>842</v>
      </c>
      <c r="F285" s="137" t="s">
        <v>843</v>
      </c>
      <c r="G285" s="135" t="s">
        <v>228</v>
      </c>
      <c r="H285" s="139">
        <v>890980040</v>
      </c>
      <c r="I285" s="139">
        <v>43185873</v>
      </c>
      <c r="J285" s="135" t="s">
        <v>1538</v>
      </c>
      <c r="K285" s="140">
        <v>2</v>
      </c>
      <c r="L285" s="137" t="s">
        <v>1539</v>
      </c>
      <c r="M285" s="137" t="s">
        <v>892</v>
      </c>
      <c r="N285" s="141" t="s">
        <v>1023</v>
      </c>
      <c r="O285" s="135" t="s">
        <v>744</v>
      </c>
      <c r="P285" s="135" t="s">
        <v>745</v>
      </c>
      <c r="Q285" s="135" t="s">
        <v>744</v>
      </c>
      <c r="R285" s="162" t="s">
        <v>745</v>
      </c>
      <c r="S285" s="164">
        <v>1996073310</v>
      </c>
      <c r="T285" s="147">
        <v>1</v>
      </c>
      <c r="U285" s="135" t="s">
        <v>1668</v>
      </c>
      <c r="V285" s="144">
        <v>47108</v>
      </c>
      <c r="W285" s="144">
        <v>47108</v>
      </c>
      <c r="X285" s="134">
        <v>8</v>
      </c>
      <c r="Y285" s="135" t="s">
        <v>1705</v>
      </c>
      <c r="Z285" s="135" t="s">
        <v>1297</v>
      </c>
      <c r="AA285" s="146">
        <v>44377</v>
      </c>
      <c r="AB285" s="145">
        <v>1</v>
      </c>
    </row>
    <row r="286" spans="1:28" s="161" customFormat="1" ht="25.5" x14ac:dyDescent="0.25">
      <c r="A286" s="135">
        <v>285</v>
      </c>
      <c r="B286" s="136">
        <v>43389</v>
      </c>
      <c r="C286" s="136">
        <v>43384</v>
      </c>
      <c r="D286" s="137" t="s">
        <v>1472</v>
      </c>
      <c r="E286" s="138" t="s">
        <v>1229</v>
      </c>
      <c r="F286" s="137" t="s">
        <v>1230</v>
      </c>
      <c r="G286" s="135" t="s">
        <v>229</v>
      </c>
      <c r="H286" s="139">
        <v>890980040</v>
      </c>
      <c r="I286" s="139">
        <v>8347874</v>
      </c>
      <c r="J286" s="135" t="s">
        <v>1540</v>
      </c>
      <c r="K286" s="140">
        <v>2</v>
      </c>
      <c r="L286" s="137" t="s">
        <v>955</v>
      </c>
      <c r="M286" s="137" t="s">
        <v>460</v>
      </c>
      <c r="N286" s="141" t="s">
        <v>902</v>
      </c>
      <c r="O286" s="135" t="s">
        <v>745</v>
      </c>
      <c r="P286" s="135" t="s">
        <v>745</v>
      </c>
      <c r="Q286" s="135" t="s">
        <v>745</v>
      </c>
      <c r="R286" s="148" t="s">
        <v>745</v>
      </c>
      <c r="S286" s="164">
        <v>215527244</v>
      </c>
      <c r="T286" s="147">
        <v>1</v>
      </c>
      <c r="U286" s="135" t="s">
        <v>1659</v>
      </c>
      <c r="V286" s="144">
        <v>45216</v>
      </c>
      <c r="W286" s="144">
        <v>45216</v>
      </c>
      <c r="X286" s="134">
        <v>8</v>
      </c>
      <c r="Y286" s="135" t="s">
        <v>232</v>
      </c>
      <c r="Z286" s="135" t="s">
        <v>898</v>
      </c>
      <c r="AA286" s="146">
        <v>44377</v>
      </c>
      <c r="AB286" s="145">
        <v>1</v>
      </c>
    </row>
    <row r="287" spans="1:28" s="161" customFormat="1" ht="25.5" x14ac:dyDescent="0.25">
      <c r="A287" s="135">
        <v>286</v>
      </c>
      <c r="B287" s="136">
        <v>43479</v>
      </c>
      <c r="C287" s="136">
        <v>43420</v>
      </c>
      <c r="D287" s="137" t="s">
        <v>46</v>
      </c>
      <c r="E287" s="138" t="s">
        <v>1541</v>
      </c>
      <c r="F287" s="137" t="s">
        <v>1231</v>
      </c>
      <c r="G287" s="135" t="s">
        <v>229</v>
      </c>
      <c r="H287" s="139">
        <v>890980040</v>
      </c>
      <c r="I287" s="139">
        <v>32459109</v>
      </c>
      <c r="J287" s="135" t="s">
        <v>1211</v>
      </c>
      <c r="K287" s="140">
        <v>2</v>
      </c>
      <c r="L287" s="137" t="s">
        <v>955</v>
      </c>
      <c r="M287" s="137" t="s">
        <v>460</v>
      </c>
      <c r="N287" s="141" t="s">
        <v>902</v>
      </c>
      <c r="O287" s="135" t="s">
        <v>745</v>
      </c>
      <c r="P287" s="135" t="s">
        <v>745</v>
      </c>
      <c r="Q287" s="135" t="s">
        <v>745</v>
      </c>
      <c r="R287" s="148" t="s">
        <v>745</v>
      </c>
      <c r="S287" s="164">
        <v>285850123</v>
      </c>
      <c r="T287" s="147">
        <v>1</v>
      </c>
      <c r="U287" s="135" t="s">
        <v>1668</v>
      </c>
      <c r="V287" s="144">
        <v>45347</v>
      </c>
      <c r="W287" s="144">
        <v>45347</v>
      </c>
      <c r="X287" s="134">
        <v>8</v>
      </c>
      <c r="Y287" s="135" t="s">
        <v>232</v>
      </c>
      <c r="Z287" s="135" t="s">
        <v>898</v>
      </c>
      <c r="AA287" s="146">
        <v>44377</v>
      </c>
      <c r="AB287" s="145">
        <v>1</v>
      </c>
    </row>
    <row r="288" spans="1:28" s="161" customFormat="1" ht="51" x14ac:dyDescent="0.25">
      <c r="A288" s="135">
        <v>287</v>
      </c>
      <c r="B288" s="136">
        <v>43480</v>
      </c>
      <c r="C288" s="136">
        <v>43387</v>
      </c>
      <c r="D288" s="137" t="s">
        <v>1257</v>
      </c>
      <c r="E288" s="138" t="s">
        <v>1859</v>
      </c>
      <c r="F288" s="137" t="s">
        <v>1542</v>
      </c>
      <c r="G288" s="135" t="s">
        <v>229</v>
      </c>
      <c r="H288" s="139">
        <v>890980040</v>
      </c>
      <c r="I288" s="139">
        <v>43031516</v>
      </c>
      <c r="J288" s="135" t="s">
        <v>1212</v>
      </c>
      <c r="K288" s="140">
        <v>2</v>
      </c>
      <c r="L288" s="137" t="s">
        <v>1258</v>
      </c>
      <c r="M288" s="137" t="s">
        <v>460</v>
      </c>
      <c r="N288" s="141" t="s">
        <v>1259</v>
      </c>
      <c r="O288" s="135" t="s">
        <v>745</v>
      </c>
      <c r="P288" s="135" t="s">
        <v>745</v>
      </c>
      <c r="Q288" s="135" t="s">
        <v>745</v>
      </c>
      <c r="R288" s="135" t="s">
        <v>745</v>
      </c>
      <c r="S288" s="164">
        <v>10328038</v>
      </c>
      <c r="T288" s="147">
        <v>1</v>
      </c>
      <c r="U288" s="135" t="s">
        <v>1668</v>
      </c>
      <c r="V288" s="144">
        <v>46039</v>
      </c>
      <c r="W288" s="144">
        <v>46039</v>
      </c>
      <c r="X288" s="134">
        <v>8</v>
      </c>
      <c r="Y288" s="135" t="s">
        <v>232</v>
      </c>
      <c r="Z288" s="135" t="s">
        <v>898</v>
      </c>
      <c r="AA288" s="146">
        <v>44377</v>
      </c>
      <c r="AB288" s="145">
        <v>1</v>
      </c>
    </row>
    <row r="289" spans="1:28" s="161" customFormat="1" ht="51" x14ac:dyDescent="0.25">
      <c r="A289" s="135">
        <v>288</v>
      </c>
      <c r="B289" s="136">
        <v>43531</v>
      </c>
      <c r="C289" s="136">
        <v>43494</v>
      </c>
      <c r="D289" s="137" t="s">
        <v>51</v>
      </c>
      <c r="E289" s="138" t="s">
        <v>845</v>
      </c>
      <c r="F289" s="137" t="s">
        <v>846</v>
      </c>
      <c r="G289" s="135" t="s">
        <v>228</v>
      </c>
      <c r="H289" s="139">
        <v>8243031</v>
      </c>
      <c r="I289" s="139">
        <v>890980040</v>
      </c>
      <c r="J289" s="135" t="s">
        <v>232</v>
      </c>
      <c r="K289" s="140">
        <v>1</v>
      </c>
      <c r="L289" s="137" t="s">
        <v>381</v>
      </c>
      <c r="M289" s="137" t="s">
        <v>908</v>
      </c>
      <c r="N289" s="141" t="s">
        <v>870</v>
      </c>
      <c r="O289" s="135" t="s">
        <v>744</v>
      </c>
      <c r="P289" s="135" t="s">
        <v>0</v>
      </c>
      <c r="Q289" s="135" t="s">
        <v>0</v>
      </c>
      <c r="R289" s="148" t="s">
        <v>0</v>
      </c>
      <c r="S289" s="164">
        <v>75548097</v>
      </c>
      <c r="T289" s="147">
        <v>1</v>
      </c>
      <c r="U289" s="135" t="s">
        <v>1668</v>
      </c>
      <c r="V289" s="144">
        <v>46457</v>
      </c>
      <c r="W289" s="144">
        <v>46457</v>
      </c>
      <c r="X289" s="134">
        <v>8</v>
      </c>
      <c r="Y289" s="135" t="s">
        <v>848</v>
      </c>
      <c r="Z289" s="135" t="s">
        <v>1706</v>
      </c>
      <c r="AA289" s="146">
        <v>44377</v>
      </c>
      <c r="AB289" s="145">
        <v>1</v>
      </c>
    </row>
    <row r="290" spans="1:28" s="161" customFormat="1" ht="51" x14ac:dyDescent="0.25">
      <c r="A290" s="135">
        <v>289</v>
      </c>
      <c r="B290" s="136">
        <v>43543</v>
      </c>
      <c r="C290" s="136">
        <v>43494</v>
      </c>
      <c r="D290" s="137" t="s">
        <v>51</v>
      </c>
      <c r="E290" s="138" t="s">
        <v>849</v>
      </c>
      <c r="F290" s="137" t="s">
        <v>850</v>
      </c>
      <c r="G290" s="135" t="s">
        <v>228</v>
      </c>
      <c r="H290" s="139">
        <v>8291821</v>
      </c>
      <c r="I290" s="139">
        <v>890980040</v>
      </c>
      <c r="J290" s="135" t="s">
        <v>232</v>
      </c>
      <c r="K290" s="140">
        <v>1</v>
      </c>
      <c r="L290" s="137" t="s">
        <v>381</v>
      </c>
      <c r="M290" s="137" t="s">
        <v>908</v>
      </c>
      <c r="N290" s="141" t="s">
        <v>870</v>
      </c>
      <c r="O290" s="135" t="s">
        <v>744</v>
      </c>
      <c r="P290" s="135" t="s">
        <v>0</v>
      </c>
      <c r="Q290" s="135" t="s">
        <v>0</v>
      </c>
      <c r="R290" s="148" t="s">
        <v>0</v>
      </c>
      <c r="S290" s="164">
        <v>74435134</v>
      </c>
      <c r="T290" s="147">
        <v>1</v>
      </c>
      <c r="U290" s="135" t="s">
        <v>1668</v>
      </c>
      <c r="V290" s="144">
        <v>46465</v>
      </c>
      <c r="W290" s="144">
        <v>46465</v>
      </c>
      <c r="X290" s="134">
        <v>8</v>
      </c>
      <c r="Y290" s="135" t="s">
        <v>851</v>
      </c>
      <c r="Z290" s="135" t="s">
        <v>420</v>
      </c>
      <c r="AA290" s="146">
        <v>44377</v>
      </c>
      <c r="AB290" s="145">
        <v>1</v>
      </c>
    </row>
    <row r="291" spans="1:28" s="161" customFormat="1" ht="51" x14ac:dyDescent="0.25">
      <c r="A291" s="135">
        <v>290</v>
      </c>
      <c r="B291" s="136">
        <v>43504</v>
      </c>
      <c r="C291" s="136">
        <v>43494</v>
      </c>
      <c r="D291" s="137" t="s">
        <v>51</v>
      </c>
      <c r="E291" s="138" t="s">
        <v>852</v>
      </c>
      <c r="F291" s="137" t="s">
        <v>853</v>
      </c>
      <c r="G291" s="135" t="s">
        <v>228</v>
      </c>
      <c r="H291" s="139">
        <v>8281952</v>
      </c>
      <c r="I291" s="139">
        <v>890980040</v>
      </c>
      <c r="J291" s="135" t="s">
        <v>232</v>
      </c>
      <c r="K291" s="140">
        <v>1</v>
      </c>
      <c r="L291" s="137" t="s">
        <v>381</v>
      </c>
      <c r="M291" s="137" t="s">
        <v>908</v>
      </c>
      <c r="N291" s="141" t="s">
        <v>870</v>
      </c>
      <c r="O291" s="135" t="s">
        <v>744</v>
      </c>
      <c r="P291" s="135" t="s">
        <v>0</v>
      </c>
      <c r="Q291" s="135" t="s">
        <v>0</v>
      </c>
      <c r="R291" s="148" t="s">
        <v>0</v>
      </c>
      <c r="S291" s="164">
        <v>73075857</v>
      </c>
      <c r="T291" s="147">
        <v>1</v>
      </c>
      <c r="U291" s="135" t="s">
        <v>1668</v>
      </c>
      <c r="V291" s="144">
        <v>46430</v>
      </c>
      <c r="W291" s="144">
        <v>46430</v>
      </c>
      <c r="X291" s="134">
        <v>8</v>
      </c>
      <c r="Y291" s="135" t="s">
        <v>854</v>
      </c>
      <c r="Z291" s="135" t="s">
        <v>431</v>
      </c>
      <c r="AA291" s="146">
        <v>44377</v>
      </c>
      <c r="AB291" s="145">
        <v>1</v>
      </c>
    </row>
    <row r="292" spans="1:28" s="161" customFormat="1" ht="51" x14ac:dyDescent="0.25">
      <c r="A292" s="135">
        <v>291</v>
      </c>
      <c r="B292" s="136">
        <v>43565</v>
      </c>
      <c r="C292" s="136">
        <v>43494</v>
      </c>
      <c r="D292" s="137" t="s">
        <v>51</v>
      </c>
      <c r="E292" s="138" t="s">
        <v>1260</v>
      </c>
      <c r="F292" s="137" t="s">
        <v>1261</v>
      </c>
      <c r="G292" s="135" t="s">
        <v>228</v>
      </c>
      <c r="H292" s="139">
        <v>3488214</v>
      </c>
      <c r="I292" s="139">
        <v>890980040</v>
      </c>
      <c r="J292" s="135" t="s">
        <v>232</v>
      </c>
      <c r="K292" s="140">
        <v>1</v>
      </c>
      <c r="L292" s="137" t="s">
        <v>381</v>
      </c>
      <c r="M292" s="137" t="s">
        <v>908</v>
      </c>
      <c r="N292" s="141" t="s">
        <v>870</v>
      </c>
      <c r="O292" s="135" t="s">
        <v>744</v>
      </c>
      <c r="P292" s="135" t="s">
        <v>744</v>
      </c>
      <c r="Q292" s="135" t="s">
        <v>744</v>
      </c>
      <c r="R292" s="135" t="s">
        <v>744</v>
      </c>
      <c r="S292" s="164">
        <v>72697138</v>
      </c>
      <c r="T292" s="147">
        <v>1</v>
      </c>
      <c r="U292" s="135" t="s">
        <v>1668</v>
      </c>
      <c r="V292" s="144">
        <v>47246</v>
      </c>
      <c r="W292" s="144">
        <v>47246</v>
      </c>
      <c r="X292" s="134">
        <v>8</v>
      </c>
      <c r="Y292" s="135" t="s">
        <v>1213</v>
      </c>
      <c r="Z292" s="135" t="s">
        <v>431</v>
      </c>
      <c r="AA292" s="146">
        <v>44377</v>
      </c>
      <c r="AB292" s="145">
        <v>1</v>
      </c>
    </row>
    <row r="293" spans="1:28" s="182" customFormat="1" ht="51" x14ac:dyDescent="0.25">
      <c r="A293" s="135">
        <v>292</v>
      </c>
      <c r="B293" s="149">
        <v>43536</v>
      </c>
      <c r="C293" s="149">
        <v>43495</v>
      </c>
      <c r="D293" s="150" t="s">
        <v>51</v>
      </c>
      <c r="E293" s="151" t="s">
        <v>855</v>
      </c>
      <c r="F293" s="150" t="s">
        <v>856</v>
      </c>
      <c r="G293" s="152" t="s">
        <v>228</v>
      </c>
      <c r="H293" s="153">
        <v>32414328</v>
      </c>
      <c r="I293" s="153">
        <v>890980040</v>
      </c>
      <c r="J293" s="152" t="s">
        <v>232</v>
      </c>
      <c r="K293" s="154">
        <v>1</v>
      </c>
      <c r="L293" s="150" t="s">
        <v>381</v>
      </c>
      <c r="M293" s="150" t="s">
        <v>908</v>
      </c>
      <c r="N293" s="155" t="s">
        <v>870</v>
      </c>
      <c r="O293" s="152" t="s">
        <v>744</v>
      </c>
      <c r="P293" s="152" t="s">
        <v>0</v>
      </c>
      <c r="Q293" s="152" t="s">
        <v>0</v>
      </c>
      <c r="R293" s="156" t="s">
        <v>0</v>
      </c>
      <c r="S293" s="164">
        <v>69611538</v>
      </c>
      <c r="T293" s="157">
        <v>1</v>
      </c>
      <c r="U293" s="152" t="s">
        <v>1668</v>
      </c>
      <c r="V293" s="158">
        <v>46458</v>
      </c>
      <c r="W293" s="158">
        <v>46458</v>
      </c>
      <c r="X293" s="134">
        <v>8</v>
      </c>
      <c r="Y293" s="152" t="s">
        <v>857</v>
      </c>
      <c r="Z293" s="152" t="s">
        <v>1707</v>
      </c>
      <c r="AA293" s="187">
        <v>44377</v>
      </c>
      <c r="AB293" s="159">
        <v>1</v>
      </c>
    </row>
    <row r="294" spans="1:28" s="161" customFormat="1" ht="51" x14ac:dyDescent="0.25">
      <c r="A294" s="135">
        <v>293</v>
      </c>
      <c r="B294" s="136">
        <v>43656</v>
      </c>
      <c r="C294" s="136">
        <v>43495</v>
      </c>
      <c r="D294" s="137" t="s">
        <v>51</v>
      </c>
      <c r="E294" s="138" t="s">
        <v>1203</v>
      </c>
      <c r="F294" s="137" t="s">
        <v>1204</v>
      </c>
      <c r="G294" s="135" t="s">
        <v>228</v>
      </c>
      <c r="H294" s="139">
        <v>32422549</v>
      </c>
      <c r="I294" s="139">
        <v>890980040</v>
      </c>
      <c r="J294" s="135" t="s">
        <v>232</v>
      </c>
      <c r="K294" s="140">
        <v>1</v>
      </c>
      <c r="L294" s="137" t="s">
        <v>381</v>
      </c>
      <c r="M294" s="137" t="s">
        <v>908</v>
      </c>
      <c r="N294" s="141" t="s">
        <v>870</v>
      </c>
      <c r="O294" s="135" t="s">
        <v>744</v>
      </c>
      <c r="P294" s="135" t="s">
        <v>744</v>
      </c>
      <c r="Q294" s="135" t="s">
        <v>744</v>
      </c>
      <c r="R294" s="148" t="s">
        <v>744</v>
      </c>
      <c r="S294" s="164">
        <v>70671984</v>
      </c>
      <c r="T294" s="147">
        <v>1</v>
      </c>
      <c r="U294" s="135" t="s">
        <v>1668</v>
      </c>
      <c r="V294" s="144">
        <v>47338</v>
      </c>
      <c r="W294" s="144">
        <v>47338</v>
      </c>
      <c r="X294" s="134">
        <v>8</v>
      </c>
      <c r="Y294" s="135" t="s">
        <v>1205</v>
      </c>
      <c r="Z294" s="135" t="s">
        <v>420</v>
      </c>
      <c r="AA294" s="146">
        <v>44377</v>
      </c>
      <c r="AB294" s="145">
        <v>1</v>
      </c>
    </row>
    <row r="295" spans="1:28" s="161" customFormat="1" ht="51" x14ac:dyDescent="0.25">
      <c r="A295" s="135">
        <v>294</v>
      </c>
      <c r="B295" s="136">
        <v>43543</v>
      </c>
      <c r="C295" s="136">
        <v>43495</v>
      </c>
      <c r="D295" s="137" t="s">
        <v>51</v>
      </c>
      <c r="E295" s="138" t="s">
        <v>858</v>
      </c>
      <c r="F295" s="137" t="s">
        <v>859</v>
      </c>
      <c r="G295" s="135" t="s">
        <v>228</v>
      </c>
      <c r="H295" s="139">
        <v>8262496</v>
      </c>
      <c r="I295" s="139">
        <v>890980040</v>
      </c>
      <c r="J295" s="135" t="s">
        <v>232</v>
      </c>
      <c r="K295" s="140">
        <v>1</v>
      </c>
      <c r="L295" s="137" t="s">
        <v>381</v>
      </c>
      <c r="M295" s="137" t="s">
        <v>908</v>
      </c>
      <c r="N295" s="141" t="s">
        <v>870</v>
      </c>
      <c r="O295" s="135" t="s">
        <v>744</v>
      </c>
      <c r="P295" s="135" t="s">
        <v>0</v>
      </c>
      <c r="Q295" s="135" t="s">
        <v>0</v>
      </c>
      <c r="R295" s="148" t="s">
        <v>0</v>
      </c>
      <c r="S295" s="164">
        <v>75156901</v>
      </c>
      <c r="T295" s="147">
        <v>1</v>
      </c>
      <c r="U295" s="135" t="s">
        <v>1668</v>
      </c>
      <c r="V295" s="144">
        <v>46465</v>
      </c>
      <c r="W295" s="144">
        <v>46465</v>
      </c>
      <c r="X295" s="134">
        <v>8</v>
      </c>
      <c r="Y295" s="135" t="s">
        <v>860</v>
      </c>
      <c r="Z295" s="135" t="s">
        <v>420</v>
      </c>
      <c r="AA295" s="146">
        <v>44377</v>
      </c>
      <c r="AB295" s="145">
        <v>1</v>
      </c>
    </row>
    <row r="296" spans="1:28" s="161" customFormat="1" ht="51" x14ac:dyDescent="0.25">
      <c r="A296" s="135">
        <v>295</v>
      </c>
      <c r="B296" s="136">
        <v>43504</v>
      </c>
      <c r="C296" s="136">
        <v>43494</v>
      </c>
      <c r="D296" s="137" t="s">
        <v>51</v>
      </c>
      <c r="E296" s="138" t="s">
        <v>1543</v>
      </c>
      <c r="F296" s="138" t="s">
        <v>861</v>
      </c>
      <c r="G296" s="135" t="s">
        <v>228</v>
      </c>
      <c r="H296" s="139">
        <v>21842154</v>
      </c>
      <c r="I296" s="139">
        <v>890980040</v>
      </c>
      <c r="J296" s="135" t="s">
        <v>364</v>
      </c>
      <c r="K296" s="140">
        <v>1</v>
      </c>
      <c r="L296" s="137" t="s">
        <v>1330</v>
      </c>
      <c r="M296" s="137" t="s">
        <v>908</v>
      </c>
      <c r="N296" s="141" t="s">
        <v>870</v>
      </c>
      <c r="O296" s="135" t="s">
        <v>744</v>
      </c>
      <c r="P296" s="135" t="s">
        <v>0</v>
      </c>
      <c r="Q296" s="135" t="s">
        <v>0</v>
      </c>
      <c r="R296" s="148" t="s">
        <v>0</v>
      </c>
      <c r="S296" s="164">
        <v>59384145</v>
      </c>
      <c r="T296" s="147">
        <v>1</v>
      </c>
      <c r="U296" s="135" t="s">
        <v>1668</v>
      </c>
      <c r="V296" s="144">
        <v>46430</v>
      </c>
      <c r="W296" s="144">
        <v>46430</v>
      </c>
      <c r="X296" s="134">
        <v>8</v>
      </c>
      <c r="Y296" s="135" t="s">
        <v>1708</v>
      </c>
      <c r="Z296" s="135" t="s">
        <v>1329</v>
      </c>
      <c r="AA296" s="146">
        <v>44377</v>
      </c>
      <c r="AB296" s="145">
        <v>1</v>
      </c>
    </row>
    <row r="297" spans="1:28" s="161" customFormat="1" ht="51" x14ac:dyDescent="0.25">
      <c r="A297" s="135">
        <v>296</v>
      </c>
      <c r="B297" s="136">
        <v>43497</v>
      </c>
      <c r="C297" s="136">
        <v>43494</v>
      </c>
      <c r="D297" s="137" t="s">
        <v>51</v>
      </c>
      <c r="E297" s="138" t="s">
        <v>1544</v>
      </c>
      <c r="F297" s="138" t="s">
        <v>862</v>
      </c>
      <c r="G297" s="135" t="s">
        <v>228</v>
      </c>
      <c r="H297" s="139">
        <v>10212392</v>
      </c>
      <c r="I297" s="139">
        <v>890980040</v>
      </c>
      <c r="J297" s="135" t="s">
        <v>364</v>
      </c>
      <c r="K297" s="140">
        <v>1</v>
      </c>
      <c r="L297" s="137" t="s">
        <v>1330</v>
      </c>
      <c r="M297" s="137" t="s">
        <v>908</v>
      </c>
      <c r="N297" s="141" t="s">
        <v>870</v>
      </c>
      <c r="O297" s="135" t="s">
        <v>744</v>
      </c>
      <c r="P297" s="135" t="s">
        <v>0</v>
      </c>
      <c r="Q297" s="135" t="s">
        <v>0</v>
      </c>
      <c r="R297" s="148" t="s">
        <v>0</v>
      </c>
      <c r="S297" s="164">
        <v>59714319</v>
      </c>
      <c r="T297" s="147">
        <v>1</v>
      </c>
      <c r="U297" s="135" t="s">
        <v>1668</v>
      </c>
      <c r="V297" s="144">
        <v>46425</v>
      </c>
      <c r="W297" s="144">
        <v>46425</v>
      </c>
      <c r="X297" s="134">
        <v>8</v>
      </c>
      <c r="Y297" s="135" t="s">
        <v>1709</v>
      </c>
      <c r="Z297" s="135" t="s">
        <v>1710</v>
      </c>
      <c r="AA297" s="146">
        <v>44377</v>
      </c>
      <c r="AB297" s="145">
        <v>1</v>
      </c>
    </row>
    <row r="298" spans="1:28" s="161" customFormat="1" ht="51" x14ac:dyDescent="0.25">
      <c r="A298" s="135">
        <v>297</v>
      </c>
      <c r="B298" s="136">
        <v>43578</v>
      </c>
      <c r="C298" s="136">
        <v>43495</v>
      </c>
      <c r="D298" s="137" t="s">
        <v>51</v>
      </c>
      <c r="E298" s="138" t="s">
        <v>1545</v>
      </c>
      <c r="F298" s="137" t="s">
        <v>863</v>
      </c>
      <c r="G298" s="135" t="s">
        <v>228</v>
      </c>
      <c r="H298" s="139">
        <v>8284215</v>
      </c>
      <c r="I298" s="139">
        <v>890980040</v>
      </c>
      <c r="J298" s="135" t="s">
        <v>364</v>
      </c>
      <c r="K298" s="140">
        <v>1</v>
      </c>
      <c r="L298" s="137" t="s">
        <v>1330</v>
      </c>
      <c r="M298" s="137" t="s">
        <v>908</v>
      </c>
      <c r="N298" s="141" t="s">
        <v>870</v>
      </c>
      <c r="O298" s="135" t="s">
        <v>744</v>
      </c>
      <c r="P298" s="135" t="s">
        <v>0</v>
      </c>
      <c r="Q298" s="135" t="s">
        <v>0</v>
      </c>
      <c r="R298" s="148" t="s">
        <v>0</v>
      </c>
      <c r="S298" s="164">
        <v>59391653</v>
      </c>
      <c r="T298" s="147">
        <v>1</v>
      </c>
      <c r="U298" s="135" t="s">
        <v>1668</v>
      </c>
      <c r="V298" s="144">
        <v>46500</v>
      </c>
      <c r="W298" s="144">
        <v>46500</v>
      </c>
      <c r="X298" s="134">
        <v>8</v>
      </c>
      <c r="Y298" s="135" t="s">
        <v>1711</v>
      </c>
      <c r="Z298" s="135" t="s">
        <v>1329</v>
      </c>
      <c r="AA298" s="146">
        <v>44377</v>
      </c>
      <c r="AB298" s="145">
        <v>1</v>
      </c>
    </row>
    <row r="299" spans="1:28" s="161" customFormat="1" ht="51" x14ac:dyDescent="0.25">
      <c r="A299" s="135">
        <v>298</v>
      </c>
      <c r="B299" s="136">
        <v>43507</v>
      </c>
      <c r="C299" s="136">
        <v>43494</v>
      </c>
      <c r="D299" s="137" t="s">
        <v>51</v>
      </c>
      <c r="E299" s="138" t="s">
        <v>1546</v>
      </c>
      <c r="F299" s="137" t="s">
        <v>864</v>
      </c>
      <c r="G299" s="135" t="s">
        <v>228</v>
      </c>
      <c r="H299" s="139">
        <v>8263572</v>
      </c>
      <c r="I299" s="139">
        <v>890980040</v>
      </c>
      <c r="J299" s="135" t="s">
        <v>364</v>
      </c>
      <c r="K299" s="140">
        <v>1</v>
      </c>
      <c r="L299" s="137" t="s">
        <v>1330</v>
      </c>
      <c r="M299" s="137" t="s">
        <v>908</v>
      </c>
      <c r="N299" s="141" t="s">
        <v>870</v>
      </c>
      <c r="O299" s="135" t="s">
        <v>744</v>
      </c>
      <c r="P299" s="135" t="s">
        <v>0</v>
      </c>
      <c r="Q299" s="135" t="s">
        <v>0</v>
      </c>
      <c r="R299" s="148" t="s">
        <v>0</v>
      </c>
      <c r="S299" s="164">
        <v>59425195</v>
      </c>
      <c r="T299" s="147">
        <v>1</v>
      </c>
      <c r="U299" s="135" t="s">
        <v>1668</v>
      </c>
      <c r="V299" s="144">
        <v>46429</v>
      </c>
      <c r="W299" s="144">
        <v>46429</v>
      </c>
      <c r="X299" s="134">
        <v>8</v>
      </c>
      <c r="Y299" s="135" t="s">
        <v>1712</v>
      </c>
      <c r="Z299" s="135" t="s">
        <v>1329</v>
      </c>
      <c r="AA299" s="146">
        <v>44377</v>
      </c>
      <c r="AB299" s="145">
        <v>1</v>
      </c>
    </row>
    <row r="300" spans="1:28" s="161" customFormat="1" ht="51" x14ac:dyDescent="0.25">
      <c r="A300" s="135">
        <v>299</v>
      </c>
      <c r="B300" s="136">
        <v>43598</v>
      </c>
      <c r="C300" s="136">
        <v>43494</v>
      </c>
      <c r="D300" s="137" t="s">
        <v>51</v>
      </c>
      <c r="E300" s="138" t="s">
        <v>1547</v>
      </c>
      <c r="F300" s="137" t="s">
        <v>865</v>
      </c>
      <c r="G300" s="135" t="s">
        <v>228</v>
      </c>
      <c r="H300" s="139">
        <v>27762879</v>
      </c>
      <c r="I300" s="139">
        <v>890980040</v>
      </c>
      <c r="J300" s="135" t="s">
        <v>364</v>
      </c>
      <c r="K300" s="140">
        <v>1</v>
      </c>
      <c r="L300" s="137" t="s">
        <v>1330</v>
      </c>
      <c r="M300" s="137" t="s">
        <v>908</v>
      </c>
      <c r="N300" s="141" t="s">
        <v>870</v>
      </c>
      <c r="O300" s="135" t="s">
        <v>744</v>
      </c>
      <c r="P300" s="135" t="s">
        <v>0</v>
      </c>
      <c r="Q300" s="135" t="s">
        <v>0</v>
      </c>
      <c r="R300" s="148" t="s">
        <v>0</v>
      </c>
      <c r="S300" s="164">
        <v>59638472</v>
      </c>
      <c r="T300" s="147">
        <v>1</v>
      </c>
      <c r="U300" s="135" t="s">
        <v>1668</v>
      </c>
      <c r="V300" s="144">
        <v>46522</v>
      </c>
      <c r="W300" s="144">
        <v>46522</v>
      </c>
      <c r="X300" s="134">
        <v>8</v>
      </c>
      <c r="Y300" s="135" t="s">
        <v>1713</v>
      </c>
      <c r="Z300" s="135" t="s">
        <v>1329</v>
      </c>
      <c r="AA300" s="146">
        <v>44377</v>
      </c>
      <c r="AB300" s="145">
        <v>1</v>
      </c>
    </row>
    <row r="301" spans="1:28" s="161" customFormat="1" ht="51" x14ac:dyDescent="0.25">
      <c r="A301" s="135">
        <v>300</v>
      </c>
      <c r="B301" s="136">
        <v>43532</v>
      </c>
      <c r="C301" s="136">
        <v>43495</v>
      </c>
      <c r="D301" s="137" t="s">
        <v>51</v>
      </c>
      <c r="E301" s="138" t="s">
        <v>1548</v>
      </c>
      <c r="F301" s="138" t="s">
        <v>866</v>
      </c>
      <c r="G301" s="135" t="s">
        <v>228</v>
      </c>
      <c r="H301" s="139">
        <v>14962743</v>
      </c>
      <c r="I301" s="139">
        <v>890980040</v>
      </c>
      <c r="J301" s="135" t="s">
        <v>364</v>
      </c>
      <c r="K301" s="140">
        <v>1</v>
      </c>
      <c r="L301" s="137" t="s">
        <v>1330</v>
      </c>
      <c r="M301" s="137" t="s">
        <v>908</v>
      </c>
      <c r="N301" s="141" t="s">
        <v>870</v>
      </c>
      <c r="O301" s="135" t="s">
        <v>744</v>
      </c>
      <c r="P301" s="135" t="s">
        <v>0</v>
      </c>
      <c r="Q301" s="135" t="s">
        <v>0</v>
      </c>
      <c r="R301" s="148" t="s">
        <v>0</v>
      </c>
      <c r="S301" s="164">
        <v>71414651</v>
      </c>
      <c r="T301" s="147">
        <v>1</v>
      </c>
      <c r="U301" s="135" t="s">
        <v>1668</v>
      </c>
      <c r="V301" s="144">
        <v>46464</v>
      </c>
      <c r="W301" s="144">
        <v>46464</v>
      </c>
      <c r="X301" s="134">
        <v>8</v>
      </c>
      <c r="Y301" s="135" t="s">
        <v>1714</v>
      </c>
      <c r="Z301" s="135" t="s">
        <v>1715</v>
      </c>
      <c r="AA301" s="146">
        <v>44377</v>
      </c>
      <c r="AB301" s="145">
        <v>1</v>
      </c>
    </row>
    <row r="302" spans="1:28" s="161" customFormat="1" ht="51" x14ac:dyDescent="0.25">
      <c r="A302" s="135">
        <v>301</v>
      </c>
      <c r="B302" s="136">
        <v>43530</v>
      </c>
      <c r="C302" s="136">
        <v>43494</v>
      </c>
      <c r="D302" s="137" t="s">
        <v>51</v>
      </c>
      <c r="E302" s="138" t="s">
        <v>1549</v>
      </c>
      <c r="F302" s="137" t="s">
        <v>867</v>
      </c>
      <c r="G302" s="135" t="s">
        <v>228</v>
      </c>
      <c r="H302" s="139">
        <v>13801086</v>
      </c>
      <c r="I302" s="139">
        <v>890980040</v>
      </c>
      <c r="J302" s="135" t="s">
        <v>364</v>
      </c>
      <c r="K302" s="140">
        <v>1</v>
      </c>
      <c r="L302" s="137" t="s">
        <v>1330</v>
      </c>
      <c r="M302" s="137" t="s">
        <v>908</v>
      </c>
      <c r="N302" s="141" t="s">
        <v>870</v>
      </c>
      <c r="O302" s="135" t="s">
        <v>744</v>
      </c>
      <c r="P302" s="135" t="s">
        <v>0</v>
      </c>
      <c r="Q302" s="135" t="s">
        <v>0</v>
      </c>
      <c r="R302" s="162" t="s">
        <v>0</v>
      </c>
      <c r="S302" s="164">
        <v>69741650</v>
      </c>
      <c r="T302" s="147">
        <v>1</v>
      </c>
      <c r="U302" s="135" t="s">
        <v>1668</v>
      </c>
      <c r="V302" s="144">
        <v>46464</v>
      </c>
      <c r="W302" s="144">
        <v>46464</v>
      </c>
      <c r="X302" s="134">
        <v>8</v>
      </c>
      <c r="Y302" s="135" t="s">
        <v>1716</v>
      </c>
      <c r="Z302" s="135" t="s">
        <v>1715</v>
      </c>
      <c r="AA302" s="146">
        <v>44377</v>
      </c>
      <c r="AB302" s="145">
        <v>1</v>
      </c>
    </row>
    <row r="303" spans="1:28" s="161" customFormat="1" ht="51" x14ac:dyDescent="0.25">
      <c r="A303" s="135">
        <v>302</v>
      </c>
      <c r="B303" s="136">
        <v>43501</v>
      </c>
      <c r="C303" s="136">
        <v>43495</v>
      </c>
      <c r="D303" s="137" t="s">
        <v>51</v>
      </c>
      <c r="E303" s="138" t="s">
        <v>868</v>
      </c>
      <c r="F303" s="137" t="s">
        <v>963</v>
      </c>
      <c r="G303" s="135" t="s">
        <v>228</v>
      </c>
      <c r="H303" s="139">
        <v>8343843</v>
      </c>
      <c r="I303" s="139">
        <v>890980040</v>
      </c>
      <c r="J303" s="135" t="s">
        <v>364</v>
      </c>
      <c r="K303" s="140">
        <v>1</v>
      </c>
      <c r="L303" s="137" t="s">
        <v>1297</v>
      </c>
      <c r="M303" s="137" t="s">
        <v>908</v>
      </c>
      <c r="N303" s="141" t="s">
        <v>870</v>
      </c>
      <c r="O303" s="135" t="s">
        <v>744</v>
      </c>
      <c r="P303" s="135" t="s">
        <v>0</v>
      </c>
      <c r="Q303" s="135" t="s">
        <v>0</v>
      </c>
      <c r="R303" s="148" t="s">
        <v>0</v>
      </c>
      <c r="S303" s="164">
        <v>82647857</v>
      </c>
      <c r="T303" s="147">
        <v>1</v>
      </c>
      <c r="U303" s="135" t="s">
        <v>1668</v>
      </c>
      <c r="V303" s="144">
        <v>46429</v>
      </c>
      <c r="W303" s="144">
        <v>46429</v>
      </c>
      <c r="X303" s="134">
        <v>8</v>
      </c>
      <c r="Y303" s="135" t="s">
        <v>1717</v>
      </c>
      <c r="Z303" s="135" t="s">
        <v>1329</v>
      </c>
      <c r="AA303" s="146">
        <v>44377</v>
      </c>
      <c r="AB303" s="145">
        <v>1</v>
      </c>
    </row>
    <row r="304" spans="1:28" s="161" customFormat="1" ht="51" x14ac:dyDescent="0.25">
      <c r="A304" s="135">
        <v>303</v>
      </c>
      <c r="B304" s="136">
        <v>43503</v>
      </c>
      <c r="C304" s="136">
        <v>43495</v>
      </c>
      <c r="D304" s="137" t="s">
        <v>51</v>
      </c>
      <c r="E304" s="138" t="s">
        <v>872</v>
      </c>
      <c r="F304" s="137" t="s">
        <v>964</v>
      </c>
      <c r="G304" s="135" t="s">
        <v>228</v>
      </c>
      <c r="H304" s="139">
        <v>8282516</v>
      </c>
      <c r="I304" s="139">
        <v>890980040</v>
      </c>
      <c r="J304" s="135" t="s">
        <v>364</v>
      </c>
      <c r="K304" s="140">
        <v>1</v>
      </c>
      <c r="L304" s="137" t="s">
        <v>1297</v>
      </c>
      <c r="M304" s="137" t="s">
        <v>908</v>
      </c>
      <c r="N304" s="141" t="s">
        <v>870</v>
      </c>
      <c r="O304" s="135" t="s">
        <v>744</v>
      </c>
      <c r="P304" s="135" t="s">
        <v>0</v>
      </c>
      <c r="Q304" s="135" t="s">
        <v>0</v>
      </c>
      <c r="R304" s="148" t="s">
        <v>0</v>
      </c>
      <c r="S304" s="164">
        <v>81899757</v>
      </c>
      <c r="T304" s="147">
        <v>1</v>
      </c>
      <c r="U304" s="135" t="s">
        <v>1668</v>
      </c>
      <c r="V304" s="144">
        <v>46426</v>
      </c>
      <c r="W304" s="144">
        <v>46426</v>
      </c>
      <c r="X304" s="134">
        <v>8</v>
      </c>
      <c r="Y304" s="135" t="s">
        <v>1718</v>
      </c>
      <c r="Z304" s="135" t="s">
        <v>1329</v>
      </c>
      <c r="AA304" s="146">
        <v>44377</v>
      </c>
      <c r="AB304" s="145">
        <v>1</v>
      </c>
    </row>
    <row r="305" spans="1:28" s="161" customFormat="1" ht="51" x14ac:dyDescent="0.25">
      <c r="A305" s="135">
        <v>304</v>
      </c>
      <c r="B305" s="136">
        <v>43522</v>
      </c>
      <c r="C305" s="136">
        <v>43495</v>
      </c>
      <c r="D305" s="137" t="s">
        <v>51</v>
      </c>
      <c r="E305" s="138" t="s">
        <v>873</v>
      </c>
      <c r="F305" s="137" t="s">
        <v>965</v>
      </c>
      <c r="G305" s="135" t="s">
        <v>228</v>
      </c>
      <c r="H305" s="139">
        <v>32442817</v>
      </c>
      <c r="I305" s="139">
        <v>890980040</v>
      </c>
      <c r="J305" s="135" t="s">
        <v>364</v>
      </c>
      <c r="K305" s="140">
        <v>1</v>
      </c>
      <c r="L305" s="137" t="s">
        <v>1297</v>
      </c>
      <c r="M305" s="137" t="s">
        <v>908</v>
      </c>
      <c r="N305" s="141" t="s">
        <v>870</v>
      </c>
      <c r="O305" s="135" t="s">
        <v>744</v>
      </c>
      <c r="P305" s="135" t="s">
        <v>0</v>
      </c>
      <c r="Q305" s="135" t="s">
        <v>0</v>
      </c>
      <c r="R305" s="148" t="s">
        <v>0</v>
      </c>
      <c r="S305" s="164">
        <v>77817872</v>
      </c>
      <c r="T305" s="147">
        <v>1</v>
      </c>
      <c r="U305" s="135" t="s">
        <v>1669</v>
      </c>
      <c r="V305" s="144">
        <v>46466</v>
      </c>
      <c r="W305" s="144">
        <v>46466</v>
      </c>
      <c r="X305" s="134">
        <v>8</v>
      </c>
      <c r="Y305" s="135" t="s">
        <v>1719</v>
      </c>
      <c r="Z305" s="135" t="s">
        <v>1329</v>
      </c>
      <c r="AA305" s="146">
        <v>44377</v>
      </c>
      <c r="AB305" s="145">
        <v>1</v>
      </c>
    </row>
    <row r="306" spans="1:28" s="161" customFormat="1" ht="38.25" x14ac:dyDescent="0.25">
      <c r="A306" s="135">
        <v>305</v>
      </c>
      <c r="B306" s="136">
        <v>43502</v>
      </c>
      <c r="C306" s="136">
        <v>43167</v>
      </c>
      <c r="D306" s="137" t="s">
        <v>51</v>
      </c>
      <c r="E306" s="138" t="s">
        <v>1550</v>
      </c>
      <c r="F306" s="137" t="s">
        <v>966</v>
      </c>
      <c r="G306" s="135" t="s">
        <v>228</v>
      </c>
      <c r="H306" s="139">
        <v>890980040</v>
      </c>
      <c r="I306" s="139">
        <v>98620210</v>
      </c>
      <c r="J306" s="135" t="s">
        <v>874</v>
      </c>
      <c r="K306" s="140">
        <v>2</v>
      </c>
      <c r="L306" s="137" t="s">
        <v>1551</v>
      </c>
      <c r="M306" s="137" t="s">
        <v>875</v>
      </c>
      <c r="N306" s="141" t="s">
        <v>876</v>
      </c>
      <c r="O306" s="135" t="s">
        <v>745</v>
      </c>
      <c r="P306" s="135" t="s">
        <v>745</v>
      </c>
      <c r="Q306" s="135" t="s">
        <v>744</v>
      </c>
      <c r="R306" s="148" t="s">
        <v>745</v>
      </c>
      <c r="S306" s="164">
        <v>130000000</v>
      </c>
      <c r="T306" s="147">
        <v>1</v>
      </c>
      <c r="U306" s="135" t="s">
        <v>1668</v>
      </c>
      <c r="V306" s="144">
        <v>47155</v>
      </c>
      <c r="W306" s="144">
        <v>47155</v>
      </c>
      <c r="X306" s="134">
        <v>8</v>
      </c>
      <c r="Y306" s="135" t="s">
        <v>364</v>
      </c>
      <c r="Z306" s="135" t="s">
        <v>1330</v>
      </c>
      <c r="AA306" s="146">
        <v>44377</v>
      </c>
      <c r="AB306" s="145">
        <v>1</v>
      </c>
    </row>
    <row r="307" spans="1:28" s="161" customFormat="1" ht="38.25" x14ac:dyDescent="0.25">
      <c r="A307" s="135">
        <v>306</v>
      </c>
      <c r="B307" s="136">
        <v>43502</v>
      </c>
      <c r="C307" s="136">
        <v>43479</v>
      </c>
      <c r="D307" s="137" t="s">
        <v>877</v>
      </c>
      <c r="E307" s="138" t="s">
        <v>878</v>
      </c>
      <c r="F307" s="137" t="s">
        <v>967</v>
      </c>
      <c r="G307" s="135" t="s">
        <v>228</v>
      </c>
      <c r="H307" s="139">
        <v>890980040</v>
      </c>
      <c r="I307" s="139">
        <v>8063265</v>
      </c>
      <c r="J307" s="135" t="s">
        <v>879</v>
      </c>
      <c r="K307" s="140">
        <v>2</v>
      </c>
      <c r="L307" s="137" t="s">
        <v>880</v>
      </c>
      <c r="M307" s="137" t="s">
        <v>881</v>
      </c>
      <c r="N307" s="141" t="s">
        <v>882</v>
      </c>
      <c r="O307" s="135" t="s">
        <v>745</v>
      </c>
      <c r="P307" s="135" t="s">
        <v>745</v>
      </c>
      <c r="Q307" s="135" t="s">
        <v>744</v>
      </c>
      <c r="R307" s="148" t="s">
        <v>745</v>
      </c>
      <c r="S307" s="164">
        <v>8850000</v>
      </c>
      <c r="T307" s="147">
        <v>1</v>
      </c>
      <c r="U307" s="135" t="s">
        <v>1660</v>
      </c>
      <c r="V307" s="144">
        <v>47155</v>
      </c>
      <c r="W307" s="144">
        <v>47155</v>
      </c>
      <c r="X307" s="134">
        <v>8</v>
      </c>
      <c r="Y307" s="135" t="s">
        <v>232</v>
      </c>
      <c r="Z307" s="135" t="s">
        <v>883</v>
      </c>
      <c r="AA307" s="146">
        <v>44377</v>
      </c>
      <c r="AB307" s="145">
        <v>2</v>
      </c>
    </row>
    <row r="308" spans="1:28" s="182" customFormat="1" ht="38.25" x14ac:dyDescent="0.25">
      <c r="A308" s="135">
        <v>307</v>
      </c>
      <c r="B308" s="149">
        <v>43496</v>
      </c>
      <c r="C308" s="149">
        <v>43420</v>
      </c>
      <c r="D308" s="150" t="s">
        <v>884</v>
      </c>
      <c r="E308" s="151" t="s">
        <v>885</v>
      </c>
      <c r="F308" s="150" t="s">
        <v>968</v>
      </c>
      <c r="G308" s="152" t="s">
        <v>228</v>
      </c>
      <c r="H308" s="153">
        <v>890980040</v>
      </c>
      <c r="I308" s="153">
        <v>17339770</v>
      </c>
      <c r="J308" s="152" t="s">
        <v>886</v>
      </c>
      <c r="K308" s="154">
        <v>2</v>
      </c>
      <c r="L308" s="150" t="s">
        <v>887</v>
      </c>
      <c r="M308" s="150" t="s">
        <v>869</v>
      </c>
      <c r="N308" s="155" t="s">
        <v>882</v>
      </c>
      <c r="O308" s="152" t="s">
        <v>744</v>
      </c>
      <c r="P308" s="152" t="s">
        <v>744</v>
      </c>
      <c r="Q308" s="152" t="s">
        <v>0</v>
      </c>
      <c r="R308" s="156" t="s">
        <v>744</v>
      </c>
      <c r="S308" s="164">
        <v>99471097</v>
      </c>
      <c r="T308" s="157">
        <v>1</v>
      </c>
      <c r="U308" s="152" t="s">
        <v>1668</v>
      </c>
      <c r="V308" s="158">
        <v>47268</v>
      </c>
      <c r="W308" s="158">
        <v>47268</v>
      </c>
      <c r="X308" s="134">
        <v>8</v>
      </c>
      <c r="Y308" s="152" t="s">
        <v>232</v>
      </c>
      <c r="Z308" s="152" t="s">
        <v>372</v>
      </c>
      <c r="AA308" s="187">
        <v>44377</v>
      </c>
      <c r="AB308" s="159">
        <v>1</v>
      </c>
    </row>
    <row r="309" spans="1:28" s="161" customFormat="1" ht="38.25" x14ac:dyDescent="0.25">
      <c r="A309" s="135">
        <v>308</v>
      </c>
      <c r="B309" s="136">
        <v>43530</v>
      </c>
      <c r="C309" s="136">
        <v>43551</v>
      </c>
      <c r="D309" s="137" t="s">
        <v>877</v>
      </c>
      <c r="E309" s="138" t="s">
        <v>889</v>
      </c>
      <c r="F309" s="137" t="s">
        <v>969</v>
      </c>
      <c r="G309" s="135" t="s">
        <v>228</v>
      </c>
      <c r="H309" s="139">
        <v>890980040</v>
      </c>
      <c r="I309" s="139">
        <v>39267906</v>
      </c>
      <c r="J309" s="135" t="s">
        <v>890</v>
      </c>
      <c r="K309" s="140">
        <v>2</v>
      </c>
      <c r="L309" s="137" t="s">
        <v>891</v>
      </c>
      <c r="M309" s="137" t="s">
        <v>892</v>
      </c>
      <c r="N309" s="141" t="s">
        <v>893</v>
      </c>
      <c r="O309" s="135" t="s">
        <v>744</v>
      </c>
      <c r="P309" s="135" t="s">
        <v>744</v>
      </c>
      <c r="Q309" s="135" t="s">
        <v>744</v>
      </c>
      <c r="R309" s="148" t="s">
        <v>744</v>
      </c>
      <c r="S309" s="164">
        <v>52999424</v>
      </c>
      <c r="T309" s="147">
        <v>1</v>
      </c>
      <c r="U309" s="135" t="s">
        <v>1668</v>
      </c>
      <c r="V309" s="144">
        <v>47307</v>
      </c>
      <c r="W309" s="144">
        <v>47307</v>
      </c>
      <c r="X309" s="134">
        <v>8</v>
      </c>
      <c r="Y309" s="135" t="s">
        <v>232</v>
      </c>
      <c r="Z309" s="135" t="s">
        <v>372</v>
      </c>
      <c r="AA309" s="146">
        <v>44377</v>
      </c>
      <c r="AB309" s="145">
        <v>1</v>
      </c>
    </row>
    <row r="310" spans="1:28" s="161" customFormat="1" ht="25.5" x14ac:dyDescent="0.25">
      <c r="A310" s="135">
        <v>309</v>
      </c>
      <c r="B310" s="136">
        <v>43517</v>
      </c>
      <c r="C310" s="136">
        <v>43426</v>
      </c>
      <c r="D310" s="137" t="s">
        <v>894</v>
      </c>
      <c r="E310" s="138" t="s">
        <v>895</v>
      </c>
      <c r="F310" s="137" t="s">
        <v>970</v>
      </c>
      <c r="G310" s="135" t="s">
        <v>229</v>
      </c>
      <c r="H310" s="139">
        <v>890980040</v>
      </c>
      <c r="I310" s="139">
        <v>21522743</v>
      </c>
      <c r="J310" s="135" t="s">
        <v>896</v>
      </c>
      <c r="K310" s="140">
        <v>2</v>
      </c>
      <c r="L310" s="137" t="s">
        <v>897</v>
      </c>
      <c r="M310" s="137" t="s">
        <v>460</v>
      </c>
      <c r="N310" s="141" t="s">
        <v>1409</v>
      </c>
      <c r="O310" s="135" t="s">
        <v>0</v>
      </c>
      <c r="P310" s="135" t="s">
        <v>744</v>
      </c>
      <c r="Q310" s="135" t="s">
        <v>0</v>
      </c>
      <c r="R310" s="148" t="s">
        <v>744</v>
      </c>
      <c r="S310" s="164">
        <v>11800055</v>
      </c>
      <c r="T310" s="147">
        <v>1</v>
      </c>
      <c r="U310" s="135" t="s">
        <v>1667</v>
      </c>
      <c r="V310" s="144">
        <v>46454</v>
      </c>
      <c r="W310" s="144">
        <v>46454</v>
      </c>
      <c r="X310" s="134">
        <v>8</v>
      </c>
      <c r="Y310" s="135" t="s">
        <v>232</v>
      </c>
      <c r="Z310" s="135" t="s">
        <v>898</v>
      </c>
      <c r="AA310" s="146">
        <v>44377</v>
      </c>
      <c r="AB310" s="145">
        <v>1</v>
      </c>
    </row>
    <row r="311" spans="1:28" s="161" customFormat="1" ht="38.25" x14ac:dyDescent="0.25">
      <c r="A311" s="135">
        <v>310</v>
      </c>
      <c r="B311" s="136">
        <v>43019</v>
      </c>
      <c r="C311" s="136">
        <v>43003</v>
      </c>
      <c r="D311" s="137" t="s">
        <v>58</v>
      </c>
      <c r="E311" s="138" t="s">
        <v>899</v>
      </c>
      <c r="F311" s="137" t="s">
        <v>971</v>
      </c>
      <c r="G311" s="135" t="s">
        <v>229</v>
      </c>
      <c r="H311" s="139">
        <v>890980040</v>
      </c>
      <c r="I311" s="139">
        <v>4345870</v>
      </c>
      <c r="J311" s="135" t="s">
        <v>900</v>
      </c>
      <c r="K311" s="140">
        <v>2</v>
      </c>
      <c r="L311" s="137" t="s">
        <v>409</v>
      </c>
      <c r="M311" s="137" t="s">
        <v>901</v>
      </c>
      <c r="N311" s="141" t="s">
        <v>902</v>
      </c>
      <c r="O311" s="135" t="s">
        <v>745</v>
      </c>
      <c r="P311" s="135" t="s">
        <v>745</v>
      </c>
      <c r="Q311" s="135" t="s">
        <v>745</v>
      </c>
      <c r="R311" s="148" t="s">
        <v>745</v>
      </c>
      <c r="S311" s="164">
        <v>32214288</v>
      </c>
      <c r="T311" s="147">
        <v>1</v>
      </c>
      <c r="U311" s="135" t="s">
        <v>1668</v>
      </c>
      <c r="V311" s="144">
        <v>46472</v>
      </c>
      <c r="W311" s="144">
        <v>46472</v>
      </c>
      <c r="X311" s="134">
        <v>8</v>
      </c>
      <c r="Y311" s="135" t="s">
        <v>232</v>
      </c>
      <c r="Z311" s="135" t="s">
        <v>883</v>
      </c>
      <c r="AA311" s="146">
        <v>44377</v>
      </c>
      <c r="AB311" s="145">
        <v>1</v>
      </c>
    </row>
    <row r="312" spans="1:28" s="161" customFormat="1" ht="25.5" x14ac:dyDescent="0.25">
      <c r="A312" s="135">
        <v>311</v>
      </c>
      <c r="B312" s="136">
        <v>43757</v>
      </c>
      <c r="C312" s="136">
        <v>43390</v>
      </c>
      <c r="D312" s="137" t="s">
        <v>894</v>
      </c>
      <c r="E312" s="138" t="s">
        <v>903</v>
      </c>
      <c r="F312" s="137" t="s">
        <v>972</v>
      </c>
      <c r="G312" s="135" t="s">
        <v>229</v>
      </c>
      <c r="H312" s="139">
        <v>890980040</v>
      </c>
      <c r="I312" s="139">
        <v>70121219</v>
      </c>
      <c r="J312" s="135" t="s">
        <v>904</v>
      </c>
      <c r="K312" s="140">
        <v>2</v>
      </c>
      <c r="L312" s="137" t="s">
        <v>905</v>
      </c>
      <c r="M312" s="137" t="s">
        <v>906</v>
      </c>
      <c r="N312" s="141" t="s">
        <v>1511</v>
      </c>
      <c r="O312" s="135" t="s">
        <v>745</v>
      </c>
      <c r="P312" s="135" t="s">
        <v>745</v>
      </c>
      <c r="Q312" s="135" t="s">
        <v>745</v>
      </c>
      <c r="R312" s="148" t="s">
        <v>745</v>
      </c>
      <c r="S312" s="164">
        <v>99373920</v>
      </c>
      <c r="T312" s="147">
        <v>1</v>
      </c>
      <c r="U312" s="135" t="s">
        <v>1668</v>
      </c>
      <c r="V312" s="144">
        <v>46468</v>
      </c>
      <c r="W312" s="144">
        <v>46468</v>
      </c>
      <c r="X312" s="134">
        <v>8</v>
      </c>
      <c r="Y312" s="135" t="s">
        <v>232</v>
      </c>
      <c r="Z312" s="135" t="s">
        <v>898</v>
      </c>
      <c r="AA312" s="146">
        <v>44377</v>
      </c>
      <c r="AB312" s="145">
        <v>1</v>
      </c>
    </row>
    <row r="313" spans="1:28" s="161" customFormat="1" ht="51" x14ac:dyDescent="0.25">
      <c r="A313" s="135">
        <v>312</v>
      </c>
      <c r="B313" s="136">
        <v>43546</v>
      </c>
      <c r="C313" s="136">
        <v>43521</v>
      </c>
      <c r="D313" s="137" t="s">
        <v>51</v>
      </c>
      <c r="E313" s="138" t="s">
        <v>907</v>
      </c>
      <c r="F313" s="137" t="s">
        <v>973</v>
      </c>
      <c r="G313" s="135" t="s">
        <v>228</v>
      </c>
      <c r="H313" s="139">
        <v>8302572</v>
      </c>
      <c r="I313" s="139">
        <v>890980040</v>
      </c>
      <c r="J313" s="135" t="s">
        <v>232</v>
      </c>
      <c r="K313" s="140">
        <v>1</v>
      </c>
      <c r="L313" s="137" t="s">
        <v>883</v>
      </c>
      <c r="M313" s="137" t="s">
        <v>908</v>
      </c>
      <c r="N313" s="141" t="s">
        <v>870</v>
      </c>
      <c r="O313" s="135" t="s">
        <v>744</v>
      </c>
      <c r="P313" s="135" t="s">
        <v>0</v>
      </c>
      <c r="Q313" s="135" t="s">
        <v>0</v>
      </c>
      <c r="R313" s="148" t="s">
        <v>0</v>
      </c>
      <c r="S313" s="164">
        <v>67677507</v>
      </c>
      <c r="T313" s="147">
        <v>1</v>
      </c>
      <c r="U313" s="135" t="s">
        <v>1668</v>
      </c>
      <c r="V313" s="144">
        <v>46440</v>
      </c>
      <c r="W313" s="144">
        <v>46440</v>
      </c>
      <c r="X313" s="134">
        <v>8</v>
      </c>
      <c r="Y313" s="135" t="s">
        <v>909</v>
      </c>
      <c r="Z313" s="135" t="s">
        <v>420</v>
      </c>
      <c r="AA313" s="146">
        <v>44377</v>
      </c>
      <c r="AB313" s="145">
        <v>1</v>
      </c>
    </row>
    <row r="314" spans="1:28" s="161" customFormat="1" ht="51" x14ac:dyDescent="0.25">
      <c r="A314" s="135">
        <v>313</v>
      </c>
      <c r="B314" s="136">
        <v>43530</v>
      </c>
      <c r="C314" s="136">
        <v>43521</v>
      </c>
      <c r="D314" s="137" t="s">
        <v>51</v>
      </c>
      <c r="E314" s="138" t="s">
        <v>910</v>
      </c>
      <c r="F314" s="138" t="s">
        <v>1844</v>
      </c>
      <c r="G314" s="135" t="s">
        <v>228</v>
      </c>
      <c r="H314" s="139">
        <v>8286860</v>
      </c>
      <c r="I314" s="139">
        <v>890980040</v>
      </c>
      <c r="J314" s="135" t="s">
        <v>232</v>
      </c>
      <c r="K314" s="140">
        <v>1</v>
      </c>
      <c r="L314" s="137" t="s">
        <v>883</v>
      </c>
      <c r="M314" s="137" t="s">
        <v>908</v>
      </c>
      <c r="N314" s="141" t="s">
        <v>870</v>
      </c>
      <c r="O314" s="135" t="s">
        <v>744</v>
      </c>
      <c r="P314" s="135" t="s">
        <v>0</v>
      </c>
      <c r="Q314" s="135" t="s">
        <v>0</v>
      </c>
      <c r="R314" s="148" t="s">
        <v>0</v>
      </c>
      <c r="S314" s="164">
        <v>68703961</v>
      </c>
      <c r="T314" s="147">
        <v>1</v>
      </c>
      <c r="U314" s="135" t="s">
        <v>1668</v>
      </c>
      <c r="V314" s="144">
        <v>46452</v>
      </c>
      <c r="W314" s="144">
        <v>46452</v>
      </c>
      <c r="X314" s="134">
        <v>8</v>
      </c>
      <c r="Y314" s="135" t="s">
        <v>911</v>
      </c>
      <c r="Z314" s="135" t="s">
        <v>380</v>
      </c>
      <c r="AA314" s="146">
        <v>44377</v>
      </c>
      <c r="AB314" s="145">
        <v>1</v>
      </c>
    </row>
    <row r="315" spans="1:28" s="161" customFormat="1" ht="51" x14ac:dyDescent="0.25">
      <c r="A315" s="135">
        <v>314</v>
      </c>
      <c r="B315" s="136">
        <v>43537</v>
      </c>
      <c r="C315" s="136">
        <v>43510</v>
      </c>
      <c r="D315" s="137" t="s">
        <v>51</v>
      </c>
      <c r="E315" s="138" t="s">
        <v>912</v>
      </c>
      <c r="F315" s="137" t="s">
        <v>974</v>
      </c>
      <c r="G315" s="135" t="s">
        <v>228</v>
      </c>
      <c r="H315" s="139">
        <v>8263921</v>
      </c>
      <c r="I315" s="139">
        <v>890980040</v>
      </c>
      <c r="J315" s="135" t="s">
        <v>232</v>
      </c>
      <c r="K315" s="140">
        <v>1</v>
      </c>
      <c r="L315" s="137" t="s">
        <v>883</v>
      </c>
      <c r="M315" s="137" t="s">
        <v>908</v>
      </c>
      <c r="N315" s="141" t="s">
        <v>870</v>
      </c>
      <c r="O315" s="135" t="s">
        <v>744</v>
      </c>
      <c r="P315" s="135" t="s">
        <v>0</v>
      </c>
      <c r="Q315" s="135" t="s">
        <v>0</v>
      </c>
      <c r="R315" s="148" t="s">
        <v>0</v>
      </c>
      <c r="S315" s="164">
        <v>64102147</v>
      </c>
      <c r="T315" s="147">
        <v>1</v>
      </c>
      <c r="U315" s="135" t="s">
        <v>1669</v>
      </c>
      <c r="V315" s="144">
        <v>46459</v>
      </c>
      <c r="W315" s="144">
        <v>46459</v>
      </c>
      <c r="X315" s="134">
        <v>8</v>
      </c>
      <c r="Y315" s="135" t="s">
        <v>913</v>
      </c>
      <c r="Z315" s="135" t="s">
        <v>380</v>
      </c>
      <c r="AA315" s="146">
        <v>44377</v>
      </c>
      <c r="AB315" s="145">
        <v>1</v>
      </c>
    </row>
    <row r="316" spans="1:28" s="161" customFormat="1" ht="51" x14ac:dyDescent="0.25">
      <c r="A316" s="135">
        <v>315</v>
      </c>
      <c r="B316" s="136">
        <v>43523</v>
      </c>
      <c r="C316" s="136">
        <v>43501</v>
      </c>
      <c r="D316" s="137" t="s">
        <v>51</v>
      </c>
      <c r="E316" s="138" t="s">
        <v>914</v>
      </c>
      <c r="F316" s="138" t="s">
        <v>975</v>
      </c>
      <c r="G316" s="135" t="s">
        <v>228</v>
      </c>
      <c r="H316" s="139">
        <v>8298159</v>
      </c>
      <c r="I316" s="139">
        <v>890980040</v>
      </c>
      <c r="J316" s="135" t="s">
        <v>232</v>
      </c>
      <c r="K316" s="140">
        <v>1</v>
      </c>
      <c r="L316" s="137" t="s">
        <v>883</v>
      </c>
      <c r="M316" s="137" t="s">
        <v>908</v>
      </c>
      <c r="N316" s="141" t="s">
        <v>870</v>
      </c>
      <c r="O316" s="135" t="s">
        <v>744</v>
      </c>
      <c r="P316" s="135" t="s">
        <v>0</v>
      </c>
      <c r="Q316" s="135" t="s">
        <v>0</v>
      </c>
      <c r="R316" s="148" t="s">
        <v>0</v>
      </c>
      <c r="S316" s="164">
        <v>64449440</v>
      </c>
      <c r="T316" s="147">
        <v>1</v>
      </c>
      <c r="U316" s="135" t="s">
        <v>1669</v>
      </c>
      <c r="V316" s="144">
        <v>46459</v>
      </c>
      <c r="W316" s="144">
        <v>46459</v>
      </c>
      <c r="X316" s="134">
        <v>8</v>
      </c>
      <c r="Y316" s="135" t="s">
        <v>915</v>
      </c>
      <c r="Z316" s="135" t="s">
        <v>380</v>
      </c>
      <c r="AA316" s="146">
        <v>44377</v>
      </c>
      <c r="AB316" s="145">
        <v>1</v>
      </c>
    </row>
    <row r="317" spans="1:28" s="161" customFormat="1" ht="51" x14ac:dyDescent="0.25">
      <c r="A317" s="135">
        <v>316</v>
      </c>
      <c r="B317" s="136">
        <v>43500</v>
      </c>
      <c r="C317" s="136">
        <v>43495</v>
      </c>
      <c r="D317" s="137" t="s">
        <v>51</v>
      </c>
      <c r="E317" s="138" t="s">
        <v>916</v>
      </c>
      <c r="F317" s="138" t="s">
        <v>976</v>
      </c>
      <c r="G317" s="135" t="s">
        <v>228</v>
      </c>
      <c r="H317" s="139">
        <v>10059336</v>
      </c>
      <c r="I317" s="139">
        <v>890980040</v>
      </c>
      <c r="J317" s="135" t="s">
        <v>232</v>
      </c>
      <c r="K317" s="140">
        <v>1</v>
      </c>
      <c r="L317" s="137" t="s">
        <v>917</v>
      </c>
      <c r="M317" s="137" t="s">
        <v>908</v>
      </c>
      <c r="N317" s="141" t="s">
        <v>870</v>
      </c>
      <c r="O317" s="135" t="s">
        <v>744</v>
      </c>
      <c r="P317" s="135" t="s">
        <v>0</v>
      </c>
      <c r="Q317" s="135" t="s">
        <v>0</v>
      </c>
      <c r="R317" s="148" t="s">
        <v>0</v>
      </c>
      <c r="S317" s="164">
        <v>61466048</v>
      </c>
      <c r="T317" s="147">
        <v>1</v>
      </c>
      <c r="U317" s="135" t="s">
        <v>1668</v>
      </c>
      <c r="V317" s="144">
        <v>46423</v>
      </c>
      <c r="W317" s="144">
        <v>46423</v>
      </c>
      <c r="X317" s="134">
        <v>8</v>
      </c>
      <c r="Y317" s="135" t="s">
        <v>918</v>
      </c>
      <c r="Z317" s="135" t="s">
        <v>380</v>
      </c>
      <c r="AA317" s="146">
        <v>44377</v>
      </c>
      <c r="AB317" s="145">
        <v>1</v>
      </c>
    </row>
    <row r="318" spans="1:28" s="161" customFormat="1" ht="51" x14ac:dyDescent="0.25">
      <c r="A318" s="135">
        <v>317</v>
      </c>
      <c r="B318" s="136">
        <v>43503</v>
      </c>
      <c r="C318" s="136">
        <v>43493</v>
      </c>
      <c r="D318" s="137" t="s">
        <v>51</v>
      </c>
      <c r="E318" s="138" t="s">
        <v>919</v>
      </c>
      <c r="F318" s="137" t="s">
        <v>977</v>
      </c>
      <c r="G318" s="135" t="s">
        <v>228</v>
      </c>
      <c r="H318" s="139">
        <v>8277701</v>
      </c>
      <c r="I318" s="139">
        <v>890980040</v>
      </c>
      <c r="J318" s="135" t="s">
        <v>232</v>
      </c>
      <c r="K318" s="140">
        <v>1</v>
      </c>
      <c r="L318" s="137" t="s">
        <v>917</v>
      </c>
      <c r="M318" s="137" t="s">
        <v>908</v>
      </c>
      <c r="N318" s="141" t="s">
        <v>870</v>
      </c>
      <c r="O318" s="135" t="s">
        <v>744</v>
      </c>
      <c r="P318" s="135" t="s">
        <v>0</v>
      </c>
      <c r="Q318" s="135" t="s">
        <v>0</v>
      </c>
      <c r="R318" s="148" t="s">
        <v>0</v>
      </c>
      <c r="S318" s="164">
        <v>61646630</v>
      </c>
      <c r="T318" s="147">
        <v>1</v>
      </c>
      <c r="U318" s="135" t="s">
        <v>1668</v>
      </c>
      <c r="V318" s="144">
        <v>46426</v>
      </c>
      <c r="W318" s="144">
        <v>46426</v>
      </c>
      <c r="X318" s="134">
        <v>8</v>
      </c>
      <c r="Y318" s="135" t="s">
        <v>920</v>
      </c>
      <c r="Z318" s="135" t="s">
        <v>380</v>
      </c>
      <c r="AA318" s="146">
        <v>44377</v>
      </c>
      <c r="AB318" s="145">
        <v>1</v>
      </c>
    </row>
    <row r="319" spans="1:28" s="161" customFormat="1" ht="51" x14ac:dyDescent="0.25">
      <c r="A319" s="135">
        <v>318</v>
      </c>
      <c r="B319" s="136">
        <v>43536</v>
      </c>
      <c r="C319" s="136">
        <v>43495</v>
      </c>
      <c r="D319" s="137" t="s">
        <v>51</v>
      </c>
      <c r="E319" s="138" t="s">
        <v>921</v>
      </c>
      <c r="F319" s="137" t="s">
        <v>978</v>
      </c>
      <c r="G319" s="135" t="s">
        <v>228</v>
      </c>
      <c r="H319" s="139">
        <v>8284631</v>
      </c>
      <c r="I319" s="139">
        <v>890980040</v>
      </c>
      <c r="J319" s="135" t="s">
        <v>232</v>
      </c>
      <c r="K319" s="140">
        <v>1</v>
      </c>
      <c r="L319" s="137" t="s">
        <v>917</v>
      </c>
      <c r="M319" s="137" t="s">
        <v>908</v>
      </c>
      <c r="N319" s="141" t="s">
        <v>870</v>
      </c>
      <c r="O319" s="135" t="s">
        <v>744</v>
      </c>
      <c r="P319" s="135" t="s">
        <v>0</v>
      </c>
      <c r="Q319" s="135" t="s">
        <v>0</v>
      </c>
      <c r="R319" s="148" t="s">
        <v>0</v>
      </c>
      <c r="S319" s="164">
        <v>61353029</v>
      </c>
      <c r="T319" s="147">
        <v>1</v>
      </c>
      <c r="U319" s="135" t="s">
        <v>1668</v>
      </c>
      <c r="V319" s="144">
        <v>46459</v>
      </c>
      <c r="W319" s="144">
        <v>46459</v>
      </c>
      <c r="X319" s="134">
        <v>8</v>
      </c>
      <c r="Y319" s="135" t="s">
        <v>922</v>
      </c>
      <c r="Z319" s="135" t="s">
        <v>431</v>
      </c>
      <c r="AA319" s="146">
        <v>44377</v>
      </c>
      <c r="AB319" s="145">
        <v>1</v>
      </c>
    </row>
    <row r="320" spans="1:28" s="161" customFormat="1" ht="51" x14ac:dyDescent="0.25">
      <c r="A320" s="135">
        <v>319</v>
      </c>
      <c r="B320" s="136">
        <v>43543</v>
      </c>
      <c r="C320" s="136">
        <v>43495</v>
      </c>
      <c r="D320" s="137" t="s">
        <v>51</v>
      </c>
      <c r="E320" s="138" t="s">
        <v>923</v>
      </c>
      <c r="F320" s="137" t="s">
        <v>979</v>
      </c>
      <c r="G320" s="135" t="s">
        <v>228</v>
      </c>
      <c r="H320" s="139">
        <v>8302305</v>
      </c>
      <c r="I320" s="139">
        <v>890980040</v>
      </c>
      <c r="J320" s="135" t="s">
        <v>232</v>
      </c>
      <c r="K320" s="140">
        <v>1</v>
      </c>
      <c r="L320" s="137" t="s">
        <v>917</v>
      </c>
      <c r="M320" s="137" t="s">
        <v>908</v>
      </c>
      <c r="N320" s="141" t="s">
        <v>870</v>
      </c>
      <c r="O320" s="135" t="s">
        <v>744</v>
      </c>
      <c r="P320" s="135" t="s">
        <v>0</v>
      </c>
      <c r="Q320" s="135" t="s">
        <v>0</v>
      </c>
      <c r="R320" s="148" t="s">
        <v>0</v>
      </c>
      <c r="S320" s="164">
        <v>59723479</v>
      </c>
      <c r="T320" s="147">
        <v>1</v>
      </c>
      <c r="U320" s="135" t="s">
        <v>1668</v>
      </c>
      <c r="V320" s="144">
        <v>46466</v>
      </c>
      <c r="W320" s="144">
        <v>46466</v>
      </c>
      <c r="X320" s="134">
        <v>8</v>
      </c>
      <c r="Y320" s="135" t="s">
        <v>924</v>
      </c>
      <c r="Z320" s="135" t="s">
        <v>380</v>
      </c>
      <c r="AA320" s="146">
        <v>44377</v>
      </c>
      <c r="AB320" s="145">
        <v>1</v>
      </c>
    </row>
    <row r="321" spans="1:30" s="161" customFormat="1" ht="51" x14ac:dyDescent="0.25">
      <c r="A321" s="135">
        <v>320</v>
      </c>
      <c r="B321" s="136">
        <v>43530</v>
      </c>
      <c r="C321" s="136">
        <v>43495</v>
      </c>
      <c r="D321" s="137" t="s">
        <v>51</v>
      </c>
      <c r="E321" s="138" t="s">
        <v>925</v>
      </c>
      <c r="F321" s="137" t="s">
        <v>980</v>
      </c>
      <c r="G321" s="135" t="s">
        <v>228</v>
      </c>
      <c r="H321" s="139">
        <v>32467599</v>
      </c>
      <c r="I321" s="139">
        <v>890980040</v>
      </c>
      <c r="J321" s="135" t="s">
        <v>232</v>
      </c>
      <c r="K321" s="140">
        <v>1</v>
      </c>
      <c r="L321" s="137" t="s">
        <v>917</v>
      </c>
      <c r="M321" s="137" t="s">
        <v>908</v>
      </c>
      <c r="N321" s="141" t="s">
        <v>870</v>
      </c>
      <c r="O321" s="135" t="s">
        <v>744</v>
      </c>
      <c r="P321" s="135" t="s">
        <v>0</v>
      </c>
      <c r="Q321" s="135" t="s">
        <v>0</v>
      </c>
      <c r="R321" s="148" t="s">
        <v>0</v>
      </c>
      <c r="S321" s="164">
        <v>61077828</v>
      </c>
      <c r="T321" s="147">
        <v>1</v>
      </c>
      <c r="U321" s="135" t="s">
        <v>1668</v>
      </c>
      <c r="V321" s="144">
        <v>46453</v>
      </c>
      <c r="W321" s="144">
        <v>46453</v>
      </c>
      <c r="X321" s="134">
        <v>8</v>
      </c>
      <c r="Y321" s="135" t="s">
        <v>926</v>
      </c>
      <c r="Z321" s="135" t="s">
        <v>380</v>
      </c>
      <c r="AA321" s="146">
        <v>44377</v>
      </c>
      <c r="AB321" s="145">
        <v>1</v>
      </c>
    </row>
    <row r="322" spans="1:30" s="161" customFormat="1" ht="51" x14ac:dyDescent="0.25">
      <c r="A322" s="135">
        <v>321</v>
      </c>
      <c r="B322" s="136">
        <v>43523</v>
      </c>
      <c r="C322" s="136">
        <v>43501</v>
      </c>
      <c r="D322" s="137" t="s">
        <v>51</v>
      </c>
      <c r="E322" s="138" t="s">
        <v>927</v>
      </c>
      <c r="F322" s="137" t="s">
        <v>981</v>
      </c>
      <c r="G322" s="135" t="s">
        <v>228</v>
      </c>
      <c r="H322" s="139">
        <v>32442656</v>
      </c>
      <c r="I322" s="139">
        <v>890980040</v>
      </c>
      <c r="J322" s="135" t="s">
        <v>232</v>
      </c>
      <c r="K322" s="140">
        <v>1</v>
      </c>
      <c r="L322" s="137" t="s">
        <v>928</v>
      </c>
      <c r="M322" s="137" t="s">
        <v>908</v>
      </c>
      <c r="N322" s="141" t="s">
        <v>870</v>
      </c>
      <c r="O322" s="135" t="s">
        <v>744</v>
      </c>
      <c r="P322" s="135" t="s">
        <v>0</v>
      </c>
      <c r="Q322" s="135" t="s">
        <v>0</v>
      </c>
      <c r="R322" s="148" t="s">
        <v>0</v>
      </c>
      <c r="S322" s="164">
        <v>62412750</v>
      </c>
      <c r="T322" s="147">
        <v>1</v>
      </c>
      <c r="U322" s="135" t="s">
        <v>1669</v>
      </c>
      <c r="V322" s="144">
        <v>46459</v>
      </c>
      <c r="W322" s="144">
        <v>46459</v>
      </c>
      <c r="X322" s="134">
        <v>8</v>
      </c>
      <c r="Y322" s="135" t="s">
        <v>929</v>
      </c>
      <c r="Z322" s="135" t="s">
        <v>380</v>
      </c>
      <c r="AA322" s="146">
        <v>44377</v>
      </c>
      <c r="AB322" s="145">
        <v>1</v>
      </c>
    </row>
    <row r="323" spans="1:30" s="161" customFormat="1" ht="25.5" x14ac:dyDescent="0.25">
      <c r="A323" s="135">
        <v>322</v>
      </c>
      <c r="B323" s="136">
        <v>43493</v>
      </c>
      <c r="C323" s="136">
        <v>43384</v>
      </c>
      <c r="D323" s="137" t="s">
        <v>930</v>
      </c>
      <c r="E323" s="138" t="s">
        <v>931</v>
      </c>
      <c r="F323" s="137" t="s">
        <v>982</v>
      </c>
      <c r="G323" s="135" t="s">
        <v>229</v>
      </c>
      <c r="H323" s="139">
        <v>890980040</v>
      </c>
      <c r="I323" s="139">
        <v>32400765</v>
      </c>
      <c r="J323" s="135" t="s">
        <v>932</v>
      </c>
      <c r="K323" s="140">
        <v>2</v>
      </c>
      <c r="L323" s="137" t="s">
        <v>409</v>
      </c>
      <c r="M323" s="137" t="s">
        <v>460</v>
      </c>
      <c r="N323" s="141" t="s">
        <v>902</v>
      </c>
      <c r="O323" s="135" t="s">
        <v>745</v>
      </c>
      <c r="P323" s="135" t="s">
        <v>745</v>
      </c>
      <c r="Q323" s="135" t="s">
        <v>745</v>
      </c>
      <c r="R323" s="148" t="s">
        <v>745</v>
      </c>
      <c r="S323" s="164">
        <v>303520666</v>
      </c>
      <c r="T323" s="147">
        <v>1</v>
      </c>
      <c r="U323" s="135" t="s">
        <v>1667</v>
      </c>
      <c r="V323" s="144">
        <v>46425</v>
      </c>
      <c r="W323" s="144">
        <v>46425</v>
      </c>
      <c r="X323" s="134">
        <v>8</v>
      </c>
      <c r="Y323" s="135" t="s">
        <v>232</v>
      </c>
      <c r="Z323" s="135" t="s">
        <v>928</v>
      </c>
      <c r="AA323" s="146">
        <v>44377</v>
      </c>
      <c r="AB323" s="145">
        <v>1</v>
      </c>
    </row>
    <row r="324" spans="1:30" s="161" customFormat="1" ht="51" x14ac:dyDescent="0.25">
      <c r="A324" s="135">
        <v>323</v>
      </c>
      <c r="B324" s="136">
        <v>43545</v>
      </c>
      <c r="C324" s="136">
        <v>43495</v>
      </c>
      <c r="D324" s="137" t="s">
        <v>51</v>
      </c>
      <c r="E324" s="138" t="s">
        <v>1232</v>
      </c>
      <c r="F324" s="137" t="s">
        <v>1234</v>
      </c>
      <c r="G324" s="135" t="s">
        <v>228</v>
      </c>
      <c r="H324" s="139">
        <v>8298159</v>
      </c>
      <c r="I324" s="139">
        <v>890980040</v>
      </c>
      <c r="J324" s="135" t="s">
        <v>232</v>
      </c>
      <c r="K324" s="140">
        <v>1</v>
      </c>
      <c r="L324" s="137" t="s">
        <v>928</v>
      </c>
      <c r="M324" s="137" t="s">
        <v>908</v>
      </c>
      <c r="N324" s="141" t="s">
        <v>870</v>
      </c>
      <c r="O324" s="135" t="s">
        <v>744</v>
      </c>
      <c r="P324" s="135" t="s">
        <v>744</v>
      </c>
      <c r="Q324" s="135" t="s">
        <v>744</v>
      </c>
      <c r="R324" s="148" t="s">
        <v>744</v>
      </c>
      <c r="S324" s="164">
        <v>61742190</v>
      </c>
      <c r="T324" s="147">
        <v>1</v>
      </c>
      <c r="U324" s="135" t="s">
        <v>1668</v>
      </c>
      <c r="V324" s="144">
        <v>47344</v>
      </c>
      <c r="W324" s="144">
        <v>47344</v>
      </c>
      <c r="X324" s="134">
        <v>8</v>
      </c>
      <c r="Y324" s="135" t="s">
        <v>1214</v>
      </c>
      <c r="Z324" s="135" t="s">
        <v>1236</v>
      </c>
      <c r="AA324" s="146">
        <v>44377</v>
      </c>
      <c r="AB324" s="145">
        <v>1</v>
      </c>
    </row>
    <row r="325" spans="1:30" s="161" customFormat="1" ht="51" x14ac:dyDescent="0.25">
      <c r="A325" s="135">
        <v>324</v>
      </c>
      <c r="B325" s="136">
        <v>43553</v>
      </c>
      <c r="C325" s="136">
        <v>43496</v>
      </c>
      <c r="D325" s="137" t="s">
        <v>51</v>
      </c>
      <c r="E325" s="138" t="s">
        <v>1233</v>
      </c>
      <c r="F325" s="137" t="s">
        <v>1235</v>
      </c>
      <c r="G325" s="135" t="s">
        <v>228</v>
      </c>
      <c r="H325" s="139">
        <v>41373148</v>
      </c>
      <c r="I325" s="139">
        <v>890980040</v>
      </c>
      <c r="J325" s="135" t="s">
        <v>1552</v>
      </c>
      <c r="K325" s="140">
        <v>1</v>
      </c>
      <c r="L325" s="137" t="s">
        <v>928</v>
      </c>
      <c r="M325" s="137" t="s">
        <v>908</v>
      </c>
      <c r="N325" s="141" t="s">
        <v>870</v>
      </c>
      <c r="O325" s="135" t="s">
        <v>744</v>
      </c>
      <c r="P325" s="135" t="s">
        <v>744</v>
      </c>
      <c r="Q325" s="135" t="s">
        <v>744</v>
      </c>
      <c r="R325" s="148" t="s">
        <v>744</v>
      </c>
      <c r="S325" s="164">
        <v>62773436</v>
      </c>
      <c r="T325" s="147">
        <v>1</v>
      </c>
      <c r="U325" s="135" t="s">
        <v>1668</v>
      </c>
      <c r="V325" s="144">
        <v>47258</v>
      </c>
      <c r="W325" s="144">
        <v>47258</v>
      </c>
      <c r="X325" s="134">
        <v>8</v>
      </c>
      <c r="Y325" s="135" t="s">
        <v>1215</v>
      </c>
      <c r="Z325" s="135" t="s">
        <v>380</v>
      </c>
      <c r="AA325" s="146">
        <v>44377</v>
      </c>
      <c r="AB325" s="145">
        <v>1</v>
      </c>
    </row>
    <row r="326" spans="1:30" s="161" customFormat="1" ht="51" x14ac:dyDescent="0.25">
      <c r="A326" s="135">
        <v>325</v>
      </c>
      <c r="B326" s="136">
        <v>43585</v>
      </c>
      <c r="C326" s="136">
        <v>43509</v>
      </c>
      <c r="D326" s="137" t="s">
        <v>51</v>
      </c>
      <c r="E326" s="138" t="s">
        <v>933</v>
      </c>
      <c r="F326" s="137" t="s">
        <v>983</v>
      </c>
      <c r="G326" s="135" t="s">
        <v>228</v>
      </c>
      <c r="H326" s="139">
        <v>32450422</v>
      </c>
      <c r="I326" s="139">
        <v>890980040</v>
      </c>
      <c r="J326" s="135" t="s">
        <v>232</v>
      </c>
      <c r="K326" s="140">
        <v>1</v>
      </c>
      <c r="L326" s="137" t="s">
        <v>928</v>
      </c>
      <c r="M326" s="137" t="s">
        <v>908</v>
      </c>
      <c r="N326" s="141" t="s">
        <v>870</v>
      </c>
      <c r="O326" s="135" t="s">
        <v>744</v>
      </c>
      <c r="P326" s="135" t="s">
        <v>0</v>
      </c>
      <c r="Q326" s="135" t="s">
        <v>0</v>
      </c>
      <c r="R326" s="148" t="s">
        <v>0</v>
      </c>
      <c r="S326" s="164">
        <v>63912528</v>
      </c>
      <c r="T326" s="147">
        <v>1</v>
      </c>
      <c r="U326" s="135" t="s">
        <v>1668</v>
      </c>
      <c r="V326" s="144">
        <v>46507</v>
      </c>
      <c r="W326" s="144">
        <v>46507</v>
      </c>
      <c r="X326" s="134">
        <v>8</v>
      </c>
      <c r="Y326" s="135" t="s">
        <v>934</v>
      </c>
      <c r="Z326" s="135" t="s">
        <v>380</v>
      </c>
      <c r="AA326" s="146">
        <v>44377</v>
      </c>
      <c r="AB326" s="145">
        <v>1</v>
      </c>
    </row>
    <row r="327" spans="1:30" s="161" customFormat="1" ht="51" x14ac:dyDescent="0.25">
      <c r="A327" s="135">
        <v>326</v>
      </c>
      <c r="B327" s="136">
        <v>43585</v>
      </c>
      <c r="C327" s="136">
        <v>43509</v>
      </c>
      <c r="D327" s="137" t="s">
        <v>51</v>
      </c>
      <c r="E327" s="138" t="s">
        <v>935</v>
      </c>
      <c r="F327" s="137" t="s">
        <v>984</v>
      </c>
      <c r="G327" s="135" t="s">
        <v>228</v>
      </c>
      <c r="H327" s="139">
        <v>8264506</v>
      </c>
      <c r="I327" s="139">
        <v>890980040</v>
      </c>
      <c r="J327" s="135" t="s">
        <v>232</v>
      </c>
      <c r="K327" s="140">
        <v>1</v>
      </c>
      <c r="L327" s="137" t="s">
        <v>928</v>
      </c>
      <c r="M327" s="137" t="s">
        <v>908</v>
      </c>
      <c r="N327" s="141" t="s">
        <v>870</v>
      </c>
      <c r="O327" s="135" t="s">
        <v>744</v>
      </c>
      <c r="P327" s="135" t="s">
        <v>0</v>
      </c>
      <c r="Q327" s="135" t="s">
        <v>0</v>
      </c>
      <c r="R327" s="148" t="s">
        <v>0</v>
      </c>
      <c r="S327" s="164">
        <v>62770009</v>
      </c>
      <c r="T327" s="147">
        <v>1</v>
      </c>
      <c r="U327" s="135" t="s">
        <v>1668</v>
      </c>
      <c r="V327" s="144">
        <v>46507</v>
      </c>
      <c r="W327" s="144">
        <v>46507</v>
      </c>
      <c r="X327" s="134">
        <v>8</v>
      </c>
      <c r="Y327" s="135" t="s">
        <v>936</v>
      </c>
      <c r="Z327" s="135" t="s">
        <v>1237</v>
      </c>
      <c r="AA327" s="146">
        <v>44377</v>
      </c>
      <c r="AB327" s="145">
        <v>1</v>
      </c>
    </row>
    <row r="328" spans="1:30" s="161" customFormat="1" ht="51" x14ac:dyDescent="0.25">
      <c r="A328" s="135">
        <v>327</v>
      </c>
      <c r="B328" s="136">
        <v>43613</v>
      </c>
      <c r="C328" s="136">
        <v>43521</v>
      </c>
      <c r="D328" s="137" t="s">
        <v>51</v>
      </c>
      <c r="E328" s="138" t="s">
        <v>1238</v>
      </c>
      <c r="F328" s="137" t="s">
        <v>1243</v>
      </c>
      <c r="G328" s="135" t="s">
        <v>228</v>
      </c>
      <c r="H328" s="139">
        <v>8268558</v>
      </c>
      <c r="I328" s="139">
        <v>890980040</v>
      </c>
      <c r="J328" s="135" t="s">
        <v>232</v>
      </c>
      <c r="K328" s="140">
        <v>1</v>
      </c>
      <c r="L328" s="137" t="s">
        <v>928</v>
      </c>
      <c r="M328" s="137" t="s">
        <v>908</v>
      </c>
      <c r="N328" s="141" t="s">
        <v>870</v>
      </c>
      <c r="O328" s="135" t="s">
        <v>744</v>
      </c>
      <c r="P328" s="135" t="s">
        <v>0</v>
      </c>
      <c r="Q328" s="135" t="s">
        <v>0</v>
      </c>
      <c r="R328" s="148" t="s">
        <v>0</v>
      </c>
      <c r="S328" s="164">
        <v>68192454</v>
      </c>
      <c r="T328" s="147">
        <v>1</v>
      </c>
      <c r="U328" s="135" t="s">
        <v>1668</v>
      </c>
      <c r="V328" s="144">
        <v>47295</v>
      </c>
      <c r="W328" s="144">
        <v>47295</v>
      </c>
      <c r="X328" s="134">
        <v>8</v>
      </c>
      <c r="Y328" s="135" t="s">
        <v>1216</v>
      </c>
      <c r="Z328" s="135" t="s">
        <v>380</v>
      </c>
      <c r="AA328" s="146">
        <v>44377</v>
      </c>
      <c r="AB328" s="145">
        <v>1</v>
      </c>
    </row>
    <row r="329" spans="1:30" s="161" customFormat="1" ht="51" x14ac:dyDescent="0.25">
      <c r="A329" s="135">
        <v>328</v>
      </c>
      <c r="B329" s="136">
        <v>43661</v>
      </c>
      <c r="C329" s="136">
        <v>43521</v>
      </c>
      <c r="D329" s="137" t="s">
        <v>51</v>
      </c>
      <c r="E329" s="138" t="s">
        <v>1239</v>
      </c>
      <c r="F329" s="137" t="s">
        <v>1244</v>
      </c>
      <c r="G329" s="135" t="s">
        <v>228</v>
      </c>
      <c r="H329" s="139">
        <v>8259547</v>
      </c>
      <c r="I329" s="139">
        <v>890980040</v>
      </c>
      <c r="J329" s="135" t="s">
        <v>232</v>
      </c>
      <c r="K329" s="140">
        <v>1</v>
      </c>
      <c r="L329" s="137" t="s">
        <v>928</v>
      </c>
      <c r="M329" s="137" t="s">
        <v>908</v>
      </c>
      <c r="N329" s="141" t="s">
        <v>870</v>
      </c>
      <c r="O329" s="135" t="s">
        <v>744</v>
      </c>
      <c r="P329" s="135" t="s">
        <v>0</v>
      </c>
      <c r="Q329" s="135" t="s">
        <v>0</v>
      </c>
      <c r="R329" s="148" t="s">
        <v>0</v>
      </c>
      <c r="S329" s="164">
        <v>65421479</v>
      </c>
      <c r="T329" s="147">
        <v>1</v>
      </c>
      <c r="U329" s="135" t="s">
        <v>1672</v>
      </c>
      <c r="V329" s="144">
        <v>47385</v>
      </c>
      <c r="W329" s="144">
        <v>47385</v>
      </c>
      <c r="X329" s="134">
        <v>8</v>
      </c>
      <c r="Y329" s="135" t="s">
        <v>1217</v>
      </c>
      <c r="Z329" s="135" t="s">
        <v>425</v>
      </c>
      <c r="AA329" s="146">
        <v>44377</v>
      </c>
      <c r="AB329" s="145">
        <v>1</v>
      </c>
    </row>
    <row r="330" spans="1:30" s="161" customFormat="1" ht="51" x14ac:dyDescent="0.25">
      <c r="A330" s="135">
        <v>329</v>
      </c>
      <c r="B330" s="136">
        <v>43692</v>
      </c>
      <c r="C330" s="136">
        <v>43521</v>
      </c>
      <c r="D330" s="137" t="s">
        <v>51</v>
      </c>
      <c r="E330" s="138" t="s">
        <v>1240</v>
      </c>
      <c r="F330" s="137" t="s">
        <v>1245</v>
      </c>
      <c r="G330" s="135" t="s">
        <v>228</v>
      </c>
      <c r="H330" s="139">
        <v>8278683</v>
      </c>
      <c r="I330" s="139">
        <v>890980040</v>
      </c>
      <c r="J330" s="135" t="s">
        <v>232</v>
      </c>
      <c r="K330" s="140">
        <v>1</v>
      </c>
      <c r="L330" s="137" t="s">
        <v>928</v>
      </c>
      <c r="M330" s="137" t="s">
        <v>908</v>
      </c>
      <c r="N330" s="141" t="s">
        <v>870</v>
      </c>
      <c r="O330" s="135" t="s">
        <v>744</v>
      </c>
      <c r="P330" s="135" t="s">
        <v>0</v>
      </c>
      <c r="Q330" s="135" t="s">
        <v>0</v>
      </c>
      <c r="R330" s="148" t="s">
        <v>0</v>
      </c>
      <c r="S330" s="164">
        <v>69453836</v>
      </c>
      <c r="T330" s="147">
        <v>1</v>
      </c>
      <c r="U330" s="135" t="s">
        <v>1668</v>
      </c>
      <c r="V330" s="144">
        <v>47352</v>
      </c>
      <c r="W330" s="144">
        <v>47352</v>
      </c>
      <c r="X330" s="134">
        <v>8</v>
      </c>
      <c r="Y330" s="135" t="s">
        <v>1218</v>
      </c>
      <c r="Z330" s="135" t="s">
        <v>871</v>
      </c>
      <c r="AA330" s="146">
        <v>44377</v>
      </c>
      <c r="AB330" s="145">
        <v>1</v>
      </c>
    </row>
    <row r="331" spans="1:30" s="161" customFormat="1" ht="51" x14ac:dyDescent="0.25">
      <c r="A331" s="135">
        <v>330</v>
      </c>
      <c r="B331" s="136">
        <v>43613</v>
      </c>
      <c r="C331" s="136">
        <v>43521</v>
      </c>
      <c r="D331" s="137" t="s">
        <v>51</v>
      </c>
      <c r="E331" s="138" t="s">
        <v>1241</v>
      </c>
      <c r="F331" s="137" t="s">
        <v>1246</v>
      </c>
      <c r="G331" s="135" t="s">
        <v>228</v>
      </c>
      <c r="H331" s="139">
        <v>32427820</v>
      </c>
      <c r="I331" s="139">
        <v>890980040</v>
      </c>
      <c r="J331" s="135" t="s">
        <v>232</v>
      </c>
      <c r="K331" s="140">
        <v>1</v>
      </c>
      <c r="L331" s="137" t="s">
        <v>928</v>
      </c>
      <c r="M331" s="137" t="s">
        <v>908</v>
      </c>
      <c r="N331" s="141" t="s">
        <v>870</v>
      </c>
      <c r="O331" s="135" t="s">
        <v>744</v>
      </c>
      <c r="P331" s="135" t="s">
        <v>0</v>
      </c>
      <c r="Q331" s="135" t="s">
        <v>0</v>
      </c>
      <c r="R331" s="148" t="s">
        <v>0</v>
      </c>
      <c r="S331" s="164">
        <v>65980643</v>
      </c>
      <c r="T331" s="147">
        <v>1</v>
      </c>
      <c r="U331" s="135" t="s">
        <v>1668</v>
      </c>
      <c r="V331" s="144">
        <v>47316</v>
      </c>
      <c r="W331" s="144">
        <v>47316</v>
      </c>
      <c r="X331" s="134">
        <v>8</v>
      </c>
      <c r="Y331" s="135" t="s">
        <v>1219</v>
      </c>
      <c r="Z331" s="135" t="s">
        <v>1237</v>
      </c>
      <c r="AA331" s="146">
        <v>44377</v>
      </c>
      <c r="AB331" s="145">
        <v>1</v>
      </c>
    </row>
    <row r="332" spans="1:30" s="161" customFormat="1" ht="51" x14ac:dyDescent="0.25">
      <c r="A332" s="135">
        <v>331</v>
      </c>
      <c r="B332" s="136">
        <v>43579</v>
      </c>
      <c r="C332" s="136">
        <v>43521</v>
      </c>
      <c r="D332" s="137" t="s">
        <v>51</v>
      </c>
      <c r="E332" s="138" t="s">
        <v>1242</v>
      </c>
      <c r="F332" s="137" t="s">
        <v>1247</v>
      </c>
      <c r="G332" s="135" t="s">
        <v>228</v>
      </c>
      <c r="H332" s="139">
        <v>8274712</v>
      </c>
      <c r="I332" s="139">
        <v>890980040</v>
      </c>
      <c r="J332" s="135" t="s">
        <v>232</v>
      </c>
      <c r="K332" s="140">
        <v>1</v>
      </c>
      <c r="L332" s="137" t="s">
        <v>928</v>
      </c>
      <c r="M332" s="137" t="s">
        <v>908</v>
      </c>
      <c r="N332" s="141" t="s">
        <v>870</v>
      </c>
      <c r="O332" s="135" t="s">
        <v>744</v>
      </c>
      <c r="P332" s="135" t="s">
        <v>0</v>
      </c>
      <c r="Q332" s="135" t="s">
        <v>0</v>
      </c>
      <c r="R332" s="148" t="s">
        <v>0</v>
      </c>
      <c r="S332" s="164">
        <v>65515117</v>
      </c>
      <c r="T332" s="147">
        <v>1</v>
      </c>
      <c r="U332" s="135" t="s">
        <v>1668</v>
      </c>
      <c r="V332" s="144">
        <v>47237</v>
      </c>
      <c r="W332" s="144">
        <v>47237</v>
      </c>
      <c r="X332" s="134">
        <v>8</v>
      </c>
      <c r="Y332" s="135" t="s">
        <v>1220</v>
      </c>
      <c r="Z332" s="135" t="s">
        <v>380</v>
      </c>
      <c r="AA332" s="146">
        <v>44377</v>
      </c>
      <c r="AB332" s="145">
        <v>1</v>
      </c>
    </row>
    <row r="333" spans="1:30" s="161" customFormat="1" ht="25.5" x14ac:dyDescent="0.25">
      <c r="A333" s="135">
        <v>332</v>
      </c>
      <c r="B333" s="136">
        <v>43080</v>
      </c>
      <c r="C333" s="136">
        <v>43069</v>
      </c>
      <c r="D333" s="137" t="s">
        <v>937</v>
      </c>
      <c r="E333" s="138" t="s">
        <v>938</v>
      </c>
      <c r="F333" s="137" t="s">
        <v>985</v>
      </c>
      <c r="G333" s="135" t="s">
        <v>229</v>
      </c>
      <c r="H333" s="139">
        <v>890980040</v>
      </c>
      <c r="I333" s="139">
        <v>17151183</v>
      </c>
      <c r="J333" s="135" t="s">
        <v>939</v>
      </c>
      <c r="K333" s="140">
        <v>2</v>
      </c>
      <c r="L333" s="137" t="s">
        <v>940</v>
      </c>
      <c r="M333" s="137" t="s">
        <v>460</v>
      </c>
      <c r="N333" s="141" t="s">
        <v>1409</v>
      </c>
      <c r="O333" s="135" t="s">
        <v>744</v>
      </c>
      <c r="P333" s="135" t="s">
        <v>744</v>
      </c>
      <c r="Q333" s="135" t="s">
        <v>0</v>
      </c>
      <c r="R333" s="148" t="s">
        <v>0</v>
      </c>
      <c r="S333" s="164">
        <v>17556060</v>
      </c>
      <c r="T333" s="147">
        <v>1</v>
      </c>
      <c r="U333" s="135" t="s">
        <v>1673</v>
      </c>
      <c r="V333" s="144">
        <v>46499</v>
      </c>
      <c r="W333" s="144">
        <v>46499</v>
      </c>
      <c r="X333" s="134">
        <v>8</v>
      </c>
      <c r="Y333" s="135" t="s">
        <v>232</v>
      </c>
      <c r="Z333" s="135" t="s">
        <v>928</v>
      </c>
      <c r="AA333" s="146">
        <v>44377</v>
      </c>
      <c r="AB333" s="145">
        <v>1</v>
      </c>
    </row>
    <row r="334" spans="1:30" s="161" customFormat="1" ht="25.5" x14ac:dyDescent="0.25">
      <c r="A334" s="135">
        <v>333</v>
      </c>
      <c r="B334" s="136">
        <v>43566</v>
      </c>
      <c r="C334" s="136">
        <v>43360</v>
      </c>
      <c r="D334" s="137" t="s">
        <v>941</v>
      </c>
      <c r="E334" s="138" t="s">
        <v>942</v>
      </c>
      <c r="F334" s="138" t="s">
        <v>986</v>
      </c>
      <c r="G334" s="135" t="s">
        <v>229</v>
      </c>
      <c r="H334" s="139">
        <v>890980040</v>
      </c>
      <c r="I334" s="139">
        <v>21607078</v>
      </c>
      <c r="J334" s="135" t="s">
        <v>943</v>
      </c>
      <c r="K334" s="140">
        <v>2</v>
      </c>
      <c r="L334" s="137" t="s">
        <v>409</v>
      </c>
      <c r="M334" s="137" t="s">
        <v>460</v>
      </c>
      <c r="N334" s="141" t="s">
        <v>902</v>
      </c>
      <c r="O334" s="135" t="s">
        <v>745</v>
      </c>
      <c r="P334" s="135" t="s">
        <v>745</v>
      </c>
      <c r="Q334" s="135" t="s">
        <v>745</v>
      </c>
      <c r="R334" s="148" t="s">
        <v>745</v>
      </c>
      <c r="S334" s="164">
        <v>288667903</v>
      </c>
      <c r="T334" s="147">
        <v>1</v>
      </c>
      <c r="U334" s="135" t="s">
        <v>1659</v>
      </c>
      <c r="V334" s="144">
        <v>46866</v>
      </c>
      <c r="W334" s="144">
        <v>46866</v>
      </c>
      <c r="X334" s="134">
        <v>8</v>
      </c>
      <c r="Y334" s="135" t="s">
        <v>232</v>
      </c>
      <c r="Z334" s="135" t="s">
        <v>928</v>
      </c>
      <c r="AA334" s="146">
        <v>44377</v>
      </c>
      <c r="AB334" s="145">
        <v>1</v>
      </c>
    </row>
    <row r="335" spans="1:30" s="161" customFormat="1" ht="25.5" x14ac:dyDescent="0.25">
      <c r="A335" s="135">
        <v>334</v>
      </c>
      <c r="B335" s="136">
        <v>43857</v>
      </c>
      <c r="C335" s="136">
        <v>43818</v>
      </c>
      <c r="D335" s="137" t="s">
        <v>60</v>
      </c>
      <c r="E335" s="138" t="s">
        <v>1248</v>
      </c>
      <c r="F335" s="137" t="s">
        <v>1249</v>
      </c>
      <c r="G335" s="135" t="s">
        <v>230</v>
      </c>
      <c r="H335" s="139">
        <v>900958436</v>
      </c>
      <c r="I335" s="139">
        <v>890980040</v>
      </c>
      <c r="J335" s="135" t="s">
        <v>232</v>
      </c>
      <c r="K335" s="140">
        <v>1</v>
      </c>
      <c r="L335" s="137" t="s">
        <v>917</v>
      </c>
      <c r="M335" s="137" t="s">
        <v>473</v>
      </c>
      <c r="N335" s="141" t="s">
        <v>484</v>
      </c>
      <c r="O335" s="135" t="s">
        <v>744</v>
      </c>
      <c r="P335" s="135" t="s">
        <v>744</v>
      </c>
      <c r="Q335" s="135" t="s">
        <v>744</v>
      </c>
      <c r="R335" s="148" t="s">
        <v>744</v>
      </c>
      <c r="S335" s="164">
        <v>134275403</v>
      </c>
      <c r="T335" s="147">
        <v>1</v>
      </c>
      <c r="U335" s="135" t="s">
        <v>1674</v>
      </c>
      <c r="V335" s="144">
        <v>47145</v>
      </c>
      <c r="W335" s="144">
        <v>47145</v>
      </c>
      <c r="X335" s="134">
        <v>8</v>
      </c>
      <c r="Y335" s="135" t="s">
        <v>1221</v>
      </c>
      <c r="Z335" s="135" t="s">
        <v>871</v>
      </c>
      <c r="AA335" s="146">
        <v>44377</v>
      </c>
      <c r="AB335" s="145">
        <v>1</v>
      </c>
    </row>
    <row r="336" spans="1:30" s="161" customFormat="1" ht="76.5" x14ac:dyDescent="0.25">
      <c r="A336" s="135">
        <v>335</v>
      </c>
      <c r="B336" s="160">
        <v>43546</v>
      </c>
      <c r="C336" s="160">
        <v>43508</v>
      </c>
      <c r="D336" s="137" t="s">
        <v>944</v>
      </c>
      <c r="E336" s="138" t="s">
        <v>945</v>
      </c>
      <c r="F336" s="137" t="s">
        <v>987</v>
      </c>
      <c r="G336" s="135" t="s">
        <v>228</v>
      </c>
      <c r="H336" s="139">
        <v>890980040</v>
      </c>
      <c r="I336" s="139">
        <v>71620466</v>
      </c>
      <c r="J336" s="135" t="s">
        <v>946</v>
      </c>
      <c r="K336" s="140">
        <v>2</v>
      </c>
      <c r="L336" s="137" t="s">
        <v>947</v>
      </c>
      <c r="M336" s="137" t="s">
        <v>901</v>
      </c>
      <c r="N336" s="137" t="s">
        <v>876</v>
      </c>
      <c r="O336" s="135" t="s">
        <v>744</v>
      </c>
      <c r="P336" s="135" t="s">
        <v>0</v>
      </c>
      <c r="Q336" s="135" t="s">
        <v>0</v>
      </c>
      <c r="R336" s="148" t="s">
        <v>744</v>
      </c>
      <c r="S336" s="164">
        <v>45323299</v>
      </c>
      <c r="T336" s="147">
        <v>1</v>
      </c>
      <c r="U336" s="135" t="s">
        <v>1668</v>
      </c>
      <c r="V336" s="144">
        <v>47373</v>
      </c>
      <c r="W336" s="144">
        <v>47373</v>
      </c>
      <c r="X336" s="135">
        <v>8</v>
      </c>
      <c r="Y336" s="135" t="s">
        <v>232</v>
      </c>
      <c r="Z336" s="135" t="s">
        <v>883</v>
      </c>
      <c r="AA336" s="160">
        <v>44377</v>
      </c>
      <c r="AB336" s="145">
        <v>1</v>
      </c>
      <c r="AD336" s="161" t="s">
        <v>1967</v>
      </c>
    </row>
    <row r="337" spans="1:28" s="161" customFormat="1" ht="38.25" x14ac:dyDescent="0.25">
      <c r="A337" s="135">
        <v>336</v>
      </c>
      <c r="B337" s="136">
        <v>43363</v>
      </c>
      <c r="C337" s="136">
        <v>43725</v>
      </c>
      <c r="D337" s="137" t="s">
        <v>948</v>
      </c>
      <c r="E337" s="138" t="s">
        <v>1553</v>
      </c>
      <c r="F337" s="137" t="s">
        <v>988</v>
      </c>
      <c r="G337" s="135" t="s">
        <v>228</v>
      </c>
      <c r="H337" s="139">
        <v>890980040</v>
      </c>
      <c r="I337" s="139">
        <v>71669026</v>
      </c>
      <c r="J337" s="135" t="s">
        <v>949</v>
      </c>
      <c r="K337" s="140">
        <v>2</v>
      </c>
      <c r="L337" s="137" t="s">
        <v>1554</v>
      </c>
      <c r="M337" s="137" t="s">
        <v>869</v>
      </c>
      <c r="N337" s="141" t="s">
        <v>1043</v>
      </c>
      <c r="O337" s="135" t="s">
        <v>744</v>
      </c>
      <c r="P337" s="135" t="s">
        <v>744</v>
      </c>
      <c r="Q337" s="135" t="s">
        <v>744</v>
      </c>
      <c r="R337" s="148" t="s">
        <v>744</v>
      </c>
      <c r="S337" s="164">
        <v>122075165</v>
      </c>
      <c r="T337" s="147">
        <v>1</v>
      </c>
      <c r="U337" s="135" t="s">
        <v>1668</v>
      </c>
      <c r="V337" s="144">
        <v>47288</v>
      </c>
      <c r="W337" s="144">
        <v>47288</v>
      </c>
      <c r="X337" s="134">
        <v>8</v>
      </c>
      <c r="Y337" s="135" t="s">
        <v>1720</v>
      </c>
      <c r="Z337" s="135" t="s">
        <v>1330</v>
      </c>
      <c r="AA337" s="146">
        <v>44377</v>
      </c>
      <c r="AB337" s="145">
        <v>1</v>
      </c>
    </row>
    <row r="338" spans="1:28" s="161" customFormat="1" ht="38.25" x14ac:dyDescent="0.25">
      <c r="A338" s="135">
        <v>337</v>
      </c>
      <c r="B338" s="136">
        <v>43402</v>
      </c>
      <c r="C338" s="136">
        <v>43360</v>
      </c>
      <c r="D338" s="137" t="s">
        <v>951</v>
      </c>
      <c r="E338" s="138" t="s">
        <v>1555</v>
      </c>
      <c r="F338" s="137" t="s">
        <v>989</v>
      </c>
      <c r="G338" s="135" t="s">
        <v>228</v>
      </c>
      <c r="H338" s="139">
        <v>890980040</v>
      </c>
      <c r="I338" s="139">
        <v>43434782</v>
      </c>
      <c r="J338" s="135" t="s">
        <v>1556</v>
      </c>
      <c r="K338" s="140">
        <v>2</v>
      </c>
      <c r="L338" s="137" t="s">
        <v>1554</v>
      </c>
      <c r="M338" s="137" t="s">
        <v>869</v>
      </c>
      <c r="N338" s="141" t="s">
        <v>1043</v>
      </c>
      <c r="O338" s="135" t="s">
        <v>744</v>
      </c>
      <c r="P338" s="135" t="s">
        <v>744</v>
      </c>
      <c r="Q338" s="135" t="s">
        <v>744</v>
      </c>
      <c r="R338" s="148" t="s">
        <v>744</v>
      </c>
      <c r="S338" s="164">
        <v>122351042</v>
      </c>
      <c r="T338" s="147">
        <v>1</v>
      </c>
      <c r="U338" s="135" t="s">
        <v>1668</v>
      </c>
      <c r="V338" s="144">
        <v>47286</v>
      </c>
      <c r="W338" s="144">
        <v>47286</v>
      </c>
      <c r="X338" s="134">
        <v>8</v>
      </c>
      <c r="Y338" s="135" t="s">
        <v>1720</v>
      </c>
      <c r="Z338" s="135" t="s">
        <v>1330</v>
      </c>
      <c r="AA338" s="146">
        <v>44377</v>
      </c>
      <c r="AB338" s="145">
        <v>1</v>
      </c>
    </row>
    <row r="339" spans="1:28" s="161" customFormat="1" ht="25.5" x14ac:dyDescent="0.25">
      <c r="A339" s="135">
        <v>338</v>
      </c>
      <c r="B339" s="136">
        <v>42746</v>
      </c>
      <c r="C339" s="136">
        <v>42709</v>
      </c>
      <c r="D339" s="137" t="s">
        <v>952</v>
      </c>
      <c r="E339" s="138" t="s">
        <v>953</v>
      </c>
      <c r="F339" s="138" t="s">
        <v>990</v>
      </c>
      <c r="G339" s="135" t="s">
        <v>229</v>
      </c>
      <c r="H339" s="139">
        <v>890980040</v>
      </c>
      <c r="I339" s="139">
        <v>22094082</v>
      </c>
      <c r="J339" s="135" t="s">
        <v>954</v>
      </c>
      <c r="K339" s="140">
        <v>2</v>
      </c>
      <c r="L339" s="137" t="s">
        <v>955</v>
      </c>
      <c r="M339" s="137" t="s">
        <v>460</v>
      </c>
      <c r="N339" s="141" t="s">
        <v>902</v>
      </c>
      <c r="O339" s="135" t="s">
        <v>745</v>
      </c>
      <c r="P339" s="135" t="s">
        <v>745</v>
      </c>
      <c r="Q339" s="135" t="s">
        <v>745</v>
      </c>
      <c r="R339" s="148" t="s">
        <v>745</v>
      </c>
      <c r="S339" s="164">
        <v>28191772</v>
      </c>
      <c r="T339" s="147">
        <v>1</v>
      </c>
      <c r="U339" s="135" t="s">
        <v>1659</v>
      </c>
      <c r="V339" s="144">
        <v>46314</v>
      </c>
      <c r="W339" s="144">
        <v>46314</v>
      </c>
      <c r="X339" s="134">
        <v>8</v>
      </c>
      <c r="Y339" s="135" t="s">
        <v>364</v>
      </c>
      <c r="Z339" s="135" t="s">
        <v>956</v>
      </c>
      <c r="AA339" s="146">
        <v>44377</v>
      </c>
      <c r="AB339" s="145">
        <v>1</v>
      </c>
    </row>
    <row r="340" spans="1:28" s="161" customFormat="1" ht="25.5" x14ac:dyDescent="0.25">
      <c r="A340" s="135">
        <v>339</v>
      </c>
      <c r="B340" s="136">
        <v>43027</v>
      </c>
      <c r="C340" s="136">
        <v>42961</v>
      </c>
      <c r="D340" s="137" t="s">
        <v>937</v>
      </c>
      <c r="E340" s="138" t="s">
        <v>957</v>
      </c>
      <c r="F340" s="138" t="s">
        <v>991</v>
      </c>
      <c r="G340" s="135" t="s">
        <v>229</v>
      </c>
      <c r="H340" s="139">
        <v>890980040</v>
      </c>
      <c r="I340" s="139">
        <v>21352020</v>
      </c>
      <c r="J340" s="135" t="s">
        <v>958</v>
      </c>
      <c r="K340" s="140">
        <v>2</v>
      </c>
      <c r="L340" s="137" t="s">
        <v>955</v>
      </c>
      <c r="M340" s="137" t="s">
        <v>460</v>
      </c>
      <c r="N340" s="141" t="s">
        <v>902</v>
      </c>
      <c r="O340" s="135" t="s">
        <v>745</v>
      </c>
      <c r="P340" s="135" t="s">
        <v>745</v>
      </c>
      <c r="Q340" s="135" t="s">
        <v>745</v>
      </c>
      <c r="R340" s="148" t="s">
        <v>745</v>
      </c>
      <c r="S340" s="164">
        <v>27689516</v>
      </c>
      <c r="T340" s="147">
        <v>1</v>
      </c>
      <c r="U340" s="135" t="s">
        <v>1659</v>
      </c>
      <c r="V340" s="144">
        <v>46443</v>
      </c>
      <c r="W340" s="144">
        <v>46443</v>
      </c>
      <c r="X340" s="134">
        <v>10</v>
      </c>
      <c r="Y340" s="135" t="s">
        <v>232</v>
      </c>
      <c r="Z340" s="135" t="s">
        <v>928</v>
      </c>
      <c r="AA340" s="146">
        <v>44377</v>
      </c>
      <c r="AB340" s="145">
        <v>1</v>
      </c>
    </row>
    <row r="341" spans="1:28" s="161" customFormat="1" ht="25.5" x14ac:dyDescent="0.25">
      <c r="A341" s="135">
        <v>340</v>
      </c>
      <c r="B341" s="136">
        <v>43553</v>
      </c>
      <c r="C341" s="136">
        <v>43550</v>
      </c>
      <c r="D341" s="137" t="s">
        <v>1200</v>
      </c>
      <c r="E341" s="138" t="s">
        <v>1197</v>
      </c>
      <c r="F341" s="137" t="s">
        <v>1198</v>
      </c>
      <c r="G341" s="135" t="s">
        <v>229</v>
      </c>
      <c r="H341" s="139">
        <v>890980040</v>
      </c>
      <c r="I341" s="139">
        <v>43040046</v>
      </c>
      <c r="J341" s="135" t="s">
        <v>1201</v>
      </c>
      <c r="K341" s="140">
        <v>2</v>
      </c>
      <c r="L341" s="137" t="s">
        <v>1202</v>
      </c>
      <c r="M341" s="137" t="s">
        <v>460</v>
      </c>
      <c r="N341" s="141" t="s">
        <v>950</v>
      </c>
      <c r="O341" s="135" t="s">
        <v>744</v>
      </c>
      <c r="P341" s="135" t="s">
        <v>744</v>
      </c>
      <c r="Q341" s="135" t="s">
        <v>744</v>
      </c>
      <c r="R341" s="148" t="s">
        <v>744</v>
      </c>
      <c r="S341" s="164">
        <v>17556060</v>
      </c>
      <c r="T341" s="147">
        <v>1</v>
      </c>
      <c r="U341" s="135" t="s">
        <v>1668</v>
      </c>
      <c r="V341" s="144">
        <v>46620</v>
      </c>
      <c r="W341" s="144">
        <v>46620</v>
      </c>
      <c r="X341" s="134">
        <v>8</v>
      </c>
      <c r="Y341" s="135" t="s">
        <v>232</v>
      </c>
      <c r="Z341" s="135" t="s">
        <v>928</v>
      </c>
      <c r="AA341" s="146">
        <v>44377</v>
      </c>
      <c r="AB341" s="145">
        <v>1</v>
      </c>
    </row>
    <row r="342" spans="1:28" s="161" customFormat="1" ht="25.5" x14ac:dyDescent="0.25">
      <c r="A342" s="135">
        <v>341</v>
      </c>
      <c r="B342" s="136">
        <v>43606</v>
      </c>
      <c r="C342" s="136">
        <v>43593</v>
      </c>
      <c r="D342" s="137" t="s">
        <v>57</v>
      </c>
      <c r="E342" s="138" t="s">
        <v>959</v>
      </c>
      <c r="F342" s="137" t="s">
        <v>992</v>
      </c>
      <c r="G342" s="135" t="s">
        <v>228</v>
      </c>
      <c r="H342" s="139">
        <v>890980040</v>
      </c>
      <c r="I342" s="139">
        <v>890930534</v>
      </c>
      <c r="J342" s="135" t="s">
        <v>960</v>
      </c>
      <c r="K342" s="140">
        <v>2</v>
      </c>
      <c r="L342" s="137" t="s">
        <v>1557</v>
      </c>
      <c r="M342" s="137" t="s">
        <v>961</v>
      </c>
      <c r="N342" s="141" t="s">
        <v>962</v>
      </c>
      <c r="O342" s="135" t="s">
        <v>744</v>
      </c>
      <c r="P342" s="135" t="s">
        <v>744</v>
      </c>
      <c r="Q342" s="135" t="s">
        <v>744</v>
      </c>
      <c r="R342" s="148" t="s">
        <v>744</v>
      </c>
      <c r="S342" s="164">
        <v>375086001</v>
      </c>
      <c r="T342" s="147">
        <v>1</v>
      </c>
      <c r="U342" s="135" t="s">
        <v>1668</v>
      </c>
      <c r="V342" s="144">
        <v>47275</v>
      </c>
      <c r="W342" s="144">
        <v>47275</v>
      </c>
      <c r="X342" s="134">
        <v>10</v>
      </c>
      <c r="Y342" s="135" t="s">
        <v>364</v>
      </c>
      <c r="Z342" s="135" t="s">
        <v>1297</v>
      </c>
      <c r="AA342" s="146">
        <v>44377</v>
      </c>
      <c r="AB342" s="145">
        <v>1</v>
      </c>
    </row>
    <row r="343" spans="1:28" s="161" customFormat="1" ht="25.5" x14ac:dyDescent="0.25">
      <c r="A343" s="135">
        <v>342</v>
      </c>
      <c r="B343" s="136">
        <v>43605</v>
      </c>
      <c r="C343" s="136">
        <v>43593</v>
      </c>
      <c r="D343" s="137" t="s">
        <v>997</v>
      </c>
      <c r="E343" s="138" t="s">
        <v>998</v>
      </c>
      <c r="F343" s="137" t="s">
        <v>999</v>
      </c>
      <c r="G343" s="135" t="s">
        <v>229</v>
      </c>
      <c r="H343" s="139">
        <v>890980040</v>
      </c>
      <c r="I343" s="139">
        <v>3428517</v>
      </c>
      <c r="J343" s="135" t="s">
        <v>1558</v>
      </c>
      <c r="K343" s="140">
        <v>2</v>
      </c>
      <c r="L343" s="137" t="s">
        <v>1000</v>
      </c>
      <c r="M343" s="137" t="s">
        <v>460</v>
      </c>
      <c r="N343" s="141" t="s">
        <v>1001</v>
      </c>
      <c r="O343" s="135" t="s">
        <v>745</v>
      </c>
      <c r="P343" s="135" t="s">
        <v>745</v>
      </c>
      <c r="Q343" s="135" t="s">
        <v>744</v>
      </c>
      <c r="R343" s="148" t="s">
        <v>745</v>
      </c>
      <c r="S343" s="164">
        <v>16562320</v>
      </c>
      <c r="T343" s="147">
        <v>1</v>
      </c>
      <c r="U343" s="135" t="s">
        <v>1668</v>
      </c>
      <c r="V343" s="144">
        <v>46527</v>
      </c>
      <c r="W343" s="144">
        <v>46527</v>
      </c>
      <c r="X343" s="134">
        <v>8</v>
      </c>
      <c r="Y343" s="135" t="s">
        <v>364</v>
      </c>
      <c r="Z343" s="135" t="s">
        <v>928</v>
      </c>
      <c r="AA343" s="146">
        <v>44377</v>
      </c>
      <c r="AB343" s="145">
        <v>1</v>
      </c>
    </row>
    <row r="344" spans="1:28" s="161" customFormat="1" ht="38.25" x14ac:dyDescent="0.25">
      <c r="A344" s="135">
        <v>343</v>
      </c>
      <c r="B344" s="136">
        <v>43644</v>
      </c>
      <c r="C344" s="136">
        <v>43642</v>
      </c>
      <c r="D344" s="137" t="s">
        <v>1002</v>
      </c>
      <c r="E344" s="138" t="s">
        <v>1559</v>
      </c>
      <c r="F344" s="137" t="s">
        <v>1018</v>
      </c>
      <c r="G344" s="135" t="s">
        <v>228</v>
      </c>
      <c r="H344" s="139">
        <v>890980040</v>
      </c>
      <c r="I344" s="139">
        <v>8284200</v>
      </c>
      <c r="J344" s="135" t="s">
        <v>1003</v>
      </c>
      <c r="K344" s="140">
        <v>2</v>
      </c>
      <c r="L344" s="137" t="s">
        <v>1005</v>
      </c>
      <c r="M344" s="137" t="s">
        <v>875</v>
      </c>
      <c r="N344" s="141" t="s">
        <v>1004</v>
      </c>
      <c r="O344" s="135" t="s">
        <v>744</v>
      </c>
      <c r="P344" s="135" t="s">
        <v>744</v>
      </c>
      <c r="Q344" s="135" t="s">
        <v>0</v>
      </c>
      <c r="R344" s="148" t="s">
        <v>744</v>
      </c>
      <c r="S344" s="164">
        <v>135968000</v>
      </c>
      <c r="T344" s="147">
        <v>1</v>
      </c>
      <c r="U344" s="135" t="s">
        <v>1668</v>
      </c>
      <c r="V344" s="144">
        <v>47297</v>
      </c>
      <c r="W344" s="144">
        <v>47297</v>
      </c>
      <c r="X344" s="134">
        <v>8</v>
      </c>
      <c r="Y344" s="135" t="s">
        <v>364</v>
      </c>
      <c r="Z344" s="135" t="s">
        <v>1330</v>
      </c>
      <c r="AA344" s="146">
        <v>44377</v>
      </c>
      <c r="AB344" s="145">
        <v>1</v>
      </c>
    </row>
    <row r="345" spans="1:28" s="161" customFormat="1" ht="38.25" x14ac:dyDescent="0.25">
      <c r="A345" s="135">
        <v>344</v>
      </c>
      <c r="B345" s="136">
        <v>43658</v>
      </c>
      <c r="C345" s="136">
        <v>43545</v>
      </c>
      <c r="D345" s="137" t="s">
        <v>1006</v>
      </c>
      <c r="E345" s="138" t="s">
        <v>1007</v>
      </c>
      <c r="F345" s="137" t="s">
        <v>1020</v>
      </c>
      <c r="G345" s="135" t="s">
        <v>228</v>
      </c>
      <c r="H345" s="139">
        <v>890980040</v>
      </c>
      <c r="I345" s="139">
        <v>21713410</v>
      </c>
      <c r="J345" s="135" t="s">
        <v>1008</v>
      </c>
      <c r="K345" s="140">
        <v>2</v>
      </c>
      <c r="L345" s="137" t="s">
        <v>1008</v>
      </c>
      <c r="M345" s="137" t="s">
        <v>881</v>
      </c>
      <c r="N345" s="141" t="s">
        <v>1009</v>
      </c>
      <c r="O345" s="135" t="s">
        <v>745</v>
      </c>
      <c r="P345" s="135" t="s">
        <v>745</v>
      </c>
      <c r="Q345" s="135" t="s">
        <v>745</v>
      </c>
      <c r="R345" s="148" t="s">
        <v>1</v>
      </c>
      <c r="S345" s="164">
        <v>100000000</v>
      </c>
      <c r="T345" s="147">
        <v>1</v>
      </c>
      <c r="U345" s="135" t="s">
        <v>1668</v>
      </c>
      <c r="V345" s="144">
        <v>47322</v>
      </c>
      <c r="W345" s="144">
        <v>47322</v>
      </c>
      <c r="X345" s="134">
        <v>8</v>
      </c>
      <c r="Y345" s="135" t="s">
        <v>232</v>
      </c>
      <c r="Z345" s="135" t="s">
        <v>898</v>
      </c>
      <c r="AA345" s="146">
        <v>44377</v>
      </c>
      <c r="AB345" s="145">
        <v>1</v>
      </c>
    </row>
    <row r="346" spans="1:28" s="161" customFormat="1" x14ac:dyDescent="0.25">
      <c r="A346" s="135">
        <v>345</v>
      </c>
      <c r="B346" s="136">
        <v>43686</v>
      </c>
      <c r="C346" s="136">
        <v>43679</v>
      </c>
      <c r="D346" s="137" t="s">
        <v>841</v>
      </c>
      <c r="E346" s="138" t="s">
        <v>1560</v>
      </c>
      <c r="F346" s="137" t="s">
        <v>1561</v>
      </c>
      <c r="G346" s="135" t="s">
        <v>228</v>
      </c>
      <c r="H346" s="139">
        <v>899999034</v>
      </c>
      <c r="I346" s="139">
        <v>890980040</v>
      </c>
      <c r="J346" s="135" t="s">
        <v>364</v>
      </c>
      <c r="K346" s="140">
        <v>1</v>
      </c>
      <c r="L346" s="137" t="s">
        <v>1297</v>
      </c>
      <c r="M346" s="137" t="s">
        <v>473</v>
      </c>
      <c r="N346" s="141" t="s">
        <v>484</v>
      </c>
      <c r="O346" s="135" t="s">
        <v>744</v>
      </c>
      <c r="P346" s="135" t="s">
        <v>744</v>
      </c>
      <c r="Q346" s="135" t="s">
        <v>744</v>
      </c>
      <c r="R346" s="135" t="s">
        <v>744</v>
      </c>
      <c r="S346" s="164">
        <v>759695596</v>
      </c>
      <c r="T346" s="147">
        <v>1</v>
      </c>
      <c r="U346" s="135" t="s">
        <v>1668</v>
      </c>
      <c r="V346" s="144">
        <v>47339</v>
      </c>
      <c r="W346" s="144">
        <v>47339</v>
      </c>
      <c r="X346" s="134">
        <v>8</v>
      </c>
      <c r="Y346" s="135" t="s">
        <v>1721</v>
      </c>
      <c r="Z346" s="135" t="s">
        <v>1722</v>
      </c>
      <c r="AA346" s="146">
        <v>44377</v>
      </c>
      <c r="AB346" s="145">
        <v>1</v>
      </c>
    </row>
    <row r="347" spans="1:28" s="161" customFormat="1" ht="38.25" x14ac:dyDescent="0.25">
      <c r="A347" s="135">
        <v>346</v>
      </c>
      <c r="B347" s="136">
        <v>43489</v>
      </c>
      <c r="C347" s="136">
        <v>43434</v>
      </c>
      <c r="D347" s="137" t="s">
        <v>1010</v>
      </c>
      <c r="E347" s="138" t="s">
        <v>1011</v>
      </c>
      <c r="F347" s="138" t="s">
        <v>1021</v>
      </c>
      <c r="G347" s="135" t="s">
        <v>228</v>
      </c>
      <c r="H347" s="139">
        <v>890980093</v>
      </c>
      <c r="I347" s="139">
        <v>890980040</v>
      </c>
      <c r="J347" s="135" t="s">
        <v>232</v>
      </c>
      <c r="K347" s="140">
        <v>1</v>
      </c>
      <c r="L347" s="137" t="s">
        <v>917</v>
      </c>
      <c r="M347" s="137" t="s">
        <v>875</v>
      </c>
      <c r="N347" s="141" t="s">
        <v>1012</v>
      </c>
      <c r="O347" s="135" t="s">
        <v>744</v>
      </c>
      <c r="P347" s="135" t="s">
        <v>744</v>
      </c>
      <c r="Q347" s="135" t="s">
        <v>744</v>
      </c>
      <c r="R347" s="148" t="s">
        <v>745</v>
      </c>
      <c r="S347" s="164">
        <v>385000</v>
      </c>
      <c r="T347" s="147">
        <v>1</v>
      </c>
      <c r="U347" s="135" t="s">
        <v>1668</v>
      </c>
      <c r="V347" s="144">
        <v>47168</v>
      </c>
      <c r="W347" s="144">
        <v>47168</v>
      </c>
      <c r="X347" s="134">
        <v>8</v>
      </c>
      <c r="Y347" s="135" t="s">
        <v>1915</v>
      </c>
      <c r="Z347" s="135"/>
      <c r="AA347" s="146">
        <v>44377</v>
      </c>
      <c r="AB347" s="145">
        <v>1</v>
      </c>
    </row>
    <row r="348" spans="1:28" s="161" customFormat="1" ht="38.25" x14ac:dyDescent="0.25">
      <c r="A348" s="135">
        <v>347</v>
      </c>
      <c r="B348" s="136">
        <v>43663</v>
      </c>
      <c r="C348" s="136">
        <v>43692</v>
      </c>
      <c r="D348" s="137" t="s">
        <v>1013</v>
      </c>
      <c r="E348" s="138" t="s">
        <v>1014</v>
      </c>
      <c r="F348" s="137" t="s">
        <v>1022</v>
      </c>
      <c r="G348" s="135" t="s">
        <v>228</v>
      </c>
      <c r="H348" s="139">
        <v>890980040</v>
      </c>
      <c r="I348" s="139">
        <v>15315744</v>
      </c>
      <c r="J348" s="135" t="s">
        <v>1015</v>
      </c>
      <c r="K348" s="140">
        <v>2</v>
      </c>
      <c r="L348" s="137" t="s">
        <v>1016</v>
      </c>
      <c r="M348" s="137" t="s">
        <v>869</v>
      </c>
      <c r="N348" s="141" t="s">
        <v>1043</v>
      </c>
      <c r="O348" s="135" t="s">
        <v>744</v>
      </c>
      <c r="P348" s="135" t="s">
        <v>744</v>
      </c>
      <c r="Q348" s="135" t="s">
        <v>744</v>
      </c>
      <c r="R348" s="148" t="s">
        <v>744</v>
      </c>
      <c r="S348" s="164">
        <v>96000000</v>
      </c>
      <c r="T348" s="147">
        <v>1</v>
      </c>
      <c r="U348" s="135" t="s">
        <v>1668</v>
      </c>
      <c r="V348" s="144">
        <v>46653</v>
      </c>
      <c r="W348" s="144">
        <v>46653</v>
      </c>
      <c r="X348" s="134">
        <v>8</v>
      </c>
      <c r="Y348" s="135" t="s">
        <v>232</v>
      </c>
      <c r="Z348" s="135" t="s">
        <v>898</v>
      </c>
      <c r="AA348" s="146">
        <v>44377</v>
      </c>
      <c r="AB348" s="145">
        <v>1</v>
      </c>
    </row>
    <row r="349" spans="1:28" s="161" customFormat="1" ht="38.25" x14ac:dyDescent="0.25">
      <c r="A349" s="135">
        <v>348</v>
      </c>
      <c r="B349" s="136">
        <v>43565</v>
      </c>
      <c r="C349" s="163"/>
      <c r="D349" s="137" t="s">
        <v>1250</v>
      </c>
      <c r="E349" s="138" t="s">
        <v>1251</v>
      </c>
      <c r="F349" s="137" t="s">
        <v>1252</v>
      </c>
      <c r="G349" s="135" t="s">
        <v>228</v>
      </c>
      <c r="H349" s="139">
        <v>890980040</v>
      </c>
      <c r="I349" s="139">
        <v>900498879</v>
      </c>
      <c r="J349" s="135" t="s">
        <v>1222</v>
      </c>
      <c r="K349" s="140">
        <v>2</v>
      </c>
      <c r="L349" s="137" t="s">
        <v>1253</v>
      </c>
      <c r="M349" s="137" t="s">
        <v>961</v>
      </c>
      <c r="N349" s="141" t="s">
        <v>1046</v>
      </c>
      <c r="O349" s="135" t="s">
        <v>745</v>
      </c>
      <c r="P349" s="135" t="s">
        <v>745</v>
      </c>
      <c r="Q349" s="135" t="s">
        <v>744</v>
      </c>
      <c r="R349" s="148" t="s">
        <v>745</v>
      </c>
      <c r="S349" s="164">
        <v>215845206</v>
      </c>
      <c r="T349" s="147">
        <v>1</v>
      </c>
      <c r="U349" s="135" t="s">
        <v>1668</v>
      </c>
      <c r="V349" s="144">
        <v>47367</v>
      </c>
      <c r="W349" s="144">
        <v>47367</v>
      </c>
      <c r="X349" s="134">
        <v>8</v>
      </c>
      <c r="Y349" s="135" t="s">
        <v>232</v>
      </c>
      <c r="Z349" s="135" t="s">
        <v>1095</v>
      </c>
      <c r="AA349" s="146">
        <v>44377</v>
      </c>
      <c r="AB349" s="145">
        <v>1</v>
      </c>
    </row>
    <row r="350" spans="1:28" s="161" customFormat="1" ht="25.5" x14ac:dyDescent="0.25">
      <c r="A350" s="135">
        <v>349</v>
      </c>
      <c r="B350" s="136">
        <v>43523</v>
      </c>
      <c r="C350" s="136">
        <v>43433</v>
      </c>
      <c r="D350" s="137" t="s">
        <v>1017</v>
      </c>
      <c r="E350" s="138" t="s">
        <v>1562</v>
      </c>
      <c r="F350" s="137" t="s">
        <v>1019</v>
      </c>
      <c r="G350" s="135" t="s">
        <v>228</v>
      </c>
      <c r="H350" s="139">
        <v>890980040</v>
      </c>
      <c r="I350" s="139">
        <v>98620210</v>
      </c>
      <c r="J350" s="135" t="s">
        <v>874</v>
      </c>
      <c r="K350" s="140">
        <v>2</v>
      </c>
      <c r="L350" s="137" t="s">
        <v>1563</v>
      </c>
      <c r="M350" s="137" t="s">
        <v>892</v>
      </c>
      <c r="N350" s="141" t="s">
        <v>1023</v>
      </c>
      <c r="O350" s="135" t="s">
        <v>745</v>
      </c>
      <c r="P350" s="135" t="s">
        <v>745</v>
      </c>
      <c r="Q350" s="135" t="s">
        <v>744</v>
      </c>
      <c r="R350" s="148" t="s">
        <v>745</v>
      </c>
      <c r="S350" s="164">
        <v>540317790</v>
      </c>
      <c r="T350" s="147">
        <v>1</v>
      </c>
      <c r="U350" s="135" t="s">
        <v>1668</v>
      </c>
      <c r="V350" s="144">
        <v>47314</v>
      </c>
      <c r="W350" s="144">
        <v>47314</v>
      </c>
      <c r="X350" s="134">
        <v>8</v>
      </c>
      <c r="Y350" s="135" t="s">
        <v>364</v>
      </c>
      <c r="Z350" s="135" t="s">
        <v>1330</v>
      </c>
      <c r="AA350" s="146">
        <v>44377</v>
      </c>
      <c r="AB350" s="145">
        <v>1</v>
      </c>
    </row>
    <row r="351" spans="1:28" s="161" customFormat="1" ht="63.75" x14ac:dyDescent="0.25">
      <c r="A351" s="135">
        <v>350</v>
      </c>
      <c r="B351" s="136">
        <v>43535</v>
      </c>
      <c r="C351" s="136">
        <v>43523</v>
      </c>
      <c r="D351" s="137" t="s">
        <v>997</v>
      </c>
      <c r="E351" s="138" t="s">
        <v>1564</v>
      </c>
      <c r="F351" s="137" t="s">
        <v>1113</v>
      </c>
      <c r="G351" s="135" t="s">
        <v>229</v>
      </c>
      <c r="H351" s="139">
        <v>890980040</v>
      </c>
      <c r="I351" s="139">
        <v>11620205</v>
      </c>
      <c r="J351" s="135" t="s">
        <v>1076</v>
      </c>
      <c r="K351" s="140">
        <v>2</v>
      </c>
      <c r="L351" s="137" t="s">
        <v>1565</v>
      </c>
      <c r="M351" s="137" t="s">
        <v>460</v>
      </c>
      <c r="N351" s="141" t="s">
        <v>1048</v>
      </c>
      <c r="O351" s="135" t="s">
        <v>744</v>
      </c>
      <c r="P351" s="135" t="s">
        <v>744</v>
      </c>
      <c r="Q351" s="135" t="s">
        <v>745</v>
      </c>
      <c r="R351" s="148" t="s">
        <v>744</v>
      </c>
      <c r="S351" s="164">
        <v>44187500</v>
      </c>
      <c r="T351" s="147">
        <v>1</v>
      </c>
      <c r="U351" s="135" t="s">
        <v>1668</v>
      </c>
      <c r="V351" s="144">
        <v>47406</v>
      </c>
      <c r="W351" s="144">
        <v>47406</v>
      </c>
      <c r="X351" s="134">
        <v>8</v>
      </c>
      <c r="Y351" s="135" t="s">
        <v>1086</v>
      </c>
      <c r="Z351" s="135" t="s">
        <v>1330</v>
      </c>
      <c r="AA351" s="146">
        <v>44377</v>
      </c>
      <c r="AB351" s="145">
        <v>1</v>
      </c>
    </row>
    <row r="352" spans="1:28" s="161" customFormat="1" ht="38.25" x14ac:dyDescent="0.25">
      <c r="A352" s="135">
        <v>351</v>
      </c>
      <c r="B352" s="136">
        <v>43762</v>
      </c>
      <c r="C352" s="136">
        <v>43742</v>
      </c>
      <c r="D352" s="137" t="s">
        <v>1055</v>
      </c>
      <c r="E352" s="138" t="s">
        <v>1056</v>
      </c>
      <c r="F352" s="137" t="s">
        <v>1114</v>
      </c>
      <c r="G352" s="135" t="s">
        <v>228</v>
      </c>
      <c r="H352" s="139">
        <v>890980093</v>
      </c>
      <c r="I352" s="139">
        <v>890980040</v>
      </c>
      <c r="J352" s="135" t="s">
        <v>232</v>
      </c>
      <c r="K352" s="140">
        <v>1</v>
      </c>
      <c r="L352" s="137" t="s">
        <v>1077</v>
      </c>
      <c r="M352" s="137" t="s">
        <v>1083</v>
      </c>
      <c r="N352" s="141" t="s">
        <v>1012</v>
      </c>
      <c r="O352" s="135" t="s">
        <v>744</v>
      </c>
      <c r="P352" s="135" t="s">
        <v>744</v>
      </c>
      <c r="Q352" s="135" t="s">
        <v>1</v>
      </c>
      <c r="R352" s="148" t="s">
        <v>745</v>
      </c>
      <c r="S352" s="164">
        <v>20468295</v>
      </c>
      <c r="T352" s="147">
        <v>1</v>
      </c>
      <c r="U352" s="135" t="s">
        <v>1668</v>
      </c>
      <c r="V352" s="144">
        <v>47415</v>
      </c>
      <c r="W352" s="144">
        <v>47415</v>
      </c>
      <c r="X352" s="134">
        <v>8</v>
      </c>
      <c r="Y352" s="135" t="s">
        <v>1087</v>
      </c>
      <c r="Z352" s="135" t="s">
        <v>1723</v>
      </c>
      <c r="AA352" s="146">
        <v>44377</v>
      </c>
      <c r="AB352" s="145">
        <v>1</v>
      </c>
    </row>
    <row r="353" spans="1:28" s="161" customFormat="1" ht="38.25" x14ac:dyDescent="0.25">
      <c r="A353" s="135">
        <v>352</v>
      </c>
      <c r="B353" s="136">
        <v>43748</v>
      </c>
      <c r="C353" s="136">
        <v>43742</v>
      </c>
      <c r="D353" s="137" t="s">
        <v>54</v>
      </c>
      <c r="E353" s="138" t="s">
        <v>1057</v>
      </c>
      <c r="F353" s="137" t="s">
        <v>1115</v>
      </c>
      <c r="G353" s="135" t="s">
        <v>228</v>
      </c>
      <c r="H353" s="139">
        <v>890980093</v>
      </c>
      <c r="I353" s="139">
        <v>890980040</v>
      </c>
      <c r="J353" s="135" t="s">
        <v>232</v>
      </c>
      <c r="K353" s="140">
        <v>1</v>
      </c>
      <c r="L353" s="137" t="s">
        <v>1077</v>
      </c>
      <c r="M353" s="137" t="s">
        <v>1083</v>
      </c>
      <c r="N353" s="141" t="s">
        <v>1012</v>
      </c>
      <c r="O353" s="135" t="s">
        <v>744</v>
      </c>
      <c r="P353" s="135" t="s">
        <v>744</v>
      </c>
      <c r="Q353" s="135" t="s">
        <v>1</v>
      </c>
      <c r="R353" s="148" t="s">
        <v>745</v>
      </c>
      <c r="S353" s="164">
        <v>1725323</v>
      </c>
      <c r="T353" s="147">
        <v>1</v>
      </c>
      <c r="U353" s="135" t="s">
        <v>1668</v>
      </c>
      <c r="V353" s="144">
        <v>47428</v>
      </c>
      <c r="W353" s="144">
        <v>47428</v>
      </c>
      <c r="X353" s="134">
        <v>8</v>
      </c>
      <c r="Y353" s="135" t="s">
        <v>1088</v>
      </c>
      <c r="Z353" s="135" t="s">
        <v>1723</v>
      </c>
      <c r="AA353" s="146">
        <v>44377</v>
      </c>
      <c r="AB353" s="145">
        <v>1</v>
      </c>
    </row>
    <row r="354" spans="1:28" s="161" customFormat="1" ht="38.25" x14ac:dyDescent="0.25">
      <c r="A354" s="135">
        <v>353</v>
      </c>
      <c r="B354" s="136">
        <v>43747</v>
      </c>
      <c r="C354" s="136">
        <v>43742</v>
      </c>
      <c r="D354" s="137" t="s">
        <v>877</v>
      </c>
      <c r="E354" s="138" t="s">
        <v>1058</v>
      </c>
      <c r="F354" s="137" t="s">
        <v>1116</v>
      </c>
      <c r="G354" s="135" t="s">
        <v>228</v>
      </c>
      <c r="H354" s="139">
        <v>890980093</v>
      </c>
      <c r="I354" s="139">
        <v>890980040</v>
      </c>
      <c r="J354" s="135" t="s">
        <v>232</v>
      </c>
      <c r="K354" s="140">
        <v>1</v>
      </c>
      <c r="L354" s="137" t="s">
        <v>1077</v>
      </c>
      <c r="M354" s="137" t="s">
        <v>1083</v>
      </c>
      <c r="N354" s="141" t="s">
        <v>1012</v>
      </c>
      <c r="O354" s="135" t="s">
        <v>744</v>
      </c>
      <c r="P354" s="135" t="s">
        <v>744</v>
      </c>
      <c r="Q354" s="135" t="s">
        <v>1</v>
      </c>
      <c r="R354" s="148" t="s">
        <v>745</v>
      </c>
      <c r="S354" s="164">
        <v>5393900</v>
      </c>
      <c r="T354" s="147">
        <v>1</v>
      </c>
      <c r="U354" s="135" t="s">
        <v>1668</v>
      </c>
      <c r="V354" s="144">
        <v>47401</v>
      </c>
      <c r="W354" s="144">
        <v>47401</v>
      </c>
      <c r="X354" s="134">
        <v>8</v>
      </c>
      <c r="Y354" s="135" t="s">
        <v>1089</v>
      </c>
      <c r="Z354" s="135" t="s">
        <v>847</v>
      </c>
      <c r="AA354" s="146">
        <v>44377</v>
      </c>
      <c r="AB354" s="145">
        <v>1</v>
      </c>
    </row>
    <row r="355" spans="1:28" s="161" customFormat="1" ht="38.25" x14ac:dyDescent="0.25">
      <c r="A355" s="135">
        <v>354</v>
      </c>
      <c r="B355" s="136">
        <v>43771</v>
      </c>
      <c r="C355" s="136">
        <v>43742</v>
      </c>
      <c r="D355" s="137" t="s">
        <v>1059</v>
      </c>
      <c r="E355" s="138" t="s">
        <v>1060</v>
      </c>
      <c r="F355" s="137" t="s">
        <v>1117</v>
      </c>
      <c r="G355" s="135" t="s">
        <v>228</v>
      </c>
      <c r="H355" s="139">
        <v>890980093</v>
      </c>
      <c r="I355" s="139">
        <v>890980040</v>
      </c>
      <c r="J355" s="135" t="s">
        <v>232</v>
      </c>
      <c r="K355" s="140">
        <v>1</v>
      </c>
      <c r="L355" s="137" t="s">
        <v>1077</v>
      </c>
      <c r="M355" s="137" t="s">
        <v>1083</v>
      </c>
      <c r="N355" s="141" t="s">
        <v>1012</v>
      </c>
      <c r="O355" s="135" t="s">
        <v>744</v>
      </c>
      <c r="P355" s="135" t="s">
        <v>744</v>
      </c>
      <c r="Q355" s="135" t="s">
        <v>1</v>
      </c>
      <c r="R355" s="148" t="s">
        <v>745</v>
      </c>
      <c r="S355" s="164">
        <v>14953753</v>
      </c>
      <c r="T355" s="147">
        <v>1</v>
      </c>
      <c r="U355" s="135" t="s">
        <v>1668</v>
      </c>
      <c r="V355" s="144">
        <v>47424</v>
      </c>
      <c r="W355" s="144">
        <v>47424</v>
      </c>
      <c r="X355" s="134">
        <v>8</v>
      </c>
      <c r="Y355" s="135" t="s">
        <v>1090</v>
      </c>
      <c r="Z355" s="135" t="s">
        <v>847</v>
      </c>
      <c r="AA355" s="146">
        <v>44377</v>
      </c>
      <c r="AB355" s="145">
        <v>1</v>
      </c>
    </row>
    <row r="356" spans="1:28" s="161" customFormat="1" ht="38.25" x14ac:dyDescent="0.25">
      <c r="A356" s="135">
        <v>355</v>
      </c>
      <c r="B356" s="136">
        <v>43753</v>
      </c>
      <c r="C356" s="136">
        <v>43742</v>
      </c>
      <c r="D356" s="137" t="s">
        <v>1061</v>
      </c>
      <c r="E356" s="138" t="s">
        <v>1062</v>
      </c>
      <c r="F356" s="137" t="s">
        <v>1121</v>
      </c>
      <c r="G356" s="135" t="s">
        <v>228</v>
      </c>
      <c r="H356" s="139">
        <v>890980093</v>
      </c>
      <c r="I356" s="139">
        <v>890980040</v>
      </c>
      <c r="J356" s="135" t="s">
        <v>232</v>
      </c>
      <c r="K356" s="140">
        <v>1</v>
      </c>
      <c r="L356" s="137" t="s">
        <v>1077</v>
      </c>
      <c r="M356" s="137" t="s">
        <v>1083</v>
      </c>
      <c r="N356" s="141" t="s">
        <v>1012</v>
      </c>
      <c r="O356" s="135" t="s">
        <v>744</v>
      </c>
      <c r="P356" s="135" t="s">
        <v>744</v>
      </c>
      <c r="Q356" s="135" t="s">
        <v>1</v>
      </c>
      <c r="R356" s="148" t="s">
        <v>745</v>
      </c>
      <c r="S356" s="164">
        <v>10711300</v>
      </c>
      <c r="T356" s="147">
        <v>1</v>
      </c>
      <c r="U356" s="135" t="s">
        <v>1668</v>
      </c>
      <c r="V356" s="144">
        <v>47406</v>
      </c>
      <c r="W356" s="144">
        <v>47406</v>
      </c>
      <c r="X356" s="134">
        <v>8</v>
      </c>
      <c r="Y356" s="135" t="s">
        <v>1091</v>
      </c>
      <c r="Z356" s="135" t="s">
        <v>1723</v>
      </c>
      <c r="AA356" s="146">
        <v>44377</v>
      </c>
      <c r="AB356" s="145">
        <v>1</v>
      </c>
    </row>
    <row r="357" spans="1:28" s="161" customFormat="1" ht="38.25" x14ac:dyDescent="0.25">
      <c r="A357" s="135">
        <v>356</v>
      </c>
      <c r="B357" s="136">
        <v>43755</v>
      </c>
      <c r="C357" s="136">
        <v>43742</v>
      </c>
      <c r="D357" s="137" t="s">
        <v>1063</v>
      </c>
      <c r="E357" s="138" t="s">
        <v>1064</v>
      </c>
      <c r="F357" s="138" t="s">
        <v>1118</v>
      </c>
      <c r="G357" s="135" t="s">
        <v>228</v>
      </c>
      <c r="H357" s="139">
        <v>890980093</v>
      </c>
      <c r="I357" s="139">
        <v>890980040</v>
      </c>
      <c r="J357" s="135" t="s">
        <v>232</v>
      </c>
      <c r="K357" s="140">
        <v>1</v>
      </c>
      <c r="L357" s="137" t="s">
        <v>1077</v>
      </c>
      <c r="M357" s="137" t="s">
        <v>1083</v>
      </c>
      <c r="N357" s="141" t="s">
        <v>1012</v>
      </c>
      <c r="O357" s="135" t="s">
        <v>744</v>
      </c>
      <c r="P357" s="135" t="s">
        <v>744</v>
      </c>
      <c r="Q357" s="135" t="s">
        <v>1</v>
      </c>
      <c r="R357" s="148" t="s">
        <v>745</v>
      </c>
      <c r="S357" s="164">
        <v>3145283</v>
      </c>
      <c r="T357" s="147">
        <v>1</v>
      </c>
      <c r="U357" s="135" t="s">
        <v>1669</v>
      </c>
      <c r="V357" s="144">
        <v>47412</v>
      </c>
      <c r="W357" s="144">
        <v>47412</v>
      </c>
      <c r="X357" s="134">
        <v>8</v>
      </c>
      <c r="Y357" s="135" t="s">
        <v>1092</v>
      </c>
      <c r="Z357" s="135" t="s">
        <v>1723</v>
      </c>
      <c r="AA357" s="146">
        <v>44377</v>
      </c>
      <c r="AB357" s="145">
        <v>1</v>
      </c>
    </row>
    <row r="358" spans="1:28" s="161" customFormat="1" ht="38.25" x14ac:dyDescent="0.25">
      <c r="A358" s="135">
        <v>357</v>
      </c>
      <c r="B358" s="136">
        <v>43763</v>
      </c>
      <c r="C358" s="136">
        <v>43742</v>
      </c>
      <c r="D358" s="137" t="s">
        <v>1065</v>
      </c>
      <c r="E358" s="138" t="s">
        <v>1066</v>
      </c>
      <c r="F358" s="137" t="s">
        <v>1119</v>
      </c>
      <c r="G358" s="135" t="s">
        <v>228</v>
      </c>
      <c r="H358" s="139">
        <v>890980093</v>
      </c>
      <c r="I358" s="139">
        <v>890980040</v>
      </c>
      <c r="J358" s="135" t="s">
        <v>232</v>
      </c>
      <c r="K358" s="140">
        <v>1</v>
      </c>
      <c r="L358" s="137" t="s">
        <v>1077</v>
      </c>
      <c r="M358" s="137" t="s">
        <v>1083</v>
      </c>
      <c r="N358" s="141" t="s">
        <v>1012</v>
      </c>
      <c r="O358" s="135" t="s">
        <v>744</v>
      </c>
      <c r="P358" s="135" t="s">
        <v>744</v>
      </c>
      <c r="Q358" s="135" t="s">
        <v>1</v>
      </c>
      <c r="R358" s="148" t="s">
        <v>745</v>
      </c>
      <c r="S358" s="164">
        <v>7383250</v>
      </c>
      <c r="T358" s="147">
        <v>1</v>
      </c>
      <c r="U358" s="135" t="s">
        <v>1668</v>
      </c>
      <c r="V358" s="144">
        <v>47419</v>
      </c>
      <c r="W358" s="144">
        <v>47419</v>
      </c>
      <c r="X358" s="134">
        <v>8</v>
      </c>
      <c r="Y358" s="135" t="s">
        <v>1093</v>
      </c>
      <c r="Z358" s="135" t="s">
        <v>1723</v>
      </c>
      <c r="AA358" s="146">
        <v>44377</v>
      </c>
      <c r="AB358" s="145">
        <v>1</v>
      </c>
    </row>
    <row r="359" spans="1:28" s="161" customFormat="1" ht="38.25" x14ac:dyDescent="0.25">
      <c r="A359" s="135">
        <v>358</v>
      </c>
      <c r="B359" s="136">
        <v>43743</v>
      </c>
      <c r="C359" s="136">
        <v>43742</v>
      </c>
      <c r="D359" s="137" t="s">
        <v>53</v>
      </c>
      <c r="E359" s="138" t="s">
        <v>1067</v>
      </c>
      <c r="F359" s="137" t="s">
        <v>1120</v>
      </c>
      <c r="G359" s="135" t="s">
        <v>228</v>
      </c>
      <c r="H359" s="139">
        <v>890980093</v>
      </c>
      <c r="I359" s="139">
        <v>890980040</v>
      </c>
      <c r="J359" s="135" t="s">
        <v>232</v>
      </c>
      <c r="K359" s="140">
        <v>1</v>
      </c>
      <c r="L359" s="137" t="s">
        <v>1077</v>
      </c>
      <c r="M359" s="137" t="s">
        <v>1083</v>
      </c>
      <c r="N359" s="141" t="s">
        <v>1012</v>
      </c>
      <c r="O359" s="135" t="s">
        <v>744</v>
      </c>
      <c r="P359" s="135" t="s">
        <v>744</v>
      </c>
      <c r="Q359" s="135" t="s">
        <v>745</v>
      </c>
      <c r="R359" s="148" t="s">
        <v>745</v>
      </c>
      <c r="S359" s="164">
        <v>3053415</v>
      </c>
      <c r="T359" s="147">
        <v>1</v>
      </c>
      <c r="U359" s="135" t="s">
        <v>1668</v>
      </c>
      <c r="V359" s="144">
        <v>47407</v>
      </c>
      <c r="W359" s="144">
        <v>47407</v>
      </c>
      <c r="X359" s="134">
        <v>8</v>
      </c>
      <c r="Y359" s="135" t="s">
        <v>1094</v>
      </c>
      <c r="Z359" s="135" t="s">
        <v>1916</v>
      </c>
      <c r="AA359" s="146">
        <v>44377</v>
      </c>
      <c r="AB359" s="145">
        <v>1</v>
      </c>
    </row>
    <row r="360" spans="1:28" s="161" customFormat="1" ht="25.5" x14ac:dyDescent="0.25">
      <c r="A360" s="135">
        <v>359</v>
      </c>
      <c r="B360" s="136">
        <v>43759</v>
      </c>
      <c r="C360" s="136">
        <v>43756</v>
      </c>
      <c r="D360" s="137" t="s">
        <v>1068</v>
      </c>
      <c r="E360" s="138" t="s">
        <v>1069</v>
      </c>
      <c r="F360" s="137" t="s">
        <v>1122</v>
      </c>
      <c r="G360" s="135" t="s">
        <v>229</v>
      </c>
      <c r="H360" s="139">
        <v>890980040</v>
      </c>
      <c r="I360" s="139">
        <v>42875463</v>
      </c>
      <c r="J360" s="135" t="s">
        <v>1078</v>
      </c>
      <c r="K360" s="140">
        <v>2</v>
      </c>
      <c r="L360" s="137" t="s">
        <v>1079</v>
      </c>
      <c r="M360" s="137" t="s">
        <v>460</v>
      </c>
      <c r="N360" s="141" t="s">
        <v>1259</v>
      </c>
      <c r="O360" s="135" t="s">
        <v>0</v>
      </c>
      <c r="P360" s="135" t="s">
        <v>0</v>
      </c>
      <c r="Q360" s="135" t="s">
        <v>0</v>
      </c>
      <c r="R360" s="148" t="s">
        <v>0</v>
      </c>
      <c r="S360" s="164">
        <v>16562320</v>
      </c>
      <c r="T360" s="147">
        <v>1</v>
      </c>
      <c r="U360" s="135" t="s">
        <v>1668</v>
      </c>
      <c r="V360" s="144">
        <v>46692</v>
      </c>
      <c r="W360" s="144">
        <v>46692</v>
      </c>
      <c r="X360" s="134">
        <v>8</v>
      </c>
      <c r="Y360" s="135" t="s">
        <v>232</v>
      </c>
      <c r="Z360" s="135" t="s">
        <v>883</v>
      </c>
      <c r="AA360" s="146">
        <v>44377</v>
      </c>
      <c r="AB360" s="145">
        <v>1</v>
      </c>
    </row>
    <row r="361" spans="1:28" s="161" customFormat="1" ht="38.25" x14ac:dyDescent="0.25">
      <c r="A361" s="135">
        <v>360</v>
      </c>
      <c r="B361" s="136">
        <v>43580</v>
      </c>
      <c r="C361" s="136">
        <v>43181</v>
      </c>
      <c r="D361" s="137" t="s">
        <v>1070</v>
      </c>
      <c r="E361" s="138" t="s">
        <v>1071</v>
      </c>
      <c r="F361" s="137" t="s">
        <v>1123</v>
      </c>
      <c r="G361" s="135" t="s">
        <v>230</v>
      </c>
      <c r="H361" s="139">
        <v>890980040</v>
      </c>
      <c r="I361" s="139">
        <v>890904996</v>
      </c>
      <c r="J361" s="135" t="s">
        <v>1080</v>
      </c>
      <c r="K361" s="140">
        <v>2</v>
      </c>
      <c r="L361" s="137" t="s">
        <v>1081</v>
      </c>
      <c r="M361" s="137" t="s">
        <v>1084</v>
      </c>
      <c r="N361" s="141" t="s">
        <v>1085</v>
      </c>
      <c r="O361" s="135" t="s">
        <v>744</v>
      </c>
      <c r="P361" s="135" t="s">
        <v>744</v>
      </c>
      <c r="Q361" s="135" t="s">
        <v>1</v>
      </c>
      <c r="R361" s="148" t="s">
        <v>744</v>
      </c>
      <c r="S361" s="164">
        <v>157225000</v>
      </c>
      <c r="T361" s="147">
        <v>1</v>
      </c>
      <c r="U361" s="135" t="s">
        <v>1668</v>
      </c>
      <c r="V361" s="144">
        <v>45593</v>
      </c>
      <c r="W361" s="144">
        <v>45593</v>
      </c>
      <c r="X361" s="134">
        <v>8</v>
      </c>
      <c r="Y361" s="135" t="s">
        <v>1724</v>
      </c>
      <c r="Z361" s="135" t="s">
        <v>1095</v>
      </c>
      <c r="AA361" s="146">
        <v>44377</v>
      </c>
      <c r="AB361" s="145">
        <v>1</v>
      </c>
    </row>
    <row r="362" spans="1:28" s="161" customFormat="1" ht="25.5" x14ac:dyDescent="0.25">
      <c r="A362" s="135">
        <v>361</v>
      </c>
      <c r="B362" s="136">
        <v>43713</v>
      </c>
      <c r="C362" s="136">
        <v>43729</v>
      </c>
      <c r="D362" s="137" t="s">
        <v>1072</v>
      </c>
      <c r="E362" s="138" t="s">
        <v>1073</v>
      </c>
      <c r="F362" s="138" t="s">
        <v>1798</v>
      </c>
      <c r="G362" s="135" t="s">
        <v>229</v>
      </c>
      <c r="H362" s="139">
        <v>890980040</v>
      </c>
      <c r="I362" s="139">
        <v>32484553</v>
      </c>
      <c r="J362" s="135" t="s">
        <v>1082</v>
      </c>
      <c r="K362" s="140">
        <v>2</v>
      </c>
      <c r="L362" s="137" t="s">
        <v>955</v>
      </c>
      <c r="M362" s="137" t="s">
        <v>460</v>
      </c>
      <c r="N362" s="141" t="s">
        <v>902</v>
      </c>
      <c r="O362" s="135" t="s">
        <v>745</v>
      </c>
      <c r="P362" s="135" t="s">
        <v>745</v>
      </c>
      <c r="Q362" s="135" t="s">
        <v>745</v>
      </c>
      <c r="R362" s="148" t="s">
        <v>745</v>
      </c>
      <c r="S362" s="164">
        <v>310351160</v>
      </c>
      <c r="T362" s="147">
        <v>1</v>
      </c>
      <c r="U362" s="135" t="s">
        <v>1668</v>
      </c>
      <c r="V362" s="144">
        <v>46697</v>
      </c>
      <c r="W362" s="144">
        <v>46697</v>
      </c>
      <c r="X362" s="134">
        <v>8</v>
      </c>
      <c r="Y362" s="135" t="s">
        <v>1096</v>
      </c>
      <c r="Z362" s="135" t="s">
        <v>898</v>
      </c>
      <c r="AA362" s="146">
        <v>44377</v>
      </c>
      <c r="AB362" s="145">
        <v>1</v>
      </c>
    </row>
    <row r="363" spans="1:28" s="161" customFormat="1" ht="38.25" x14ac:dyDescent="0.25">
      <c r="A363" s="135">
        <v>362</v>
      </c>
      <c r="B363" s="136">
        <v>43602</v>
      </c>
      <c r="C363" s="136">
        <v>43517</v>
      </c>
      <c r="D363" s="137" t="s">
        <v>1017</v>
      </c>
      <c r="E363" s="138" t="s">
        <v>1074</v>
      </c>
      <c r="F363" s="137" t="s">
        <v>1124</v>
      </c>
      <c r="G363" s="135" t="s">
        <v>228</v>
      </c>
      <c r="H363" s="139">
        <v>890980040</v>
      </c>
      <c r="I363" s="139">
        <v>70751685</v>
      </c>
      <c r="J363" s="135" t="s">
        <v>1075</v>
      </c>
      <c r="K363" s="140">
        <v>2</v>
      </c>
      <c r="L363" s="137" t="s">
        <v>1566</v>
      </c>
      <c r="M363" s="137" t="s">
        <v>901</v>
      </c>
      <c r="N363" s="141" t="s">
        <v>950</v>
      </c>
      <c r="O363" s="135" t="s">
        <v>745</v>
      </c>
      <c r="P363" s="135" t="s">
        <v>745</v>
      </c>
      <c r="Q363" s="135" t="s">
        <v>1</v>
      </c>
      <c r="R363" s="148" t="s">
        <v>745</v>
      </c>
      <c r="S363" s="164">
        <v>103131936</v>
      </c>
      <c r="T363" s="147">
        <v>1</v>
      </c>
      <c r="U363" s="135" t="s">
        <v>1668</v>
      </c>
      <c r="V363" s="144">
        <v>47448</v>
      </c>
      <c r="W363" s="144">
        <v>47448</v>
      </c>
      <c r="X363" s="134">
        <v>8</v>
      </c>
      <c r="Y363" s="135" t="s">
        <v>364</v>
      </c>
      <c r="Z363" s="135" t="s">
        <v>1297</v>
      </c>
      <c r="AA363" s="146">
        <v>44377</v>
      </c>
      <c r="AB363" s="145">
        <v>1</v>
      </c>
    </row>
    <row r="364" spans="1:28" s="161" customFormat="1" ht="25.5" x14ac:dyDescent="0.25">
      <c r="A364" s="135">
        <v>363</v>
      </c>
      <c r="B364" s="136">
        <v>43396</v>
      </c>
      <c r="C364" s="136">
        <v>42864</v>
      </c>
      <c r="D364" s="137" t="s">
        <v>1072</v>
      </c>
      <c r="E364" s="138" t="s">
        <v>1262</v>
      </c>
      <c r="F364" s="137" t="s">
        <v>1263</v>
      </c>
      <c r="G364" s="135" t="s">
        <v>229</v>
      </c>
      <c r="H364" s="139">
        <v>890980040</v>
      </c>
      <c r="I364" s="139">
        <v>8061064</v>
      </c>
      <c r="J364" s="135" t="s">
        <v>1223</v>
      </c>
      <c r="K364" s="140">
        <v>2</v>
      </c>
      <c r="L364" s="137" t="s">
        <v>955</v>
      </c>
      <c r="M364" s="137" t="s">
        <v>460</v>
      </c>
      <c r="N364" s="141" t="s">
        <v>902</v>
      </c>
      <c r="O364" s="135" t="s">
        <v>745</v>
      </c>
      <c r="P364" s="135" t="s">
        <v>745</v>
      </c>
      <c r="Q364" s="135" t="s">
        <v>745</v>
      </c>
      <c r="R364" s="135" t="s">
        <v>745</v>
      </c>
      <c r="S364" s="164">
        <v>29248486</v>
      </c>
      <c r="T364" s="147">
        <v>1</v>
      </c>
      <c r="U364" s="135" t="s">
        <v>1668</v>
      </c>
      <c r="V364" s="144">
        <v>47507</v>
      </c>
      <c r="W364" s="144">
        <v>47507</v>
      </c>
      <c r="X364" s="134">
        <v>8</v>
      </c>
      <c r="Y364" s="135" t="s">
        <v>232</v>
      </c>
      <c r="Z364" s="135" t="s">
        <v>883</v>
      </c>
      <c r="AA364" s="146">
        <v>44377</v>
      </c>
      <c r="AB364" s="145">
        <v>1</v>
      </c>
    </row>
    <row r="365" spans="1:28" s="161" customFormat="1" ht="25.5" x14ac:dyDescent="0.25">
      <c r="A365" s="135">
        <v>364</v>
      </c>
      <c r="B365" s="136">
        <v>43544</v>
      </c>
      <c r="C365" s="136">
        <v>43510</v>
      </c>
      <c r="D365" s="137" t="s">
        <v>1567</v>
      </c>
      <c r="E365" s="138" t="s">
        <v>1568</v>
      </c>
      <c r="F365" s="137" t="s">
        <v>1569</v>
      </c>
      <c r="G365" s="135" t="s">
        <v>230</v>
      </c>
      <c r="H365" s="139">
        <v>900747900</v>
      </c>
      <c r="I365" s="139">
        <v>890980040</v>
      </c>
      <c r="J365" s="135" t="s">
        <v>364</v>
      </c>
      <c r="K365" s="140">
        <v>1</v>
      </c>
      <c r="L365" s="137" t="s">
        <v>917</v>
      </c>
      <c r="M365" s="137" t="s">
        <v>459</v>
      </c>
      <c r="N365" s="141" t="s">
        <v>1035</v>
      </c>
      <c r="O365" s="135" t="s">
        <v>744</v>
      </c>
      <c r="P365" s="135" t="s">
        <v>744</v>
      </c>
      <c r="Q365" s="135" t="s">
        <v>744</v>
      </c>
      <c r="R365" s="148" t="s">
        <v>744</v>
      </c>
      <c r="S365" s="164">
        <v>1500000</v>
      </c>
      <c r="T365" s="147">
        <v>1</v>
      </c>
      <c r="U365" s="135" t="s">
        <v>1668</v>
      </c>
      <c r="V365" s="144">
        <v>47197</v>
      </c>
      <c r="W365" s="144">
        <v>47197</v>
      </c>
      <c r="X365" s="134">
        <v>8</v>
      </c>
      <c r="Y365" s="135" t="s">
        <v>1725</v>
      </c>
      <c r="Z365" s="135" t="s">
        <v>847</v>
      </c>
      <c r="AA365" s="146">
        <v>44377</v>
      </c>
      <c r="AB365" s="145">
        <v>1</v>
      </c>
    </row>
    <row r="366" spans="1:28" s="161" customFormat="1" ht="25.5" x14ac:dyDescent="0.25">
      <c r="A366" s="135">
        <v>365</v>
      </c>
      <c r="B366" s="136">
        <v>43661</v>
      </c>
      <c r="C366" s="136">
        <v>43510</v>
      </c>
      <c r="D366" s="137" t="s">
        <v>1287</v>
      </c>
      <c r="E366" s="138" t="s">
        <v>1570</v>
      </c>
      <c r="F366" s="137" t="s">
        <v>1571</v>
      </c>
      <c r="G366" s="135" t="s">
        <v>230</v>
      </c>
      <c r="H366" s="139">
        <v>900804319</v>
      </c>
      <c r="I366" s="139">
        <v>890980040</v>
      </c>
      <c r="J366" s="135" t="s">
        <v>364</v>
      </c>
      <c r="K366" s="140">
        <v>1</v>
      </c>
      <c r="L366" s="137" t="s">
        <v>917</v>
      </c>
      <c r="M366" s="137" t="s">
        <v>459</v>
      </c>
      <c r="N366" s="141" t="s">
        <v>1035</v>
      </c>
      <c r="O366" s="135" t="s">
        <v>744</v>
      </c>
      <c r="P366" s="135" t="s">
        <v>744</v>
      </c>
      <c r="Q366" s="135" t="s">
        <v>744</v>
      </c>
      <c r="R366" s="148" t="s">
        <v>744</v>
      </c>
      <c r="S366" s="164">
        <v>3000000</v>
      </c>
      <c r="T366" s="147">
        <v>1</v>
      </c>
      <c r="U366" s="135" t="s">
        <v>1668</v>
      </c>
      <c r="V366" s="144">
        <v>47314</v>
      </c>
      <c r="W366" s="144">
        <v>47314</v>
      </c>
      <c r="X366" s="134">
        <v>8</v>
      </c>
      <c r="Y366" s="135" t="s">
        <v>1726</v>
      </c>
      <c r="Z366" s="135" t="s">
        <v>847</v>
      </c>
      <c r="AA366" s="146">
        <v>44377</v>
      </c>
      <c r="AB366" s="145">
        <v>1</v>
      </c>
    </row>
    <row r="367" spans="1:28" s="161" customFormat="1" ht="25.5" x14ac:dyDescent="0.25">
      <c r="A367" s="135">
        <v>366</v>
      </c>
      <c r="B367" s="136">
        <v>43535</v>
      </c>
      <c r="C367" s="136">
        <v>43510</v>
      </c>
      <c r="D367" s="137" t="s">
        <v>1572</v>
      </c>
      <c r="E367" s="138" t="s">
        <v>1573</v>
      </c>
      <c r="F367" s="137" t="s">
        <v>1574</v>
      </c>
      <c r="G367" s="135" t="s">
        <v>230</v>
      </c>
      <c r="H367" s="139">
        <v>70071032</v>
      </c>
      <c r="I367" s="139">
        <v>890980040</v>
      </c>
      <c r="J367" s="135" t="s">
        <v>364</v>
      </c>
      <c r="K367" s="140">
        <v>1</v>
      </c>
      <c r="L367" s="137" t="s">
        <v>917</v>
      </c>
      <c r="M367" s="137" t="s">
        <v>1527</v>
      </c>
      <c r="N367" s="141" t="s">
        <v>1026</v>
      </c>
      <c r="O367" s="135" t="s">
        <v>744</v>
      </c>
      <c r="P367" s="135" t="s">
        <v>744</v>
      </c>
      <c r="Q367" s="135" t="s">
        <v>744</v>
      </c>
      <c r="R367" s="148" t="s">
        <v>744</v>
      </c>
      <c r="S367" s="164">
        <v>55045173</v>
      </c>
      <c r="T367" s="147">
        <v>1</v>
      </c>
      <c r="U367" s="135" t="s">
        <v>1101</v>
      </c>
      <c r="V367" s="144">
        <v>47188</v>
      </c>
      <c r="W367" s="144">
        <v>47188</v>
      </c>
      <c r="X367" s="134">
        <v>8</v>
      </c>
      <c r="Y367" s="135" t="s">
        <v>1727</v>
      </c>
      <c r="Z367" s="135" t="s">
        <v>1671</v>
      </c>
      <c r="AA367" s="146">
        <v>44377</v>
      </c>
      <c r="AB367" s="145">
        <v>1</v>
      </c>
    </row>
    <row r="368" spans="1:28" s="161" customFormat="1" ht="25.5" x14ac:dyDescent="0.25">
      <c r="A368" s="135">
        <v>367</v>
      </c>
      <c r="B368" s="136">
        <v>43784</v>
      </c>
      <c r="C368" s="136">
        <v>43781</v>
      </c>
      <c r="D368" s="137" t="s">
        <v>997</v>
      </c>
      <c r="E368" s="138" t="s">
        <v>1266</v>
      </c>
      <c r="F368" s="137" t="s">
        <v>1271</v>
      </c>
      <c r="G368" s="135" t="s">
        <v>229</v>
      </c>
      <c r="H368" s="139">
        <v>890980040</v>
      </c>
      <c r="I368" s="139">
        <v>43872524</v>
      </c>
      <c r="J368" s="135" t="s">
        <v>1224</v>
      </c>
      <c r="K368" s="140">
        <v>2</v>
      </c>
      <c r="L368" s="137" t="s">
        <v>1273</v>
      </c>
      <c r="M368" s="137" t="s">
        <v>460</v>
      </c>
      <c r="N368" s="141" t="s">
        <v>1278</v>
      </c>
      <c r="O368" s="135" t="s">
        <v>1</v>
      </c>
      <c r="P368" s="135" t="s">
        <v>745</v>
      </c>
      <c r="Q368" s="135" t="s">
        <v>1</v>
      </c>
      <c r="R368" s="135" t="s">
        <v>1</v>
      </c>
      <c r="S368" s="164">
        <v>17556060</v>
      </c>
      <c r="T368" s="147">
        <v>1</v>
      </c>
      <c r="U368" s="135" t="s">
        <v>1668</v>
      </c>
      <c r="V368" s="144">
        <v>46737</v>
      </c>
      <c r="W368" s="144">
        <v>46737</v>
      </c>
      <c r="X368" s="134">
        <v>8</v>
      </c>
      <c r="Y368" s="135" t="s">
        <v>364</v>
      </c>
      <c r="Z368" s="135" t="s">
        <v>1330</v>
      </c>
      <c r="AA368" s="146">
        <v>44377</v>
      </c>
      <c r="AB368" s="145">
        <v>1</v>
      </c>
    </row>
    <row r="369" spans="1:28" s="161" customFormat="1" ht="25.5" x14ac:dyDescent="0.25">
      <c r="A369" s="135">
        <v>368</v>
      </c>
      <c r="B369" s="136">
        <v>43588</v>
      </c>
      <c r="C369" s="136">
        <v>43517</v>
      </c>
      <c r="D369" s="137" t="s">
        <v>1305</v>
      </c>
      <c r="E369" s="138" t="s">
        <v>1575</v>
      </c>
      <c r="F369" s="137" t="s">
        <v>1576</v>
      </c>
      <c r="G369" s="135" t="s">
        <v>230</v>
      </c>
      <c r="H369" s="139">
        <v>43832369</v>
      </c>
      <c r="I369" s="139">
        <v>890980040</v>
      </c>
      <c r="J369" s="135" t="s">
        <v>364</v>
      </c>
      <c r="K369" s="140">
        <v>1</v>
      </c>
      <c r="L369" s="137" t="s">
        <v>917</v>
      </c>
      <c r="M369" s="137" t="s">
        <v>1527</v>
      </c>
      <c r="N369" s="141" t="s">
        <v>1035</v>
      </c>
      <c r="O369" s="135" t="s">
        <v>744</v>
      </c>
      <c r="P369" s="135" t="s">
        <v>744</v>
      </c>
      <c r="Q369" s="135" t="s">
        <v>744</v>
      </c>
      <c r="R369" s="148" t="s">
        <v>744</v>
      </c>
      <c r="S369" s="164">
        <v>91357185</v>
      </c>
      <c r="T369" s="147">
        <v>1</v>
      </c>
      <c r="U369" s="135" t="s">
        <v>1677</v>
      </c>
      <c r="V369" s="144">
        <v>47241</v>
      </c>
      <c r="W369" s="144">
        <v>47241</v>
      </c>
      <c r="X369" s="134">
        <v>8</v>
      </c>
      <c r="Y369" s="135" t="s">
        <v>1728</v>
      </c>
      <c r="Z369" s="135" t="s">
        <v>847</v>
      </c>
      <c r="AA369" s="146">
        <v>44377</v>
      </c>
      <c r="AB369" s="145">
        <v>1</v>
      </c>
    </row>
    <row r="370" spans="1:28" s="161" customFormat="1" ht="25.5" x14ac:dyDescent="0.25">
      <c r="A370" s="135">
        <v>369</v>
      </c>
      <c r="B370" s="136">
        <v>43550</v>
      </c>
      <c r="C370" s="136">
        <v>43542</v>
      </c>
      <c r="D370" s="137" t="s">
        <v>1577</v>
      </c>
      <c r="E370" s="138" t="s">
        <v>1578</v>
      </c>
      <c r="F370" s="137" t="s">
        <v>1579</v>
      </c>
      <c r="G370" s="135" t="s">
        <v>230</v>
      </c>
      <c r="H370" s="139">
        <v>98638827</v>
      </c>
      <c r="I370" s="139">
        <v>890980040</v>
      </c>
      <c r="J370" s="135" t="s">
        <v>364</v>
      </c>
      <c r="K370" s="140">
        <v>1</v>
      </c>
      <c r="L370" s="137" t="s">
        <v>917</v>
      </c>
      <c r="M370" s="137" t="s">
        <v>459</v>
      </c>
      <c r="N370" s="141" t="s">
        <v>1035</v>
      </c>
      <c r="O370" s="135" t="s">
        <v>744</v>
      </c>
      <c r="P370" s="135" t="s">
        <v>744</v>
      </c>
      <c r="Q370" s="135" t="s">
        <v>744</v>
      </c>
      <c r="R370" s="148" t="s">
        <v>744</v>
      </c>
      <c r="S370" s="164">
        <v>4344500</v>
      </c>
      <c r="T370" s="147">
        <v>1</v>
      </c>
      <c r="U370" s="135" t="s">
        <v>1101</v>
      </c>
      <c r="V370" s="144">
        <v>47203</v>
      </c>
      <c r="W370" s="144">
        <v>47203</v>
      </c>
      <c r="X370" s="134">
        <v>8</v>
      </c>
      <c r="Y370" s="135" t="s">
        <v>1729</v>
      </c>
      <c r="Z370" s="135" t="s">
        <v>1671</v>
      </c>
      <c r="AA370" s="146">
        <v>44377</v>
      </c>
      <c r="AB370" s="145">
        <v>1</v>
      </c>
    </row>
    <row r="371" spans="1:28" s="161" customFormat="1" ht="25.5" x14ac:dyDescent="0.25">
      <c r="A371" s="135">
        <v>370</v>
      </c>
      <c r="B371" s="136">
        <v>43544</v>
      </c>
      <c r="C371" s="136">
        <v>43542</v>
      </c>
      <c r="D371" s="137" t="s">
        <v>1110</v>
      </c>
      <c r="E371" s="138" t="s">
        <v>1580</v>
      </c>
      <c r="F371" s="137" t="s">
        <v>1581</v>
      </c>
      <c r="G371" s="135" t="s">
        <v>230</v>
      </c>
      <c r="H371" s="139">
        <v>43067883</v>
      </c>
      <c r="I371" s="139">
        <v>890980040</v>
      </c>
      <c r="J371" s="135" t="s">
        <v>1582</v>
      </c>
      <c r="K371" s="140">
        <v>1</v>
      </c>
      <c r="L371" s="137" t="s">
        <v>917</v>
      </c>
      <c r="M371" s="137" t="s">
        <v>459</v>
      </c>
      <c r="N371" s="141" t="s">
        <v>1035</v>
      </c>
      <c r="O371" s="135" t="s">
        <v>744</v>
      </c>
      <c r="P371" s="135" t="s">
        <v>744</v>
      </c>
      <c r="Q371" s="135" t="s">
        <v>744</v>
      </c>
      <c r="R371" s="148" t="s">
        <v>744</v>
      </c>
      <c r="S371" s="164">
        <v>1231500</v>
      </c>
      <c r="T371" s="147">
        <v>1</v>
      </c>
      <c r="U371" s="135" t="s">
        <v>1101</v>
      </c>
      <c r="V371" s="144">
        <v>47197</v>
      </c>
      <c r="W371" s="144">
        <v>47197</v>
      </c>
      <c r="X371" s="134">
        <v>8</v>
      </c>
      <c r="Y371" s="135" t="s">
        <v>1730</v>
      </c>
      <c r="Z371" s="135" t="s">
        <v>1671</v>
      </c>
      <c r="AA371" s="146">
        <v>44377</v>
      </c>
      <c r="AB371" s="145">
        <v>1</v>
      </c>
    </row>
    <row r="372" spans="1:28" s="161" customFormat="1" ht="25.5" x14ac:dyDescent="0.25">
      <c r="A372" s="135">
        <v>371</v>
      </c>
      <c r="B372" s="136">
        <v>43801</v>
      </c>
      <c r="C372" s="136">
        <v>43775</v>
      </c>
      <c r="D372" s="137" t="s">
        <v>1264</v>
      </c>
      <c r="E372" s="138" t="s">
        <v>1267</v>
      </c>
      <c r="F372" s="137" t="s">
        <v>1272</v>
      </c>
      <c r="G372" s="135" t="s">
        <v>229</v>
      </c>
      <c r="H372" s="139">
        <v>890980040</v>
      </c>
      <c r="I372" s="139">
        <v>900444742</v>
      </c>
      <c r="J372" s="135" t="s">
        <v>1225</v>
      </c>
      <c r="K372" s="140">
        <v>2</v>
      </c>
      <c r="L372" s="137" t="s">
        <v>1274</v>
      </c>
      <c r="M372" s="137" t="s">
        <v>460</v>
      </c>
      <c r="N372" s="141" t="s">
        <v>1043</v>
      </c>
      <c r="O372" s="135" t="s">
        <v>1</v>
      </c>
      <c r="P372" s="135" t="s">
        <v>745</v>
      </c>
      <c r="Q372" s="135" t="s">
        <v>745</v>
      </c>
      <c r="R372" s="135" t="s">
        <v>745</v>
      </c>
      <c r="S372" s="164">
        <v>1174838930</v>
      </c>
      <c r="T372" s="147">
        <v>1</v>
      </c>
      <c r="U372" s="135" t="s">
        <v>1668</v>
      </c>
      <c r="V372" s="144">
        <v>46783</v>
      </c>
      <c r="W372" s="144">
        <v>46783</v>
      </c>
      <c r="X372" s="134">
        <v>8</v>
      </c>
      <c r="Y372" s="135" t="s">
        <v>232</v>
      </c>
      <c r="Z372" s="135" t="s">
        <v>883</v>
      </c>
      <c r="AA372" s="146">
        <v>44377</v>
      </c>
      <c r="AB372" s="145">
        <v>1</v>
      </c>
    </row>
    <row r="373" spans="1:28" s="161" customFormat="1" ht="25.5" x14ac:dyDescent="0.25">
      <c r="A373" s="135">
        <v>372</v>
      </c>
      <c r="B373" s="136">
        <v>43544</v>
      </c>
      <c r="C373" s="136">
        <v>43542</v>
      </c>
      <c r="D373" s="137" t="s">
        <v>1519</v>
      </c>
      <c r="E373" s="138" t="s">
        <v>1583</v>
      </c>
      <c r="F373" s="137" t="s">
        <v>1584</v>
      </c>
      <c r="G373" s="135" t="s">
        <v>230</v>
      </c>
      <c r="H373" s="139">
        <v>15516878</v>
      </c>
      <c r="I373" s="139">
        <v>890980040</v>
      </c>
      <c r="J373" s="135" t="s">
        <v>364</v>
      </c>
      <c r="K373" s="140">
        <v>1</v>
      </c>
      <c r="L373" s="137" t="s">
        <v>917</v>
      </c>
      <c r="M373" s="137" t="s">
        <v>459</v>
      </c>
      <c r="N373" s="141" t="s">
        <v>1035</v>
      </c>
      <c r="O373" s="135" t="s">
        <v>744</v>
      </c>
      <c r="P373" s="135" t="s">
        <v>744</v>
      </c>
      <c r="Q373" s="135" t="s">
        <v>744</v>
      </c>
      <c r="R373" s="148" t="s">
        <v>744</v>
      </c>
      <c r="S373" s="164">
        <v>2794500</v>
      </c>
      <c r="T373" s="147">
        <v>1</v>
      </c>
      <c r="U373" s="135" t="s">
        <v>1101</v>
      </c>
      <c r="V373" s="144">
        <v>47197</v>
      </c>
      <c r="W373" s="144">
        <v>47197</v>
      </c>
      <c r="X373" s="134">
        <v>8</v>
      </c>
      <c r="Y373" s="135" t="s">
        <v>1731</v>
      </c>
      <c r="Z373" s="135" t="s">
        <v>1671</v>
      </c>
      <c r="AA373" s="146">
        <v>44377</v>
      </c>
      <c r="AB373" s="145">
        <v>1</v>
      </c>
    </row>
    <row r="374" spans="1:28" s="161" customFormat="1" ht="25.5" x14ac:dyDescent="0.25">
      <c r="A374" s="135">
        <v>373</v>
      </c>
      <c r="B374" s="136">
        <v>43544</v>
      </c>
      <c r="C374" s="136">
        <v>43542</v>
      </c>
      <c r="D374" s="137" t="s">
        <v>1415</v>
      </c>
      <c r="E374" s="138" t="s">
        <v>1585</v>
      </c>
      <c r="F374" s="137" t="s">
        <v>1586</v>
      </c>
      <c r="G374" s="135" t="s">
        <v>230</v>
      </c>
      <c r="H374" s="139">
        <v>71240383</v>
      </c>
      <c r="I374" s="139">
        <v>890980040</v>
      </c>
      <c r="J374" s="135" t="s">
        <v>364</v>
      </c>
      <c r="K374" s="140">
        <v>1</v>
      </c>
      <c r="L374" s="137" t="s">
        <v>917</v>
      </c>
      <c r="M374" s="137" t="s">
        <v>459</v>
      </c>
      <c r="N374" s="141" t="s">
        <v>1035</v>
      </c>
      <c r="O374" s="135" t="s">
        <v>744</v>
      </c>
      <c r="P374" s="135" t="s">
        <v>744</v>
      </c>
      <c r="Q374" s="135" t="s">
        <v>744</v>
      </c>
      <c r="R374" s="148" t="s">
        <v>744</v>
      </c>
      <c r="S374" s="164">
        <v>440250</v>
      </c>
      <c r="T374" s="147">
        <v>1</v>
      </c>
      <c r="U374" s="135" t="s">
        <v>1101</v>
      </c>
      <c r="V374" s="144">
        <v>47197</v>
      </c>
      <c r="W374" s="144">
        <v>47197</v>
      </c>
      <c r="X374" s="134">
        <v>8</v>
      </c>
      <c r="Y374" s="135" t="s">
        <v>1732</v>
      </c>
      <c r="Z374" s="135" t="s">
        <v>1671</v>
      </c>
      <c r="AA374" s="146">
        <v>44377</v>
      </c>
      <c r="AB374" s="145">
        <v>1</v>
      </c>
    </row>
    <row r="375" spans="1:28" s="161" customFormat="1" ht="25.5" x14ac:dyDescent="0.25">
      <c r="A375" s="135">
        <v>374</v>
      </c>
      <c r="B375" s="136">
        <v>43563</v>
      </c>
      <c r="C375" s="136">
        <v>43542</v>
      </c>
      <c r="D375" s="137" t="s">
        <v>1587</v>
      </c>
      <c r="E375" s="138" t="s">
        <v>1588</v>
      </c>
      <c r="F375" s="137" t="s">
        <v>1589</v>
      </c>
      <c r="G375" s="135" t="s">
        <v>230</v>
      </c>
      <c r="H375" s="139">
        <v>1095908739</v>
      </c>
      <c r="I375" s="139">
        <v>890980040</v>
      </c>
      <c r="J375" s="135" t="s">
        <v>364</v>
      </c>
      <c r="K375" s="140">
        <v>1</v>
      </c>
      <c r="L375" s="137" t="s">
        <v>917</v>
      </c>
      <c r="M375" s="137" t="s">
        <v>459</v>
      </c>
      <c r="N375" s="141" t="s">
        <v>1035</v>
      </c>
      <c r="O375" s="135" t="s">
        <v>744</v>
      </c>
      <c r="P375" s="135" t="s">
        <v>744</v>
      </c>
      <c r="Q375" s="135" t="s">
        <v>744</v>
      </c>
      <c r="R375" s="148" t="s">
        <v>744</v>
      </c>
      <c r="S375" s="164">
        <v>2413600</v>
      </c>
      <c r="T375" s="147">
        <v>1</v>
      </c>
      <c r="U375" s="135" t="s">
        <v>1101</v>
      </c>
      <c r="V375" s="144">
        <v>47216</v>
      </c>
      <c r="W375" s="144">
        <v>47216</v>
      </c>
      <c r="X375" s="134">
        <v>8</v>
      </c>
      <c r="Y375" s="135" t="s">
        <v>1733</v>
      </c>
      <c r="Z375" s="135" t="s">
        <v>1671</v>
      </c>
      <c r="AA375" s="146">
        <v>44377</v>
      </c>
      <c r="AB375" s="145">
        <v>1</v>
      </c>
    </row>
    <row r="376" spans="1:28" s="161" customFormat="1" ht="25.5" x14ac:dyDescent="0.25">
      <c r="A376" s="135">
        <v>375</v>
      </c>
      <c r="B376" s="136">
        <v>43587</v>
      </c>
      <c r="C376" s="136">
        <v>43542</v>
      </c>
      <c r="D376" s="137" t="s">
        <v>1590</v>
      </c>
      <c r="E376" s="138" t="s">
        <v>1591</v>
      </c>
      <c r="F376" s="137" t="s">
        <v>1592</v>
      </c>
      <c r="G376" s="135" t="s">
        <v>230</v>
      </c>
      <c r="H376" s="139">
        <v>1128283721</v>
      </c>
      <c r="I376" s="139">
        <v>890980040</v>
      </c>
      <c r="J376" s="135" t="s">
        <v>364</v>
      </c>
      <c r="K376" s="140">
        <v>1</v>
      </c>
      <c r="L376" s="137" t="s">
        <v>917</v>
      </c>
      <c r="M376" s="137" t="s">
        <v>459</v>
      </c>
      <c r="N376" s="141" t="s">
        <v>1035</v>
      </c>
      <c r="O376" s="135" t="s">
        <v>744</v>
      </c>
      <c r="P376" s="135" t="s">
        <v>744</v>
      </c>
      <c r="Q376" s="135" t="s">
        <v>744</v>
      </c>
      <c r="R376" s="148" t="s">
        <v>744</v>
      </c>
      <c r="S376" s="164">
        <v>1863000</v>
      </c>
      <c r="T376" s="147">
        <v>1</v>
      </c>
      <c r="U376" s="135" t="s">
        <v>1674</v>
      </c>
      <c r="V376" s="144">
        <v>47240</v>
      </c>
      <c r="W376" s="144">
        <v>47240</v>
      </c>
      <c r="X376" s="134">
        <v>8</v>
      </c>
      <c r="Y376" s="135" t="s">
        <v>1734</v>
      </c>
      <c r="Z376" s="135" t="s">
        <v>1671</v>
      </c>
      <c r="AA376" s="146">
        <v>44377</v>
      </c>
      <c r="AB376" s="145">
        <v>1</v>
      </c>
    </row>
    <row r="377" spans="1:28" s="161" customFormat="1" ht="25.5" x14ac:dyDescent="0.25">
      <c r="A377" s="135">
        <v>376</v>
      </c>
      <c r="B377" s="136">
        <v>43655</v>
      </c>
      <c r="C377" s="136">
        <v>43609</v>
      </c>
      <c r="D377" s="137" t="s">
        <v>50</v>
      </c>
      <c r="E377" s="138" t="s">
        <v>1593</v>
      </c>
      <c r="F377" s="137" t="s">
        <v>1594</v>
      </c>
      <c r="G377" s="135" t="s">
        <v>230</v>
      </c>
      <c r="H377" s="139">
        <v>71651940</v>
      </c>
      <c r="I377" s="139">
        <v>890980040</v>
      </c>
      <c r="J377" s="135" t="s">
        <v>364</v>
      </c>
      <c r="K377" s="140">
        <v>1</v>
      </c>
      <c r="L377" s="137" t="s">
        <v>917</v>
      </c>
      <c r="M377" s="137" t="s">
        <v>459</v>
      </c>
      <c r="N377" s="141" t="s">
        <v>1030</v>
      </c>
      <c r="O377" s="135" t="s">
        <v>744</v>
      </c>
      <c r="P377" s="135" t="s">
        <v>744</v>
      </c>
      <c r="Q377" s="135" t="s">
        <v>744</v>
      </c>
      <c r="R377" s="148" t="s">
        <v>744</v>
      </c>
      <c r="S377" s="164">
        <v>326619267</v>
      </c>
      <c r="T377" s="147">
        <v>1</v>
      </c>
      <c r="U377" s="135" t="s">
        <v>1672</v>
      </c>
      <c r="V377" s="144">
        <v>47308</v>
      </c>
      <c r="W377" s="144">
        <v>47308</v>
      </c>
      <c r="X377" s="134">
        <v>8</v>
      </c>
      <c r="Y377" s="135" t="s">
        <v>247</v>
      </c>
      <c r="Z377" s="135" t="s">
        <v>398</v>
      </c>
      <c r="AA377" s="146">
        <v>44377</v>
      </c>
      <c r="AB377" s="145">
        <v>1</v>
      </c>
    </row>
    <row r="378" spans="1:28" s="161" customFormat="1" ht="25.5" x14ac:dyDescent="0.25">
      <c r="A378" s="135">
        <v>377</v>
      </c>
      <c r="B378" s="136">
        <v>43745</v>
      </c>
      <c r="C378" s="136">
        <v>43734</v>
      </c>
      <c r="D378" s="137" t="s">
        <v>1595</v>
      </c>
      <c r="E378" s="138" t="s">
        <v>1596</v>
      </c>
      <c r="F378" s="137" t="s">
        <v>1597</v>
      </c>
      <c r="G378" s="135" t="s">
        <v>230</v>
      </c>
      <c r="H378" s="139">
        <v>900637379</v>
      </c>
      <c r="I378" s="139">
        <v>890980040</v>
      </c>
      <c r="J378" s="135" t="s">
        <v>364</v>
      </c>
      <c r="K378" s="140">
        <v>1</v>
      </c>
      <c r="L378" s="137" t="s">
        <v>917</v>
      </c>
      <c r="M378" s="137"/>
      <c r="N378" s="141" t="s">
        <v>1035</v>
      </c>
      <c r="O378" s="135" t="s">
        <v>744</v>
      </c>
      <c r="P378" s="135" t="s">
        <v>744</v>
      </c>
      <c r="Q378" s="135" t="s">
        <v>744</v>
      </c>
      <c r="R378" s="148" t="s">
        <v>744</v>
      </c>
      <c r="S378" s="164">
        <v>1691420</v>
      </c>
      <c r="T378" s="147">
        <v>1</v>
      </c>
      <c r="U378" s="135" t="s">
        <v>1674</v>
      </c>
      <c r="V378" s="144">
        <v>47398</v>
      </c>
      <c r="W378" s="144">
        <v>47398</v>
      </c>
      <c r="X378" s="134">
        <v>8</v>
      </c>
      <c r="Y378" s="135" t="s">
        <v>1735</v>
      </c>
      <c r="Z378" s="135"/>
      <c r="AA378" s="146">
        <v>44377</v>
      </c>
      <c r="AB378" s="145">
        <v>1</v>
      </c>
    </row>
    <row r="379" spans="1:28" s="161" customFormat="1" ht="25.5" x14ac:dyDescent="0.25">
      <c r="A379" s="135">
        <v>378</v>
      </c>
      <c r="B379" s="136">
        <v>43777</v>
      </c>
      <c r="C379" s="136">
        <v>43770</v>
      </c>
      <c r="D379" s="137" t="s">
        <v>1519</v>
      </c>
      <c r="E379" s="138" t="s">
        <v>1598</v>
      </c>
      <c r="F379" s="137" t="s">
        <v>1599</v>
      </c>
      <c r="G379" s="135" t="s">
        <v>230</v>
      </c>
      <c r="H379" s="139">
        <v>890981137</v>
      </c>
      <c r="I379" s="139">
        <v>890980040</v>
      </c>
      <c r="J379" s="135" t="s">
        <v>364</v>
      </c>
      <c r="K379" s="140">
        <v>1</v>
      </c>
      <c r="L379" s="137" t="s">
        <v>917</v>
      </c>
      <c r="M379" s="137" t="s">
        <v>459</v>
      </c>
      <c r="N379" s="141" t="s">
        <v>1035</v>
      </c>
      <c r="O379" s="135" t="s">
        <v>744</v>
      </c>
      <c r="P379" s="135" t="s">
        <v>744</v>
      </c>
      <c r="Q379" s="135" t="s">
        <v>744</v>
      </c>
      <c r="R379" s="148" t="s">
        <v>744</v>
      </c>
      <c r="S379" s="164">
        <v>3675400</v>
      </c>
      <c r="T379" s="147">
        <v>1</v>
      </c>
      <c r="U379" s="135" t="s">
        <v>1674</v>
      </c>
      <c r="V379" s="144">
        <v>47430</v>
      </c>
      <c r="W379" s="144">
        <v>47430</v>
      </c>
      <c r="X379" s="134">
        <v>8</v>
      </c>
      <c r="Y379" s="135" t="s">
        <v>1736</v>
      </c>
      <c r="Z379" s="135"/>
      <c r="AA379" s="146">
        <v>44377</v>
      </c>
      <c r="AB379" s="145">
        <v>1</v>
      </c>
    </row>
    <row r="380" spans="1:28" s="161" customFormat="1" ht="25.5" x14ac:dyDescent="0.25">
      <c r="A380" s="135">
        <v>379</v>
      </c>
      <c r="B380" s="136">
        <v>43784</v>
      </c>
      <c r="C380" s="136">
        <v>43777</v>
      </c>
      <c r="D380" s="137" t="s">
        <v>1577</v>
      </c>
      <c r="E380" s="138" t="s">
        <v>1600</v>
      </c>
      <c r="F380" s="137" t="s">
        <v>1601</v>
      </c>
      <c r="G380" s="135" t="s">
        <v>230</v>
      </c>
      <c r="H380" s="139">
        <v>890904646</v>
      </c>
      <c r="I380" s="139">
        <v>890980040</v>
      </c>
      <c r="J380" s="135" t="s">
        <v>364</v>
      </c>
      <c r="K380" s="140">
        <v>1</v>
      </c>
      <c r="L380" s="137" t="s">
        <v>917</v>
      </c>
      <c r="M380" s="137" t="s">
        <v>459</v>
      </c>
      <c r="N380" s="141" t="s">
        <v>1035</v>
      </c>
      <c r="O380" s="135" t="s">
        <v>744</v>
      </c>
      <c r="P380" s="135" t="s">
        <v>744</v>
      </c>
      <c r="Q380" s="135" t="s">
        <v>744</v>
      </c>
      <c r="R380" s="148" t="s">
        <v>744</v>
      </c>
      <c r="S380" s="164">
        <v>5650000</v>
      </c>
      <c r="T380" s="147">
        <v>1</v>
      </c>
      <c r="U380" s="135" t="s">
        <v>1674</v>
      </c>
      <c r="V380" s="144">
        <v>47437</v>
      </c>
      <c r="W380" s="144">
        <v>47437</v>
      </c>
      <c r="X380" s="134">
        <v>8</v>
      </c>
      <c r="Y380" s="135" t="s">
        <v>1737</v>
      </c>
      <c r="Z380" s="135"/>
      <c r="AA380" s="146">
        <v>44377</v>
      </c>
      <c r="AB380" s="145">
        <v>1</v>
      </c>
    </row>
    <row r="381" spans="1:28" s="161" customFormat="1" ht="25.5" x14ac:dyDescent="0.25">
      <c r="A381" s="135">
        <v>380</v>
      </c>
      <c r="B381" s="136">
        <v>43885</v>
      </c>
      <c r="C381" s="136">
        <v>43818</v>
      </c>
      <c r="D381" s="137" t="s">
        <v>1602</v>
      </c>
      <c r="E381" s="138" t="s">
        <v>1603</v>
      </c>
      <c r="F381" s="137" t="s">
        <v>1604</v>
      </c>
      <c r="G381" s="135" t="s">
        <v>230</v>
      </c>
      <c r="H381" s="139">
        <v>39543425</v>
      </c>
      <c r="I381" s="139">
        <v>890980040</v>
      </c>
      <c r="J381" s="135" t="s">
        <v>364</v>
      </c>
      <c r="K381" s="140">
        <v>1</v>
      </c>
      <c r="L381" s="137" t="s">
        <v>917</v>
      </c>
      <c r="M381" s="137" t="s">
        <v>459</v>
      </c>
      <c r="N381" s="141" t="s">
        <v>1030</v>
      </c>
      <c r="O381" s="135" t="s">
        <v>744</v>
      </c>
      <c r="P381" s="135" t="s">
        <v>744</v>
      </c>
      <c r="Q381" s="135" t="s">
        <v>744</v>
      </c>
      <c r="R381" s="148" t="s">
        <v>744</v>
      </c>
      <c r="S381" s="164">
        <v>408355186</v>
      </c>
      <c r="T381" s="147">
        <v>1</v>
      </c>
      <c r="U381" s="135" t="s">
        <v>1674</v>
      </c>
      <c r="V381" s="144">
        <v>47471</v>
      </c>
      <c r="W381" s="144">
        <v>47471</v>
      </c>
      <c r="X381" s="134">
        <v>8</v>
      </c>
      <c r="Y381" s="135" t="s">
        <v>1738</v>
      </c>
      <c r="Z381" s="135"/>
      <c r="AA381" s="146">
        <v>44377</v>
      </c>
      <c r="AB381" s="145">
        <v>1</v>
      </c>
    </row>
    <row r="382" spans="1:28" s="161" customFormat="1" ht="25.5" x14ac:dyDescent="0.25">
      <c r="A382" s="135">
        <v>381</v>
      </c>
      <c r="B382" s="136">
        <v>43850</v>
      </c>
      <c r="C382" s="136">
        <v>43818</v>
      </c>
      <c r="D382" s="137" t="s">
        <v>1587</v>
      </c>
      <c r="E382" s="138" t="s">
        <v>1605</v>
      </c>
      <c r="F382" s="137" t="s">
        <v>1606</v>
      </c>
      <c r="G382" s="135" t="s">
        <v>230</v>
      </c>
      <c r="H382" s="139">
        <v>890980040</v>
      </c>
      <c r="I382" s="139">
        <v>21871334</v>
      </c>
      <c r="J382" s="135" t="s">
        <v>1607</v>
      </c>
      <c r="K382" s="140">
        <v>2</v>
      </c>
      <c r="L382" s="137"/>
      <c r="M382" s="137" t="s">
        <v>1520</v>
      </c>
      <c r="N382" s="141" t="s">
        <v>1052</v>
      </c>
      <c r="O382" s="135" t="s">
        <v>744</v>
      </c>
      <c r="P382" s="135" t="s">
        <v>744</v>
      </c>
      <c r="Q382" s="135" t="s">
        <v>744</v>
      </c>
      <c r="R382" s="148" t="s">
        <v>744</v>
      </c>
      <c r="S382" s="164">
        <v>35011709</v>
      </c>
      <c r="T382" s="147">
        <v>1</v>
      </c>
      <c r="U382" s="135" t="s">
        <v>1678</v>
      </c>
      <c r="V382" s="144">
        <v>47138</v>
      </c>
      <c r="W382" s="144">
        <v>47138</v>
      </c>
      <c r="X382" s="134">
        <v>8</v>
      </c>
      <c r="Y382" s="135" t="s">
        <v>1705</v>
      </c>
      <c r="Z382" s="135" t="s">
        <v>917</v>
      </c>
      <c r="AA382" s="146">
        <v>44377</v>
      </c>
      <c r="AB382" s="145">
        <v>1</v>
      </c>
    </row>
    <row r="383" spans="1:28" s="161" customFormat="1" ht="51" x14ac:dyDescent="0.25">
      <c r="A383" s="135">
        <v>382</v>
      </c>
      <c r="B383" s="136">
        <v>43861</v>
      </c>
      <c r="C383" s="136">
        <v>43815</v>
      </c>
      <c r="D383" s="137" t="s">
        <v>951</v>
      </c>
      <c r="E383" s="138" t="s">
        <v>1268</v>
      </c>
      <c r="F383" s="137" t="s">
        <v>1608</v>
      </c>
      <c r="G383" s="135" t="s">
        <v>228</v>
      </c>
      <c r="H383" s="139">
        <v>890980040</v>
      </c>
      <c r="I383" s="139">
        <v>50921863</v>
      </c>
      <c r="J383" s="135" t="s">
        <v>1226</v>
      </c>
      <c r="K383" s="140">
        <v>2</v>
      </c>
      <c r="L383" s="137" t="s">
        <v>1275</v>
      </c>
      <c r="M383" s="137" t="s">
        <v>892</v>
      </c>
      <c r="N383" s="141" t="s">
        <v>1024</v>
      </c>
      <c r="O383" s="135" t="s">
        <v>744</v>
      </c>
      <c r="P383" s="135" t="s">
        <v>744</v>
      </c>
      <c r="Q383" s="135" t="s">
        <v>744</v>
      </c>
      <c r="R383" s="135" t="s">
        <v>744</v>
      </c>
      <c r="S383" s="164">
        <v>155414968</v>
      </c>
      <c r="T383" s="147">
        <v>1</v>
      </c>
      <c r="U383" s="135" t="s">
        <v>1675</v>
      </c>
      <c r="V383" s="144">
        <v>47514</v>
      </c>
      <c r="W383" s="144">
        <v>47514</v>
      </c>
      <c r="X383" s="134">
        <v>8</v>
      </c>
      <c r="Y383" s="135" t="s">
        <v>364</v>
      </c>
      <c r="Z383" s="135" t="s">
        <v>1297</v>
      </c>
      <c r="AA383" s="146">
        <v>44377</v>
      </c>
      <c r="AB383" s="145">
        <v>1</v>
      </c>
    </row>
    <row r="384" spans="1:28" s="161" customFormat="1" ht="25.5" x14ac:dyDescent="0.25">
      <c r="A384" s="135">
        <v>383</v>
      </c>
      <c r="B384" s="136">
        <v>43306</v>
      </c>
      <c r="C384" s="136">
        <v>43297</v>
      </c>
      <c r="D384" s="137" t="s">
        <v>1305</v>
      </c>
      <c r="E384" s="138" t="s">
        <v>1609</v>
      </c>
      <c r="F384" s="137" t="s">
        <v>1610</v>
      </c>
      <c r="G384" s="135" t="s">
        <v>230</v>
      </c>
      <c r="H384" s="139">
        <v>43526631</v>
      </c>
      <c r="I384" s="139">
        <v>890980040</v>
      </c>
      <c r="J384" s="135" t="s">
        <v>1611</v>
      </c>
      <c r="K384" s="140">
        <v>1</v>
      </c>
      <c r="L384" s="137" t="s">
        <v>917</v>
      </c>
      <c r="M384" s="137" t="s">
        <v>459</v>
      </c>
      <c r="N384" s="141" t="s">
        <v>1035</v>
      </c>
      <c r="O384" s="135" t="s">
        <v>744</v>
      </c>
      <c r="P384" s="135" t="s">
        <v>744</v>
      </c>
      <c r="Q384" s="135" t="s">
        <v>744</v>
      </c>
      <c r="R384" s="148" t="s">
        <v>744</v>
      </c>
      <c r="S384" s="164">
        <v>38020871</v>
      </c>
      <c r="T384" s="147">
        <v>1</v>
      </c>
      <c r="U384" s="135" t="s">
        <v>1101</v>
      </c>
      <c r="V384" s="144">
        <v>47324</v>
      </c>
      <c r="W384" s="144">
        <v>47324</v>
      </c>
      <c r="X384" s="134">
        <v>8</v>
      </c>
      <c r="Y384" s="135" t="s">
        <v>1739</v>
      </c>
      <c r="Z384" s="135"/>
      <c r="AA384" s="146">
        <v>44377</v>
      </c>
      <c r="AB384" s="145">
        <v>1</v>
      </c>
    </row>
    <row r="385" spans="1:28" s="161" customFormat="1" ht="25.5" x14ac:dyDescent="0.25">
      <c r="A385" s="135">
        <v>384</v>
      </c>
      <c r="B385" s="136">
        <v>43417</v>
      </c>
      <c r="C385" s="136">
        <v>43406</v>
      </c>
      <c r="D385" s="137" t="s">
        <v>1612</v>
      </c>
      <c r="E385" s="138" t="s">
        <v>1613</v>
      </c>
      <c r="F385" s="137" t="s">
        <v>1614</v>
      </c>
      <c r="G385" s="135" t="s">
        <v>230</v>
      </c>
      <c r="H385" s="139">
        <v>8238035</v>
      </c>
      <c r="I385" s="139">
        <v>890980040</v>
      </c>
      <c r="J385" s="135" t="s">
        <v>364</v>
      </c>
      <c r="K385" s="140">
        <v>1</v>
      </c>
      <c r="L385" s="137" t="s">
        <v>917</v>
      </c>
      <c r="M385" s="137" t="s">
        <v>459</v>
      </c>
      <c r="N385" s="141" t="s">
        <v>1035</v>
      </c>
      <c r="O385" s="135" t="s">
        <v>744</v>
      </c>
      <c r="P385" s="135" t="s">
        <v>744</v>
      </c>
      <c r="Q385" s="135" t="s">
        <v>744</v>
      </c>
      <c r="R385" s="148" t="s">
        <v>744</v>
      </c>
      <c r="S385" s="164">
        <v>19116746</v>
      </c>
      <c r="T385" s="147">
        <v>1</v>
      </c>
      <c r="U385" s="135" t="s">
        <v>1674</v>
      </c>
      <c r="V385" s="144">
        <v>47435</v>
      </c>
      <c r="W385" s="144">
        <v>47435</v>
      </c>
      <c r="X385" s="134">
        <v>8</v>
      </c>
      <c r="Y385" s="135" t="s">
        <v>1740</v>
      </c>
      <c r="Z385" s="135"/>
      <c r="AA385" s="146">
        <v>44377</v>
      </c>
      <c r="AB385" s="145">
        <v>1</v>
      </c>
    </row>
    <row r="386" spans="1:28" s="161" customFormat="1" ht="25.5" x14ac:dyDescent="0.25">
      <c r="A386" s="135">
        <v>385</v>
      </c>
      <c r="B386" s="136">
        <v>43242</v>
      </c>
      <c r="C386" s="136">
        <v>43290</v>
      </c>
      <c r="D386" s="137" t="s">
        <v>1519</v>
      </c>
      <c r="E386" s="138" t="s">
        <v>1615</v>
      </c>
      <c r="F386" s="137" t="s">
        <v>1616</v>
      </c>
      <c r="G386" s="135" t="s">
        <v>230</v>
      </c>
      <c r="H386" s="139">
        <v>43074205</v>
      </c>
      <c r="I386" s="139">
        <v>890980040</v>
      </c>
      <c r="J386" s="135" t="s">
        <v>364</v>
      </c>
      <c r="K386" s="140">
        <v>1</v>
      </c>
      <c r="L386" s="137" t="s">
        <v>917</v>
      </c>
      <c r="M386" s="137" t="s">
        <v>459</v>
      </c>
      <c r="N386" s="141" t="s">
        <v>1035</v>
      </c>
      <c r="O386" s="135" t="s">
        <v>744</v>
      </c>
      <c r="P386" s="135" t="s">
        <v>744</v>
      </c>
      <c r="Q386" s="135" t="s">
        <v>744</v>
      </c>
      <c r="R386" s="148" t="s">
        <v>744</v>
      </c>
      <c r="S386" s="164">
        <v>10415713</v>
      </c>
      <c r="T386" s="147">
        <v>1</v>
      </c>
      <c r="U386" s="135" t="s">
        <v>1101</v>
      </c>
      <c r="V386" s="144">
        <v>47260</v>
      </c>
      <c r="W386" s="144">
        <v>47260</v>
      </c>
      <c r="X386" s="134">
        <v>8</v>
      </c>
      <c r="Y386" s="135" t="s">
        <v>1741</v>
      </c>
      <c r="Z386" s="135"/>
      <c r="AA386" s="146">
        <v>44377</v>
      </c>
      <c r="AB386" s="145">
        <v>1</v>
      </c>
    </row>
    <row r="387" spans="1:28" s="161" customFormat="1" ht="25.5" x14ac:dyDescent="0.25">
      <c r="A387" s="135">
        <v>386</v>
      </c>
      <c r="B387" s="136">
        <v>43417</v>
      </c>
      <c r="C387" s="136">
        <v>43406</v>
      </c>
      <c r="D387" s="137" t="s">
        <v>1617</v>
      </c>
      <c r="E387" s="138" t="s">
        <v>1618</v>
      </c>
      <c r="F387" s="137" t="s">
        <v>1619</v>
      </c>
      <c r="G387" s="135" t="s">
        <v>230</v>
      </c>
      <c r="H387" s="139">
        <v>8301259</v>
      </c>
      <c r="I387" s="139">
        <v>890980040</v>
      </c>
      <c r="J387" s="135" t="s">
        <v>364</v>
      </c>
      <c r="K387" s="140">
        <v>1</v>
      </c>
      <c r="L387" s="137" t="s">
        <v>917</v>
      </c>
      <c r="M387" s="137" t="s">
        <v>459</v>
      </c>
      <c r="N387" s="141" t="s">
        <v>1035</v>
      </c>
      <c r="O387" s="135" t="s">
        <v>744</v>
      </c>
      <c r="P387" s="135" t="s">
        <v>744</v>
      </c>
      <c r="Q387" s="135" t="s">
        <v>744</v>
      </c>
      <c r="R387" s="148" t="s">
        <v>744</v>
      </c>
      <c r="S387" s="164">
        <v>27898921</v>
      </c>
      <c r="T387" s="147">
        <v>1</v>
      </c>
      <c r="U387" s="135" t="s">
        <v>1676</v>
      </c>
      <c r="V387" s="144">
        <v>47435</v>
      </c>
      <c r="W387" s="144">
        <v>47435</v>
      </c>
      <c r="X387" s="134">
        <v>8</v>
      </c>
      <c r="Y387" s="135" t="s">
        <v>1742</v>
      </c>
      <c r="Z387" s="135"/>
      <c r="AA387" s="146">
        <v>44377</v>
      </c>
      <c r="AB387" s="145">
        <v>1</v>
      </c>
    </row>
    <row r="388" spans="1:28" s="161" customFormat="1" ht="25.5" x14ac:dyDescent="0.25">
      <c r="A388" s="135">
        <v>387</v>
      </c>
      <c r="B388" s="136">
        <v>43293</v>
      </c>
      <c r="C388" s="136">
        <v>43290</v>
      </c>
      <c r="D388" s="137" t="s">
        <v>48</v>
      </c>
      <c r="E388" s="138" t="s">
        <v>1620</v>
      </c>
      <c r="F388" s="137" t="s">
        <v>1621</v>
      </c>
      <c r="G388" s="135" t="s">
        <v>230</v>
      </c>
      <c r="H388" s="139">
        <v>3488101</v>
      </c>
      <c r="I388" s="139">
        <v>890980040</v>
      </c>
      <c r="J388" s="135" t="s">
        <v>364</v>
      </c>
      <c r="K388" s="140">
        <v>1</v>
      </c>
      <c r="L388" s="137" t="s">
        <v>917</v>
      </c>
      <c r="M388" s="137" t="s">
        <v>459</v>
      </c>
      <c r="N388" s="141" t="s">
        <v>1035</v>
      </c>
      <c r="O388" s="135" t="s">
        <v>744</v>
      </c>
      <c r="P388" s="135" t="s">
        <v>744</v>
      </c>
      <c r="Q388" s="135" t="s">
        <v>744</v>
      </c>
      <c r="R388" s="148" t="s">
        <v>744</v>
      </c>
      <c r="S388" s="164">
        <v>3673930</v>
      </c>
      <c r="T388" s="147">
        <v>1</v>
      </c>
      <c r="U388" s="135" t="s">
        <v>1676</v>
      </c>
      <c r="V388" s="144">
        <v>47311</v>
      </c>
      <c r="W388" s="144">
        <v>47311</v>
      </c>
      <c r="X388" s="134">
        <v>8</v>
      </c>
      <c r="Y388" s="135" t="s">
        <v>1743</v>
      </c>
      <c r="Z388" s="135"/>
      <c r="AA388" s="146">
        <v>44377</v>
      </c>
      <c r="AB388" s="145">
        <v>1</v>
      </c>
    </row>
    <row r="389" spans="1:28" s="161" customFormat="1" ht="25.5" x14ac:dyDescent="0.25">
      <c r="A389" s="135">
        <v>388</v>
      </c>
      <c r="B389" s="136">
        <v>43546</v>
      </c>
      <c r="C389" s="136">
        <v>43544</v>
      </c>
      <c r="D389" s="137" t="s">
        <v>64</v>
      </c>
      <c r="E389" s="138" t="s">
        <v>1622</v>
      </c>
      <c r="F389" s="137" t="s">
        <v>1623</v>
      </c>
      <c r="G389" s="135" t="s">
        <v>230</v>
      </c>
      <c r="H389" s="139">
        <v>98772103</v>
      </c>
      <c r="I389" s="139">
        <v>890980040</v>
      </c>
      <c r="J389" s="135" t="s">
        <v>364</v>
      </c>
      <c r="K389" s="140">
        <v>1</v>
      </c>
      <c r="L389" s="137" t="s">
        <v>917</v>
      </c>
      <c r="M389" s="137" t="s">
        <v>459</v>
      </c>
      <c r="N389" s="141" t="s">
        <v>1035</v>
      </c>
      <c r="O389" s="135" t="s">
        <v>744</v>
      </c>
      <c r="P389" s="135" t="s">
        <v>744</v>
      </c>
      <c r="Q389" s="135" t="s">
        <v>744</v>
      </c>
      <c r="R389" s="148" t="s">
        <v>744</v>
      </c>
      <c r="S389" s="164">
        <v>3448600</v>
      </c>
      <c r="T389" s="147">
        <v>1</v>
      </c>
      <c r="U389" s="135" t="s">
        <v>1101</v>
      </c>
      <c r="V389" s="144">
        <v>47199</v>
      </c>
      <c r="W389" s="144">
        <v>47199</v>
      </c>
      <c r="X389" s="134">
        <v>8</v>
      </c>
      <c r="Y389" s="135" t="s">
        <v>1744</v>
      </c>
      <c r="Z389" s="135"/>
      <c r="AA389" s="146">
        <v>44377</v>
      </c>
      <c r="AB389" s="145">
        <v>1</v>
      </c>
    </row>
    <row r="390" spans="1:28" s="161" customFormat="1" ht="25.5" x14ac:dyDescent="0.25">
      <c r="A390" s="135">
        <v>389</v>
      </c>
      <c r="B390" s="136">
        <v>43552</v>
      </c>
      <c r="C390" s="136">
        <v>43488</v>
      </c>
      <c r="D390" s="137" t="s">
        <v>1624</v>
      </c>
      <c r="E390" s="138" t="s">
        <v>1625</v>
      </c>
      <c r="F390" s="137" t="s">
        <v>1626</v>
      </c>
      <c r="G390" s="135" t="s">
        <v>230</v>
      </c>
      <c r="H390" s="139">
        <v>98772103</v>
      </c>
      <c r="I390" s="139">
        <v>890980040</v>
      </c>
      <c r="J390" s="135" t="s">
        <v>364</v>
      </c>
      <c r="K390" s="140">
        <v>1</v>
      </c>
      <c r="L390" s="137" t="s">
        <v>917</v>
      </c>
      <c r="M390" s="137" t="s">
        <v>459</v>
      </c>
      <c r="N390" s="141" t="s">
        <v>1035</v>
      </c>
      <c r="O390" s="135" t="s">
        <v>744</v>
      </c>
      <c r="P390" s="135" t="s">
        <v>744</v>
      </c>
      <c r="Q390" s="135" t="s">
        <v>744</v>
      </c>
      <c r="R390" s="148" t="s">
        <v>744</v>
      </c>
      <c r="S390" s="164">
        <v>6210000</v>
      </c>
      <c r="T390" s="147">
        <v>1</v>
      </c>
      <c r="U390" s="135" t="s">
        <v>1674</v>
      </c>
      <c r="V390" s="144">
        <v>47205</v>
      </c>
      <c r="W390" s="144">
        <v>47205</v>
      </c>
      <c r="X390" s="134">
        <v>8</v>
      </c>
      <c r="Y390" s="135" t="s">
        <v>1745</v>
      </c>
      <c r="Z390" s="135"/>
      <c r="AA390" s="146">
        <v>44377</v>
      </c>
      <c r="AB390" s="145">
        <v>1</v>
      </c>
    </row>
    <row r="391" spans="1:28" s="161" customFormat="1" ht="25.5" x14ac:dyDescent="0.25">
      <c r="A391" s="135">
        <v>390</v>
      </c>
      <c r="B391" s="136">
        <v>43553</v>
      </c>
      <c r="C391" s="136">
        <v>43488</v>
      </c>
      <c r="D391" s="137" t="s">
        <v>1627</v>
      </c>
      <c r="E391" s="138" t="s">
        <v>1628</v>
      </c>
      <c r="F391" s="137" t="s">
        <v>1629</v>
      </c>
      <c r="G391" s="135" t="s">
        <v>230</v>
      </c>
      <c r="H391" s="139">
        <v>1037588071</v>
      </c>
      <c r="I391" s="139">
        <v>890980040</v>
      </c>
      <c r="J391" s="135" t="s">
        <v>364</v>
      </c>
      <c r="K391" s="140">
        <v>1</v>
      </c>
      <c r="L391" s="137" t="s">
        <v>917</v>
      </c>
      <c r="M391" s="137" t="s">
        <v>459</v>
      </c>
      <c r="N391" s="141" t="s">
        <v>1035</v>
      </c>
      <c r="O391" s="135" t="s">
        <v>744</v>
      </c>
      <c r="P391" s="135" t="s">
        <v>744</v>
      </c>
      <c r="Q391" s="135" t="s">
        <v>744</v>
      </c>
      <c r="R391" s="148" t="s">
        <v>744</v>
      </c>
      <c r="S391" s="164">
        <v>2413600</v>
      </c>
      <c r="T391" s="147">
        <v>1</v>
      </c>
      <c r="U391" s="135" t="s">
        <v>1676</v>
      </c>
      <c r="V391" s="144">
        <v>47197</v>
      </c>
      <c r="W391" s="144">
        <v>47197</v>
      </c>
      <c r="X391" s="134">
        <v>8</v>
      </c>
      <c r="Y391" s="135" t="s">
        <v>1746</v>
      </c>
      <c r="Z391" s="135"/>
      <c r="AA391" s="146">
        <v>44377</v>
      </c>
      <c r="AB391" s="145">
        <v>1</v>
      </c>
    </row>
    <row r="392" spans="1:28" s="161" customFormat="1" ht="25.5" x14ac:dyDescent="0.25">
      <c r="A392" s="135">
        <v>391</v>
      </c>
      <c r="B392" s="136">
        <v>43766</v>
      </c>
      <c r="C392" s="136">
        <v>43123</v>
      </c>
      <c r="D392" s="137" t="s">
        <v>1630</v>
      </c>
      <c r="E392" s="138" t="s">
        <v>1631</v>
      </c>
      <c r="F392" s="137" t="s">
        <v>1632</v>
      </c>
      <c r="G392" s="135" t="s">
        <v>230</v>
      </c>
      <c r="H392" s="139">
        <v>98568880</v>
      </c>
      <c r="I392" s="139">
        <v>890980040</v>
      </c>
      <c r="J392" s="135" t="s">
        <v>1582</v>
      </c>
      <c r="K392" s="140">
        <v>1</v>
      </c>
      <c r="L392" s="137" t="s">
        <v>917</v>
      </c>
      <c r="M392" s="137" t="s">
        <v>459</v>
      </c>
      <c r="N392" s="141" t="s">
        <v>1035</v>
      </c>
      <c r="O392" s="135" t="s">
        <v>744</v>
      </c>
      <c r="P392" s="135" t="s">
        <v>744</v>
      </c>
      <c r="Q392" s="135" t="s">
        <v>744</v>
      </c>
      <c r="R392" s="148" t="s">
        <v>744</v>
      </c>
      <c r="S392" s="164">
        <v>3103750</v>
      </c>
      <c r="T392" s="147">
        <v>1</v>
      </c>
      <c r="U392" s="135" t="s">
        <v>1674</v>
      </c>
      <c r="V392" s="144">
        <v>47419</v>
      </c>
      <c r="W392" s="144">
        <v>47419</v>
      </c>
      <c r="X392" s="134">
        <v>8</v>
      </c>
      <c r="Y392" s="135" t="s">
        <v>1747</v>
      </c>
      <c r="Z392" s="135"/>
      <c r="AA392" s="146">
        <v>44377</v>
      </c>
      <c r="AB392" s="145">
        <v>1</v>
      </c>
    </row>
    <row r="393" spans="1:28" s="161" customFormat="1" ht="25.5" x14ac:dyDescent="0.25">
      <c r="A393" s="135">
        <v>392</v>
      </c>
      <c r="B393" s="136">
        <v>43530</v>
      </c>
      <c r="C393" s="136">
        <v>43488</v>
      </c>
      <c r="D393" s="137" t="s">
        <v>1633</v>
      </c>
      <c r="E393" s="138" t="s">
        <v>1634</v>
      </c>
      <c r="F393" s="137" t="s">
        <v>1635</v>
      </c>
      <c r="G393" s="135" t="s">
        <v>230</v>
      </c>
      <c r="H393" s="139">
        <v>77029079</v>
      </c>
      <c r="I393" s="139">
        <v>890980040</v>
      </c>
      <c r="J393" s="135" t="s">
        <v>364</v>
      </c>
      <c r="K393" s="140">
        <v>1</v>
      </c>
      <c r="L393" s="137" t="s">
        <v>917</v>
      </c>
      <c r="M393" s="137" t="s">
        <v>459</v>
      </c>
      <c r="N393" s="141" t="s">
        <v>1035</v>
      </c>
      <c r="O393" s="135" t="s">
        <v>744</v>
      </c>
      <c r="P393" s="135" t="s">
        <v>744</v>
      </c>
      <c r="Q393" s="135" t="s">
        <v>744</v>
      </c>
      <c r="R393" s="148" t="s">
        <v>744</v>
      </c>
      <c r="S393" s="164">
        <v>2172250</v>
      </c>
      <c r="T393" s="147">
        <v>1</v>
      </c>
      <c r="U393" s="135" t="s">
        <v>1674</v>
      </c>
      <c r="V393" s="144">
        <v>47419</v>
      </c>
      <c r="W393" s="144">
        <v>47419</v>
      </c>
      <c r="X393" s="134">
        <v>8</v>
      </c>
      <c r="Y393" s="135" t="s">
        <v>1748</v>
      </c>
      <c r="Z393" s="135"/>
      <c r="AA393" s="146">
        <v>44377</v>
      </c>
      <c r="AB393" s="145">
        <v>1</v>
      </c>
    </row>
    <row r="394" spans="1:28" s="161" customFormat="1" ht="38.25" x14ac:dyDescent="0.25">
      <c r="A394" s="135">
        <v>393</v>
      </c>
      <c r="B394" s="136">
        <v>43871</v>
      </c>
      <c r="C394" s="136">
        <v>43852</v>
      </c>
      <c r="D394" s="137" t="s">
        <v>1265</v>
      </c>
      <c r="E394" s="138" t="s">
        <v>1269</v>
      </c>
      <c r="F394" s="137" t="s">
        <v>1636</v>
      </c>
      <c r="G394" s="135" t="s">
        <v>228</v>
      </c>
      <c r="H394" s="139">
        <v>890980040</v>
      </c>
      <c r="I394" s="139">
        <v>43974871</v>
      </c>
      <c r="J394" s="135" t="s">
        <v>1227</v>
      </c>
      <c r="K394" s="140">
        <v>2</v>
      </c>
      <c r="L394" s="137" t="s">
        <v>1276</v>
      </c>
      <c r="M394" s="137" t="s">
        <v>901</v>
      </c>
      <c r="N394" s="141" t="s">
        <v>876</v>
      </c>
      <c r="O394" s="135" t="s">
        <v>745</v>
      </c>
      <c r="P394" s="135" t="s">
        <v>745</v>
      </c>
      <c r="Q394" s="135" t="s">
        <v>745</v>
      </c>
      <c r="R394" s="135" t="s">
        <v>745</v>
      </c>
      <c r="S394" s="164">
        <v>307323880</v>
      </c>
      <c r="T394" s="147">
        <v>1</v>
      </c>
      <c r="U394" s="135" t="s">
        <v>1675</v>
      </c>
      <c r="V394" s="144">
        <v>47524</v>
      </c>
      <c r="W394" s="144">
        <v>47524</v>
      </c>
      <c r="X394" s="134">
        <v>8</v>
      </c>
      <c r="Y394" s="135" t="s">
        <v>232</v>
      </c>
      <c r="Z394" s="135" t="s">
        <v>928</v>
      </c>
      <c r="AA394" s="146">
        <v>44377</v>
      </c>
      <c r="AB394" s="145">
        <v>1</v>
      </c>
    </row>
    <row r="395" spans="1:28" s="161" customFormat="1" ht="25.5" x14ac:dyDescent="0.25">
      <c r="A395" s="135">
        <v>394</v>
      </c>
      <c r="B395" s="136">
        <v>43439</v>
      </c>
      <c r="C395" s="136">
        <v>43313</v>
      </c>
      <c r="D395" s="137" t="s">
        <v>1637</v>
      </c>
      <c r="E395" s="138" t="s">
        <v>1638</v>
      </c>
      <c r="F395" s="137" t="s">
        <v>1639</v>
      </c>
      <c r="G395" s="135" t="s">
        <v>230</v>
      </c>
      <c r="H395" s="139">
        <v>71673012</v>
      </c>
      <c r="I395" s="139">
        <v>890980040</v>
      </c>
      <c r="J395" s="135" t="s">
        <v>364</v>
      </c>
      <c r="K395" s="140">
        <v>1</v>
      </c>
      <c r="L395" s="137" t="s">
        <v>917</v>
      </c>
      <c r="M395" s="137" t="s">
        <v>459</v>
      </c>
      <c r="N395" s="141" t="s">
        <v>1035</v>
      </c>
      <c r="O395" s="135" t="s">
        <v>744</v>
      </c>
      <c r="P395" s="135" t="s">
        <v>744</v>
      </c>
      <c r="Q395" s="135" t="s">
        <v>744</v>
      </c>
      <c r="R395" s="148" t="s">
        <v>744</v>
      </c>
      <c r="S395" s="164">
        <v>11941888</v>
      </c>
      <c r="T395" s="147">
        <v>1</v>
      </c>
      <c r="U395" s="135" t="s">
        <v>1674</v>
      </c>
      <c r="V395" s="144">
        <v>44444</v>
      </c>
      <c r="W395" s="144">
        <v>44444</v>
      </c>
      <c r="X395" s="134">
        <v>4</v>
      </c>
      <c r="Y395" s="135" t="s">
        <v>1749</v>
      </c>
      <c r="Z395" s="135"/>
      <c r="AA395" s="146">
        <v>44377</v>
      </c>
      <c r="AB395" s="145">
        <v>1</v>
      </c>
    </row>
    <row r="396" spans="1:28" s="161" customFormat="1" ht="25.5" x14ac:dyDescent="0.25">
      <c r="A396" s="135">
        <v>395</v>
      </c>
      <c r="B396" s="136">
        <v>43362</v>
      </c>
      <c r="C396" s="136">
        <v>43272</v>
      </c>
      <c r="D396" s="137" t="s">
        <v>1103</v>
      </c>
      <c r="E396" s="138" t="s">
        <v>1640</v>
      </c>
      <c r="F396" s="137" t="s">
        <v>1641</v>
      </c>
      <c r="G396" s="135" t="s">
        <v>230</v>
      </c>
      <c r="H396" s="139">
        <v>22097392</v>
      </c>
      <c r="I396" s="139">
        <v>890980040</v>
      </c>
      <c r="J396" s="135" t="s">
        <v>364</v>
      </c>
      <c r="K396" s="140">
        <v>1</v>
      </c>
      <c r="L396" s="137" t="s">
        <v>917</v>
      </c>
      <c r="M396" s="137" t="s">
        <v>459</v>
      </c>
      <c r="N396" s="141" t="s">
        <v>1035</v>
      </c>
      <c r="O396" s="135" t="s">
        <v>744</v>
      </c>
      <c r="P396" s="135" t="s">
        <v>744</v>
      </c>
      <c r="Q396" s="135" t="s">
        <v>744</v>
      </c>
      <c r="R396" s="148" t="s">
        <v>744</v>
      </c>
      <c r="S396" s="164">
        <v>8884740</v>
      </c>
      <c r="T396" s="147">
        <v>1</v>
      </c>
      <c r="U396" s="135" t="s">
        <v>1676</v>
      </c>
      <c r="V396" s="144">
        <v>47380</v>
      </c>
      <c r="W396" s="144">
        <v>47380</v>
      </c>
      <c r="X396" s="134">
        <v>4</v>
      </c>
      <c r="Y396" s="135" t="s">
        <v>1750</v>
      </c>
      <c r="Z396" s="135"/>
      <c r="AA396" s="146">
        <v>44377</v>
      </c>
      <c r="AB396" s="145">
        <v>1</v>
      </c>
    </row>
    <row r="397" spans="1:28" s="161" customFormat="1" ht="25.5" x14ac:dyDescent="0.25">
      <c r="A397" s="135">
        <v>396</v>
      </c>
      <c r="B397" s="136">
        <v>43551</v>
      </c>
      <c r="C397" s="136">
        <v>43277</v>
      </c>
      <c r="D397" s="137" t="s">
        <v>1595</v>
      </c>
      <c r="E397" s="138" t="s">
        <v>1642</v>
      </c>
      <c r="F397" s="137" t="s">
        <v>1643</v>
      </c>
      <c r="G397" s="135" t="s">
        <v>230</v>
      </c>
      <c r="H397" s="139">
        <v>900163282</v>
      </c>
      <c r="I397" s="139">
        <v>890980040</v>
      </c>
      <c r="J397" s="135" t="s">
        <v>364</v>
      </c>
      <c r="K397" s="140">
        <v>1</v>
      </c>
      <c r="L397" s="137" t="s">
        <v>917</v>
      </c>
      <c r="M397" s="137" t="s">
        <v>459</v>
      </c>
      <c r="N397" s="141" t="s">
        <v>1035</v>
      </c>
      <c r="O397" s="135" t="s">
        <v>744</v>
      </c>
      <c r="P397" s="135" t="s">
        <v>744</v>
      </c>
      <c r="Q397" s="135" t="s">
        <v>744</v>
      </c>
      <c r="R397" s="148" t="s">
        <v>744</v>
      </c>
      <c r="S397" s="164">
        <v>23086868</v>
      </c>
      <c r="T397" s="147">
        <v>1</v>
      </c>
      <c r="U397" s="135" t="s">
        <v>1674</v>
      </c>
      <c r="V397" s="144">
        <v>47204</v>
      </c>
      <c r="W397" s="144">
        <v>47204</v>
      </c>
      <c r="X397" s="134">
        <v>4</v>
      </c>
      <c r="Y397" s="135" t="s">
        <v>1751</v>
      </c>
      <c r="Z397" s="135"/>
      <c r="AA397" s="146">
        <v>44377</v>
      </c>
      <c r="AB397" s="145">
        <v>1</v>
      </c>
    </row>
    <row r="398" spans="1:28" s="161" customFormat="1" ht="25.5" x14ac:dyDescent="0.25">
      <c r="A398" s="135">
        <v>397</v>
      </c>
      <c r="B398" s="136">
        <v>43291</v>
      </c>
      <c r="C398" s="136">
        <v>43255</v>
      </c>
      <c r="D398" s="137" t="s">
        <v>1644</v>
      </c>
      <c r="E398" s="138" t="s">
        <v>1645</v>
      </c>
      <c r="F398" s="137" t="s">
        <v>1646</v>
      </c>
      <c r="G398" s="135" t="s">
        <v>230</v>
      </c>
      <c r="H398" s="139">
        <v>3563830</v>
      </c>
      <c r="I398" s="139">
        <v>890980040</v>
      </c>
      <c r="J398" s="135" t="s">
        <v>364</v>
      </c>
      <c r="K398" s="140">
        <v>1</v>
      </c>
      <c r="L398" s="137" t="s">
        <v>917</v>
      </c>
      <c r="M398" s="137" t="s">
        <v>459</v>
      </c>
      <c r="N398" s="141" t="s">
        <v>1035</v>
      </c>
      <c r="O398" s="135" t="s">
        <v>744</v>
      </c>
      <c r="P398" s="135" t="s">
        <v>744</v>
      </c>
      <c r="Q398" s="135" t="s">
        <v>744</v>
      </c>
      <c r="R398" s="148" t="s">
        <v>744</v>
      </c>
      <c r="S398" s="164">
        <v>10675597</v>
      </c>
      <c r="T398" s="147">
        <v>1</v>
      </c>
      <c r="U398" s="135" t="s">
        <v>1101</v>
      </c>
      <c r="V398" s="144">
        <v>47309</v>
      </c>
      <c r="W398" s="144">
        <v>47309</v>
      </c>
      <c r="X398" s="134">
        <v>4</v>
      </c>
      <c r="Y398" s="135" t="s">
        <v>1752</v>
      </c>
      <c r="Z398" s="135"/>
      <c r="AA398" s="146">
        <v>44377</v>
      </c>
      <c r="AB398" s="145">
        <v>1</v>
      </c>
    </row>
    <row r="399" spans="1:28" s="161" customFormat="1" ht="25.5" x14ac:dyDescent="0.25">
      <c r="A399" s="135">
        <v>398</v>
      </c>
      <c r="B399" s="136">
        <v>43487</v>
      </c>
      <c r="C399" s="136">
        <v>43322</v>
      </c>
      <c r="D399" s="137" t="s">
        <v>1647</v>
      </c>
      <c r="E399" s="138" t="s">
        <v>1648</v>
      </c>
      <c r="F399" s="138" t="s">
        <v>1649</v>
      </c>
      <c r="G399" s="135" t="s">
        <v>230</v>
      </c>
      <c r="H399" s="139">
        <v>890981137</v>
      </c>
      <c r="I399" s="139">
        <v>890980040</v>
      </c>
      <c r="J399" s="135" t="s">
        <v>364</v>
      </c>
      <c r="K399" s="140">
        <v>1</v>
      </c>
      <c r="L399" s="137" t="s">
        <v>917</v>
      </c>
      <c r="M399" s="137" t="s">
        <v>459</v>
      </c>
      <c r="N399" s="141" t="s">
        <v>1035</v>
      </c>
      <c r="O399" s="135" t="s">
        <v>744</v>
      </c>
      <c r="P399" s="135" t="s">
        <v>744</v>
      </c>
      <c r="Q399" s="135" t="s">
        <v>744</v>
      </c>
      <c r="R399" s="148" t="s">
        <v>744</v>
      </c>
      <c r="S399" s="164">
        <v>23680800</v>
      </c>
      <c r="T399" s="147">
        <v>1</v>
      </c>
      <c r="U399" s="135" t="s">
        <v>1101</v>
      </c>
      <c r="V399" s="144">
        <v>47140</v>
      </c>
      <c r="W399" s="144">
        <v>47140</v>
      </c>
      <c r="X399" s="134">
        <v>4</v>
      </c>
      <c r="Y399" s="135" t="s">
        <v>1736</v>
      </c>
      <c r="Z399" s="135"/>
      <c r="AA399" s="146">
        <v>44377</v>
      </c>
      <c r="AB399" s="145">
        <v>1</v>
      </c>
    </row>
    <row r="400" spans="1:28" s="161" customFormat="1" ht="25.5" x14ac:dyDescent="0.25">
      <c r="A400" s="135">
        <v>399</v>
      </c>
      <c r="B400" s="136">
        <v>43643</v>
      </c>
      <c r="C400" s="136">
        <v>43621</v>
      </c>
      <c r="D400" s="137" t="s">
        <v>1650</v>
      </c>
      <c r="E400" s="138" t="s">
        <v>1651</v>
      </c>
      <c r="F400" s="137" t="s">
        <v>1652</v>
      </c>
      <c r="G400" s="135" t="s">
        <v>230</v>
      </c>
      <c r="H400" s="139">
        <v>900283915</v>
      </c>
      <c r="I400" s="139">
        <v>890980040</v>
      </c>
      <c r="J400" s="135" t="s">
        <v>364</v>
      </c>
      <c r="K400" s="140">
        <v>1</v>
      </c>
      <c r="L400" s="137" t="s">
        <v>917</v>
      </c>
      <c r="M400" s="137" t="s">
        <v>459</v>
      </c>
      <c r="N400" s="141" t="s">
        <v>1035</v>
      </c>
      <c r="O400" s="135" t="s">
        <v>744</v>
      </c>
      <c r="P400" s="135" t="s">
        <v>744</v>
      </c>
      <c r="Q400" s="135" t="s">
        <v>744</v>
      </c>
      <c r="R400" s="148" t="s">
        <v>744</v>
      </c>
      <c r="S400" s="164">
        <v>821700</v>
      </c>
      <c r="T400" s="147">
        <v>1</v>
      </c>
      <c r="U400" s="135" t="s">
        <v>1674</v>
      </c>
      <c r="V400" s="144">
        <v>47296</v>
      </c>
      <c r="W400" s="144">
        <v>47296</v>
      </c>
      <c r="X400" s="134">
        <v>4</v>
      </c>
      <c r="Y400" s="135" t="s">
        <v>1753</v>
      </c>
      <c r="Z400" s="135"/>
      <c r="AA400" s="146">
        <v>44377</v>
      </c>
      <c r="AB400" s="145">
        <v>1</v>
      </c>
    </row>
    <row r="401" spans="1:28" s="161" customFormat="1" ht="25.5" x14ac:dyDescent="0.25">
      <c r="A401" s="135">
        <v>400</v>
      </c>
      <c r="B401" s="136">
        <v>43385</v>
      </c>
      <c r="C401" s="136">
        <v>43367</v>
      </c>
      <c r="D401" s="137" t="s">
        <v>1653</v>
      </c>
      <c r="E401" s="138" t="s">
        <v>1654</v>
      </c>
      <c r="F401" s="137" t="s">
        <v>1655</v>
      </c>
      <c r="G401" s="135" t="s">
        <v>230</v>
      </c>
      <c r="H401" s="139">
        <v>32294724</v>
      </c>
      <c r="I401" s="139">
        <v>890980040</v>
      </c>
      <c r="J401" s="135" t="s">
        <v>364</v>
      </c>
      <c r="K401" s="140">
        <v>1</v>
      </c>
      <c r="L401" s="137" t="s">
        <v>917</v>
      </c>
      <c r="M401" s="137" t="s">
        <v>459</v>
      </c>
      <c r="N401" s="141" t="s">
        <v>1035</v>
      </c>
      <c r="O401" s="135" t="s">
        <v>744</v>
      </c>
      <c r="P401" s="135" t="s">
        <v>744</v>
      </c>
      <c r="Q401" s="135" t="s">
        <v>744</v>
      </c>
      <c r="R401" s="148" t="s">
        <v>744</v>
      </c>
      <c r="S401" s="164">
        <v>2256250</v>
      </c>
      <c r="T401" s="147">
        <v>1</v>
      </c>
      <c r="U401" s="135" t="s">
        <v>1101</v>
      </c>
      <c r="V401" s="144">
        <v>47403</v>
      </c>
      <c r="W401" s="144">
        <v>47403</v>
      </c>
      <c r="X401" s="134">
        <v>4</v>
      </c>
      <c r="Y401" s="135" t="s">
        <v>1754</v>
      </c>
      <c r="Z401" s="135"/>
      <c r="AA401" s="146">
        <v>44377</v>
      </c>
      <c r="AB401" s="145">
        <v>1</v>
      </c>
    </row>
    <row r="402" spans="1:28" s="161" customFormat="1" ht="38.25" x14ac:dyDescent="0.25">
      <c r="A402" s="135">
        <v>401</v>
      </c>
      <c r="B402" s="136">
        <v>43269</v>
      </c>
      <c r="C402" s="136">
        <v>43195</v>
      </c>
      <c r="D402" s="137" t="s">
        <v>51</v>
      </c>
      <c r="E402" s="138" t="s">
        <v>1270</v>
      </c>
      <c r="F402" s="137" t="s">
        <v>1656</v>
      </c>
      <c r="G402" s="135" t="s">
        <v>228</v>
      </c>
      <c r="H402" s="139">
        <v>890980040</v>
      </c>
      <c r="I402" s="139">
        <v>3351779</v>
      </c>
      <c r="J402" s="135" t="s">
        <v>1228</v>
      </c>
      <c r="K402" s="140">
        <v>2</v>
      </c>
      <c r="L402" s="137" t="s">
        <v>871</v>
      </c>
      <c r="M402" s="137" t="s">
        <v>1277</v>
      </c>
      <c r="N402" s="141" t="s">
        <v>1047</v>
      </c>
      <c r="O402" s="135" t="s">
        <v>1</v>
      </c>
      <c r="P402" s="135" t="s">
        <v>1</v>
      </c>
      <c r="Q402" s="135" t="s">
        <v>1</v>
      </c>
      <c r="R402" s="135" t="s">
        <v>1</v>
      </c>
      <c r="S402" s="164">
        <v>17556060</v>
      </c>
      <c r="T402" s="147">
        <v>1</v>
      </c>
      <c r="U402" s="135" t="s">
        <v>1668</v>
      </c>
      <c r="V402" s="144">
        <v>47551</v>
      </c>
      <c r="W402" s="144">
        <v>47551</v>
      </c>
      <c r="X402" s="134">
        <v>10</v>
      </c>
      <c r="Y402" s="135" t="s">
        <v>1755</v>
      </c>
      <c r="Z402" s="135" t="s">
        <v>1756</v>
      </c>
      <c r="AA402" s="146">
        <v>44377</v>
      </c>
      <c r="AB402" s="145">
        <v>1</v>
      </c>
    </row>
    <row r="403" spans="1:28" s="161" customFormat="1" ht="25.5" x14ac:dyDescent="0.25">
      <c r="A403" s="135">
        <v>402</v>
      </c>
      <c r="B403" s="136">
        <v>43899</v>
      </c>
      <c r="C403" s="136">
        <v>43896</v>
      </c>
      <c r="D403" s="137" t="s">
        <v>1110</v>
      </c>
      <c r="E403" s="138" t="s">
        <v>1657</v>
      </c>
      <c r="F403" s="137" t="s">
        <v>1658</v>
      </c>
      <c r="G403" s="135" t="s">
        <v>230</v>
      </c>
      <c r="H403" s="139">
        <v>22097392</v>
      </c>
      <c r="I403" s="139">
        <v>890980040</v>
      </c>
      <c r="J403" s="135" t="s">
        <v>364</v>
      </c>
      <c r="K403" s="140">
        <v>1</v>
      </c>
      <c r="L403" s="137" t="s">
        <v>917</v>
      </c>
      <c r="M403" s="137" t="s">
        <v>459</v>
      </c>
      <c r="N403" s="141" t="s">
        <v>1035</v>
      </c>
      <c r="O403" s="135" t="s">
        <v>744</v>
      </c>
      <c r="P403" s="135" t="s">
        <v>744</v>
      </c>
      <c r="Q403" s="135" t="s">
        <v>744</v>
      </c>
      <c r="R403" s="135" t="s">
        <v>744</v>
      </c>
      <c r="S403" s="164">
        <v>3900571</v>
      </c>
      <c r="T403" s="147">
        <v>1</v>
      </c>
      <c r="U403" s="135" t="s">
        <v>1674</v>
      </c>
      <c r="V403" s="144">
        <v>47186</v>
      </c>
      <c r="W403" s="144">
        <v>47186</v>
      </c>
      <c r="X403" s="134">
        <v>4</v>
      </c>
      <c r="Y403" s="135" t="s">
        <v>1750</v>
      </c>
      <c r="Z403" s="135"/>
      <c r="AA403" s="146">
        <v>44377</v>
      </c>
      <c r="AB403" s="145">
        <v>1</v>
      </c>
    </row>
    <row r="404" spans="1:28" s="198" customFormat="1" ht="38.25" x14ac:dyDescent="0.25">
      <c r="A404" s="135">
        <v>403</v>
      </c>
      <c r="B404" s="193">
        <v>44027</v>
      </c>
      <c r="C404" s="193">
        <v>44013</v>
      </c>
      <c r="D404" s="179" t="s">
        <v>1445</v>
      </c>
      <c r="E404" s="177" t="s">
        <v>1803</v>
      </c>
      <c r="F404" s="177" t="s">
        <v>1820</v>
      </c>
      <c r="G404" s="180" t="s">
        <v>229</v>
      </c>
      <c r="H404" s="178">
        <v>890980040</v>
      </c>
      <c r="I404" s="178">
        <v>98643312</v>
      </c>
      <c r="J404" s="170" t="s">
        <v>1800</v>
      </c>
      <c r="K404" s="170">
        <v>2</v>
      </c>
      <c r="L404" s="179" t="s">
        <v>1801</v>
      </c>
      <c r="M404" s="179" t="s">
        <v>460</v>
      </c>
      <c r="N404" s="179" t="s">
        <v>1802</v>
      </c>
      <c r="O404" s="180" t="s">
        <v>745</v>
      </c>
      <c r="P404" s="180" t="s">
        <v>745</v>
      </c>
      <c r="Q404" s="180" t="s">
        <v>745</v>
      </c>
      <c r="R404" s="180" t="s">
        <v>745</v>
      </c>
      <c r="S404" s="194">
        <v>17556060</v>
      </c>
      <c r="T404" s="195">
        <v>1</v>
      </c>
      <c r="U404" s="180" t="s">
        <v>1660</v>
      </c>
      <c r="V404" s="196">
        <v>46950</v>
      </c>
      <c r="W404" s="196">
        <v>46950</v>
      </c>
      <c r="X404" s="134">
        <v>8</v>
      </c>
      <c r="Y404" s="188" t="s">
        <v>232</v>
      </c>
      <c r="Z404" s="180" t="s">
        <v>1756</v>
      </c>
      <c r="AA404" s="187">
        <v>44377</v>
      </c>
      <c r="AB404" s="197">
        <v>2</v>
      </c>
    </row>
    <row r="405" spans="1:28" s="176" customFormat="1" ht="25.5" x14ac:dyDescent="0.25">
      <c r="A405" s="135">
        <v>404</v>
      </c>
      <c r="B405" s="165">
        <v>43685</v>
      </c>
      <c r="C405" s="165">
        <v>43521</v>
      </c>
      <c r="D405" s="166" t="s">
        <v>1807</v>
      </c>
      <c r="E405" s="167" t="s">
        <v>1808</v>
      </c>
      <c r="F405" s="167" t="s">
        <v>1821</v>
      </c>
      <c r="G405" s="168" t="s">
        <v>229</v>
      </c>
      <c r="H405" s="169">
        <v>890980040</v>
      </c>
      <c r="I405" s="169">
        <v>5787608</v>
      </c>
      <c r="J405" s="170" t="s">
        <v>1805</v>
      </c>
      <c r="K405" s="171">
        <v>2</v>
      </c>
      <c r="L405" s="166" t="s">
        <v>1806</v>
      </c>
      <c r="M405" s="166" t="s">
        <v>460</v>
      </c>
      <c r="N405" s="166" t="s">
        <v>1025</v>
      </c>
      <c r="O405" s="168" t="s">
        <v>745</v>
      </c>
      <c r="P405" s="168" t="s">
        <v>745</v>
      </c>
      <c r="Q405" s="168" t="s">
        <v>745</v>
      </c>
      <c r="R405" s="168" t="s">
        <v>745</v>
      </c>
      <c r="S405" s="172">
        <v>17556060</v>
      </c>
      <c r="T405" s="143">
        <v>1</v>
      </c>
      <c r="U405" s="168" t="s">
        <v>1825</v>
      </c>
      <c r="V405" s="173">
        <v>46607</v>
      </c>
      <c r="W405" s="173">
        <v>46607</v>
      </c>
      <c r="X405" s="134">
        <v>8</v>
      </c>
      <c r="Y405" s="175" t="s">
        <v>1831</v>
      </c>
      <c r="Z405" s="168" t="s">
        <v>1756</v>
      </c>
      <c r="AA405" s="146">
        <v>44377</v>
      </c>
      <c r="AB405" s="174">
        <v>1</v>
      </c>
    </row>
    <row r="406" spans="1:28" s="198" customFormat="1" ht="25.5" x14ac:dyDescent="0.25">
      <c r="A406" s="135">
        <v>405</v>
      </c>
      <c r="B406" s="193">
        <v>43852</v>
      </c>
      <c r="C406" s="193">
        <v>43843</v>
      </c>
      <c r="D406" s="179" t="s">
        <v>1811</v>
      </c>
      <c r="E406" s="177" t="s">
        <v>1812</v>
      </c>
      <c r="F406" s="177" t="s">
        <v>1822</v>
      </c>
      <c r="G406" s="180" t="s">
        <v>230</v>
      </c>
      <c r="H406" s="178">
        <v>890980040</v>
      </c>
      <c r="I406" s="178">
        <v>70055659</v>
      </c>
      <c r="J406" s="170" t="s">
        <v>1809</v>
      </c>
      <c r="K406" s="170">
        <v>2</v>
      </c>
      <c r="L406" s="179" t="s">
        <v>917</v>
      </c>
      <c r="M406" s="179" t="s">
        <v>1527</v>
      </c>
      <c r="N406" s="179" t="s">
        <v>888</v>
      </c>
      <c r="O406" s="180" t="s">
        <v>744</v>
      </c>
      <c r="P406" s="180" t="s">
        <v>744</v>
      </c>
      <c r="Q406" s="180" t="s">
        <v>744</v>
      </c>
      <c r="R406" s="180" t="s">
        <v>744</v>
      </c>
      <c r="S406" s="194">
        <v>42895412</v>
      </c>
      <c r="T406" s="195">
        <v>1</v>
      </c>
      <c r="U406" s="180" t="s">
        <v>1101</v>
      </c>
      <c r="V406" s="196">
        <v>45313</v>
      </c>
      <c r="W406" s="196">
        <v>45313</v>
      </c>
      <c r="X406" s="134">
        <v>4</v>
      </c>
      <c r="Y406" s="188" t="s">
        <v>1810</v>
      </c>
      <c r="Z406" s="180" t="s">
        <v>847</v>
      </c>
      <c r="AA406" s="187">
        <v>44377</v>
      </c>
      <c r="AB406" s="197">
        <v>1</v>
      </c>
    </row>
    <row r="407" spans="1:28" s="176" customFormat="1" ht="25.5" x14ac:dyDescent="0.25">
      <c r="A407" s="135">
        <v>406</v>
      </c>
      <c r="B407" s="165">
        <v>43901</v>
      </c>
      <c r="C407" s="165">
        <v>44092</v>
      </c>
      <c r="D407" s="166" t="s">
        <v>930</v>
      </c>
      <c r="E407" s="167" t="s">
        <v>1816</v>
      </c>
      <c r="F407" s="167" t="s">
        <v>1823</v>
      </c>
      <c r="G407" s="168" t="s">
        <v>229</v>
      </c>
      <c r="H407" s="169">
        <v>890980040</v>
      </c>
      <c r="I407" s="169">
        <v>32457272</v>
      </c>
      <c r="J407" s="170" t="s">
        <v>1814</v>
      </c>
      <c r="K407" s="171">
        <v>2</v>
      </c>
      <c r="L407" s="166" t="s">
        <v>1815</v>
      </c>
      <c r="M407" s="166" t="s">
        <v>460</v>
      </c>
      <c r="N407" s="166" t="s">
        <v>950</v>
      </c>
      <c r="O407" s="168" t="s">
        <v>744</v>
      </c>
      <c r="P407" s="168" t="s">
        <v>744</v>
      </c>
      <c r="Q407" s="168" t="s">
        <v>744</v>
      </c>
      <c r="R407" s="168" t="s">
        <v>1</v>
      </c>
      <c r="S407" s="172">
        <v>17556060</v>
      </c>
      <c r="T407" s="143">
        <v>1</v>
      </c>
      <c r="U407" s="168" t="s">
        <v>1675</v>
      </c>
      <c r="V407" s="173">
        <v>46823</v>
      </c>
      <c r="W407" s="173">
        <v>46823</v>
      </c>
      <c r="X407" s="134">
        <v>8</v>
      </c>
      <c r="Y407" s="168" t="s">
        <v>1830</v>
      </c>
      <c r="Z407" s="168" t="s">
        <v>1756</v>
      </c>
      <c r="AA407" s="146">
        <v>44377</v>
      </c>
      <c r="AB407" s="174">
        <v>1</v>
      </c>
    </row>
    <row r="408" spans="1:28" s="198" customFormat="1" ht="38.25" x14ac:dyDescent="0.25">
      <c r="A408" s="135">
        <v>407</v>
      </c>
      <c r="B408" s="193">
        <v>44061</v>
      </c>
      <c r="C408" s="193">
        <v>43861</v>
      </c>
      <c r="D408" s="179" t="s">
        <v>1017</v>
      </c>
      <c r="E408" s="177" t="s">
        <v>1819</v>
      </c>
      <c r="F408" s="177" t="s">
        <v>1824</v>
      </c>
      <c r="G408" s="180" t="s">
        <v>228</v>
      </c>
      <c r="H408" s="178">
        <v>890980040</v>
      </c>
      <c r="I408" s="178">
        <v>71674749</v>
      </c>
      <c r="J408" s="170" t="s">
        <v>1817</v>
      </c>
      <c r="K408" s="170">
        <v>2</v>
      </c>
      <c r="L408" s="179" t="s">
        <v>1813</v>
      </c>
      <c r="M408" s="179" t="s">
        <v>869</v>
      </c>
      <c r="N408" s="179" t="s">
        <v>1818</v>
      </c>
      <c r="O408" s="180" t="s">
        <v>1</v>
      </c>
      <c r="P408" s="180" t="s">
        <v>1</v>
      </c>
      <c r="Q408" s="180" t="s">
        <v>1</v>
      </c>
      <c r="R408" s="180" t="s">
        <v>1</v>
      </c>
      <c r="S408" s="194">
        <v>17556060</v>
      </c>
      <c r="T408" s="195">
        <v>1</v>
      </c>
      <c r="U408" s="180" t="s">
        <v>1675</v>
      </c>
      <c r="V408" s="196">
        <v>47713</v>
      </c>
      <c r="W408" s="196">
        <v>47713</v>
      </c>
      <c r="X408" s="134">
        <v>10</v>
      </c>
      <c r="Y408" s="188" t="s">
        <v>232</v>
      </c>
      <c r="Z408" s="180" t="s">
        <v>1804</v>
      </c>
      <c r="AA408" s="187">
        <v>44377</v>
      </c>
      <c r="AB408" s="197">
        <v>1</v>
      </c>
    </row>
    <row r="409" spans="1:28" s="198" customFormat="1" ht="38.25" x14ac:dyDescent="0.25">
      <c r="A409" s="135">
        <v>408</v>
      </c>
      <c r="B409" s="193">
        <v>43886</v>
      </c>
      <c r="C409" s="193">
        <v>43871</v>
      </c>
      <c r="D409" s="179" t="s">
        <v>53</v>
      </c>
      <c r="E409" s="177" t="s">
        <v>1827</v>
      </c>
      <c r="F409" s="177" t="s">
        <v>1828</v>
      </c>
      <c r="G409" s="180" t="s">
        <v>228</v>
      </c>
      <c r="H409" s="178">
        <v>890980040</v>
      </c>
      <c r="I409" s="178">
        <v>71269247</v>
      </c>
      <c r="J409" s="170" t="s">
        <v>1826</v>
      </c>
      <c r="K409" s="170">
        <v>2</v>
      </c>
      <c r="L409" s="179" t="s">
        <v>1829</v>
      </c>
      <c r="M409" s="179" t="s">
        <v>869</v>
      </c>
      <c r="N409" s="179" t="s">
        <v>950</v>
      </c>
      <c r="O409" s="180" t="s">
        <v>745</v>
      </c>
      <c r="P409" s="180" t="s">
        <v>745</v>
      </c>
      <c r="Q409" s="180" t="s">
        <v>745</v>
      </c>
      <c r="R409" s="180" t="s">
        <v>745</v>
      </c>
      <c r="S409" s="194">
        <v>30736315</v>
      </c>
      <c r="T409" s="195">
        <v>1</v>
      </c>
      <c r="U409" s="180" t="s">
        <v>1675</v>
      </c>
      <c r="V409" s="196">
        <v>47524</v>
      </c>
      <c r="W409" s="196">
        <v>47524</v>
      </c>
      <c r="X409" s="134">
        <v>10</v>
      </c>
      <c r="Y409" s="188" t="s">
        <v>232</v>
      </c>
      <c r="Z409" s="180" t="s">
        <v>1297</v>
      </c>
      <c r="AA409" s="187">
        <v>44377</v>
      </c>
      <c r="AB409" s="197">
        <v>1</v>
      </c>
    </row>
    <row r="410" spans="1:28" s="198" customFormat="1" ht="25.5" x14ac:dyDescent="0.25">
      <c r="A410" s="135">
        <v>409</v>
      </c>
      <c r="B410" s="193">
        <v>44138</v>
      </c>
      <c r="C410" s="193">
        <v>44085</v>
      </c>
      <c r="D410" s="179" t="s">
        <v>1835</v>
      </c>
      <c r="E410" s="177" t="s">
        <v>1836</v>
      </c>
      <c r="F410" s="177" t="s">
        <v>1837</v>
      </c>
      <c r="G410" s="180" t="s">
        <v>11</v>
      </c>
      <c r="H410" s="178">
        <v>900369386</v>
      </c>
      <c r="I410" s="178">
        <v>890980040</v>
      </c>
      <c r="J410" s="170" t="s">
        <v>364</v>
      </c>
      <c r="K410" s="170">
        <v>1</v>
      </c>
      <c r="L410" s="179" t="s">
        <v>928</v>
      </c>
      <c r="M410" s="179" t="s">
        <v>459</v>
      </c>
      <c r="N410" s="179" t="s">
        <v>1035</v>
      </c>
      <c r="O410" s="180" t="s">
        <v>744</v>
      </c>
      <c r="P410" s="180" t="s">
        <v>744</v>
      </c>
      <c r="Q410" s="180" t="s">
        <v>744</v>
      </c>
      <c r="R410" s="180" t="s">
        <v>744</v>
      </c>
      <c r="S410" s="194">
        <v>3000000</v>
      </c>
      <c r="T410" s="195">
        <v>1</v>
      </c>
      <c r="U410" s="180" t="s">
        <v>1674</v>
      </c>
      <c r="V410" s="196">
        <v>45599</v>
      </c>
      <c r="W410" s="196">
        <v>45599</v>
      </c>
      <c r="X410" s="134">
        <v>4</v>
      </c>
      <c r="Y410" s="188" t="s">
        <v>1845</v>
      </c>
      <c r="Z410" s="180" t="s">
        <v>871</v>
      </c>
      <c r="AA410" s="187">
        <v>44377</v>
      </c>
      <c r="AB410" s="197">
        <v>1</v>
      </c>
    </row>
    <row r="411" spans="1:28" s="182" customFormat="1" ht="25.5" x14ac:dyDescent="0.25">
      <c r="A411" s="135">
        <v>410</v>
      </c>
      <c r="B411" s="149">
        <v>44072</v>
      </c>
      <c r="C411" s="149">
        <v>44035</v>
      </c>
      <c r="D411" s="150" t="s">
        <v>1356</v>
      </c>
      <c r="E411" s="177" t="s">
        <v>1838</v>
      </c>
      <c r="F411" s="177" t="s">
        <v>1839</v>
      </c>
      <c r="G411" s="152" t="s">
        <v>228</v>
      </c>
      <c r="H411" s="178">
        <v>890980040</v>
      </c>
      <c r="I411" s="178">
        <v>43168571</v>
      </c>
      <c r="J411" s="170" t="s">
        <v>1840</v>
      </c>
      <c r="K411" s="170">
        <v>1</v>
      </c>
      <c r="L411" s="179" t="s">
        <v>928</v>
      </c>
      <c r="M411" s="179" t="s">
        <v>892</v>
      </c>
      <c r="N411" s="155" t="s">
        <v>1023</v>
      </c>
      <c r="O411" s="180" t="s">
        <v>744</v>
      </c>
      <c r="P411" s="180" t="s">
        <v>745</v>
      </c>
      <c r="Q411" s="180" t="s">
        <v>745</v>
      </c>
      <c r="R411" s="180" t="s">
        <v>745</v>
      </c>
      <c r="S411" s="181">
        <v>159838627</v>
      </c>
      <c r="T411" s="157">
        <v>1</v>
      </c>
      <c r="U411" s="152" t="s">
        <v>1668</v>
      </c>
      <c r="V411" s="158">
        <v>47724</v>
      </c>
      <c r="W411" s="158">
        <v>47724</v>
      </c>
      <c r="X411" s="134">
        <v>10</v>
      </c>
      <c r="Y411" s="188" t="s">
        <v>232</v>
      </c>
      <c r="Z411" s="152" t="s">
        <v>883</v>
      </c>
      <c r="AA411" s="187">
        <v>44377</v>
      </c>
      <c r="AB411" s="159">
        <v>1</v>
      </c>
    </row>
    <row r="412" spans="1:28" s="182" customFormat="1" ht="38.25" x14ac:dyDescent="0.25">
      <c r="A412" s="135">
        <v>411</v>
      </c>
      <c r="B412" s="187">
        <v>44245</v>
      </c>
      <c r="C412" s="187">
        <v>44174</v>
      </c>
      <c r="D412" s="150" t="s">
        <v>1424</v>
      </c>
      <c r="E412" s="150" t="s">
        <v>1862</v>
      </c>
      <c r="F412" s="177" t="s">
        <v>1863</v>
      </c>
      <c r="G412" s="182" t="s">
        <v>227</v>
      </c>
      <c r="H412" s="178">
        <v>890980040</v>
      </c>
      <c r="I412" s="178">
        <v>70086854</v>
      </c>
      <c r="J412" s="182" t="s">
        <v>1860</v>
      </c>
      <c r="K412" s="170">
        <v>2</v>
      </c>
      <c r="L412" s="150" t="s">
        <v>1861</v>
      </c>
      <c r="M412" s="150" t="s">
        <v>869</v>
      </c>
      <c r="N412" s="150" t="s">
        <v>1409</v>
      </c>
      <c r="O412" s="180" t="s">
        <v>0</v>
      </c>
      <c r="P412" s="180" t="s">
        <v>0</v>
      </c>
      <c r="Q412" s="180" t="s">
        <v>0</v>
      </c>
      <c r="R412" s="180" t="s">
        <v>0</v>
      </c>
      <c r="S412" s="194">
        <v>7727860</v>
      </c>
      <c r="T412" s="157">
        <v>1</v>
      </c>
      <c r="U412" s="152" t="s">
        <v>1668</v>
      </c>
      <c r="V412" s="158">
        <v>47897</v>
      </c>
      <c r="W412" s="158">
        <v>47897</v>
      </c>
      <c r="X412" s="134">
        <v>10</v>
      </c>
      <c r="Y412" s="188" t="s">
        <v>232</v>
      </c>
      <c r="Z412" s="180" t="s">
        <v>1756</v>
      </c>
      <c r="AA412" s="187">
        <v>44377</v>
      </c>
      <c r="AB412" s="159">
        <v>1</v>
      </c>
    </row>
    <row r="413" spans="1:28" s="182" customFormat="1" ht="25.5" x14ac:dyDescent="0.2">
      <c r="A413" s="135">
        <v>412</v>
      </c>
      <c r="B413" s="187">
        <v>44249</v>
      </c>
      <c r="C413" s="187">
        <v>44208</v>
      </c>
      <c r="D413" s="201" t="s">
        <v>1305</v>
      </c>
      <c r="E413" s="150" t="s">
        <v>1867</v>
      </c>
      <c r="F413" s="177" t="s">
        <v>1866</v>
      </c>
      <c r="G413" s="182" t="s">
        <v>11</v>
      </c>
      <c r="H413" s="178" t="s">
        <v>1865</v>
      </c>
      <c r="I413" s="178">
        <v>890980040</v>
      </c>
      <c r="J413" s="170" t="s">
        <v>364</v>
      </c>
      <c r="K413" s="170">
        <v>1</v>
      </c>
      <c r="L413" s="179" t="s">
        <v>928</v>
      </c>
      <c r="M413" s="179" t="s">
        <v>459</v>
      </c>
      <c r="N413" s="150" t="s">
        <v>1035</v>
      </c>
      <c r="O413" s="180" t="s">
        <v>744</v>
      </c>
      <c r="P413" s="180" t="s">
        <v>744</v>
      </c>
      <c r="Q413" s="180" t="s">
        <v>744</v>
      </c>
      <c r="R413" s="180" t="s">
        <v>744</v>
      </c>
      <c r="S413" s="181">
        <v>27200000</v>
      </c>
      <c r="T413" s="157">
        <v>1</v>
      </c>
      <c r="U413" s="152" t="s">
        <v>1668</v>
      </c>
      <c r="V413" s="158">
        <v>47901</v>
      </c>
      <c r="W413" s="158">
        <v>47901</v>
      </c>
      <c r="X413" s="134">
        <v>10</v>
      </c>
      <c r="Y413" s="152" t="s">
        <v>1864</v>
      </c>
      <c r="Z413" s="152" t="s">
        <v>847</v>
      </c>
      <c r="AA413" s="187">
        <v>44377</v>
      </c>
      <c r="AB413" s="159">
        <v>1</v>
      </c>
    </row>
    <row r="414" spans="1:28" s="182" customFormat="1" ht="38.25" x14ac:dyDescent="0.25">
      <c r="A414" s="135">
        <v>413</v>
      </c>
      <c r="B414" s="187">
        <v>44252</v>
      </c>
      <c r="C414" s="187">
        <v>43747</v>
      </c>
      <c r="D414" s="150" t="s">
        <v>51</v>
      </c>
      <c r="E414" s="150" t="s">
        <v>1877</v>
      </c>
      <c r="F414" s="177" t="s">
        <v>1878</v>
      </c>
      <c r="G414" s="182" t="s">
        <v>227</v>
      </c>
      <c r="H414" s="178">
        <v>890980040</v>
      </c>
      <c r="I414" s="178">
        <v>70062562</v>
      </c>
      <c r="J414" s="182" t="s">
        <v>1879</v>
      </c>
      <c r="K414" s="170">
        <v>2</v>
      </c>
      <c r="L414" s="150" t="s">
        <v>1880</v>
      </c>
      <c r="M414" s="150" t="s">
        <v>901</v>
      </c>
      <c r="N414" s="150" t="s">
        <v>950</v>
      </c>
      <c r="O414" s="180" t="s">
        <v>744</v>
      </c>
      <c r="P414" s="180" t="s">
        <v>744</v>
      </c>
      <c r="Q414" s="180" t="s">
        <v>744</v>
      </c>
      <c r="R414" s="180" t="s">
        <v>744</v>
      </c>
      <c r="S414" s="181">
        <v>242493713</v>
      </c>
      <c r="T414" s="157">
        <v>1</v>
      </c>
      <c r="U414" s="152" t="s">
        <v>1668</v>
      </c>
      <c r="V414" s="187">
        <v>47904</v>
      </c>
      <c r="W414" s="187">
        <v>47904</v>
      </c>
      <c r="X414" s="134">
        <v>10</v>
      </c>
      <c r="Y414" s="188" t="s">
        <v>232</v>
      </c>
      <c r="Z414" s="152" t="s">
        <v>928</v>
      </c>
      <c r="AA414" s="187">
        <v>44377</v>
      </c>
      <c r="AB414" s="159">
        <v>1</v>
      </c>
    </row>
    <row r="415" spans="1:28" s="182" customFormat="1" ht="38.25" x14ac:dyDescent="0.25">
      <c r="A415" s="135">
        <v>414</v>
      </c>
      <c r="B415" s="187">
        <v>43434</v>
      </c>
      <c r="C415" s="187">
        <v>43357</v>
      </c>
      <c r="D415" s="150" t="s">
        <v>1006</v>
      </c>
      <c r="E415" s="150" t="s">
        <v>1883</v>
      </c>
      <c r="F415" s="177" t="s">
        <v>1884</v>
      </c>
      <c r="G415" s="182" t="s">
        <v>227</v>
      </c>
      <c r="H415" s="178">
        <v>890980040</v>
      </c>
      <c r="I415" s="178">
        <v>43575000</v>
      </c>
      <c r="J415" s="182" t="s">
        <v>1881</v>
      </c>
      <c r="K415" s="170">
        <v>2</v>
      </c>
      <c r="L415" s="150" t="s">
        <v>1882</v>
      </c>
      <c r="M415" s="150" t="s">
        <v>1277</v>
      </c>
      <c r="N415" s="150" t="s">
        <v>1885</v>
      </c>
      <c r="O415" s="180" t="s">
        <v>744</v>
      </c>
      <c r="P415" s="180" t="s">
        <v>744</v>
      </c>
      <c r="Q415" s="180" t="s">
        <v>744</v>
      </c>
      <c r="R415" s="180" t="s">
        <v>744</v>
      </c>
      <c r="S415" s="181">
        <v>172494905</v>
      </c>
      <c r="T415" s="157">
        <v>1</v>
      </c>
      <c r="U415" s="152" t="s">
        <v>1668</v>
      </c>
      <c r="V415" s="187">
        <v>47087</v>
      </c>
      <c r="W415" s="187">
        <v>47087</v>
      </c>
      <c r="X415" s="134">
        <v>10</v>
      </c>
      <c r="Y415" s="188" t="s">
        <v>232</v>
      </c>
      <c r="Z415" s="152" t="s">
        <v>898</v>
      </c>
      <c r="AA415" s="187">
        <v>44377</v>
      </c>
      <c r="AB415" s="159">
        <v>1</v>
      </c>
    </row>
    <row r="416" spans="1:28" s="182" customFormat="1" ht="25.5" x14ac:dyDescent="0.25">
      <c r="A416" s="135">
        <v>415</v>
      </c>
      <c r="B416" s="187">
        <v>44068</v>
      </c>
      <c r="C416" s="187">
        <v>44018</v>
      </c>
      <c r="D416" s="150" t="s">
        <v>1886</v>
      </c>
      <c r="E416" s="150" t="s">
        <v>1888</v>
      </c>
      <c r="F416" s="177" t="s">
        <v>1893</v>
      </c>
      <c r="G416" s="182" t="s">
        <v>11</v>
      </c>
      <c r="H416" s="178">
        <v>7692131</v>
      </c>
      <c r="I416" s="153">
        <v>890980040</v>
      </c>
      <c r="J416" s="182" t="s">
        <v>364</v>
      </c>
      <c r="K416" s="170">
        <v>1</v>
      </c>
      <c r="L416" s="150" t="s">
        <v>883</v>
      </c>
      <c r="M416" s="150" t="s">
        <v>459</v>
      </c>
      <c r="N416" s="150" t="s">
        <v>1035</v>
      </c>
      <c r="O416" s="180" t="s">
        <v>744</v>
      </c>
      <c r="P416" s="180" t="s">
        <v>744</v>
      </c>
      <c r="Q416" s="180" t="s">
        <v>744</v>
      </c>
      <c r="R416" s="180" t="s">
        <v>744</v>
      </c>
      <c r="S416" s="181">
        <v>2951000</v>
      </c>
      <c r="T416" s="157">
        <v>1</v>
      </c>
      <c r="U416" s="152" t="s">
        <v>1676</v>
      </c>
      <c r="V416" s="187">
        <v>45529</v>
      </c>
      <c r="W416" s="187">
        <v>45529</v>
      </c>
      <c r="X416" s="134">
        <v>4</v>
      </c>
      <c r="Y416" s="188" t="s">
        <v>1898</v>
      </c>
      <c r="Z416" s="152" t="s">
        <v>847</v>
      </c>
      <c r="AA416" s="187">
        <v>44377</v>
      </c>
      <c r="AB416" s="159">
        <v>1</v>
      </c>
    </row>
    <row r="417" spans="1:28" s="182" customFormat="1" ht="25.5" x14ac:dyDescent="0.25">
      <c r="A417" s="135">
        <v>416</v>
      </c>
      <c r="B417" s="187">
        <v>44061</v>
      </c>
      <c r="C417" s="187">
        <v>44018</v>
      </c>
      <c r="D417" s="150" t="s">
        <v>1835</v>
      </c>
      <c r="E417" s="150" t="s">
        <v>1889</v>
      </c>
      <c r="F417" s="177" t="s">
        <v>1894</v>
      </c>
      <c r="G417" s="182" t="s">
        <v>11</v>
      </c>
      <c r="H417" s="178">
        <v>70569341</v>
      </c>
      <c r="I417" s="153">
        <v>890980040</v>
      </c>
      <c r="J417" s="182" t="s">
        <v>364</v>
      </c>
      <c r="K417" s="170">
        <v>1</v>
      </c>
      <c r="L417" s="150" t="s">
        <v>883</v>
      </c>
      <c r="M417" s="150" t="s">
        <v>459</v>
      </c>
      <c r="N417" s="150" t="s">
        <v>1035</v>
      </c>
      <c r="O417" s="180" t="s">
        <v>744</v>
      </c>
      <c r="P417" s="180" t="s">
        <v>744</v>
      </c>
      <c r="Q417" s="180" t="s">
        <v>744</v>
      </c>
      <c r="R417" s="180" t="s">
        <v>744</v>
      </c>
      <c r="S417" s="181">
        <v>2256000</v>
      </c>
      <c r="T417" s="157">
        <v>1</v>
      </c>
      <c r="U417" s="152" t="s">
        <v>1668</v>
      </c>
      <c r="V417" s="187">
        <v>45522</v>
      </c>
      <c r="W417" s="187">
        <v>45522</v>
      </c>
      <c r="X417" s="134">
        <v>4</v>
      </c>
      <c r="Y417" s="188" t="s">
        <v>1899</v>
      </c>
      <c r="Z417" s="152" t="s">
        <v>847</v>
      </c>
      <c r="AA417" s="187">
        <v>44377</v>
      </c>
      <c r="AB417" s="159">
        <v>1</v>
      </c>
    </row>
    <row r="418" spans="1:28" s="182" customFormat="1" ht="25.5" x14ac:dyDescent="0.25">
      <c r="A418" s="135">
        <v>417</v>
      </c>
      <c r="B418" s="187">
        <v>44139</v>
      </c>
      <c r="C418" s="187">
        <v>44018</v>
      </c>
      <c r="D418" s="150" t="s">
        <v>1441</v>
      </c>
      <c r="E418" s="150" t="s">
        <v>1890</v>
      </c>
      <c r="F418" s="177" t="s">
        <v>1895</v>
      </c>
      <c r="G418" s="182" t="s">
        <v>11</v>
      </c>
      <c r="H418" s="178">
        <v>3674417</v>
      </c>
      <c r="I418" s="153">
        <v>890980040</v>
      </c>
      <c r="J418" s="182" t="s">
        <v>364</v>
      </c>
      <c r="K418" s="170">
        <v>1</v>
      </c>
      <c r="L418" s="150" t="s">
        <v>883</v>
      </c>
      <c r="M418" s="150" t="s">
        <v>459</v>
      </c>
      <c r="N418" s="150" t="s">
        <v>1035</v>
      </c>
      <c r="O418" s="180" t="s">
        <v>744</v>
      </c>
      <c r="P418" s="180" t="s">
        <v>744</v>
      </c>
      <c r="Q418" s="180" t="s">
        <v>744</v>
      </c>
      <c r="R418" s="180" t="s">
        <v>744</v>
      </c>
      <c r="S418" s="181">
        <v>2213500</v>
      </c>
      <c r="T418" s="157">
        <v>1</v>
      </c>
      <c r="U418" s="152" t="s">
        <v>1668</v>
      </c>
      <c r="V418" s="187">
        <v>45600</v>
      </c>
      <c r="W418" s="187">
        <v>45600</v>
      </c>
      <c r="X418" s="134">
        <v>4</v>
      </c>
      <c r="Y418" s="188" t="s">
        <v>1900</v>
      </c>
      <c r="Z418" s="152" t="s">
        <v>847</v>
      </c>
      <c r="AA418" s="187">
        <v>44377</v>
      </c>
      <c r="AB418" s="159">
        <v>1</v>
      </c>
    </row>
    <row r="419" spans="1:28" s="182" customFormat="1" ht="25.5" x14ac:dyDescent="0.25">
      <c r="A419" s="135">
        <v>418</v>
      </c>
      <c r="B419" s="187">
        <v>44056</v>
      </c>
      <c r="C419" s="187">
        <v>44018</v>
      </c>
      <c r="D419" s="150" t="s">
        <v>1103</v>
      </c>
      <c r="E419" s="150" t="s">
        <v>1891</v>
      </c>
      <c r="F419" s="177" t="s">
        <v>1896</v>
      </c>
      <c r="G419" s="182" t="s">
        <v>11</v>
      </c>
      <c r="H419" s="178">
        <v>70732295</v>
      </c>
      <c r="I419" s="153">
        <v>890980040</v>
      </c>
      <c r="J419" s="182" t="s">
        <v>364</v>
      </c>
      <c r="K419" s="170">
        <v>1</v>
      </c>
      <c r="L419" s="150" t="s">
        <v>883</v>
      </c>
      <c r="M419" s="150" t="s">
        <v>459</v>
      </c>
      <c r="N419" s="150" t="s">
        <v>1035</v>
      </c>
      <c r="O419" s="180" t="s">
        <v>744</v>
      </c>
      <c r="P419" s="180" t="s">
        <v>744</v>
      </c>
      <c r="Q419" s="180" t="s">
        <v>744</v>
      </c>
      <c r="R419" s="180" t="s">
        <v>744</v>
      </c>
      <c r="S419" s="181">
        <v>2461000</v>
      </c>
      <c r="T419" s="157">
        <v>1</v>
      </c>
      <c r="U419" s="152" t="s">
        <v>1676</v>
      </c>
      <c r="V419" s="187">
        <v>45517</v>
      </c>
      <c r="W419" s="187">
        <v>45517</v>
      </c>
      <c r="X419" s="134">
        <v>4</v>
      </c>
      <c r="Y419" s="188" t="s">
        <v>1901</v>
      </c>
      <c r="Z419" s="152" t="s">
        <v>847</v>
      </c>
      <c r="AA419" s="187">
        <v>44377</v>
      </c>
      <c r="AB419" s="159">
        <v>1</v>
      </c>
    </row>
    <row r="420" spans="1:28" s="182" customFormat="1" ht="25.5" x14ac:dyDescent="0.25">
      <c r="A420" s="135">
        <v>419</v>
      </c>
      <c r="B420" s="187">
        <v>44061</v>
      </c>
      <c r="C420" s="187">
        <v>44018</v>
      </c>
      <c r="D420" s="150" t="s">
        <v>1887</v>
      </c>
      <c r="E420" s="150" t="s">
        <v>1892</v>
      </c>
      <c r="F420" s="177" t="s">
        <v>1897</v>
      </c>
      <c r="G420" s="182" t="s">
        <v>11</v>
      </c>
      <c r="H420" s="178">
        <v>1128434301</v>
      </c>
      <c r="I420" s="153">
        <v>890980040</v>
      </c>
      <c r="J420" s="182" t="s">
        <v>364</v>
      </c>
      <c r="K420" s="170">
        <v>1</v>
      </c>
      <c r="L420" s="150" t="s">
        <v>883</v>
      </c>
      <c r="M420" s="150" t="s">
        <v>459</v>
      </c>
      <c r="N420" s="150" t="s">
        <v>1035</v>
      </c>
      <c r="O420" s="180" t="s">
        <v>744</v>
      </c>
      <c r="P420" s="180" t="s">
        <v>744</v>
      </c>
      <c r="Q420" s="180" t="s">
        <v>744</v>
      </c>
      <c r="R420" s="180" t="s">
        <v>744</v>
      </c>
      <c r="S420" s="181">
        <v>2656000</v>
      </c>
      <c r="T420" s="157">
        <v>1</v>
      </c>
      <c r="U420" s="152" t="s">
        <v>1668</v>
      </c>
      <c r="V420" s="187">
        <v>45522</v>
      </c>
      <c r="W420" s="187">
        <v>45522</v>
      </c>
      <c r="X420" s="134">
        <v>4</v>
      </c>
      <c r="Y420" s="188" t="s">
        <v>1902</v>
      </c>
      <c r="Z420" s="152" t="s">
        <v>847</v>
      </c>
      <c r="AA420" s="187">
        <v>44377</v>
      </c>
      <c r="AB420" s="159">
        <v>1</v>
      </c>
    </row>
    <row r="421" spans="1:28" s="182" customFormat="1" ht="25.5" x14ac:dyDescent="0.25">
      <c r="A421" s="135">
        <v>420</v>
      </c>
      <c r="B421" s="187">
        <v>44174</v>
      </c>
      <c r="C421" s="187">
        <v>44139</v>
      </c>
      <c r="D421" s="150" t="s">
        <v>1415</v>
      </c>
      <c r="E421" s="150" t="s">
        <v>1904</v>
      </c>
      <c r="F421" s="177" t="s">
        <v>1903</v>
      </c>
      <c r="G421" s="182" t="s">
        <v>11</v>
      </c>
      <c r="H421" s="178">
        <v>21574232</v>
      </c>
      <c r="I421" s="153">
        <v>890980040</v>
      </c>
      <c r="J421" s="182" t="s">
        <v>364</v>
      </c>
      <c r="K421" s="170">
        <v>1</v>
      </c>
      <c r="L421" s="150" t="s">
        <v>1875</v>
      </c>
      <c r="M421" s="150" t="s">
        <v>459</v>
      </c>
      <c r="N421" s="150" t="s">
        <v>1035</v>
      </c>
      <c r="O421" s="180" t="s">
        <v>744</v>
      </c>
      <c r="P421" s="180" t="s">
        <v>744</v>
      </c>
      <c r="Q421" s="180" t="s">
        <v>744</v>
      </c>
      <c r="R421" s="180" t="s">
        <v>744</v>
      </c>
      <c r="S421" s="181">
        <v>41244925</v>
      </c>
      <c r="T421" s="157">
        <v>1</v>
      </c>
      <c r="U421" s="152" t="s">
        <v>1668</v>
      </c>
      <c r="V421" s="187">
        <v>45635</v>
      </c>
      <c r="W421" s="187">
        <v>45635</v>
      </c>
      <c r="X421" s="134">
        <v>4</v>
      </c>
      <c r="Y421" s="188" t="s">
        <v>1905</v>
      </c>
      <c r="Z421" s="152" t="s">
        <v>847</v>
      </c>
      <c r="AA421" s="187">
        <v>44377</v>
      </c>
      <c r="AB421" s="159">
        <v>1</v>
      </c>
    </row>
    <row r="422" spans="1:28" s="182" customFormat="1" ht="25.5" x14ac:dyDescent="0.25">
      <c r="A422" s="135">
        <v>421</v>
      </c>
      <c r="B422" s="187">
        <v>44249</v>
      </c>
      <c r="C422" s="187">
        <v>44102</v>
      </c>
      <c r="D422" s="150" t="s">
        <v>1333</v>
      </c>
      <c r="E422" s="150" t="s">
        <v>1907</v>
      </c>
      <c r="F422" s="177" t="s">
        <v>1908</v>
      </c>
      <c r="G422" s="182" t="s">
        <v>11</v>
      </c>
      <c r="H422" s="178">
        <v>900818223</v>
      </c>
      <c r="I422" s="153">
        <v>890980040</v>
      </c>
      <c r="J422" s="182" t="s">
        <v>364</v>
      </c>
      <c r="K422" s="170">
        <v>1</v>
      </c>
      <c r="L422" s="150" t="s">
        <v>883</v>
      </c>
      <c r="M422" s="150" t="s">
        <v>459</v>
      </c>
      <c r="N422" s="150" t="s">
        <v>1035</v>
      </c>
      <c r="O422" s="180" t="s">
        <v>744</v>
      </c>
      <c r="P422" s="180" t="s">
        <v>744</v>
      </c>
      <c r="Q422" s="180" t="s">
        <v>744</v>
      </c>
      <c r="R422" s="180" t="s">
        <v>744</v>
      </c>
      <c r="S422" s="181">
        <v>190694189</v>
      </c>
      <c r="T422" s="157">
        <v>1</v>
      </c>
      <c r="U422" s="152" t="s">
        <v>1668</v>
      </c>
      <c r="V422" s="187">
        <v>45710</v>
      </c>
      <c r="W422" s="187">
        <v>45710</v>
      </c>
      <c r="X422" s="134">
        <v>4</v>
      </c>
      <c r="Y422" s="188" t="s">
        <v>1906</v>
      </c>
      <c r="Z422" s="152" t="s">
        <v>847</v>
      </c>
      <c r="AA422" s="187">
        <v>44377</v>
      </c>
      <c r="AB422" s="159">
        <v>1</v>
      </c>
    </row>
    <row r="423" spans="1:28" s="182" customFormat="1" ht="25.5" x14ac:dyDescent="0.25">
      <c r="A423" s="135">
        <v>422</v>
      </c>
      <c r="B423" s="187">
        <v>42843</v>
      </c>
      <c r="C423" s="187">
        <v>42800</v>
      </c>
      <c r="D423" s="150" t="s">
        <v>46</v>
      </c>
      <c r="E423" s="150" t="s">
        <v>1869</v>
      </c>
      <c r="F423" s="177" t="s">
        <v>1868</v>
      </c>
      <c r="G423" s="182" t="s">
        <v>10</v>
      </c>
      <c r="H423" s="178">
        <v>890980040</v>
      </c>
      <c r="I423" s="178">
        <v>1328048</v>
      </c>
      <c r="J423" s="182" t="s">
        <v>1870</v>
      </c>
      <c r="K423" s="170">
        <v>2</v>
      </c>
      <c r="L423" s="150" t="s">
        <v>955</v>
      </c>
      <c r="M423" s="150" t="s">
        <v>460</v>
      </c>
      <c r="N423" s="150" t="s">
        <v>902</v>
      </c>
      <c r="O423" s="152" t="s">
        <v>745</v>
      </c>
      <c r="P423" s="152" t="s">
        <v>745</v>
      </c>
      <c r="Q423" s="152" t="s">
        <v>745</v>
      </c>
      <c r="R423" s="152" t="s">
        <v>745</v>
      </c>
      <c r="S423" s="181">
        <v>21000000</v>
      </c>
      <c r="T423" s="157">
        <v>1</v>
      </c>
      <c r="U423" s="152" t="s">
        <v>1659</v>
      </c>
      <c r="V423" s="158">
        <v>45765</v>
      </c>
      <c r="W423" s="158">
        <v>45765</v>
      </c>
      <c r="X423" s="134">
        <v>8</v>
      </c>
      <c r="Y423" s="188" t="s">
        <v>232</v>
      </c>
      <c r="Z423" s="152" t="s">
        <v>928</v>
      </c>
      <c r="AA423" s="187">
        <v>44377</v>
      </c>
      <c r="AB423" s="159">
        <v>1</v>
      </c>
    </row>
    <row r="424" spans="1:28" s="182" customFormat="1" ht="38.25" x14ac:dyDescent="0.25">
      <c r="A424" s="135">
        <v>423</v>
      </c>
      <c r="B424" s="187">
        <v>43402</v>
      </c>
      <c r="C424" s="187">
        <v>43328</v>
      </c>
      <c r="D424" s="150" t="s">
        <v>1872</v>
      </c>
      <c r="E424" s="150" t="s">
        <v>1874</v>
      </c>
      <c r="F424" s="177" t="s">
        <v>1873</v>
      </c>
      <c r="G424" s="182" t="s">
        <v>11</v>
      </c>
      <c r="H424" s="178">
        <v>21375956</v>
      </c>
      <c r="I424" s="178">
        <v>890980040</v>
      </c>
      <c r="J424" s="182" t="s">
        <v>1871</v>
      </c>
      <c r="K424" s="170">
        <v>1</v>
      </c>
      <c r="L424" s="150" t="s">
        <v>1875</v>
      </c>
      <c r="M424" s="150" t="s">
        <v>1527</v>
      </c>
      <c r="N424" s="150" t="s">
        <v>1054</v>
      </c>
      <c r="O424" s="180" t="s">
        <v>744</v>
      </c>
      <c r="P424" s="180" t="s">
        <v>744</v>
      </c>
      <c r="Q424" s="180" t="s">
        <v>744</v>
      </c>
      <c r="R424" s="180" t="s">
        <v>744</v>
      </c>
      <c r="S424" s="181">
        <v>41869615</v>
      </c>
      <c r="T424" s="157">
        <v>1</v>
      </c>
      <c r="U424" s="152" t="s">
        <v>1668</v>
      </c>
      <c r="V424" s="158">
        <v>44863</v>
      </c>
      <c r="W424" s="158">
        <v>44863</v>
      </c>
      <c r="X424" s="134">
        <v>4</v>
      </c>
      <c r="Y424" s="152" t="s">
        <v>1876</v>
      </c>
      <c r="Z424" s="152" t="s">
        <v>847</v>
      </c>
      <c r="AA424" s="187">
        <v>44377</v>
      </c>
      <c r="AB424" s="159">
        <v>1</v>
      </c>
    </row>
    <row r="425" spans="1:28" s="161" customFormat="1" ht="38.25" x14ac:dyDescent="0.25">
      <c r="A425" s="135">
        <v>424</v>
      </c>
      <c r="B425" s="160">
        <v>42961</v>
      </c>
      <c r="C425" s="160">
        <v>42881</v>
      </c>
      <c r="D425" s="137" t="s">
        <v>1381</v>
      </c>
      <c r="E425" s="137" t="s">
        <v>1909</v>
      </c>
      <c r="F425" s="167" t="s">
        <v>1910</v>
      </c>
      <c r="G425" s="161" t="s">
        <v>227</v>
      </c>
      <c r="H425" s="139">
        <v>890980040</v>
      </c>
      <c r="I425" s="169">
        <v>70041288</v>
      </c>
      <c r="J425" s="161" t="s">
        <v>1911</v>
      </c>
      <c r="K425" s="171">
        <v>2</v>
      </c>
      <c r="L425" s="137" t="s">
        <v>443</v>
      </c>
      <c r="M425" s="137" t="s">
        <v>1277</v>
      </c>
      <c r="N425" s="137" t="s">
        <v>1009</v>
      </c>
      <c r="O425" s="168" t="s">
        <v>745</v>
      </c>
      <c r="P425" s="168" t="s">
        <v>745</v>
      </c>
      <c r="Q425" s="168" t="s">
        <v>745</v>
      </c>
      <c r="R425" s="168" t="s">
        <v>745</v>
      </c>
      <c r="S425" s="164">
        <v>9687312</v>
      </c>
      <c r="T425" s="147">
        <v>1</v>
      </c>
      <c r="U425" s="135" t="s">
        <v>1660</v>
      </c>
      <c r="V425" s="160">
        <v>46613</v>
      </c>
      <c r="W425" s="160">
        <v>46613</v>
      </c>
      <c r="X425" s="135">
        <v>10</v>
      </c>
      <c r="Y425" s="175" t="s">
        <v>232</v>
      </c>
      <c r="Z425" s="135" t="s">
        <v>1330</v>
      </c>
      <c r="AA425" s="160">
        <v>44377</v>
      </c>
      <c r="AB425" s="145">
        <v>2</v>
      </c>
    </row>
    <row r="426" spans="1:28" ht="25.5" x14ac:dyDescent="0.25">
      <c r="A426" s="135">
        <v>425</v>
      </c>
      <c r="B426" s="160">
        <v>44342</v>
      </c>
      <c r="C426" s="146">
        <v>44256</v>
      </c>
      <c r="D426" s="183" t="s">
        <v>877</v>
      </c>
      <c r="E426" s="183" t="s">
        <v>1920</v>
      </c>
      <c r="F426" s="177" t="s">
        <v>1919</v>
      </c>
      <c r="G426" s="184" t="s">
        <v>227</v>
      </c>
      <c r="H426" s="169" t="s">
        <v>844</v>
      </c>
      <c r="I426" s="153">
        <v>890980040</v>
      </c>
      <c r="J426" s="184" t="s">
        <v>364</v>
      </c>
      <c r="K426" s="170">
        <v>1</v>
      </c>
      <c r="L426" s="150" t="s">
        <v>1875</v>
      </c>
      <c r="M426" s="183" t="s">
        <v>961</v>
      </c>
      <c r="N426" s="183" t="s">
        <v>962</v>
      </c>
      <c r="O426" s="180" t="s">
        <v>744</v>
      </c>
      <c r="P426" s="180" t="s">
        <v>744</v>
      </c>
      <c r="Q426" s="180" t="s">
        <v>744</v>
      </c>
      <c r="R426" s="180" t="s">
        <v>744</v>
      </c>
      <c r="S426" s="202" t="s">
        <v>871</v>
      </c>
      <c r="T426" s="157">
        <v>1</v>
      </c>
      <c r="U426" s="134" t="s">
        <v>1675</v>
      </c>
      <c r="V426" s="160">
        <v>47994</v>
      </c>
      <c r="W426" s="160">
        <v>47994</v>
      </c>
      <c r="X426" s="134">
        <v>10</v>
      </c>
      <c r="Y426" s="134" t="s">
        <v>1914</v>
      </c>
      <c r="Z426" s="134" t="s">
        <v>847</v>
      </c>
      <c r="AA426" s="187">
        <v>44377</v>
      </c>
      <c r="AB426" s="159">
        <v>1</v>
      </c>
    </row>
    <row r="427" spans="1:28" ht="38.25" x14ac:dyDescent="0.25">
      <c r="A427" s="135">
        <v>426</v>
      </c>
      <c r="B427" s="160">
        <v>44215</v>
      </c>
      <c r="C427" s="146">
        <v>44049</v>
      </c>
      <c r="D427" s="183" t="s">
        <v>847</v>
      </c>
      <c r="E427" s="183" t="s">
        <v>847</v>
      </c>
      <c r="F427" s="183" t="s">
        <v>847</v>
      </c>
      <c r="G427" s="184" t="s">
        <v>10</v>
      </c>
      <c r="H427" s="178">
        <v>890980040</v>
      </c>
      <c r="I427" s="178">
        <v>71389923</v>
      </c>
      <c r="J427" s="184" t="s">
        <v>1917</v>
      </c>
      <c r="K427" s="170">
        <v>2</v>
      </c>
      <c r="L427" s="183" t="s">
        <v>1813</v>
      </c>
      <c r="M427" s="183" t="s">
        <v>460</v>
      </c>
      <c r="N427" s="183" t="s">
        <v>1049</v>
      </c>
      <c r="O427" s="180" t="s">
        <v>744</v>
      </c>
      <c r="P427" s="180" t="s">
        <v>744</v>
      </c>
      <c r="Q427" s="180" t="s">
        <v>744</v>
      </c>
      <c r="R427" s="180" t="s">
        <v>744</v>
      </c>
      <c r="S427" s="181">
        <v>17556060</v>
      </c>
      <c r="T427" s="157">
        <v>1</v>
      </c>
      <c r="U427" s="134" t="s">
        <v>1675</v>
      </c>
      <c r="V427" s="160">
        <v>47137</v>
      </c>
      <c r="W427" s="160">
        <v>47137</v>
      </c>
      <c r="X427" s="134">
        <v>8</v>
      </c>
      <c r="Y427" s="134" t="s">
        <v>364</v>
      </c>
      <c r="Z427" s="134" t="s">
        <v>1297</v>
      </c>
      <c r="AA427" s="187">
        <v>44377</v>
      </c>
      <c r="AB427" s="159">
        <v>1</v>
      </c>
    </row>
    <row r="428" spans="1:28" ht="25.5" x14ac:dyDescent="0.25">
      <c r="A428" s="135">
        <v>427</v>
      </c>
      <c r="B428" s="160">
        <v>44328</v>
      </c>
      <c r="C428" s="146">
        <v>44120</v>
      </c>
      <c r="D428" s="183" t="s">
        <v>1921</v>
      </c>
      <c r="E428" s="183" t="s">
        <v>1924</v>
      </c>
      <c r="F428" s="177" t="s">
        <v>1922</v>
      </c>
      <c r="G428" s="184" t="s">
        <v>11</v>
      </c>
      <c r="H428" s="169">
        <v>42980206</v>
      </c>
      <c r="I428" s="153">
        <v>890980040</v>
      </c>
      <c r="J428" s="184" t="s">
        <v>364</v>
      </c>
      <c r="K428" s="170">
        <v>1</v>
      </c>
      <c r="L428" s="183" t="s">
        <v>1923</v>
      </c>
      <c r="M428" s="183" t="s">
        <v>459</v>
      </c>
      <c r="N428" s="183" t="s">
        <v>1035</v>
      </c>
      <c r="O428" s="180" t="s">
        <v>744</v>
      </c>
      <c r="P428" s="180" t="s">
        <v>744</v>
      </c>
      <c r="Q428" s="180" t="s">
        <v>744</v>
      </c>
      <c r="R428" s="180" t="s">
        <v>744</v>
      </c>
      <c r="S428" s="181">
        <v>31872192</v>
      </c>
      <c r="T428" s="157">
        <v>1</v>
      </c>
      <c r="U428" s="134" t="s">
        <v>1675</v>
      </c>
      <c r="V428" s="160">
        <v>45789</v>
      </c>
      <c r="W428" s="160">
        <v>45789</v>
      </c>
      <c r="X428" s="134">
        <v>4</v>
      </c>
      <c r="Y428" s="134" t="s">
        <v>1918</v>
      </c>
      <c r="AA428" s="187">
        <v>44377</v>
      </c>
      <c r="AB428" s="159">
        <v>1</v>
      </c>
    </row>
    <row r="429" spans="1:28" ht="38.25" x14ac:dyDescent="0.25">
      <c r="A429" s="135">
        <v>428</v>
      </c>
      <c r="B429" s="160">
        <v>44347</v>
      </c>
      <c r="C429" s="146">
        <v>44217</v>
      </c>
      <c r="D429" s="183" t="s">
        <v>1063</v>
      </c>
      <c r="E429" s="183" t="s">
        <v>1925</v>
      </c>
      <c r="F429" s="177" t="s">
        <v>1926</v>
      </c>
      <c r="G429" s="184" t="s">
        <v>227</v>
      </c>
      <c r="H429" s="178">
        <v>890980040</v>
      </c>
      <c r="I429" s="169">
        <v>70059241</v>
      </c>
      <c r="J429" s="184" t="s">
        <v>1927</v>
      </c>
      <c r="K429" s="170">
        <v>2</v>
      </c>
      <c r="L429" s="183" t="s">
        <v>1929</v>
      </c>
      <c r="M429" s="183" t="s">
        <v>869</v>
      </c>
      <c r="N429" s="183" t="s">
        <v>1928</v>
      </c>
      <c r="O429" s="180" t="s">
        <v>744</v>
      </c>
      <c r="P429" s="180" t="s">
        <v>744</v>
      </c>
      <c r="Q429" s="180" t="s">
        <v>744</v>
      </c>
      <c r="R429" s="180" t="s">
        <v>744</v>
      </c>
      <c r="S429" s="181">
        <v>8575518</v>
      </c>
      <c r="T429" s="157">
        <v>1</v>
      </c>
      <c r="U429" s="134" t="s">
        <v>1675</v>
      </c>
      <c r="V429" s="160">
        <v>47999</v>
      </c>
      <c r="W429" s="160">
        <v>47999</v>
      </c>
      <c r="X429" s="134">
        <v>10</v>
      </c>
      <c r="Y429" s="134" t="s">
        <v>364</v>
      </c>
      <c r="Z429" s="134" t="s">
        <v>1297</v>
      </c>
      <c r="AA429" s="187">
        <v>44377</v>
      </c>
      <c r="AB429" s="159">
        <v>1</v>
      </c>
    </row>
    <row r="430" spans="1:28" ht="38.25" x14ac:dyDescent="0.25">
      <c r="A430" s="135">
        <v>429</v>
      </c>
      <c r="B430" s="160">
        <v>44322</v>
      </c>
      <c r="C430" s="146">
        <v>44237</v>
      </c>
      <c r="D430" s="183" t="s">
        <v>948</v>
      </c>
      <c r="E430" s="183" t="s">
        <v>1930</v>
      </c>
      <c r="F430" s="177" t="s">
        <v>1931</v>
      </c>
      <c r="G430" s="184" t="s">
        <v>227</v>
      </c>
      <c r="H430" s="169">
        <v>8261698</v>
      </c>
      <c r="I430" s="153">
        <v>890980040</v>
      </c>
      <c r="J430" s="184" t="s">
        <v>364</v>
      </c>
      <c r="K430" s="170">
        <v>1</v>
      </c>
      <c r="L430" s="183" t="s">
        <v>928</v>
      </c>
      <c r="M430" s="183" t="s">
        <v>483</v>
      </c>
      <c r="N430" s="183" t="s">
        <v>1031</v>
      </c>
      <c r="O430" s="180" t="s">
        <v>744</v>
      </c>
      <c r="P430" s="180" t="s">
        <v>744</v>
      </c>
      <c r="Q430" s="180" t="s">
        <v>744</v>
      </c>
      <c r="R430" s="180" t="s">
        <v>744</v>
      </c>
      <c r="S430" s="181">
        <v>45000000</v>
      </c>
      <c r="T430" s="157">
        <v>1</v>
      </c>
      <c r="U430" s="134" t="s">
        <v>1675</v>
      </c>
      <c r="V430" s="160">
        <v>47974</v>
      </c>
      <c r="W430" s="160">
        <v>47974</v>
      </c>
      <c r="X430" s="134">
        <v>10</v>
      </c>
      <c r="Y430" s="134" t="s">
        <v>1932</v>
      </c>
      <c r="Z430" s="134" t="s">
        <v>847</v>
      </c>
      <c r="AA430" s="187">
        <v>44377</v>
      </c>
      <c r="AB430" s="159">
        <v>1</v>
      </c>
    </row>
    <row r="431" spans="1:28" ht="25.5" x14ac:dyDescent="0.25">
      <c r="A431" s="135">
        <v>430</v>
      </c>
      <c r="B431" s="160">
        <v>44316</v>
      </c>
      <c r="C431" s="146">
        <v>44246</v>
      </c>
      <c r="D431" s="183" t="s">
        <v>1006</v>
      </c>
      <c r="E431" s="183" t="s">
        <v>1933</v>
      </c>
      <c r="F431" s="177" t="s">
        <v>1934</v>
      </c>
      <c r="G431" s="184" t="s">
        <v>227</v>
      </c>
      <c r="H431" s="178">
        <v>890980040</v>
      </c>
      <c r="I431" s="178">
        <v>860512330</v>
      </c>
      <c r="J431" s="184" t="s">
        <v>1935</v>
      </c>
      <c r="K431" s="170">
        <v>2</v>
      </c>
      <c r="L431" s="183" t="s">
        <v>1936</v>
      </c>
      <c r="M431" s="183" t="s">
        <v>961</v>
      </c>
      <c r="N431" s="183" t="s">
        <v>962</v>
      </c>
      <c r="O431" s="180" t="s">
        <v>744</v>
      </c>
      <c r="P431" s="180" t="s">
        <v>744</v>
      </c>
      <c r="Q431" s="180" t="s">
        <v>744</v>
      </c>
      <c r="R431" s="180" t="s">
        <v>744</v>
      </c>
      <c r="S431" s="181">
        <v>21767280</v>
      </c>
      <c r="T431" s="157">
        <v>1</v>
      </c>
      <c r="U431" s="134" t="s">
        <v>1668</v>
      </c>
      <c r="V431" s="160">
        <v>47968</v>
      </c>
      <c r="W431" s="160">
        <v>47968</v>
      </c>
      <c r="X431" s="134">
        <v>10</v>
      </c>
      <c r="Y431" s="134" t="s">
        <v>364</v>
      </c>
      <c r="Z431" s="134" t="s">
        <v>1297</v>
      </c>
      <c r="AA431" s="187">
        <v>44377</v>
      </c>
      <c r="AB431" s="159">
        <v>1</v>
      </c>
    </row>
    <row r="432" spans="1:28" ht="25.5" x14ac:dyDescent="0.25">
      <c r="A432" s="135">
        <v>431</v>
      </c>
      <c r="B432" s="160">
        <v>44305</v>
      </c>
      <c r="C432" s="146">
        <v>44294</v>
      </c>
      <c r="D432" s="183" t="s">
        <v>1937</v>
      </c>
      <c r="E432" s="183" t="s">
        <v>1938</v>
      </c>
      <c r="F432" s="177" t="s">
        <v>1939</v>
      </c>
      <c r="G432" s="184" t="s">
        <v>11</v>
      </c>
      <c r="H432" s="169">
        <v>830093518</v>
      </c>
      <c r="I432" s="153">
        <v>890980040</v>
      </c>
      <c r="J432" s="184" t="s">
        <v>364</v>
      </c>
      <c r="K432" s="170">
        <v>1</v>
      </c>
      <c r="L432" s="183" t="s">
        <v>928</v>
      </c>
      <c r="M432" s="183" t="s">
        <v>459</v>
      </c>
      <c r="N432" s="183" t="s">
        <v>1035</v>
      </c>
      <c r="O432" s="180" t="s">
        <v>744</v>
      </c>
      <c r="P432" s="180" t="s">
        <v>744</v>
      </c>
      <c r="Q432" s="180" t="s">
        <v>744</v>
      </c>
      <c r="R432" s="180" t="s">
        <v>744</v>
      </c>
      <c r="S432" s="181">
        <v>44803350</v>
      </c>
      <c r="T432" s="157">
        <v>1</v>
      </c>
      <c r="U432" s="134" t="s">
        <v>1675</v>
      </c>
      <c r="V432" s="160">
        <v>45766</v>
      </c>
      <c r="W432" s="160">
        <v>45766</v>
      </c>
      <c r="X432" s="134">
        <v>4</v>
      </c>
      <c r="Y432" s="134" t="s">
        <v>1940</v>
      </c>
      <c r="Z432" s="134" t="s">
        <v>847</v>
      </c>
      <c r="AA432" s="187">
        <v>44377</v>
      </c>
      <c r="AB432" s="159">
        <v>1</v>
      </c>
    </row>
    <row r="433" spans="1:28" ht="25.5" x14ac:dyDescent="0.25">
      <c r="A433" s="135">
        <v>432</v>
      </c>
      <c r="B433" s="160">
        <v>44305</v>
      </c>
      <c r="C433" s="146">
        <v>44299</v>
      </c>
      <c r="D433" s="183" t="s">
        <v>1941</v>
      </c>
      <c r="E433" s="183" t="s">
        <v>1943</v>
      </c>
      <c r="F433" s="177" t="s">
        <v>1942</v>
      </c>
      <c r="G433" s="184" t="s">
        <v>11</v>
      </c>
      <c r="H433" s="169" t="s">
        <v>1944</v>
      </c>
      <c r="I433" s="153">
        <v>890980040</v>
      </c>
      <c r="J433" s="184" t="s">
        <v>364</v>
      </c>
      <c r="K433" s="170">
        <v>1</v>
      </c>
      <c r="L433" s="183" t="s">
        <v>928</v>
      </c>
      <c r="M433" s="183" t="s">
        <v>459</v>
      </c>
      <c r="N433" s="183" t="s">
        <v>1035</v>
      </c>
      <c r="O433" s="180" t="s">
        <v>744</v>
      </c>
      <c r="P433" s="180" t="s">
        <v>744</v>
      </c>
      <c r="Q433" s="180" t="s">
        <v>744</v>
      </c>
      <c r="R433" s="180" t="s">
        <v>744</v>
      </c>
      <c r="S433" s="181">
        <v>318919240</v>
      </c>
      <c r="T433" s="157">
        <v>1</v>
      </c>
      <c r="U433" s="134" t="s">
        <v>1675</v>
      </c>
      <c r="V433" s="160">
        <v>45766</v>
      </c>
      <c r="W433" s="160">
        <v>45766</v>
      </c>
      <c r="X433" s="134">
        <v>4</v>
      </c>
      <c r="Y433" s="134" t="s">
        <v>1945</v>
      </c>
      <c r="Z433" s="134" t="s">
        <v>847</v>
      </c>
      <c r="AA433" s="187">
        <v>44377</v>
      </c>
      <c r="AB433" s="159">
        <v>1</v>
      </c>
    </row>
    <row r="434" spans="1:28" ht="25.5" x14ac:dyDescent="0.25">
      <c r="A434" s="135">
        <v>433</v>
      </c>
      <c r="B434" s="160">
        <v>44250</v>
      </c>
      <c r="C434" s="146">
        <v>44243</v>
      </c>
      <c r="D434" s="183" t="s">
        <v>1946</v>
      </c>
      <c r="E434" s="183" t="s">
        <v>1947</v>
      </c>
      <c r="F434" s="177" t="s">
        <v>1948</v>
      </c>
      <c r="G434" s="184" t="s">
        <v>10</v>
      </c>
      <c r="H434" s="178">
        <v>890980040</v>
      </c>
      <c r="I434" s="169">
        <v>42872283</v>
      </c>
      <c r="J434" s="184" t="s">
        <v>1949</v>
      </c>
      <c r="K434" s="170">
        <v>2</v>
      </c>
      <c r="L434" s="183" t="s">
        <v>1950</v>
      </c>
      <c r="M434" s="183" t="s">
        <v>1431</v>
      </c>
      <c r="N434" s="183" t="s">
        <v>1409</v>
      </c>
      <c r="O434" s="180" t="s">
        <v>0</v>
      </c>
      <c r="P434" s="180" t="s">
        <v>0</v>
      </c>
      <c r="Q434" s="180" t="s">
        <v>0</v>
      </c>
      <c r="R434" s="180" t="s">
        <v>0</v>
      </c>
      <c r="S434" s="181">
        <v>18170500</v>
      </c>
      <c r="T434" s="157">
        <v>1</v>
      </c>
      <c r="U434" s="134" t="s">
        <v>1668</v>
      </c>
      <c r="V434" s="160">
        <v>47172</v>
      </c>
      <c r="W434" s="160">
        <v>47172</v>
      </c>
      <c r="X434" s="134">
        <v>8</v>
      </c>
      <c r="Y434" s="134" t="s">
        <v>364</v>
      </c>
      <c r="Z434" s="134" t="s">
        <v>1756</v>
      </c>
      <c r="AA434" s="187">
        <v>44377</v>
      </c>
      <c r="AB434" s="159">
        <v>1</v>
      </c>
    </row>
    <row r="435" spans="1:28" ht="51" x14ac:dyDescent="0.25">
      <c r="A435" s="135">
        <v>434</v>
      </c>
      <c r="B435" s="160">
        <v>43697</v>
      </c>
      <c r="C435" s="146">
        <v>43697</v>
      </c>
      <c r="D435" s="183" t="s">
        <v>1937</v>
      </c>
      <c r="E435" s="183" t="s">
        <v>1951</v>
      </c>
      <c r="F435" s="177" t="s">
        <v>1952</v>
      </c>
      <c r="G435" s="184" t="s">
        <v>11</v>
      </c>
      <c r="H435" s="169">
        <v>71770529</v>
      </c>
      <c r="I435" s="153">
        <v>890980040</v>
      </c>
      <c r="J435" s="184" t="s">
        <v>364</v>
      </c>
      <c r="K435" s="170">
        <v>1</v>
      </c>
      <c r="L435" s="183" t="s">
        <v>1953</v>
      </c>
      <c r="M435" s="199" t="s">
        <v>459</v>
      </c>
      <c r="N435" s="183" t="s">
        <v>484</v>
      </c>
      <c r="O435" s="180" t="s">
        <v>744</v>
      </c>
      <c r="P435" s="180" t="s">
        <v>744</v>
      </c>
      <c r="Q435" s="180" t="s">
        <v>744</v>
      </c>
      <c r="R435" s="180" t="s">
        <v>744</v>
      </c>
      <c r="S435" s="202" t="s">
        <v>871</v>
      </c>
      <c r="T435" s="157">
        <v>1</v>
      </c>
      <c r="U435" s="134" t="s">
        <v>1676</v>
      </c>
      <c r="V435" s="160">
        <v>45158</v>
      </c>
      <c r="W435" s="160">
        <v>45158</v>
      </c>
      <c r="X435" s="134">
        <v>4</v>
      </c>
      <c r="Y435" s="200" t="s">
        <v>1954</v>
      </c>
      <c r="Z435" s="134" t="s">
        <v>847</v>
      </c>
      <c r="AA435" s="187">
        <v>44377</v>
      </c>
      <c r="AB435" s="159">
        <v>1</v>
      </c>
    </row>
    <row r="436" spans="1:28" ht="38.25" x14ac:dyDescent="0.25">
      <c r="A436" s="135">
        <v>435</v>
      </c>
      <c r="B436" s="160">
        <v>44323</v>
      </c>
      <c r="C436" s="146">
        <v>43902</v>
      </c>
      <c r="D436" s="183" t="s">
        <v>59</v>
      </c>
      <c r="E436" s="183" t="s">
        <v>1955</v>
      </c>
      <c r="F436" s="177" t="s">
        <v>1956</v>
      </c>
      <c r="G436" s="184" t="s">
        <v>10</v>
      </c>
      <c r="H436" s="178">
        <v>890980040</v>
      </c>
      <c r="I436" s="153">
        <v>900444742</v>
      </c>
      <c r="J436" s="184" t="s">
        <v>1957</v>
      </c>
      <c r="K436" s="170">
        <v>2</v>
      </c>
      <c r="L436" s="183" t="s">
        <v>1958</v>
      </c>
      <c r="M436" s="183" t="s">
        <v>460</v>
      </c>
      <c r="N436" s="183" t="s">
        <v>1043</v>
      </c>
      <c r="O436" s="180" t="s">
        <v>745</v>
      </c>
      <c r="P436" s="180" t="s">
        <v>745</v>
      </c>
      <c r="Q436" s="180" t="s">
        <v>745</v>
      </c>
      <c r="R436" s="180" t="s">
        <v>745</v>
      </c>
      <c r="S436" s="181">
        <v>50805060748</v>
      </c>
      <c r="T436" s="157">
        <v>1</v>
      </c>
      <c r="U436" s="134" t="s">
        <v>1675</v>
      </c>
      <c r="V436" s="160">
        <v>47245</v>
      </c>
      <c r="W436" s="160">
        <v>47245</v>
      </c>
      <c r="X436" s="134">
        <v>8</v>
      </c>
      <c r="Y436" s="134" t="s">
        <v>364</v>
      </c>
      <c r="Z436" s="134" t="s">
        <v>1756</v>
      </c>
      <c r="AA436" s="187">
        <v>44377</v>
      </c>
      <c r="AB436" s="159">
        <v>1</v>
      </c>
    </row>
    <row r="437" spans="1:28" ht="38.25" x14ac:dyDescent="0.25">
      <c r="A437" s="135">
        <v>436</v>
      </c>
      <c r="B437" s="160">
        <v>44215</v>
      </c>
      <c r="C437" s="146">
        <v>44180</v>
      </c>
      <c r="D437" s="183" t="s">
        <v>57</v>
      </c>
      <c r="E437" s="183" t="s">
        <v>1959</v>
      </c>
      <c r="F437" s="177" t="s">
        <v>1960</v>
      </c>
      <c r="G437" s="184" t="s">
        <v>227</v>
      </c>
      <c r="H437" s="178">
        <v>890980040</v>
      </c>
      <c r="I437" s="169">
        <v>32442434</v>
      </c>
      <c r="J437" s="184" t="s">
        <v>1961</v>
      </c>
      <c r="K437" s="170">
        <v>2</v>
      </c>
      <c r="L437" s="183" t="s">
        <v>1962</v>
      </c>
      <c r="M437" s="183" t="s">
        <v>1083</v>
      </c>
      <c r="N437" s="183" t="s">
        <v>1045</v>
      </c>
      <c r="O437" s="180" t="s">
        <v>744</v>
      </c>
      <c r="P437" s="180" t="s">
        <v>744</v>
      </c>
      <c r="Q437" s="180" t="s">
        <v>744</v>
      </c>
      <c r="R437" s="180" t="s">
        <v>744</v>
      </c>
      <c r="S437" s="181">
        <v>11431923</v>
      </c>
      <c r="T437" s="157">
        <v>1</v>
      </c>
      <c r="U437" s="134" t="s">
        <v>1668</v>
      </c>
      <c r="V437" s="160">
        <v>47867</v>
      </c>
      <c r="W437" s="160">
        <v>47867</v>
      </c>
      <c r="X437" s="134">
        <v>10</v>
      </c>
      <c r="Y437" s="134" t="s">
        <v>364</v>
      </c>
      <c r="Z437" s="134" t="s">
        <v>1297</v>
      </c>
      <c r="AA437" s="187">
        <v>44377</v>
      </c>
      <c r="AB437" s="159">
        <v>1</v>
      </c>
    </row>
    <row r="438" spans="1:28" ht="38.25" x14ac:dyDescent="0.25">
      <c r="A438" s="135">
        <v>437</v>
      </c>
      <c r="B438" s="160">
        <v>44228</v>
      </c>
      <c r="C438" s="146">
        <v>43717</v>
      </c>
      <c r="D438" s="183" t="s">
        <v>51</v>
      </c>
      <c r="E438" s="183" t="s">
        <v>1963</v>
      </c>
      <c r="F438" s="177" t="s">
        <v>1964</v>
      </c>
      <c r="G438" s="184" t="s">
        <v>227</v>
      </c>
      <c r="H438" s="178">
        <v>890980040</v>
      </c>
      <c r="I438" s="153">
        <v>42683011</v>
      </c>
      <c r="J438" s="184" t="s">
        <v>1965</v>
      </c>
      <c r="K438" s="170">
        <v>2</v>
      </c>
      <c r="L438" s="183" t="s">
        <v>1966</v>
      </c>
      <c r="M438" s="183" t="s">
        <v>1083</v>
      </c>
      <c r="N438" s="183" t="s">
        <v>1045</v>
      </c>
      <c r="O438" s="180" t="s">
        <v>745</v>
      </c>
      <c r="P438" s="180" t="s">
        <v>745</v>
      </c>
      <c r="Q438" s="180" t="s">
        <v>744</v>
      </c>
      <c r="R438" s="180" t="s">
        <v>745</v>
      </c>
      <c r="S438" s="181">
        <v>93901144</v>
      </c>
      <c r="T438" s="157">
        <v>1</v>
      </c>
      <c r="U438" s="134" t="s">
        <v>1668</v>
      </c>
      <c r="V438" s="160">
        <v>47880</v>
      </c>
      <c r="W438" s="160">
        <v>47880</v>
      </c>
      <c r="X438" s="134">
        <v>10</v>
      </c>
      <c r="Y438" s="134" t="s">
        <v>364</v>
      </c>
      <c r="Z438" s="134" t="s">
        <v>1804</v>
      </c>
      <c r="AA438" s="187">
        <v>44377</v>
      </c>
      <c r="AB438" s="159">
        <v>1</v>
      </c>
    </row>
    <row r="439" spans="1:28" x14ac:dyDescent="0.25">
      <c r="A439" s="135"/>
      <c r="F439" s="177"/>
      <c r="H439" s="169"/>
      <c r="I439" s="153"/>
      <c r="K439" s="170"/>
      <c r="AA439" s="187"/>
      <c r="AB439" s="159"/>
    </row>
    <row r="440" spans="1:28" x14ac:dyDescent="0.25">
      <c r="A440" s="135"/>
      <c r="F440" s="177"/>
      <c r="H440" s="169"/>
      <c r="I440" s="153"/>
      <c r="K440" s="170"/>
      <c r="AA440" s="187"/>
      <c r="AB440" s="159"/>
    </row>
    <row r="441" spans="1:28" x14ac:dyDescent="0.25">
      <c r="A441" s="135"/>
      <c r="F441" s="177"/>
      <c r="H441" s="169"/>
      <c r="I441" s="153"/>
      <c r="K441" s="170"/>
      <c r="AA441" s="187"/>
      <c r="AB441" s="159"/>
    </row>
    <row r="442" spans="1:28" x14ac:dyDescent="0.25">
      <c r="A442" s="135"/>
      <c r="F442" s="177"/>
      <c r="H442" s="169"/>
      <c r="I442" s="153"/>
      <c r="K442" s="170"/>
      <c r="AB442" s="159"/>
    </row>
    <row r="443" spans="1:28" x14ac:dyDescent="0.25">
      <c r="A443" s="135"/>
      <c r="F443" s="177"/>
      <c r="H443" s="169"/>
      <c r="I443" s="153"/>
      <c r="K443" s="170"/>
      <c r="AB443" s="159"/>
    </row>
    <row r="444" spans="1:28" x14ac:dyDescent="0.25">
      <c r="A444" s="135"/>
      <c r="F444" s="177"/>
      <c r="H444" s="169"/>
      <c r="I444" s="153"/>
      <c r="K444" s="170"/>
      <c r="AB444" s="159"/>
    </row>
    <row r="445" spans="1:28" x14ac:dyDescent="0.25">
      <c r="A445" s="135"/>
      <c r="F445" s="177"/>
      <c r="H445" s="169"/>
      <c r="I445" s="153"/>
      <c r="K445" s="170"/>
      <c r="AB445" s="159"/>
    </row>
    <row r="446" spans="1:28" x14ac:dyDescent="0.25">
      <c r="A446" s="135"/>
      <c r="F446" s="177"/>
      <c r="H446" s="169"/>
      <c r="I446" s="153"/>
      <c r="K446" s="170"/>
      <c r="AB446" s="159"/>
    </row>
    <row r="447" spans="1:28" x14ac:dyDescent="0.25">
      <c r="A447" s="135"/>
      <c r="F447" s="177"/>
      <c r="H447" s="169"/>
      <c r="I447" s="153"/>
      <c r="K447" s="170"/>
      <c r="AB447" s="159"/>
    </row>
    <row r="448" spans="1:28" x14ac:dyDescent="0.25">
      <c r="A448" s="135"/>
      <c r="F448" s="177"/>
      <c r="H448" s="169"/>
      <c r="I448" s="153"/>
      <c r="K448" s="170"/>
      <c r="AB448" s="159"/>
    </row>
    <row r="449" spans="1:28" x14ac:dyDescent="0.25">
      <c r="A449" s="135"/>
      <c r="F449" s="177"/>
      <c r="H449" s="169"/>
      <c r="I449" s="153"/>
      <c r="K449" s="170"/>
      <c r="AB449" s="159"/>
    </row>
    <row r="450" spans="1:28" x14ac:dyDescent="0.25">
      <c r="A450" s="135"/>
      <c r="F450" s="177"/>
      <c r="H450" s="169"/>
      <c r="I450" s="153"/>
      <c r="K450" s="170"/>
      <c r="AB450" s="159"/>
    </row>
    <row r="451" spans="1:28" x14ac:dyDescent="0.25">
      <c r="A451" s="152"/>
      <c r="F451" s="177"/>
      <c r="H451" s="169"/>
      <c r="I451" s="153"/>
      <c r="K451" s="170"/>
      <c r="AB451" s="159"/>
    </row>
    <row r="452" spans="1:28" x14ac:dyDescent="0.25">
      <c r="A452" s="152"/>
      <c r="F452" s="177"/>
      <c r="H452" s="169"/>
      <c r="I452" s="153"/>
      <c r="K452" s="170"/>
      <c r="AB452" s="159"/>
    </row>
    <row r="453" spans="1:28" x14ac:dyDescent="0.25">
      <c r="F453" s="177"/>
      <c r="H453" s="169"/>
      <c r="I453" s="153"/>
      <c r="K453" s="170"/>
      <c r="AB453" s="159"/>
    </row>
    <row r="454" spans="1:28" x14ac:dyDescent="0.25">
      <c r="F454" s="177"/>
      <c r="H454" s="169"/>
      <c r="I454" s="153"/>
      <c r="K454" s="170"/>
      <c r="AB454" s="159"/>
    </row>
    <row r="455" spans="1:28" x14ac:dyDescent="0.25">
      <c r="F455" s="177"/>
      <c r="H455" s="169"/>
      <c r="I455" s="153"/>
      <c r="K455" s="170"/>
      <c r="AB455" s="159"/>
    </row>
    <row r="456" spans="1:28" x14ac:dyDescent="0.25">
      <c r="F456" s="177"/>
      <c r="H456" s="169"/>
      <c r="I456" s="153"/>
      <c r="K456" s="170"/>
      <c r="AB456" s="159"/>
    </row>
    <row r="457" spans="1:28" x14ac:dyDescent="0.25">
      <c r="F457" s="177"/>
      <c r="H457" s="169"/>
      <c r="I457" s="153"/>
      <c r="K457" s="170"/>
      <c r="AB457" s="159"/>
    </row>
    <row r="458" spans="1:28" x14ac:dyDescent="0.25">
      <c r="F458" s="177"/>
      <c r="H458" s="169"/>
      <c r="I458" s="153"/>
      <c r="K458" s="170"/>
      <c r="AB458" s="159"/>
    </row>
    <row r="459" spans="1:28" x14ac:dyDescent="0.25">
      <c r="F459" s="177"/>
      <c r="H459" s="169"/>
      <c r="I459" s="153"/>
      <c r="K459" s="170"/>
      <c r="AB459" s="159"/>
    </row>
    <row r="460" spans="1:28" x14ac:dyDescent="0.25">
      <c r="F460" s="177"/>
      <c r="H460" s="169"/>
      <c r="I460" s="153"/>
      <c r="K460" s="170"/>
      <c r="AB460" s="159"/>
    </row>
    <row r="461" spans="1:28" x14ac:dyDescent="0.25">
      <c r="F461" s="177"/>
      <c r="H461" s="169"/>
      <c r="I461" s="153"/>
      <c r="K461" s="170"/>
      <c r="AB461" s="159"/>
    </row>
    <row r="462" spans="1:28" x14ac:dyDescent="0.25">
      <c r="F462" s="177"/>
      <c r="H462" s="169"/>
      <c r="I462" s="153"/>
      <c r="K462" s="170"/>
      <c r="AB462" s="159"/>
    </row>
    <row r="463" spans="1:28" x14ac:dyDescent="0.25">
      <c r="F463" s="177"/>
      <c r="H463" s="169"/>
      <c r="I463" s="153"/>
      <c r="K463" s="170"/>
      <c r="AB463" s="159"/>
    </row>
    <row r="464" spans="1:28" x14ac:dyDescent="0.25">
      <c r="F464" s="177"/>
      <c r="H464" s="169"/>
      <c r="I464" s="153"/>
      <c r="K464" s="170"/>
      <c r="AB464" s="159"/>
    </row>
    <row r="465" spans="6:28" x14ac:dyDescent="0.25">
      <c r="F465" s="177"/>
      <c r="H465" s="169"/>
      <c r="I465" s="153"/>
      <c r="K465" s="170"/>
      <c r="AB465" s="159"/>
    </row>
    <row r="466" spans="6:28" x14ac:dyDescent="0.25">
      <c r="F466" s="177"/>
      <c r="H466" s="169"/>
      <c r="I466" s="153"/>
      <c r="K466" s="170"/>
      <c r="AB466" s="159"/>
    </row>
    <row r="467" spans="6:28" x14ac:dyDescent="0.25">
      <c r="F467" s="177"/>
      <c r="H467" s="169"/>
      <c r="I467" s="153"/>
      <c r="K467" s="170"/>
    </row>
    <row r="468" spans="6:28" x14ac:dyDescent="0.25">
      <c r="F468" s="177"/>
      <c r="H468" s="169"/>
      <c r="I468" s="153"/>
      <c r="K468" s="170"/>
    </row>
    <row r="469" spans="6:28" x14ac:dyDescent="0.25">
      <c r="F469" s="177"/>
      <c r="H469" s="169"/>
      <c r="I469" s="153"/>
      <c r="K469" s="170"/>
    </row>
    <row r="470" spans="6:28" x14ac:dyDescent="0.25">
      <c r="F470" s="177"/>
      <c r="H470" s="169"/>
      <c r="I470" s="153"/>
      <c r="K470" s="170"/>
    </row>
    <row r="471" spans="6:28" x14ac:dyDescent="0.25">
      <c r="F471" s="177"/>
      <c r="H471" s="169"/>
      <c r="I471" s="153"/>
      <c r="K471" s="170"/>
    </row>
    <row r="472" spans="6:28" x14ac:dyDescent="0.25">
      <c r="F472" s="177"/>
      <c r="H472" s="169"/>
      <c r="I472" s="153"/>
      <c r="K472" s="170"/>
    </row>
    <row r="473" spans="6:28" x14ac:dyDescent="0.25">
      <c r="F473" s="177"/>
      <c r="H473" s="169"/>
      <c r="I473" s="153"/>
      <c r="K473" s="170"/>
    </row>
    <row r="474" spans="6:28" x14ac:dyDescent="0.25">
      <c r="F474" s="177"/>
      <c r="H474" s="169"/>
      <c r="I474" s="153"/>
      <c r="K474" s="170"/>
    </row>
    <row r="475" spans="6:28" x14ac:dyDescent="0.25">
      <c r="F475" s="177"/>
      <c r="H475" s="169"/>
      <c r="I475" s="153"/>
      <c r="K475" s="170"/>
    </row>
    <row r="476" spans="6:28" x14ac:dyDescent="0.25">
      <c r="F476" s="177"/>
      <c r="H476" s="169"/>
      <c r="I476" s="153"/>
      <c r="K476" s="170"/>
    </row>
    <row r="477" spans="6:28" x14ac:dyDescent="0.25">
      <c r="F477" s="177"/>
      <c r="H477" s="169"/>
      <c r="I477" s="153"/>
      <c r="K477" s="170"/>
    </row>
    <row r="478" spans="6:28" x14ac:dyDescent="0.25">
      <c r="F478" s="177"/>
      <c r="H478" s="169"/>
      <c r="I478" s="153"/>
      <c r="K478" s="170"/>
    </row>
    <row r="479" spans="6:28" x14ac:dyDescent="0.25">
      <c r="F479" s="177"/>
      <c r="H479" s="169"/>
      <c r="I479" s="153"/>
      <c r="K479" s="170"/>
    </row>
    <row r="480" spans="6:28" x14ac:dyDescent="0.25">
      <c r="F480" s="177"/>
      <c r="H480" s="169"/>
      <c r="I480" s="153"/>
      <c r="K480" s="170"/>
    </row>
    <row r="481" spans="6:11" x14ac:dyDescent="0.25">
      <c r="F481" s="177"/>
      <c r="H481" s="169"/>
      <c r="I481" s="153"/>
      <c r="K481" s="170"/>
    </row>
    <row r="482" spans="6:11" x14ac:dyDescent="0.25">
      <c r="F482" s="177"/>
      <c r="H482" s="169"/>
      <c r="I482" s="153"/>
      <c r="K482" s="170"/>
    </row>
    <row r="483" spans="6:11" x14ac:dyDescent="0.25">
      <c r="F483" s="177"/>
      <c r="H483" s="169"/>
      <c r="I483" s="153"/>
      <c r="K483" s="170"/>
    </row>
    <row r="484" spans="6:11" x14ac:dyDescent="0.25">
      <c r="F484" s="177"/>
      <c r="H484" s="169"/>
      <c r="I484" s="153"/>
      <c r="K484" s="170"/>
    </row>
    <row r="485" spans="6:11" x14ac:dyDescent="0.25">
      <c r="F485" s="177"/>
      <c r="H485" s="169"/>
      <c r="I485" s="153"/>
      <c r="K485" s="170"/>
    </row>
    <row r="486" spans="6:11" x14ac:dyDescent="0.25">
      <c r="F486" s="177"/>
      <c r="H486" s="169"/>
      <c r="I486" s="153"/>
      <c r="K486" s="170"/>
    </row>
    <row r="487" spans="6:11" x14ac:dyDescent="0.25">
      <c r="F487" s="177"/>
      <c r="H487" s="169"/>
      <c r="I487" s="153"/>
      <c r="K487" s="170"/>
    </row>
    <row r="488" spans="6:11" x14ac:dyDescent="0.25">
      <c r="F488" s="177"/>
      <c r="H488" s="169"/>
      <c r="I488" s="153"/>
      <c r="K488" s="170"/>
    </row>
    <row r="489" spans="6:11" x14ac:dyDescent="0.25">
      <c r="F489" s="177"/>
      <c r="H489" s="169"/>
      <c r="I489" s="153"/>
      <c r="K489" s="170"/>
    </row>
    <row r="490" spans="6:11" x14ac:dyDescent="0.25">
      <c r="F490" s="177"/>
      <c r="H490" s="169"/>
      <c r="I490" s="153"/>
      <c r="K490" s="170"/>
    </row>
    <row r="491" spans="6:11" x14ac:dyDescent="0.25">
      <c r="F491" s="177"/>
      <c r="H491" s="169"/>
      <c r="I491" s="153"/>
      <c r="K491" s="170"/>
    </row>
    <row r="492" spans="6:11" x14ac:dyDescent="0.25">
      <c r="F492" s="177"/>
      <c r="H492" s="169"/>
      <c r="I492" s="153"/>
      <c r="K492" s="170"/>
    </row>
    <row r="493" spans="6:11" x14ac:dyDescent="0.25">
      <c r="F493" s="177"/>
      <c r="H493" s="169"/>
      <c r="I493" s="153"/>
      <c r="K493" s="170"/>
    </row>
    <row r="494" spans="6:11" x14ac:dyDescent="0.25">
      <c r="F494" s="177"/>
      <c r="H494" s="169"/>
      <c r="I494" s="153"/>
      <c r="K494" s="170"/>
    </row>
    <row r="495" spans="6:11" x14ac:dyDescent="0.25">
      <c r="F495" s="177"/>
      <c r="H495" s="169"/>
      <c r="I495" s="153"/>
      <c r="K495" s="170"/>
    </row>
    <row r="496" spans="6:11" x14ac:dyDescent="0.25">
      <c r="F496" s="177"/>
      <c r="H496" s="169"/>
      <c r="I496" s="153"/>
      <c r="K496" s="170"/>
    </row>
    <row r="497" spans="6:11" x14ac:dyDescent="0.25">
      <c r="F497" s="177"/>
      <c r="H497" s="169"/>
      <c r="I497" s="153"/>
      <c r="K497" s="170"/>
    </row>
    <row r="498" spans="6:11" x14ac:dyDescent="0.25">
      <c r="F498" s="177"/>
      <c r="H498" s="169"/>
      <c r="I498" s="153"/>
      <c r="K498" s="170"/>
    </row>
    <row r="499" spans="6:11" x14ac:dyDescent="0.25">
      <c r="F499" s="177"/>
      <c r="H499" s="169"/>
      <c r="I499" s="153"/>
      <c r="K499" s="170"/>
    </row>
    <row r="500" spans="6:11" x14ac:dyDescent="0.25">
      <c r="F500" s="177"/>
      <c r="H500" s="169"/>
      <c r="I500" s="153"/>
      <c r="K500" s="170"/>
    </row>
    <row r="501" spans="6:11" x14ac:dyDescent="0.25">
      <c r="F501" s="177"/>
      <c r="H501" s="169"/>
      <c r="I501" s="153"/>
      <c r="K501" s="170"/>
    </row>
    <row r="502" spans="6:11" x14ac:dyDescent="0.25">
      <c r="F502" s="177"/>
      <c r="H502" s="169"/>
    </row>
    <row r="503" spans="6:11" x14ac:dyDescent="0.25">
      <c r="F503" s="177"/>
      <c r="H503" s="169"/>
    </row>
    <row r="504" spans="6:11" x14ac:dyDescent="0.25">
      <c r="F504" s="177"/>
      <c r="H504" s="169"/>
    </row>
    <row r="505" spans="6:11" x14ac:dyDescent="0.25">
      <c r="F505" s="177"/>
      <c r="H505" s="169"/>
    </row>
    <row r="506" spans="6:11" x14ac:dyDescent="0.25">
      <c r="F506" s="177"/>
      <c r="H506" s="169"/>
    </row>
    <row r="507" spans="6:11" x14ac:dyDescent="0.25">
      <c r="F507" s="177"/>
      <c r="H507" s="169"/>
    </row>
    <row r="508" spans="6:11" x14ac:dyDescent="0.25">
      <c r="F508" s="177"/>
      <c r="H508" s="169"/>
    </row>
    <row r="509" spans="6:11" x14ac:dyDescent="0.25">
      <c r="F509" s="177"/>
      <c r="H509" s="169"/>
    </row>
    <row r="510" spans="6:11" x14ac:dyDescent="0.25">
      <c r="F510" s="177"/>
      <c r="H510" s="169"/>
    </row>
    <row r="511" spans="6:11" x14ac:dyDescent="0.25">
      <c r="F511" s="177"/>
      <c r="H511" s="169"/>
    </row>
  </sheetData>
  <sheetProtection formatCells="0" formatColumns="0" formatRows="0" insertColumns="0" insertRows="0" deleteRows="0"/>
  <protectedRanges>
    <protectedRange sqref="O128:R128" name="Rango1_78"/>
    <protectedRange sqref="O248:R248" name="Rango1_1_5"/>
    <protectedRange sqref="O284:R284" name="Rango1_1_8"/>
    <protectedRange sqref="O251:R251" name="Rango1_1_9"/>
    <protectedRange sqref="O254:R254" name="Rango1_1_10"/>
    <protectedRange sqref="O299:R299" name="Rango1_1_12"/>
    <protectedRange sqref="O300:R301" name="Rango1_1_13"/>
    <protectedRange sqref="P303:R304" name="Rango1_1_14"/>
    <protectedRange sqref="P305:R315" name="Rango1_1_15"/>
    <protectedRange sqref="P316:R322" name="Rango1_1_16"/>
    <protectedRange sqref="P323:R332" name="Rango1_1_17"/>
    <protectedRange sqref="P333:R339" name="Rango1_1_18"/>
    <protectedRange sqref="P340:R343" name="Rango1_1_19"/>
    <protectedRange sqref="P350:R356" name="Rango1_1_20"/>
    <protectedRange sqref="P357:R363" name="Rango1_1_21"/>
    <protectedRange sqref="O289:R289 O286:R287" name="Rango1_1_22"/>
    <protectedRange sqref="O290:R291" name="Rango1_1_23"/>
    <protectedRange sqref="O293:R295" name="Rango1_1_24"/>
    <protectedRange sqref="O296:R298" name="Rango1_1_25"/>
    <protectedRange sqref="O264:Q265" name="Rango1_9_4_1"/>
    <protectedRange sqref="O270:Q271 O272:R272" name="Rango1_9_5"/>
    <protectedRange sqref="O274:R275" name="Rango1_1_26"/>
    <protectedRange sqref="O276:Q276" name="Rango1_9_6"/>
    <protectedRange sqref="O278:Q279 O369:Q371 O373:Q382 O395:Q401 R404:R405 O384:Q393 O365:Q367 O403:Q408 O409:R422 O424:R438" name="Rango1_9_7"/>
    <protectedRange sqref="Q281:R281" name="Rango1_1_27"/>
    <protectedRange sqref="P344:R344" name="Rango1_1_19_1"/>
    <protectedRange sqref="P345:R345" name="Rango1_1_19_2"/>
    <protectedRange sqref="P347:R348" name="Rango1_1_19_3"/>
    <protectedRange sqref="P349:R349" name="Rango1_1_19_4"/>
    <protectedRange sqref="F2" name="Rango1_86"/>
    <protectedRange sqref="F11:F17" name="Rango1_3_2"/>
    <protectedRange sqref="F18" name="Rango1_4_2"/>
    <protectedRange sqref="F20" name="Rango1_6_2"/>
    <protectedRange sqref="F21:F24" name="Rango1_7_2"/>
    <protectedRange sqref="F25:F27" name="Rango1_8_2"/>
    <protectedRange sqref="F28:F30" name="Rango1_9_8"/>
    <protectedRange sqref="F31:F35" name="Rango1_10_2"/>
    <protectedRange sqref="F36:F39" name="Rango1_11_2"/>
    <protectedRange sqref="F40:F42" name="Rango1_12_2"/>
    <protectedRange sqref="F44:F49" name="Rango1_13_2"/>
    <protectedRange sqref="F50:F52" name="Rango1_14_2"/>
    <protectedRange sqref="F53:F56" name="Rango1_15_2"/>
    <protectedRange sqref="F57" name="Rango1_16_2"/>
    <protectedRange sqref="F58:F60" name="Rango1_17_2"/>
    <protectedRange sqref="F61:F65" name="Rango1_18_2"/>
    <protectedRange sqref="F66:F70" name="Rango1_19_2"/>
    <protectedRange sqref="F71:F75" name="Rango1_20_2"/>
    <protectedRange sqref="F76:F79" name="Rango1_21_2"/>
    <protectedRange sqref="F80:F84" name="Rango1_22_2"/>
    <protectedRange sqref="F85:F87" name="Rango1_23_2"/>
    <protectedRange sqref="F88" name="Rango1_24_2"/>
    <protectedRange sqref="F89:F93" name="Rango1_25_2"/>
    <protectedRange sqref="F94:F101" name="Rango1_26_2"/>
    <protectedRange sqref="F102:F106" name="Rango1_27_2"/>
    <protectedRange sqref="F107:F112" name="Rango1_28_2"/>
    <protectedRange sqref="F113:F116" name="Rango1_29_2"/>
    <protectedRange sqref="F117:F118" name="Rango1_30_2"/>
    <protectedRange sqref="F119:F125" name="Rango1_31_2"/>
    <protectedRange sqref="F126:F127" name="Rango1_32_2"/>
    <protectedRange sqref="F129:F136" name="Rango1_33_2"/>
    <protectedRange sqref="F137:F144" name="Rango1_34_2"/>
    <protectedRange sqref="F145:F146" name="Rango1_35_2"/>
    <protectedRange sqref="F148:F152" name="Rango1_36_2"/>
    <protectedRange sqref="F153:F158" name="Rango1_37_2"/>
    <protectedRange sqref="F159:F166" name="Rango1_38_2"/>
    <protectedRange sqref="F167:F174" name="Rango1_39_2"/>
    <protectedRange sqref="F175:F182" name="Rango1_40_2"/>
    <protectedRange sqref="F183:F189" name="Rango1_41_2"/>
    <protectedRange sqref="F190:F196" name="Rango1_42_2"/>
    <protectedRange sqref="F197:F206" name="Rango1_43_2"/>
    <protectedRange sqref="F207" name="Rango1_44_2"/>
    <protectedRange sqref="F208:F210" name="Rango1_45_2"/>
    <protectedRange sqref="F211:F217" name="Rango1_46_2"/>
    <protectedRange sqref="F218:F221" name="Rango1_47_2"/>
    <protectedRange sqref="F222:F229" name="Rango1_48_2"/>
    <protectedRange sqref="F230:F235" name="Rango1_49_2"/>
    <protectedRange sqref="F236:F242" name="Rango1_50_2"/>
    <protectedRange sqref="F249:F250 F243:F247" name="Rango1_52_2"/>
    <protectedRange sqref="F252:F253" name="Rango1_53_2"/>
    <protectedRange sqref="F255" name="Rango1_54_2"/>
    <protectedRange sqref="F257:F259" name="Rango1_55_2"/>
    <protectedRange sqref="F260:F263" name="Rango1_56_2"/>
    <protectedRange sqref="F266:F268" name="Rango1_58_2"/>
    <protectedRange sqref="F273" name="Rango1_59_2"/>
    <protectedRange sqref="F277" name="Rango1_60_2"/>
    <protectedRange sqref="F280" name="Rango1_61_2"/>
    <protectedRange sqref="F282:F283" name="Rango1_62_2"/>
    <protectedRange sqref="F284" name="Rango1_63_2"/>
    <protectedRange sqref="F285:F287" name="Rango1_64_2"/>
    <protectedRange sqref="F289:F291" name="Rango1_65_2"/>
    <protectedRange sqref="F293:F298" name="Rango1_66_2"/>
    <protectedRange sqref="F299:F302" name="Rango1_67_2"/>
    <protectedRange sqref="F344:F345" name="Rango1_1_1_11"/>
    <protectedRange sqref="F347:F356" name="Rango1_1_1_1_3"/>
    <protectedRange sqref="F357:F359" name="Rango1_1_1_2_2"/>
    <protectedRange sqref="F360:F363" name="Rango1_1_1_3_2"/>
    <protectedRange sqref="F364" name="Rango1_68_2"/>
    <protectedRange sqref="F368" name="Rango1_69_2"/>
    <protectedRange sqref="F372" name="Rango1_70_2"/>
    <protectedRange sqref="I6" name="Rango1_51_2"/>
    <protectedRange sqref="I9" name="Rango1_71_2"/>
    <protectedRange sqref="I62" name="Rango1_72_2"/>
    <protectedRange sqref="I158" name="Rango1_73_2"/>
    <protectedRange sqref="I159" name="Rango1_74_2"/>
    <protectedRange sqref="I218" name="Rango1_75_2"/>
    <protectedRange sqref="O19:R19" name="Rango1"/>
    <protectedRange sqref="O302:R302" name="Rango1_1"/>
    <protectedRange sqref="O285:R285" name="Rango1_2"/>
    <protectedRange sqref="V33:W33" name="Rango2"/>
    <protectedRange sqref="V261" name="Rango2_1"/>
    <protectedRange sqref="W261" name="Rango2_2"/>
    <protectedRange sqref="V264:V265" name="Rango2_10_1"/>
    <protectedRange sqref="W264:W265" name="Rango2_10_1_1"/>
  </protectedRanges>
  <dataValidations count="1">
    <dataValidation type="list" allowBlank="1" showInputMessage="1" showErrorMessage="1" promptTitle="Seleccionar el nivel de riesgo" sqref="P278:P279 P271 P276 P373:P382 P395:P401 P369:P371 P403 P406:P407 P365:P367 P384:P393 O439:R1048576">
      <formula1>#REF!</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Seleccionar el nivel de riesgo">
          <x14:formula1>
            <xm:f>'%.'!$A$2:$A$5</xm:f>
          </x14:formula1>
          <xm:sqref>O273:R275 O277:R277 O264:Q265 Q270:Q272 O270:O272 P270 O276 Q276 Q278:Q279 O278:O279 O347:R363 O368:R368 O372:R372 O383:R383 O394:R394 O402:R402 P272 R272 Q369:Q371 O369:O371 Q373:Q382 O373:O382 Q395:Q401 O395:O401 Q403:R403 P404:R405 Q406:Q407 P408:Q413 O266:R268 O280:R284 O286:R301 O303:R345 Q365:Q367 O365:O367 O384:O393 Q384:Q393 O2:R18 O20:R263 O403:O413 R406:R413 O414:R438</xm:sqref>
        </x14:dataValidation>
        <x14:dataValidation type="list" allowBlank="1" showInputMessage="1" showErrorMessage="1" promptTitle="Seleccionar el nivel de riesgo">
          <x14:formula1>
            <xm:f>'\Users\dianamarcelaramirezgaviria\Library\Containers\com.microsoft.Excel\Data\Documents\C:\Users\Juliana Galeano\AppData\Roaming\Microsoft\Excel\[Control de litigios (version 2).xlsb]%.'!#REF!</xm:f>
          </x14:formula1>
          <xm:sqref>O19:R19 O302:R302 O285:R285 O364:R364</xm:sqref>
        </x14:dataValidation>
        <x14:dataValidation type="list" allowBlank="1" showInputMessage="1" showErrorMessage="1">
          <x14:formula1>
            <xm:f>Hoja2!$A$2:$A$5</xm:f>
          </x14:formula1>
          <xm:sqref>L404:L408 I404:J408 K502:K1048576 H512:H1048576 F512:F1048576 G404:G1048576 I502:I1048576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85" workbookViewId="0">
      <selection activeCell="C395" sqref="C395"/>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showGridLines="0" workbookViewId="0">
      <selection activeCell="E8" sqref="E8"/>
    </sheetView>
  </sheetViews>
  <sheetFormatPr baseColWidth="10" defaultRowHeight="15" x14ac:dyDescent="0.25"/>
  <cols>
    <col min="1" max="1" width="4" style="2" customWidth="1"/>
    <col min="2" max="2" width="23.85546875" customWidth="1"/>
    <col min="3" max="3" width="22.7109375" style="23" customWidth="1"/>
    <col min="4" max="4" width="18.85546875" bestFit="1" customWidth="1"/>
    <col min="5" max="5" width="14.140625" bestFit="1" customWidth="1"/>
  </cols>
  <sheetData>
    <row r="2" spans="2:5" ht="15.75" x14ac:dyDescent="0.25">
      <c r="B2" s="228" t="s">
        <v>775</v>
      </c>
      <c r="C2" s="229"/>
    </row>
    <row r="3" spans="2:5" ht="47.25" x14ac:dyDescent="0.25">
      <c r="B3" s="122" t="s">
        <v>770</v>
      </c>
      <c r="C3" s="121" t="s">
        <v>774</v>
      </c>
    </row>
    <row r="4" spans="2:5" ht="15.75" x14ac:dyDescent="0.25">
      <c r="B4" s="24" t="s">
        <v>771</v>
      </c>
      <c r="C4" s="69">
        <v>35976679948.222031</v>
      </c>
      <c r="D4" s="116">
        <f>1837235950+2848479390+26978640371</f>
        <v>31664355711</v>
      </c>
      <c r="E4" s="117">
        <f>+GETPIVOTDATA("VALOR A REGISTRAR CONTABLEMENTE",$B$3,"REGISTRO DE PRETENSIÓN","Cuentas de Orden")-D4</f>
        <v>4312324237.2220306</v>
      </c>
    </row>
    <row r="5" spans="2:5" ht="15.75" x14ac:dyDescent="0.25">
      <c r="B5" s="107" t="s">
        <v>228</v>
      </c>
      <c r="C5" s="67">
        <v>30093542649.653774</v>
      </c>
      <c r="D5" s="23">
        <v>-26978640371</v>
      </c>
      <c r="E5" s="29">
        <f>GETPIVOTDATA("VALOR A REGISTRAR CONTABLEMENTE",$B$3,"JURISDICCIÓN","Administrativo","REGISTRO DE PRETENSIÓN","Cuentas de Orden")+D5</f>
        <v>3114902278.6537743</v>
      </c>
    </row>
    <row r="6" spans="2:5" ht="15.75" x14ac:dyDescent="0.25">
      <c r="B6" s="107" t="s">
        <v>230</v>
      </c>
      <c r="C6" s="67">
        <v>2221834485.0153322</v>
      </c>
      <c r="D6" s="23">
        <v>-1837235950</v>
      </c>
      <c r="E6" s="29">
        <f>GETPIVOTDATA("VALOR A REGISTRAR CONTABLEMENTE",$B$3,"JURISDICCIÓN","Civil","REGISTRO DE PRETENSIÓN","Cuentas de Orden")+D6</f>
        <v>384598535.01533222</v>
      </c>
    </row>
    <row r="7" spans="2:5" ht="15.75" x14ac:dyDescent="0.25">
      <c r="B7" s="107" t="s">
        <v>229</v>
      </c>
      <c r="C7" s="67">
        <v>3661302813.5529222</v>
      </c>
      <c r="D7" s="23">
        <v>-2848479390</v>
      </c>
      <c r="E7" s="29">
        <f>GETPIVOTDATA("VALOR A REGISTRAR CONTABLEMENTE",$B$3,"JURISDICCIÓN","Laboral","REGISTRO DE PRETENSIÓN","Cuentas de Orden")+D7</f>
        <v>812823423.55292225</v>
      </c>
    </row>
    <row r="8" spans="2:5" s="2" customFormat="1" ht="15.75" x14ac:dyDescent="0.25">
      <c r="B8" s="68" t="s">
        <v>772</v>
      </c>
      <c r="C8" s="67">
        <v>2692469355.347044</v>
      </c>
      <c r="D8" s="116">
        <f>2410637542+254409489</f>
        <v>2665047031</v>
      </c>
      <c r="E8" s="117">
        <f>+GETPIVOTDATA("VALOR A REGISTRAR CONTABLEMENTE",$B$3,"REGISTRO DE PRETENSIÓN","Provisión contable")-D8</f>
        <v>27422324.347043991</v>
      </c>
    </row>
    <row r="9" spans="2:5" s="2" customFormat="1" ht="15.75" x14ac:dyDescent="0.25">
      <c r="B9" s="107" t="s">
        <v>228</v>
      </c>
      <c r="C9" s="67">
        <v>2346620437.0869856</v>
      </c>
      <c r="D9" s="23">
        <v>-2410637542</v>
      </c>
      <c r="E9" s="29">
        <f>+GETPIVOTDATA("VALOR A REGISTRAR CONTABLEMENTE",$B$3,"JURISDICCIÓN","Administrativo","REGISTRO DE PRETENSIÓN","Provisión contable")+D9</f>
        <v>-64017104.913014412</v>
      </c>
    </row>
    <row r="10" spans="2:5" s="2" customFormat="1" ht="15.75" x14ac:dyDescent="0.25">
      <c r="B10" s="107" t="s">
        <v>229</v>
      </c>
      <c r="C10" s="67">
        <v>345848918.26005816</v>
      </c>
      <c r="D10" s="23">
        <v>-254409489</v>
      </c>
      <c r="E10" s="29">
        <f>+GETPIVOTDATA("VALOR A REGISTRAR CONTABLEMENTE",$B$3,"JURISDICCIÓN","Laboral","REGISTRO DE PRETENSIÓN","Provisión contable")+D10</f>
        <v>91439429.260058165</v>
      </c>
    </row>
    <row r="11" spans="2:5" s="2" customFormat="1" ht="15.75" x14ac:dyDescent="0.25">
      <c r="B11" s="124" t="s">
        <v>773</v>
      </c>
      <c r="C11" s="123">
        <v>38669149303.569069</v>
      </c>
    </row>
    <row r="12" spans="2:5" s="2" customFormat="1" x14ac:dyDescent="0.25">
      <c r="C12" s="23"/>
    </row>
    <row r="13" spans="2:5" x14ac:dyDescent="0.25">
      <c r="B13" s="2"/>
      <c r="D13" s="30"/>
    </row>
    <row r="14" spans="2:5" ht="15.75" x14ac:dyDescent="0.25">
      <c r="B14" s="228" t="s">
        <v>776</v>
      </c>
      <c r="C14" s="229"/>
      <c r="D14" s="30"/>
    </row>
    <row r="15" spans="2:5" s="2" customFormat="1" ht="47.25" x14ac:dyDescent="0.25">
      <c r="B15" s="125" t="s">
        <v>770</v>
      </c>
      <c r="C15" s="125" t="s">
        <v>819</v>
      </c>
      <c r="D15"/>
    </row>
    <row r="16" spans="2:5" s="2" customFormat="1" ht="15.75" x14ac:dyDescent="0.25">
      <c r="B16" s="120" t="s">
        <v>228</v>
      </c>
      <c r="C16" s="119">
        <v>30096649923.652924</v>
      </c>
      <c r="D16" s="30">
        <v>19353161101</v>
      </c>
      <c r="E16" s="30">
        <f>GETPIVOTDATA("VALOR ACTIVO CONTINGENTE",$B$15,"JURISDICCIÓN","Administrativo")-D16</f>
        <v>10743488822.652924</v>
      </c>
    </row>
    <row r="17" spans="2:5" s="2" customFormat="1" ht="15.75" x14ac:dyDescent="0.25">
      <c r="B17" s="120" t="s">
        <v>230</v>
      </c>
      <c r="C17" s="119">
        <v>2564239138.9168668</v>
      </c>
      <c r="D17" s="30">
        <v>2078021525</v>
      </c>
      <c r="E17" s="30">
        <f>+GETPIVOTDATA("VALOR ACTIVO CONTINGENTE",$B$15,"JURISDICCIÓN","Civil")-D17</f>
        <v>486217613.91686678</v>
      </c>
    </row>
    <row r="18" spans="2:5" s="2" customFormat="1" ht="15.75" x14ac:dyDescent="0.25">
      <c r="B18" s="120" t="s">
        <v>229</v>
      </c>
      <c r="C18" s="119">
        <v>379498668.82281077</v>
      </c>
      <c r="D18" s="30">
        <v>378004972</v>
      </c>
      <c r="E18" s="30">
        <f>+GETPIVOTDATA("VALOR ACTIVO CONTINGENTE",$B$15,"JURISDICCIÓN","Laboral")-D18</f>
        <v>1493696.8228107691</v>
      </c>
    </row>
    <row r="19" spans="2:5" ht="15.75" x14ac:dyDescent="0.25">
      <c r="B19" s="123" t="s">
        <v>773</v>
      </c>
      <c r="C19" s="123">
        <v>33040387731.392601</v>
      </c>
      <c r="D19" s="118">
        <f>SUM(D16:D18)</f>
        <v>21809187598</v>
      </c>
      <c r="E19" s="118">
        <f>+C19-D19</f>
        <v>11231200133.392601</v>
      </c>
    </row>
    <row r="20" spans="2:5" x14ac:dyDescent="0.25">
      <c r="C20"/>
    </row>
    <row r="21" spans="2:5" x14ac:dyDescent="0.25">
      <c r="C21"/>
    </row>
    <row r="22" spans="2:5" x14ac:dyDescent="0.25">
      <c r="C22"/>
    </row>
    <row r="23" spans="2:5" x14ac:dyDescent="0.25">
      <c r="C23"/>
    </row>
    <row r="24" spans="2:5" x14ac:dyDescent="0.25">
      <c r="C24"/>
    </row>
    <row r="25" spans="2:5" x14ac:dyDescent="0.25">
      <c r="C25"/>
    </row>
    <row r="26" spans="2:5" x14ac:dyDescent="0.25">
      <c r="C26"/>
    </row>
    <row r="27" spans="2:5" x14ac:dyDescent="0.25">
      <c r="C27"/>
    </row>
    <row r="28" spans="2:5" x14ac:dyDescent="0.25">
      <c r="C28"/>
    </row>
    <row r="29" spans="2:5" x14ac:dyDescent="0.25">
      <c r="C29"/>
    </row>
    <row r="30" spans="2:5" x14ac:dyDescent="0.25">
      <c r="C30"/>
    </row>
    <row r="31" spans="2:5" x14ac:dyDescent="0.25">
      <c r="C31"/>
    </row>
    <row r="32" spans="2:5" x14ac:dyDescent="0.25">
      <c r="C32"/>
    </row>
  </sheetData>
  <mergeCells count="2">
    <mergeCell ref="B2:C2"/>
    <mergeCell ref="B14:C14"/>
  </mergeCell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A13" sqref="A13"/>
    </sheetView>
  </sheetViews>
  <sheetFormatPr baseColWidth="10" defaultRowHeight="15" x14ac:dyDescent="0.25"/>
  <cols>
    <col min="1" max="1" width="16.7109375" bestFit="1" customWidth="1"/>
    <col min="2" max="2" width="44.42578125" bestFit="1" customWidth="1"/>
    <col min="3" max="3" width="23" bestFit="1" customWidth="1"/>
  </cols>
  <sheetData>
    <row r="1" spans="1:3" ht="19.5" customHeight="1" x14ac:dyDescent="0.25">
      <c r="A1" s="4" t="s">
        <v>36</v>
      </c>
      <c r="B1" s="4" t="s">
        <v>34</v>
      </c>
      <c r="C1" s="4" t="s">
        <v>37</v>
      </c>
    </row>
    <row r="2" spans="1:3" x14ac:dyDescent="0.25">
      <c r="A2" t="s">
        <v>227</v>
      </c>
      <c r="B2" s="2" t="s">
        <v>456</v>
      </c>
      <c r="C2" t="s">
        <v>31</v>
      </c>
    </row>
    <row r="3" spans="1:3" x14ac:dyDescent="0.25">
      <c r="A3" s="2" t="s">
        <v>10</v>
      </c>
      <c r="B3" s="2" t="s">
        <v>457</v>
      </c>
      <c r="C3" t="s">
        <v>38</v>
      </c>
    </row>
    <row r="4" spans="1:3" x14ac:dyDescent="0.25">
      <c r="A4" t="s">
        <v>11</v>
      </c>
      <c r="B4" s="2" t="s">
        <v>458</v>
      </c>
    </row>
    <row r="5" spans="1:3" x14ac:dyDescent="0.25">
      <c r="A5" t="s">
        <v>35</v>
      </c>
      <c r="B5" s="2" t="s">
        <v>459</v>
      </c>
    </row>
    <row r="6" spans="1:3" x14ac:dyDescent="0.25">
      <c r="B6" s="2" t="s">
        <v>460</v>
      </c>
    </row>
    <row r="7" spans="1:3" s="2" customFormat="1" x14ac:dyDescent="0.25">
      <c r="B7" s="2" t="s">
        <v>461</v>
      </c>
    </row>
    <row r="8" spans="1:3" x14ac:dyDescent="0.25">
      <c r="B8" s="2" t="s">
        <v>462</v>
      </c>
    </row>
    <row r="9" spans="1:3" x14ac:dyDescent="0.25">
      <c r="B9" s="2" t="s">
        <v>463</v>
      </c>
    </row>
    <row r="10" spans="1:3" x14ac:dyDescent="0.25">
      <c r="B10" s="2" t="s">
        <v>464</v>
      </c>
    </row>
    <row r="11" spans="1:3" x14ac:dyDescent="0.25">
      <c r="B11" s="2" t="s">
        <v>465</v>
      </c>
    </row>
    <row r="12" spans="1:3" x14ac:dyDescent="0.25">
      <c r="B12" s="2" t="s">
        <v>466</v>
      </c>
    </row>
    <row r="13" spans="1:3" x14ac:dyDescent="0.25">
      <c r="B13" s="2" t="s">
        <v>467</v>
      </c>
    </row>
    <row r="14" spans="1:3" x14ac:dyDescent="0.25">
      <c r="B14" s="2" t="s">
        <v>468</v>
      </c>
    </row>
    <row r="15" spans="1:3" s="2" customFormat="1" x14ac:dyDescent="0.25">
      <c r="B15" s="2" t="s">
        <v>469</v>
      </c>
    </row>
    <row r="16" spans="1:3" x14ac:dyDescent="0.25">
      <c r="B16" s="2" t="s">
        <v>470</v>
      </c>
    </row>
    <row r="17" spans="2:2" ht="25.5" customHeight="1" x14ac:dyDescent="0.25">
      <c r="B17" s="2" t="s">
        <v>471</v>
      </c>
    </row>
    <row r="18" spans="2:2" x14ac:dyDescent="0.25">
      <c r="B18" s="2" t="s">
        <v>472</v>
      </c>
    </row>
    <row r="19" spans="2:2" x14ac:dyDescent="0.25">
      <c r="B19" s="2" t="s">
        <v>473</v>
      </c>
    </row>
    <row r="20" spans="2:2" x14ac:dyDescent="0.25">
      <c r="B20" s="2" t="s">
        <v>475</v>
      </c>
    </row>
    <row r="21" spans="2:2" s="2" customFormat="1" x14ac:dyDescent="0.25">
      <c r="B21" s="2" t="s">
        <v>476</v>
      </c>
    </row>
    <row r="22" spans="2:2" x14ac:dyDescent="0.25">
      <c r="B22" s="2" t="s">
        <v>477</v>
      </c>
    </row>
    <row r="23" spans="2:2" x14ac:dyDescent="0.25">
      <c r="B23" s="2" t="s">
        <v>478</v>
      </c>
    </row>
    <row r="24" spans="2:2" x14ac:dyDescent="0.25">
      <c r="B24" s="2" t="s">
        <v>479</v>
      </c>
    </row>
    <row r="25" spans="2:2" x14ac:dyDescent="0.25">
      <c r="B25" s="2" t="s">
        <v>480</v>
      </c>
    </row>
    <row r="26" spans="2:2" x14ac:dyDescent="0.25">
      <c r="B26" s="2" t="s">
        <v>481</v>
      </c>
    </row>
    <row r="27" spans="2:2" s="2" customFormat="1" x14ac:dyDescent="0.25">
      <c r="B27" s="2" t="s">
        <v>482</v>
      </c>
    </row>
    <row r="28" spans="2:2" s="2" customFormat="1" x14ac:dyDescent="0.25">
      <c r="B28" s="2" t="s">
        <v>483</v>
      </c>
    </row>
    <row r="29" spans="2:2" x14ac:dyDescent="0.25">
      <c r="B29" s="2" t="s">
        <v>485</v>
      </c>
    </row>
    <row r="30" spans="2:2" x14ac:dyDescent="0.25">
      <c r="B30" s="2" t="s">
        <v>486</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4"/>
  <sheetViews>
    <sheetView showGridLines="0" zoomScale="88" zoomScaleNormal="80" workbookViewId="0">
      <selection activeCell="L13" sqref="L13"/>
    </sheetView>
  </sheetViews>
  <sheetFormatPr baseColWidth="10" defaultColWidth="0" defaultRowHeight="12.75" zeroHeight="1" x14ac:dyDescent="0.2"/>
  <cols>
    <col min="1" max="1" width="3.42578125" style="31" customWidth="1"/>
    <col min="2" max="2" width="30.140625" style="31" customWidth="1"/>
    <col min="3" max="3" width="16.140625" style="31" bestFit="1" customWidth="1"/>
    <col min="4" max="4" width="18.7109375" style="31" bestFit="1" customWidth="1"/>
    <col min="5" max="5" width="16.28515625" style="31" bestFit="1" customWidth="1"/>
    <col min="6" max="6" width="16.28515625" style="31" customWidth="1"/>
    <col min="7" max="7" width="5.42578125" style="31" customWidth="1"/>
    <col min="8" max="8" width="23.140625" style="31" hidden="1" customWidth="1"/>
    <col min="9" max="9" width="8.140625" style="31" hidden="1" customWidth="1"/>
    <col min="10" max="10" width="18.42578125" style="31" hidden="1" customWidth="1"/>
    <col min="11" max="11" width="5.42578125" style="31" customWidth="1"/>
    <col min="12" max="12" width="28.85546875" style="31" bestFit="1" customWidth="1"/>
    <col min="13" max="13" width="18" style="31" bestFit="1" customWidth="1"/>
    <col min="14" max="14" width="16.140625" style="31" customWidth="1"/>
    <col min="15" max="15" width="21.28515625" style="31" customWidth="1"/>
    <col min="16" max="16" width="11.42578125" style="31" hidden="1" customWidth="1"/>
    <col min="17" max="17" width="6.28515625" style="31" hidden="1" customWidth="1"/>
    <col min="18" max="18" width="3.7109375" style="31" customWidth="1"/>
    <col min="19" max="19" width="28.85546875" style="75" bestFit="1" customWidth="1"/>
    <col min="20" max="20" width="18" style="92" bestFit="1" customWidth="1"/>
    <col min="21" max="21" width="17.7109375" style="75" customWidth="1"/>
    <col min="22" max="22" width="20.85546875" style="75" customWidth="1"/>
    <col min="23" max="23" width="3.85546875" style="101" customWidth="1"/>
    <col min="24" max="24" width="16.28515625" style="75" hidden="1" customWidth="1"/>
    <col min="25" max="26" width="15.7109375" style="75" hidden="1" customWidth="1"/>
    <col min="27" max="27" width="11.42578125" style="75" hidden="1" customWidth="1"/>
    <col min="28" max="28" width="6.7109375" style="75" hidden="1" customWidth="1"/>
    <col min="29" max="29" width="5.42578125" style="75" hidden="1" customWidth="1"/>
    <col min="30" max="30" width="13.28515625" style="31" hidden="1" customWidth="1"/>
    <col min="31" max="16384" width="11.42578125" style="31" hidden="1"/>
  </cols>
  <sheetData>
    <row r="1" spans="2:29" x14ac:dyDescent="0.2">
      <c r="S1" s="31"/>
      <c r="T1" s="89"/>
      <c r="U1" s="31"/>
      <c r="V1" s="31"/>
      <c r="X1" s="31"/>
      <c r="Y1" s="31"/>
      <c r="Z1" s="31"/>
      <c r="AA1" s="31"/>
      <c r="AB1" s="31"/>
      <c r="AC1" s="31"/>
    </row>
    <row r="2" spans="2:29" ht="15" customHeight="1" x14ac:dyDescent="0.2">
      <c r="B2" s="238" t="s">
        <v>777</v>
      </c>
      <c r="C2" s="238"/>
      <c r="D2" s="238"/>
      <c r="E2" s="238"/>
      <c r="F2" s="103"/>
      <c r="S2" s="31"/>
      <c r="T2" s="89"/>
      <c r="U2" s="31"/>
      <c r="V2" s="31"/>
      <c r="X2" s="31"/>
      <c r="Y2" s="31"/>
      <c r="Z2" s="31"/>
      <c r="AA2" s="31"/>
      <c r="AB2" s="31"/>
      <c r="AC2" s="31"/>
    </row>
    <row r="3" spans="2:29" x14ac:dyDescent="0.2">
      <c r="B3" s="62" t="s">
        <v>36</v>
      </c>
      <c r="C3" s="62" t="s">
        <v>778</v>
      </c>
      <c r="D3" s="62" t="s">
        <v>779</v>
      </c>
      <c r="E3" s="62" t="s">
        <v>780</v>
      </c>
      <c r="F3" s="95"/>
      <c r="S3" s="31"/>
      <c r="T3" s="89"/>
      <c r="U3" s="31"/>
      <c r="V3" s="31"/>
      <c r="X3" s="31"/>
      <c r="Y3" s="31"/>
      <c r="Z3" s="31"/>
      <c r="AA3" s="31"/>
      <c r="AB3" s="31"/>
      <c r="AC3" s="31"/>
    </row>
    <row r="4" spans="2:29" x14ac:dyDescent="0.2">
      <c r="B4" s="33" t="s">
        <v>11</v>
      </c>
      <c r="C4" s="33">
        <f>SUMIF($M$13:$M$264,"CIVIL",$O$13:$O$264)</f>
        <v>0</v>
      </c>
      <c r="D4" s="33">
        <f>SUMIF($T$13:$T$264,"CIVIL",$V$13:$V$264)</f>
        <v>0</v>
      </c>
      <c r="E4" s="34">
        <f>+D4-C4</f>
        <v>0</v>
      </c>
      <c r="F4" s="101"/>
      <c r="S4" s="31"/>
      <c r="T4" s="89"/>
      <c r="U4" s="31"/>
      <c r="V4" s="31"/>
      <c r="X4" s="31"/>
      <c r="Y4" s="31"/>
      <c r="Z4" s="31"/>
      <c r="AA4" s="31"/>
      <c r="AB4" s="31"/>
      <c r="AC4" s="31"/>
    </row>
    <row r="5" spans="2:29" x14ac:dyDescent="0.2">
      <c r="B5" s="35" t="s">
        <v>781</v>
      </c>
      <c r="C5" s="33">
        <f>SUMIF($M$13:$M$264,"ADMINISTRATIVO",$O$13:$O$264)</f>
        <v>2378358662.8159952</v>
      </c>
      <c r="D5" s="33">
        <f>SUMIF($T$13:$T$264,"ADMINISTRATIVO",$V$13:$V$264)</f>
        <v>2469773165.6964388</v>
      </c>
      <c r="E5" s="34">
        <f>+D5-C5</f>
        <v>91414502.880443573</v>
      </c>
      <c r="F5" s="101"/>
      <c r="S5" s="31"/>
      <c r="T5" s="89"/>
      <c r="U5" s="31"/>
      <c r="V5" s="31"/>
      <c r="X5" s="31"/>
      <c r="Y5" s="31"/>
      <c r="Z5" s="31"/>
      <c r="AA5" s="31"/>
      <c r="AB5" s="31"/>
      <c r="AC5" s="31"/>
    </row>
    <row r="6" spans="2:29" x14ac:dyDescent="0.2">
      <c r="B6" s="35" t="s">
        <v>10</v>
      </c>
      <c r="C6" s="33">
        <f>SUMIF($M$13:$M$264,"LABORAL",$O$13:$O$264)</f>
        <v>348826612.57529271</v>
      </c>
      <c r="D6" s="33">
        <f>SUMIF($T$13:$T$264,"LABORAL",$V$13:$V$264)</f>
        <v>360768219.2419498</v>
      </c>
      <c r="E6" s="34">
        <f>+D6-C6</f>
        <v>11941606.66665709</v>
      </c>
      <c r="F6" s="101"/>
      <c r="S6" s="31"/>
      <c r="T6" s="89"/>
      <c r="U6" s="31"/>
      <c r="V6" s="31"/>
      <c r="X6" s="31"/>
      <c r="Y6" s="31"/>
      <c r="Z6" s="31"/>
      <c r="AA6" s="31"/>
      <c r="AB6" s="31"/>
      <c r="AC6" s="31"/>
    </row>
    <row r="7" spans="2:29" x14ac:dyDescent="0.2">
      <c r="B7" s="33" t="s">
        <v>35</v>
      </c>
      <c r="C7" s="33">
        <f>SUMIF($M$13:$M$264,"OTRAS",$O$13:$O$264)</f>
        <v>0</v>
      </c>
      <c r="D7" s="33">
        <f>SUMIF($T$13:$T$264,"OTRAS",$V$13:$V$264)</f>
        <v>0</v>
      </c>
      <c r="E7" s="34">
        <f>+D7-C7</f>
        <v>0</v>
      </c>
      <c r="F7" s="101"/>
      <c r="S7" s="31"/>
      <c r="T7" s="89"/>
      <c r="U7" s="31"/>
      <c r="V7" s="31"/>
      <c r="X7" s="31"/>
      <c r="Y7" s="31"/>
      <c r="Z7" s="31"/>
      <c r="AA7" s="31"/>
      <c r="AB7" s="31"/>
      <c r="AC7" s="31"/>
    </row>
    <row r="8" spans="2:29" x14ac:dyDescent="0.2">
      <c r="B8" s="36" t="s">
        <v>784</v>
      </c>
      <c r="C8" s="37">
        <f>SUM(C4:C7)</f>
        <v>2727185275.3912878</v>
      </c>
      <c r="D8" s="37">
        <f>SUM(D4:D7)</f>
        <v>2830541384.9383888</v>
      </c>
      <c r="E8" s="37">
        <f>SUM(E4:E7)</f>
        <v>103356109.54710066</v>
      </c>
      <c r="F8" s="105"/>
      <c r="S8" s="31"/>
      <c r="T8" s="89"/>
      <c r="U8" s="31"/>
      <c r="V8" s="31"/>
      <c r="X8" s="31"/>
      <c r="Y8" s="31"/>
      <c r="Z8" s="31"/>
      <c r="AA8" s="31"/>
      <c r="AB8" s="31"/>
      <c r="AC8" s="31"/>
    </row>
    <row r="9" spans="2:29" s="38" customFormat="1" x14ac:dyDescent="0.25">
      <c r="T9" s="90"/>
      <c r="W9" s="96"/>
    </row>
    <row r="10" spans="2:29" s="38" customFormat="1" ht="13.35" customHeight="1" x14ac:dyDescent="0.25">
      <c r="B10" s="239" t="s">
        <v>785</v>
      </c>
      <c r="C10" s="240"/>
      <c r="D10" s="240"/>
      <c r="E10" s="241"/>
      <c r="F10" s="104"/>
      <c r="L10" s="230" t="s">
        <v>786</v>
      </c>
      <c r="M10" s="231"/>
      <c r="N10" s="63" t="s">
        <v>787</v>
      </c>
      <c r="O10" s="63">
        <f>COUNT(O13:O264)</f>
        <v>32</v>
      </c>
      <c r="Q10" s="39"/>
      <c r="R10" s="39"/>
      <c r="S10" s="234" t="s">
        <v>788</v>
      </c>
      <c r="T10" s="234"/>
      <c r="U10" s="61" t="s">
        <v>789</v>
      </c>
      <c r="V10" s="61">
        <f>COUNT(V13:V1048576)</f>
        <v>32</v>
      </c>
      <c r="W10" s="99"/>
      <c r="Y10" s="39"/>
      <c r="Z10" s="39"/>
      <c r="AA10" s="39"/>
      <c r="AB10" s="39"/>
      <c r="AC10" s="39"/>
    </row>
    <row r="11" spans="2:29" s="38" customFormat="1" ht="13.35" customHeight="1" x14ac:dyDescent="0.25">
      <c r="B11" s="242"/>
      <c r="C11" s="243"/>
      <c r="D11" s="243"/>
      <c r="E11" s="244"/>
      <c r="F11" s="104"/>
      <c r="H11" s="58"/>
      <c r="L11" s="232"/>
      <c r="M11" s="233"/>
      <c r="N11" s="63" t="s">
        <v>790</v>
      </c>
      <c r="O11" s="64">
        <f>SUM(O13:O264)</f>
        <v>2727185275.3912888</v>
      </c>
      <c r="Q11" s="39"/>
      <c r="R11" s="39"/>
      <c r="S11" s="234"/>
      <c r="T11" s="234"/>
      <c r="U11" s="61" t="s">
        <v>791</v>
      </c>
      <c r="V11" s="61">
        <f>SUM(V13:V1048576)</f>
        <v>2830541384.9383888</v>
      </c>
      <c r="W11" s="99"/>
      <c r="Y11" s="39"/>
      <c r="Z11" s="39"/>
      <c r="AA11" s="39"/>
      <c r="AB11" s="39"/>
      <c r="AC11" s="39"/>
    </row>
    <row r="12" spans="2:29" s="38" customFormat="1" ht="26.45" customHeight="1" x14ac:dyDescent="0.25">
      <c r="L12" s="65" t="s">
        <v>765</v>
      </c>
      <c r="M12" s="65" t="s">
        <v>36</v>
      </c>
      <c r="N12" s="65" t="s">
        <v>792</v>
      </c>
      <c r="O12" s="65" t="s">
        <v>14</v>
      </c>
      <c r="P12" s="32" t="s">
        <v>793</v>
      </c>
      <c r="Q12" s="32" t="s">
        <v>793</v>
      </c>
      <c r="R12" s="39"/>
      <c r="S12" s="62" t="s">
        <v>765</v>
      </c>
      <c r="T12" s="62" t="s">
        <v>36</v>
      </c>
      <c r="U12" s="62" t="s">
        <v>794</v>
      </c>
      <c r="V12" s="62" t="s">
        <v>14</v>
      </c>
      <c r="W12" s="95"/>
      <c r="X12" s="102" t="s">
        <v>795</v>
      </c>
      <c r="Y12" s="85" t="s">
        <v>796</v>
      </c>
      <c r="Z12" s="85" t="s">
        <v>814</v>
      </c>
      <c r="AA12" s="32" t="s">
        <v>797</v>
      </c>
      <c r="AB12" s="32" t="s">
        <v>797</v>
      </c>
      <c r="AC12" s="32" t="s">
        <v>798</v>
      </c>
    </row>
    <row r="13" spans="2:29" s="38" customFormat="1" ht="14.25" customHeight="1" x14ac:dyDescent="0.25">
      <c r="B13" s="238" t="s">
        <v>799</v>
      </c>
      <c r="C13" s="238"/>
      <c r="D13" s="238"/>
      <c r="E13" s="94"/>
      <c r="F13" s="94"/>
      <c r="H13" s="235" t="s">
        <v>800</v>
      </c>
      <c r="I13" s="236"/>
      <c r="J13" s="237"/>
      <c r="L13" s="44" t="s">
        <v>739</v>
      </c>
      <c r="M13" s="83" t="s">
        <v>229</v>
      </c>
      <c r="N13" s="77">
        <v>28549362</v>
      </c>
      <c r="O13" s="42">
        <v>38319412.230169453</v>
      </c>
      <c r="P13" s="79" t="str">
        <f t="shared" ref="P13:P76" si="0">IF(L13="","",IFERROR(VLOOKUP(L13,$S$12:$Y$264,1,FALSE),"NO"))</f>
        <v>5001310501120090076001</v>
      </c>
      <c r="Q13" s="80" t="str">
        <f>IF(P13="","",IF(P13="NO","NO","SI"))</f>
        <v>SI</v>
      </c>
      <c r="R13" s="41"/>
      <c r="S13" s="40" t="s">
        <v>739</v>
      </c>
      <c r="T13" s="66" t="s">
        <v>229</v>
      </c>
      <c r="U13" s="41">
        <v>28549362</v>
      </c>
      <c r="V13" s="47">
        <v>39468171.858464614</v>
      </c>
      <c r="W13" s="100"/>
      <c r="X13" s="78">
        <f>IF(S13="","",IFERROR(VLOOKUP(S13,$L$12:$Q$264,4,FALSE),0))</f>
        <v>38319412.230169453</v>
      </c>
      <c r="Y13" s="78">
        <f>+IFERROR(V13-X13,"")</f>
        <v>1148759.6282951608</v>
      </c>
      <c r="Z13" s="84" t="str">
        <f>IF((IF(S13="","",VLOOKUP(S13,$L$13:$O$264,3,0))-U13)=0,"NO","SI")</f>
        <v>NO</v>
      </c>
      <c r="AA13" s="79" t="str">
        <f t="shared" ref="AA13:AA76" si="1">IF(S13="","",IFERROR(VLOOKUP(S13,$L$12:$Q$264,2,FALSE),"NO"))</f>
        <v>Laboral</v>
      </c>
      <c r="AB13" s="79" t="str">
        <f>IF(AA13="","",IF(AA13="NO","NO","SI"))</f>
        <v>SI</v>
      </c>
      <c r="AC13" s="80" t="str">
        <f>IF(AND(AB13="SI",V13&gt;X13),"SI","NO")</f>
        <v>SI</v>
      </c>
    </row>
    <row r="14" spans="2:29" s="38" customFormat="1" ht="15" x14ac:dyDescent="0.2">
      <c r="B14" s="62" t="s">
        <v>801</v>
      </c>
      <c r="C14" s="62" t="s">
        <v>802</v>
      </c>
      <c r="D14" s="62" t="s">
        <v>803</v>
      </c>
      <c r="E14" s="95"/>
      <c r="F14" s="95"/>
      <c r="G14" s="46"/>
      <c r="H14" s="62" t="s">
        <v>36</v>
      </c>
      <c r="I14" s="62" t="s">
        <v>802</v>
      </c>
      <c r="J14" s="62" t="s">
        <v>803</v>
      </c>
      <c r="K14" s="46"/>
      <c r="L14" s="40" t="s">
        <v>698</v>
      </c>
      <c r="M14" s="66" t="s">
        <v>229</v>
      </c>
      <c r="N14" s="41">
        <v>94905609</v>
      </c>
      <c r="O14" s="47">
        <v>130529683.13204743</v>
      </c>
      <c r="P14" s="43" t="str">
        <f t="shared" si="0"/>
        <v>5001310500420090069101</v>
      </c>
      <c r="Q14" s="81" t="str">
        <f t="shared" ref="Q14:Q77" si="2">IF(P14="","",IF(P14="NO","NO","SI"))</f>
        <v>SI</v>
      </c>
      <c r="R14" s="41"/>
      <c r="S14" s="40" t="s">
        <v>698</v>
      </c>
      <c r="T14" s="91" t="s">
        <v>229</v>
      </c>
      <c r="U14" s="41">
        <v>94905609</v>
      </c>
      <c r="V14" s="47">
        <v>134201120.16836455</v>
      </c>
      <c r="W14" s="100"/>
      <c r="X14" s="45">
        <f t="shared" ref="X14:X77" si="3">IF(S14="","",IFERROR(VLOOKUP(S14,$L$12:$Q$264,4,FALSE),0))</f>
        <v>130529683.13204743</v>
      </c>
      <c r="Y14" s="45">
        <f t="shared" ref="Y14:Y77" si="4">+IFERROR(V14-X14,"")</f>
        <v>3671437.036317125</v>
      </c>
      <c r="Z14" s="86" t="str">
        <f t="shared" ref="Z14:Z77" si="5">IF((IF(S14="","",VLOOKUP(S14,$L$13:$O$264,3,0))-U14)=0,"NO","SI")</f>
        <v>NO</v>
      </c>
      <c r="AA14" s="43" t="str">
        <f t="shared" si="1"/>
        <v>Laboral</v>
      </c>
      <c r="AB14" s="43" t="str">
        <f t="shared" ref="AB14:AB77" si="6">IF(AA14="","",IF(AA14="NO","NO","SI"))</f>
        <v>SI</v>
      </c>
      <c r="AC14" s="81" t="str">
        <f t="shared" ref="AC14:AC77" si="7">IF(AND(AB14="SI",V14&gt;X14),"SI","NO")</f>
        <v>SI</v>
      </c>
    </row>
    <row r="15" spans="2:29" s="38" customFormat="1" ht="15" x14ac:dyDescent="0.2">
      <c r="B15" s="48" t="s">
        <v>804</v>
      </c>
      <c r="C15" s="49">
        <f>+O10</f>
        <v>32</v>
      </c>
      <c r="D15" s="50">
        <f>+O11</f>
        <v>2727185275.3912888</v>
      </c>
      <c r="E15" s="96"/>
      <c r="F15" s="96"/>
      <c r="G15" s="46"/>
      <c r="H15" s="33" t="s">
        <v>11</v>
      </c>
      <c r="I15" s="33">
        <f>+COUNTIFS($Q$13:$Q$264,"NO",$M$13:$M$264,H15)</f>
        <v>0</v>
      </c>
      <c r="J15" s="33">
        <f>SUMIFS($O$13:$O$264,$Q$13:$Q$264,"NO",$M$13:$M$264,H15)</f>
        <v>0</v>
      </c>
      <c r="K15" s="46"/>
      <c r="L15" s="40" t="s">
        <v>501</v>
      </c>
      <c r="M15" s="66" t="s">
        <v>228</v>
      </c>
      <c r="N15" s="41">
        <v>500000000</v>
      </c>
      <c r="O15" s="47">
        <v>583470413.07706678</v>
      </c>
      <c r="P15" s="43" t="str">
        <f t="shared" si="0"/>
        <v>5001333100420120051800</v>
      </c>
      <c r="Q15" s="81" t="str">
        <f t="shared" si="2"/>
        <v>SI</v>
      </c>
      <c r="R15" s="41"/>
      <c r="S15" s="40" t="s">
        <v>501</v>
      </c>
      <c r="T15" s="91" t="s">
        <v>228</v>
      </c>
      <c r="U15" s="41">
        <v>500000000</v>
      </c>
      <c r="V15" s="47">
        <v>603353388.81767237</v>
      </c>
      <c r="W15" s="100"/>
      <c r="X15" s="45">
        <f t="shared" si="3"/>
        <v>583470413.07706678</v>
      </c>
      <c r="Y15" s="45">
        <f t="shared" si="4"/>
        <v>19882975.740605593</v>
      </c>
      <c r="Z15" s="86" t="str">
        <f t="shared" si="5"/>
        <v>NO</v>
      </c>
      <c r="AA15" s="43" t="str">
        <f t="shared" si="1"/>
        <v>Administrativo</v>
      </c>
      <c r="AB15" s="43" t="str">
        <f t="shared" si="6"/>
        <v>SI</v>
      </c>
      <c r="AC15" s="81" t="str">
        <f t="shared" si="7"/>
        <v>SI</v>
      </c>
    </row>
    <row r="16" spans="2:29" s="38" customFormat="1" ht="15" x14ac:dyDescent="0.2">
      <c r="B16" s="52" t="s">
        <v>805</v>
      </c>
      <c r="C16" s="53">
        <f>COUNTIF($AC$13:$AC$264,"SI")</f>
        <v>32</v>
      </c>
      <c r="D16" s="54">
        <f>SUMIF($AC$13:$AC$264,"SI",$Y$13:$Y$264)</f>
        <v>103356109.5471001</v>
      </c>
      <c r="E16" s="96"/>
      <c r="F16" s="96"/>
      <c r="G16" s="46"/>
      <c r="H16" s="35" t="s">
        <v>781</v>
      </c>
      <c r="I16" s="33">
        <f>+COUNTIFS($Q$13:$Q$264,"NO",$M$13:$M$264,H16)</f>
        <v>0</v>
      </c>
      <c r="J16" s="33">
        <f>SUMIFS($O$13:$O$264,$Q$13:$Q$264,"NO",$M$13:$M$264,H16)</f>
        <v>0</v>
      </c>
      <c r="K16" s="46"/>
      <c r="L16" s="40" t="s">
        <v>701</v>
      </c>
      <c r="M16" s="66" t="s">
        <v>228</v>
      </c>
      <c r="N16" s="41">
        <v>109901865</v>
      </c>
      <c r="O16" s="47">
        <v>124777267.20063221</v>
      </c>
      <c r="P16" s="43" t="str">
        <f t="shared" si="0"/>
        <v>5001233300020130068501</v>
      </c>
      <c r="Q16" s="81" t="str">
        <f t="shared" si="2"/>
        <v>SI</v>
      </c>
      <c r="R16" s="41"/>
      <c r="S16" s="40" t="s">
        <v>701</v>
      </c>
      <c r="T16" s="91" t="s">
        <v>228</v>
      </c>
      <c r="U16" s="41">
        <v>109901865</v>
      </c>
      <c r="V16" s="47">
        <v>129171881.08382173</v>
      </c>
      <c r="W16" s="100"/>
      <c r="X16" s="45">
        <f t="shared" si="3"/>
        <v>124777267.20063221</v>
      </c>
      <c r="Y16" s="45">
        <f t="shared" si="4"/>
        <v>4394613.8831895143</v>
      </c>
      <c r="Z16" s="86" t="str">
        <f t="shared" si="5"/>
        <v>NO</v>
      </c>
      <c r="AA16" s="43" t="str">
        <f t="shared" si="1"/>
        <v>Administrativo</v>
      </c>
      <c r="AB16" s="43" t="str">
        <f t="shared" si="6"/>
        <v>SI</v>
      </c>
      <c r="AC16" s="81" t="str">
        <f t="shared" si="7"/>
        <v>SI</v>
      </c>
    </row>
    <row r="17" spans="2:30" s="38" customFormat="1" ht="15" x14ac:dyDescent="0.2">
      <c r="B17" s="52" t="s">
        <v>806</v>
      </c>
      <c r="C17" s="53">
        <f>COUNTIF(AB13:AB264,"NO")</f>
        <v>0</v>
      </c>
      <c r="D17" s="53">
        <f>SUMIF(AB13:AB264,"NO",V13:V264)</f>
        <v>0</v>
      </c>
      <c r="E17" s="97"/>
      <c r="F17" s="97"/>
      <c r="G17" s="46"/>
      <c r="H17" s="35" t="s">
        <v>10</v>
      </c>
      <c r="I17" s="33">
        <f>+COUNTIFS($Q$13:$Q$264,"NO",$M$13:$M$264,H17)</f>
        <v>0</v>
      </c>
      <c r="J17" s="33">
        <f>SUMIFS($O$13:$O$264,$Q$13:$Q$264,"NO",$M$13:$M$264,H17)</f>
        <v>0</v>
      </c>
      <c r="K17" s="46"/>
      <c r="L17" s="40" t="s">
        <v>503</v>
      </c>
      <c r="M17" s="66" t="s">
        <v>228</v>
      </c>
      <c r="N17" s="41">
        <v>45029160</v>
      </c>
      <c r="O17" s="47">
        <v>50259089.103505053</v>
      </c>
      <c r="P17" s="43" t="str">
        <f t="shared" si="0"/>
        <v>5001233300020130105600</v>
      </c>
      <c r="Q17" s="81" t="str">
        <f t="shared" si="2"/>
        <v>SI</v>
      </c>
      <c r="R17" s="41"/>
      <c r="S17" s="40" t="s">
        <v>503</v>
      </c>
      <c r="T17" s="91" t="s">
        <v>228</v>
      </c>
      <c r="U17" s="41">
        <v>45029160</v>
      </c>
      <c r="V17" s="47">
        <v>52079394.962660328</v>
      </c>
      <c r="W17" s="100"/>
      <c r="X17" s="45">
        <f t="shared" si="3"/>
        <v>50259089.103505053</v>
      </c>
      <c r="Y17" s="45">
        <f t="shared" si="4"/>
        <v>1820305.8591552749</v>
      </c>
      <c r="Z17" s="86" t="str">
        <f t="shared" si="5"/>
        <v>NO</v>
      </c>
      <c r="AA17" s="43" t="str">
        <f t="shared" si="1"/>
        <v>Administrativo</v>
      </c>
      <c r="AB17" s="43" t="str">
        <f t="shared" si="6"/>
        <v>SI</v>
      </c>
      <c r="AC17" s="81" t="str">
        <f t="shared" si="7"/>
        <v>SI</v>
      </c>
    </row>
    <row r="18" spans="2:30" s="38" customFormat="1" ht="15" x14ac:dyDescent="0.2">
      <c r="B18" s="52" t="s">
        <v>807</v>
      </c>
      <c r="C18" s="53">
        <f>COUNTIF($Z$13:$Z$264,"SI")</f>
        <v>0</v>
      </c>
      <c r="D18" s="54">
        <f>SUMIF($Z$13:$Z$264,"SI",Y13:Y264)</f>
        <v>0</v>
      </c>
      <c r="E18" s="97"/>
      <c r="F18" s="97"/>
      <c r="G18" s="46"/>
      <c r="H18" s="33" t="s">
        <v>782</v>
      </c>
      <c r="I18" s="33">
        <f>+COUNTIFS($Q$13:$Q$264,"NO",$M$13:$M$264,H18)</f>
        <v>0</v>
      </c>
      <c r="J18" s="33">
        <f>SUMIFS($O$13:$O$264,$Q$13:$Q$264,"NO",$M$13:$M$264,H18)</f>
        <v>0</v>
      </c>
      <c r="K18" s="46"/>
      <c r="L18" s="40" t="s">
        <v>506</v>
      </c>
      <c r="M18" s="66" t="s">
        <v>229</v>
      </c>
      <c r="N18" s="41">
        <v>67000000</v>
      </c>
      <c r="O18" s="47">
        <v>74430081.083783984</v>
      </c>
      <c r="P18" s="43" t="str">
        <f t="shared" si="0"/>
        <v>5001310501320130121601</v>
      </c>
      <c r="Q18" s="81" t="str">
        <f t="shared" si="2"/>
        <v>SI</v>
      </c>
      <c r="R18" s="41"/>
      <c r="S18" s="40" t="s">
        <v>506</v>
      </c>
      <c r="T18" s="91" t="s">
        <v>229</v>
      </c>
      <c r="U18" s="41">
        <v>67000000</v>
      </c>
      <c r="V18" s="47">
        <v>77138219.361830026</v>
      </c>
      <c r="W18" s="100"/>
      <c r="X18" s="45">
        <f t="shared" si="3"/>
        <v>74430081.083783984</v>
      </c>
      <c r="Y18" s="45">
        <f t="shared" si="4"/>
        <v>2708138.2780460417</v>
      </c>
      <c r="Z18" s="86" t="str">
        <f t="shared" si="5"/>
        <v>NO</v>
      </c>
      <c r="AA18" s="43" t="str">
        <f t="shared" si="1"/>
        <v>Laboral</v>
      </c>
      <c r="AB18" s="43" t="str">
        <f t="shared" si="6"/>
        <v>SI</v>
      </c>
      <c r="AC18" s="81" t="str">
        <f t="shared" si="7"/>
        <v>SI</v>
      </c>
    </row>
    <row r="19" spans="2:30" s="38" customFormat="1" ht="15" x14ac:dyDescent="0.2">
      <c r="B19" s="88" t="s">
        <v>808</v>
      </c>
      <c r="C19" s="53">
        <f>COUNTIF(Q13:Q264,"NO")</f>
        <v>0</v>
      </c>
      <c r="D19" s="54">
        <f>-SUMIF(Q13:Q264,"NO",O13:O264)</f>
        <v>0</v>
      </c>
      <c r="E19" s="97"/>
      <c r="F19" s="97"/>
      <c r="G19" s="46"/>
      <c r="H19" s="33" t="s">
        <v>783</v>
      </c>
      <c r="I19" s="33">
        <f>+COUNTIFS($Q$13:$Q$264,"NO",$M$13:$M$264,H19)</f>
        <v>0</v>
      </c>
      <c r="J19" s="33">
        <f>SUMIFS($O$13:$O$264,$Q$13:$Q$264,"NO",$M$13:$M$264,H19)</f>
        <v>0</v>
      </c>
      <c r="K19" s="46"/>
      <c r="L19" s="40" t="s">
        <v>508</v>
      </c>
      <c r="M19" s="66" t="s">
        <v>228</v>
      </c>
      <c r="N19" s="41">
        <v>61600000</v>
      </c>
      <c r="O19" s="47">
        <v>66090409.170736082</v>
      </c>
      <c r="P19" s="43" t="str">
        <f t="shared" si="0"/>
        <v>5001333301220130130200</v>
      </c>
      <c r="Q19" s="81" t="str">
        <f t="shared" si="2"/>
        <v>SI</v>
      </c>
      <c r="R19" s="41"/>
      <c r="S19" s="40" t="s">
        <v>508</v>
      </c>
      <c r="T19" s="91" t="s">
        <v>228</v>
      </c>
      <c r="U19" s="41">
        <v>61600000</v>
      </c>
      <c r="V19" s="47">
        <v>68549818.392984986</v>
      </c>
      <c r="W19" s="100"/>
      <c r="X19" s="45">
        <f t="shared" si="3"/>
        <v>66090409.170736082</v>
      </c>
      <c r="Y19" s="45">
        <f t="shared" si="4"/>
        <v>2459409.2222489044</v>
      </c>
      <c r="Z19" s="86" t="str">
        <f t="shared" si="5"/>
        <v>NO</v>
      </c>
      <c r="AA19" s="43" t="str">
        <f t="shared" si="1"/>
        <v>Administrativo</v>
      </c>
      <c r="AB19" s="43" t="str">
        <f t="shared" si="6"/>
        <v>SI</v>
      </c>
      <c r="AC19" s="81" t="str">
        <f t="shared" si="7"/>
        <v>SI</v>
      </c>
    </row>
    <row r="20" spans="2:30" s="38" customFormat="1" ht="13.35" customHeight="1" x14ac:dyDescent="0.2">
      <c r="B20" s="48" t="s">
        <v>809</v>
      </c>
      <c r="C20" s="55">
        <f>+C15-C19+C17</f>
        <v>32</v>
      </c>
      <c r="D20" s="50">
        <f>SUM(D15:D19)</f>
        <v>2830541384.9383888</v>
      </c>
      <c r="E20" s="96"/>
      <c r="F20" s="96"/>
      <c r="G20" s="46"/>
      <c r="H20" s="33" t="s">
        <v>810</v>
      </c>
      <c r="I20" s="33">
        <f>SUM(I15:I19)</f>
        <v>0</v>
      </c>
      <c r="J20" s="33">
        <f>SUM(J15:J19)</f>
        <v>0</v>
      </c>
      <c r="K20" s="46"/>
      <c r="L20" s="40" t="s">
        <v>509</v>
      </c>
      <c r="M20" s="66" t="s">
        <v>228</v>
      </c>
      <c r="N20" s="41">
        <v>66000000</v>
      </c>
      <c r="O20" s="47">
        <v>70796890.121483088</v>
      </c>
      <c r="P20" s="43" t="str">
        <f t="shared" si="0"/>
        <v>5001333302720140046000</v>
      </c>
      <c r="Q20" s="81" t="str">
        <f t="shared" si="2"/>
        <v>SI</v>
      </c>
      <c r="R20" s="41"/>
      <c r="S20" s="40" t="s">
        <v>509</v>
      </c>
      <c r="T20" s="91" t="s">
        <v>228</v>
      </c>
      <c r="U20" s="41">
        <v>66000000</v>
      </c>
      <c r="V20" s="47">
        <v>73432582.819734856</v>
      </c>
      <c r="W20" s="100"/>
      <c r="X20" s="45">
        <f t="shared" si="3"/>
        <v>70796890.121483088</v>
      </c>
      <c r="Y20" s="45">
        <f t="shared" si="4"/>
        <v>2635692.6982517689</v>
      </c>
      <c r="Z20" s="86" t="str">
        <f t="shared" si="5"/>
        <v>NO</v>
      </c>
      <c r="AA20" s="43" t="str">
        <f t="shared" si="1"/>
        <v>Administrativo</v>
      </c>
      <c r="AB20" s="43" t="str">
        <f t="shared" si="6"/>
        <v>SI</v>
      </c>
      <c r="AC20" s="81" t="str">
        <f t="shared" si="7"/>
        <v>SI</v>
      </c>
    </row>
    <row r="21" spans="2:30" s="38" customFormat="1" ht="15" x14ac:dyDescent="0.2">
      <c r="C21" s="56">
        <f>+C20-V10</f>
        <v>0</v>
      </c>
      <c r="D21" s="57">
        <f>+D20-V11</f>
        <v>0</v>
      </c>
      <c r="E21" s="98"/>
      <c r="F21" s="98"/>
      <c r="G21" s="46"/>
      <c r="H21" s="46"/>
      <c r="I21" s="46"/>
      <c r="J21" s="46"/>
      <c r="K21" s="46"/>
      <c r="L21" s="40" t="s">
        <v>515</v>
      </c>
      <c r="M21" s="66" t="s">
        <v>228</v>
      </c>
      <c r="N21" s="41">
        <v>384000000</v>
      </c>
      <c r="O21" s="47">
        <v>417411151.14762855</v>
      </c>
      <c r="P21" s="43" t="str">
        <f t="shared" si="0"/>
        <v>73001333300120130059500</v>
      </c>
      <c r="Q21" s="81" t="str">
        <f t="shared" si="2"/>
        <v>SI</v>
      </c>
      <c r="R21" s="41"/>
      <c r="S21" s="40" t="s">
        <v>515</v>
      </c>
      <c r="T21" s="91" t="s">
        <v>228</v>
      </c>
      <c r="U21" s="41">
        <v>384000000</v>
      </c>
      <c r="V21" s="47">
        <v>433254058.36239398</v>
      </c>
      <c r="W21" s="100"/>
      <c r="X21" s="45">
        <f t="shared" si="3"/>
        <v>417411151.14762855</v>
      </c>
      <c r="Y21" s="45">
        <f t="shared" si="4"/>
        <v>15842907.214765429</v>
      </c>
      <c r="Z21" s="86" t="str">
        <f t="shared" si="5"/>
        <v>NO</v>
      </c>
      <c r="AA21" s="43" t="str">
        <f t="shared" si="1"/>
        <v>Administrativo</v>
      </c>
      <c r="AB21" s="43" t="str">
        <f t="shared" si="6"/>
        <v>SI</v>
      </c>
      <c r="AC21" s="81" t="str">
        <f t="shared" si="7"/>
        <v>SI</v>
      </c>
    </row>
    <row r="22" spans="2:30" s="38" customFormat="1" ht="15" x14ac:dyDescent="0.2">
      <c r="B22" s="31"/>
      <c r="C22" s="31"/>
      <c r="D22" s="31"/>
      <c r="G22" s="46"/>
      <c r="H22" s="46"/>
      <c r="I22" s="46"/>
      <c r="J22" s="46"/>
      <c r="K22" s="46"/>
      <c r="L22" s="40" t="s">
        <v>545</v>
      </c>
      <c r="M22" s="66" t="s">
        <v>228</v>
      </c>
      <c r="N22" s="41">
        <v>169194239</v>
      </c>
      <c r="O22" s="47">
        <v>172803606.48711529</v>
      </c>
      <c r="P22" s="43" t="str">
        <f t="shared" si="0"/>
        <v>5001333302920140185900</v>
      </c>
      <c r="Q22" s="81" t="str">
        <f t="shared" si="2"/>
        <v>SI</v>
      </c>
      <c r="R22" s="41"/>
      <c r="S22" s="40" t="s">
        <v>545</v>
      </c>
      <c r="T22" s="91" t="s">
        <v>228</v>
      </c>
      <c r="U22" s="41">
        <v>169194239</v>
      </c>
      <c r="V22" s="47">
        <v>179510312.62764761</v>
      </c>
      <c r="W22" s="100"/>
      <c r="X22" s="45">
        <f t="shared" si="3"/>
        <v>172803606.48711529</v>
      </c>
      <c r="Y22" s="45">
        <f t="shared" si="4"/>
        <v>6706706.1405323148</v>
      </c>
      <c r="Z22" s="86" t="str">
        <f t="shared" si="5"/>
        <v>NO</v>
      </c>
      <c r="AA22" s="43" t="str">
        <f t="shared" si="1"/>
        <v>Administrativo</v>
      </c>
      <c r="AB22" s="43" t="str">
        <f t="shared" si="6"/>
        <v>SI</v>
      </c>
      <c r="AC22" s="81" t="str">
        <f t="shared" si="7"/>
        <v>SI</v>
      </c>
    </row>
    <row r="23" spans="2:30" s="38" customFormat="1" ht="15" x14ac:dyDescent="0.2">
      <c r="B23" s="238" t="s">
        <v>811</v>
      </c>
      <c r="C23" s="238"/>
      <c r="D23" s="238"/>
      <c r="E23" s="238"/>
      <c r="F23" s="238"/>
      <c r="G23" s="46"/>
      <c r="H23" s="46"/>
      <c r="I23" s="46"/>
      <c r="J23" s="46"/>
      <c r="K23" s="46"/>
      <c r="L23" s="40" t="s">
        <v>553</v>
      </c>
      <c r="M23" s="66" t="s">
        <v>228</v>
      </c>
      <c r="N23" s="41">
        <v>26217242</v>
      </c>
      <c r="O23" s="47">
        <v>26089546.784090616</v>
      </c>
      <c r="P23" s="43" t="str">
        <f t="shared" si="0"/>
        <v>5001333301520150051000</v>
      </c>
      <c r="Q23" s="81" t="str">
        <f t="shared" si="2"/>
        <v>SI</v>
      </c>
      <c r="R23" s="41"/>
      <c r="S23" s="40" t="s">
        <v>553</v>
      </c>
      <c r="T23" s="91" t="s">
        <v>228</v>
      </c>
      <c r="U23" s="41">
        <v>26217242</v>
      </c>
      <c r="V23" s="47">
        <v>27121509.690698545</v>
      </c>
      <c r="W23" s="100"/>
      <c r="X23" s="45">
        <f t="shared" si="3"/>
        <v>26089546.784090616</v>
      </c>
      <c r="Y23" s="45">
        <f t="shared" si="4"/>
        <v>1031962.9066079296</v>
      </c>
      <c r="Z23" s="86" t="str">
        <f t="shared" si="5"/>
        <v>NO</v>
      </c>
      <c r="AA23" s="43" t="str">
        <f t="shared" si="1"/>
        <v>Administrativo</v>
      </c>
      <c r="AB23" s="43" t="str">
        <f t="shared" si="6"/>
        <v>SI</v>
      </c>
      <c r="AC23" s="81" t="str">
        <f t="shared" si="7"/>
        <v>SI</v>
      </c>
    </row>
    <row r="24" spans="2:30" ht="15" x14ac:dyDescent="0.2">
      <c r="B24" s="62" t="s">
        <v>36</v>
      </c>
      <c r="C24" s="62" t="s">
        <v>802</v>
      </c>
      <c r="D24" s="62" t="s">
        <v>803</v>
      </c>
      <c r="E24" s="62" t="s">
        <v>816</v>
      </c>
      <c r="F24" s="62" t="s">
        <v>817</v>
      </c>
      <c r="G24" s="46"/>
      <c r="H24" s="46"/>
      <c r="I24" s="46"/>
      <c r="J24" s="46"/>
      <c r="K24" s="46"/>
      <c r="L24" s="59" t="s">
        <v>557</v>
      </c>
      <c r="M24" s="66" t="s">
        <v>228</v>
      </c>
      <c r="N24" s="75">
        <v>148160723</v>
      </c>
      <c r="O24" s="60">
        <v>143804343.62719044</v>
      </c>
      <c r="P24" s="43" t="str">
        <f t="shared" si="0"/>
        <v>5001233300020150138300</v>
      </c>
      <c r="Q24" s="81" t="str">
        <f t="shared" si="2"/>
        <v>SI</v>
      </c>
      <c r="S24" s="59" t="s">
        <v>557</v>
      </c>
      <c r="T24" s="92" t="s">
        <v>228</v>
      </c>
      <c r="U24" s="75">
        <v>148160723</v>
      </c>
      <c r="V24" s="60">
        <v>149564571.50552979</v>
      </c>
      <c r="X24" s="45">
        <f t="shared" si="3"/>
        <v>143804343.62719044</v>
      </c>
      <c r="Y24" s="45">
        <f t="shared" si="4"/>
        <v>5760227.8783393502</v>
      </c>
      <c r="Z24" s="86" t="str">
        <f t="shared" si="5"/>
        <v>NO</v>
      </c>
      <c r="AA24" s="43" t="str">
        <f t="shared" si="1"/>
        <v>Administrativo</v>
      </c>
      <c r="AB24" s="43" t="str">
        <f t="shared" si="6"/>
        <v>SI</v>
      </c>
      <c r="AC24" s="81" t="str">
        <f t="shared" si="7"/>
        <v>SI</v>
      </c>
      <c r="AD24" s="38"/>
    </row>
    <row r="25" spans="2:30" ht="15" x14ac:dyDescent="0.2">
      <c r="B25" s="33" t="s">
        <v>11</v>
      </c>
      <c r="C25" s="34">
        <f>+COUNTIFS($T$13:$T$264,B25,$AC$13:$AC$264,"SI")</f>
        <v>0</v>
      </c>
      <c r="D25" s="34">
        <f>SUMIFS($Y$13:$Y$264,$T$13:$T$264,B25,$AC$13:$AC$264,"SI")</f>
        <v>0</v>
      </c>
      <c r="E25" s="52">
        <v>5805900003</v>
      </c>
      <c r="F25" s="106">
        <v>5804010101</v>
      </c>
      <c r="G25" s="46"/>
      <c r="H25" s="46"/>
      <c r="I25" s="46"/>
      <c r="J25" s="46"/>
      <c r="K25" s="46"/>
      <c r="L25" s="59" t="s">
        <v>558</v>
      </c>
      <c r="M25" s="66" t="s">
        <v>228</v>
      </c>
      <c r="N25" s="75">
        <v>38160716</v>
      </c>
      <c r="O25" s="60">
        <v>37021269.156957172</v>
      </c>
      <c r="P25" s="43" t="str">
        <f t="shared" si="0"/>
        <v>5001333302820150109300</v>
      </c>
      <c r="Q25" s="81" t="str">
        <f t="shared" si="2"/>
        <v>SI</v>
      </c>
      <c r="S25" s="59" t="s">
        <v>558</v>
      </c>
      <c r="T25" s="92" t="s">
        <v>228</v>
      </c>
      <c r="U25" s="75">
        <v>38160716</v>
      </c>
      <c r="V25" s="60">
        <v>38505590.812050208</v>
      </c>
      <c r="X25" s="45">
        <f t="shared" si="3"/>
        <v>37021269.156957172</v>
      </c>
      <c r="Y25" s="45">
        <f t="shared" si="4"/>
        <v>1484321.6550930366</v>
      </c>
      <c r="Z25" s="86" t="str">
        <f t="shared" si="5"/>
        <v>NO</v>
      </c>
      <c r="AA25" s="43" t="str">
        <f t="shared" si="1"/>
        <v>Administrativo</v>
      </c>
      <c r="AB25" s="43" t="str">
        <f t="shared" si="6"/>
        <v>SI</v>
      </c>
      <c r="AC25" s="81" t="str">
        <f t="shared" si="7"/>
        <v>SI</v>
      </c>
      <c r="AD25" s="38"/>
    </row>
    <row r="26" spans="2:30" ht="15" x14ac:dyDescent="0.2">
      <c r="B26" s="35" t="s">
        <v>227</v>
      </c>
      <c r="C26" s="34">
        <f>+COUNTIFS($T$13:$T$264,B26,$AC$13:$AC$264,"SI")</f>
        <v>24</v>
      </c>
      <c r="D26" s="34">
        <f>SUMIFS($Y$13:$Y$264,$T$13:$T$264,B26,$AC$13:$AC$264,"SI")</f>
        <v>91414502.880443126</v>
      </c>
      <c r="E26" s="52">
        <v>5805900003</v>
      </c>
      <c r="F26" s="106">
        <v>5804010101</v>
      </c>
      <c r="G26" s="46"/>
      <c r="H26" s="46"/>
      <c r="I26" s="46"/>
      <c r="J26" s="46"/>
      <c r="K26" s="46"/>
      <c r="L26" s="59" t="s">
        <v>560</v>
      </c>
      <c r="M26" s="66" t="s">
        <v>228</v>
      </c>
      <c r="N26" s="75">
        <v>41692540</v>
      </c>
      <c r="O26" s="60">
        <v>40444920.072060801</v>
      </c>
      <c r="P26" s="43" t="str">
        <f t="shared" si="0"/>
        <v>5001333370320150015500</v>
      </c>
      <c r="Q26" s="81" t="str">
        <f t="shared" si="2"/>
        <v>SI</v>
      </c>
      <c r="S26" s="59" t="s">
        <v>560</v>
      </c>
      <c r="T26" s="92" t="s">
        <v>228</v>
      </c>
      <c r="U26" s="75">
        <v>41692540</v>
      </c>
      <c r="V26" s="60">
        <v>42066726.841432586</v>
      </c>
      <c r="X26" s="45">
        <f t="shared" si="3"/>
        <v>40444920.072060801</v>
      </c>
      <c r="Y26" s="45">
        <f t="shared" si="4"/>
        <v>1621806.7693717852</v>
      </c>
      <c r="Z26" s="86" t="str">
        <f t="shared" si="5"/>
        <v>NO</v>
      </c>
      <c r="AA26" s="43" t="str">
        <f t="shared" si="1"/>
        <v>Administrativo</v>
      </c>
      <c r="AB26" s="43" t="str">
        <f t="shared" si="6"/>
        <v>SI</v>
      </c>
      <c r="AC26" s="81" t="str">
        <f t="shared" si="7"/>
        <v>SI</v>
      </c>
      <c r="AD26" s="38"/>
    </row>
    <row r="27" spans="2:30" ht="15" x14ac:dyDescent="0.2">
      <c r="B27" s="35" t="s">
        <v>10</v>
      </c>
      <c r="C27" s="34">
        <f>+COUNTIFS($T$13:$T$264,B27,$AC$13:$AC$264,"SI")</f>
        <v>8</v>
      </c>
      <c r="D27" s="34">
        <f>SUMIFS($Y$13:$Y$264,$T$13:$T$264,B27,$AC$13:$AC$264,"SI")</f>
        <v>11941606.666656971</v>
      </c>
      <c r="E27" s="52">
        <v>5805900003</v>
      </c>
      <c r="F27" s="106">
        <v>5804010101</v>
      </c>
      <c r="G27" s="46"/>
      <c r="H27" s="46"/>
      <c r="I27" s="46"/>
      <c r="J27" s="46"/>
      <c r="K27" s="46"/>
      <c r="L27" s="59" t="s">
        <v>586</v>
      </c>
      <c r="M27" s="66" t="s">
        <v>228</v>
      </c>
      <c r="N27" s="75">
        <v>35200000</v>
      </c>
      <c r="O27" s="60">
        <v>30068856.002226479</v>
      </c>
      <c r="P27" s="43" t="str">
        <f t="shared" si="0"/>
        <v>5001233300020170039900</v>
      </c>
      <c r="Q27" s="81" t="str">
        <f t="shared" si="2"/>
        <v>SI</v>
      </c>
      <c r="S27" s="59" t="s">
        <v>586</v>
      </c>
      <c r="T27" s="92" t="s">
        <v>228</v>
      </c>
      <c r="U27" s="75">
        <v>35200000</v>
      </c>
      <c r="V27" s="60">
        <v>31357394.870192129</v>
      </c>
      <c r="X27" s="45">
        <f t="shared" si="3"/>
        <v>30068856.002226479</v>
      </c>
      <c r="Y27" s="45">
        <f t="shared" si="4"/>
        <v>1288538.8679656498</v>
      </c>
      <c r="Z27" s="86" t="str">
        <f t="shared" si="5"/>
        <v>NO</v>
      </c>
      <c r="AA27" s="43" t="str">
        <f t="shared" si="1"/>
        <v>Administrativo</v>
      </c>
      <c r="AB27" s="43" t="str">
        <f t="shared" si="6"/>
        <v>SI</v>
      </c>
      <c r="AC27" s="81" t="str">
        <f t="shared" si="7"/>
        <v>SI</v>
      </c>
      <c r="AD27" s="38"/>
    </row>
    <row r="28" spans="2:30" ht="15" x14ac:dyDescent="0.2">
      <c r="B28" s="33" t="s">
        <v>35</v>
      </c>
      <c r="C28" s="34">
        <f>+COUNTIFS($T$13:$T$264,B28,$AC$13:$AC$264,"SI")</f>
        <v>0</v>
      </c>
      <c r="D28" s="34">
        <f>SUMIFS($Y$13:$Y$264,$T$13:$T$264,B28,$AC$13:$AC$264,"SI")</f>
        <v>0</v>
      </c>
      <c r="E28" s="52">
        <v>5805900003</v>
      </c>
      <c r="F28" s="106">
        <v>5804010101</v>
      </c>
      <c r="G28" s="46"/>
      <c r="H28" s="46"/>
      <c r="I28" s="46"/>
      <c r="J28" s="46"/>
      <c r="K28" s="46"/>
      <c r="L28" s="59" t="s">
        <v>587</v>
      </c>
      <c r="M28" s="66" t="s">
        <v>228</v>
      </c>
      <c r="N28" s="75">
        <v>19030795</v>
      </c>
      <c r="O28" s="60">
        <v>18633474.242866881</v>
      </c>
      <c r="P28" s="43" t="str">
        <f t="shared" si="0"/>
        <v>5001333301620150072600</v>
      </c>
      <c r="Q28" s="81" t="str">
        <f t="shared" si="2"/>
        <v>SI</v>
      </c>
      <c r="S28" s="59" t="s">
        <v>587</v>
      </c>
      <c r="T28" s="92" t="s">
        <v>228</v>
      </c>
      <c r="U28" s="75">
        <v>19030795</v>
      </c>
      <c r="V28" s="60">
        <v>19376943.241144676</v>
      </c>
      <c r="X28" s="45">
        <f t="shared" si="3"/>
        <v>18633474.242866881</v>
      </c>
      <c r="Y28" s="45">
        <f t="shared" si="4"/>
        <v>743468.99827779457</v>
      </c>
      <c r="Z28" s="86" t="str">
        <f t="shared" si="5"/>
        <v>NO</v>
      </c>
      <c r="AA28" s="43" t="str">
        <f t="shared" si="1"/>
        <v>Administrativo</v>
      </c>
      <c r="AB28" s="43" t="str">
        <f t="shared" si="6"/>
        <v>SI</v>
      </c>
      <c r="AC28" s="81" t="str">
        <f t="shared" si="7"/>
        <v>SI</v>
      </c>
      <c r="AD28" s="38"/>
    </row>
    <row r="29" spans="2:30" ht="15" x14ac:dyDescent="0.2">
      <c r="B29" s="36" t="s">
        <v>784</v>
      </c>
      <c r="C29" s="37">
        <f>SUM(C25:C28)</f>
        <v>32</v>
      </c>
      <c r="D29" s="37">
        <f>SUM(D25:D28)</f>
        <v>103356109.5471001</v>
      </c>
      <c r="E29" s="51"/>
      <c r="F29" s="51"/>
      <c r="G29" s="46"/>
      <c r="H29" s="46"/>
      <c r="I29" s="46"/>
      <c r="J29" s="46"/>
      <c r="K29" s="46"/>
      <c r="L29" s="59" t="s">
        <v>596</v>
      </c>
      <c r="M29" s="66" t="s">
        <v>229</v>
      </c>
      <c r="N29" s="75">
        <v>30000000</v>
      </c>
      <c r="O29" s="60">
        <v>25614823.600303691</v>
      </c>
      <c r="P29" s="43" t="str">
        <f t="shared" si="0"/>
        <v>5001310501220170014600</v>
      </c>
      <c r="Q29" s="81" t="str">
        <f t="shared" si="2"/>
        <v>SI</v>
      </c>
      <c r="S29" s="59" t="s">
        <v>596</v>
      </c>
      <c r="T29" s="92" t="s">
        <v>229</v>
      </c>
      <c r="U29" s="75">
        <v>30000000</v>
      </c>
      <c r="V29" s="60">
        <v>26713463.552841216</v>
      </c>
      <c r="X29" s="45">
        <f t="shared" si="3"/>
        <v>25614823.600303691</v>
      </c>
      <c r="Y29" s="45">
        <f t="shared" si="4"/>
        <v>1098639.9525375254</v>
      </c>
      <c r="Z29" s="86" t="str">
        <f t="shared" si="5"/>
        <v>NO</v>
      </c>
      <c r="AA29" s="43" t="str">
        <f t="shared" si="1"/>
        <v>Laboral</v>
      </c>
      <c r="AB29" s="43" t="str">
        <f t="shared" si="6"/>
        <v>SI</v>
      </c>
      <c r="AC29" s="81" t="str">
        <f t="shared" si="7"/>
        <v>SI</v>
      </c>
      <c r="AD29" s="38"/>
    </row>
    <row r="30" spans="2:30" ht="15" x14ac:dyDescent="0.2">
      <c r="G30" s="46"/>
      <c r="H30" s="46"/>
      <c r="I30" s="46"/>
      <c r="J30" s="46"/>
      <c r="K30" s="46"/>
      <c r="L30" s="59" t="s">
        <v>604</v>
      </c>
      <c r="M30" s="66" t="s">
        <v>228</v>
      </c>
      <c r="N30" s="75">
        <v>50000000</v>
      </c>
      <c r="O30" s="60">
        <v>42751612.532322519</v>
      </c>
      <c r="P30" s="43" t="str">
        <f t="shared" si="0"/>
        <v>5001333303520170043300</v>
      </c>
      <c r="Q30" s="81" t="str">
        <f t="shared" si="2"/>
        <v>SI</v>
      </c>
      <c r="S30" s="59" t="s">
        <v>604</v>
      </c>
      <c r="T30" s="92" t="s">
        <v>228</v>
      </c>
      <c r="U30" s="75">
        <v>50000000</v>
      </c>
      <c r="V30" s="60">
        <v>44580408.862692341</v>
      </c>
      <c r="X30" s="45">
        <f t="shared" si="3"/>
        <v>42751612.532322519</v>
      </c>
      <c r="Y30" s="45">
        <f t="shared" si="4"/>
        <v>1828796.3303698227</v>
      </c>
      <c r="Z30" s="86" t="str">
        <f t="shared" si="5"/>
        <v>NO</v>
      </c>
      <c r="AA30" s="43" t="str">
        <f t="shared" si="1"/>
        <v>Administrativo</v>
      </c>
      <c r="AB30" s="43" t="str">
        <f t="shared" si="6"/>
        <v>SI</v>
      </c>
      <c r="AC30" s="81" t="str">
        <f t="shared" si="7"/>
        <v>SI</v>
      </c>
      <c r="AD30" s="38"/>
    </row>
    <row r="31" spans="2:30" ht="15" x14ac:dyDescent="0.2">
      <c r="B31" s="238" t="s">
        <v>812</v>
      </c>
      <c r="C31" s="238"/>
      <c r="D31" s="238"/>
      <c r="E31" s="238"/>
      <c r="F31" s="238"/>
      <c r="G31" s="46"/>
      <c r="H31" s="46"/>
      <c r="I31" s="46"/>
      <c r="J31" s="46"/>
      <c r="K31" s="46"/>
      <c r="L31" s="59" t="s">
        <v>608</v>
      </c>
      <c r="M31" s="66" t="s">
        <v>229</v>
      </c>
      <c r="N31" s="75">
        <v>19105896</v>
      </c>
      <c r="O31" s="60">
        <v>16909843.96389503</v>
      </c>
      <c r="P31" s="43" t="str">
        <f t="shared" si="0"/>
        <v>5001310501920170040700</v>
      </c>
      <c r="Q31" s="81" t="str">
        <f t="shared" si="2"/>
        <v>SI</v>
      </c>
      <c r="S31" s="59" t="s">
        <v>608</v>
      </c>
      <c r="T31" s="92" t="s">
        <v>229</v>
      </c>
      <c r="U31" s="75">
        <v>19105896</v>
      </c>
      <c r="V31" s="60">
        <v>17575244.033874251</v>
      </c>
      <c r="X31" s="45">
        <f t="shared" si="3"/>
        <v>16909843.96389503</v>
      </c>
      <c r="Y31" s="45">
        <f t="shared" si="4"/>
        <v>665400.06997922063</v>
      </c>
      <c r="Z31" s="86" t="str">
        <f t="shared" si="5"/>
        <v>NO</v>
      </c>
      <c r="AA31" s="43" t="str">
        <f t="shared" si="1"/>
        <v>Laboral</v>
      </c>
      <c r="AB31" s="43" t="str">
        <f t="shared" si="6"/>
        <v>SI</v>
      </c>
      <c r="AC31" s="81" t="str">
        <f t="shared" si="7"/>
        <v>SI</v>
      </c>
      <c r="AD31" s="38"/>
    </row>
    <row r="32" spans="2:30" ht="15" x14ac:dyDescent="0.2">
      <c r="B32" s="62" t="s">
        <v>36</v>
      </c>
      <c r="C32" s="62" t="s">
        <v>802</v>
      </c>
      <c r="D32" s="62" t="s">
        <v>803</v>
      </c>
      <c r="E32" s="62" t="s">
        <v>816</v>
      </c>
      <c r="F32" s="62" t="s">
        <v>817</v>
      </c>
      <c r="G32" s="46"/>
      <c r="H32" s="46"/>
      <c r="I32" s="46"/>
      <c r="J32" s="46"/>
      <c r="K32" s="46"/>
      <c r="L32" s="59" t="s">
        <v>615</v>
      </c>
      <c r="M32" s="66" t="s">
        <v>228</v>
      </c>
      <c r="N32" s="75">
        <v>50000000</v>
      </c>
      <c r="O32" s="60">
        <v>42410274.404459774</v>
      </c>
      <c r="P32" s="43" t="str">
        <f t="shared" si="0"/>
        <v>5001333302220170014900</v>
      </c>
      <c r="Q32" s="81" t="str">
        <f t="shared" si="2"/>
        <v>SI</v>
      </c>
      <c r="S32" s="59" t="s">
        <v>615</v>
      </c>
      <c r="T32" s="92" t="s">
        <v>228</v>
      </c>
      <c r="U32" s="75">
        <v>50000000</v>
      </c>
      <c r="V32" s="60">
        <v>44235705.597932361</v>
      </c>
      <c r="X32" s="45">
        <f t="shared" si="3"/>
        <v>42410274.404459774</v>
      </c>
      <c r="Y32" s="45">
        <f t="shared" si="4"/>
        <v>1825431.1934725866</v>
      </c>
      <c r="Z32" s="86" t="str">
        <f t="shared" si="5"/>
        <v>NO</v>
      </c>
      <c r="AA32" s="43" t="str">
        <f t="shared" si="1"/>
        <v>Administrativo</v>
      </c>
      <c r="AB32" s="43" t="str">
        <f t="shared" si="6"/>
        <v>SI</v>
      </c>
      <c r="AC32" s="81" t="str">
        <f t="shared" si="7"/>
        <v>SI</v>
      </c>
      <c r="AD32" s="38"/>
    </row>
    <row r="33" spans="2:30" ht="15" x14ac:dyDescent="0.2">
      <c r="B33" s="33" t="s">
        <v>11</v>
      </c>
      <c r="C33" s="34">
        <f>+COUNTIFS($T$13:$T$264,B33,$AB$13:$AB$264,"NO")</f>
        <v>0</v>
      </c>
      <c r="D33" s="34">
        <f>SUMIFS($V$13:$V$264,$T$13:$T$264,B33,$AB$13:$AB$264,"NO")</f>
        <v>0</v>
      </c>
      <c r="E33" s="52">
        <v>5368010101</v>
      </c>
      <c r="F33" s="52">
        <v>5368010101</v>
      </c>
      <c r="G33" s="46"/>
      <c r="H33" s="46"/>
      <c r="I33" s="46"/>
      <c r="J33" s="46"/>
      <c r="K33" s="46"/>
      <c r="L33" s="59" t="s">
        <v>619</v>
      </c>
      <c r="M33" s="66" t="s">
        <v>228</v>
      </c>
      <c r="N33" s="75">
        <v>38052966</v>
      </c>
      <c r="O33" s="60">
        <v>32534328.54841689</v>
      </c>
      <c r="P33" s="43" t="str">
        <f t="shared" si="0"/>
        <v>5001233300020170049200</v>
      </c>
      <c r="Q33" s="81" t="str">
        <f t="shared" si="2"/>
        <v>SI</v>
      </c>
      <c r="S33" s="59" t="s">
        <v>619</v>
      </c>
      <c r="T33" s="92" t="s">
        <v>228</v>
      </c>
      <c r="U33" s="75">
        <v>38052966</v>
      </c>
      <c r="V33" s="60">
        <v>33926233.480458185</v>
      </c>
      <c r="X33" s="45">
        <f t="shared" si="3"/>
        <v>32534328.54841689</v>
      </c>
      <c r="Y33" s="45">
        <f t="shared" si="4"/>
        <v>1391904.9320412949</v>
      </c>
      <c r="Z33" s="86" t="str">
        <f t="shared" si="5"/>
        <v>NO</v>
      </c>
      <c r="AA33" s="43" t="str">
        <f t="shared" si="1"/>
        <v>Administrativo</v>
      </c>
      <c r="AB33" s="43" t="str">
        <f t="shared" si="6"/>
        <v>SI</v>
      </c>
      <c r="AC33" s="81" t="str">
        <f t="shared" si="7"/>
        <v>SI</v>
      </c>
      <c r="AD33" s="38"/>
    </row>
    <row r="34" spans="2:30" ht="15" x14ac:dyDescent="0.2">
      <c r="B34" s="35" t="s">
        <v>227</v>
      </c>
      <c r="C34" s="34">
        <f>+COUNTIFS($T$13:$T$264,B34,$AB$13:$AB$264,"NO")</f>
        <v>0</v>
      </c>
      <c r="D34" s="34">
        <f>SUMIFS($V$13:$V$264,$T$13:$T$264,B34,$AB$13:$AB$264,"NO")</f>
        <v>0</v>
      </c>
      <c r="E34" s="52">
        <v>5368030101</v>
      </c>
      <c r="F34" s="52">
        <v>5368030101</v>
      </c>
      <c r="G34" s="46"/>
      <c r="H34" s="46"/>
      <c r="I34" s="46"/>
      <c r="J34" s="46"/>
      <c r="K34" s="46"/>
      <c r="L34" s="59" t="s">
        <v>620</v>
      </c>
      <c r="M34" s="66" t="s">
        <v>228</v>
      </c>
      <c r="N34" s="75">
        <v>38048641</v>
      </c>
      <c r="O34" s="60">
        <v>31795980.823079456</v>
      </c>
      <c r="P34" s="43" t="str">
        <f t="shared" si="0"/>
        <v>5001333301820170045900</v>
      </c>
      <c r="Q34" s="81" t="str">
        <f t="shared" si="2"/>
        <v>SI</v>
      </c>
      <c r="S34" s="59" t="s">
        <v>620</v>
      </c>
      <c r="T34" s="92" t="s">
        <v>228</v>
      </c>
      <c r="U34" s="75">
        <v>38048641</v>
      </c>
      <c r="V34" s="60">
        <v>33190695.289265547</v>
      </c>
      <c r="X34" s="45">
        <f t="shared" si="3"/>
        <v>31795980.823079456</v>
      </c>
      <c r="Y34" s="45">
        <f t="shared" si="4"/>
        <v>1394714.4661860913</v>
      </c>
      <c r="Z34" s="86" t="str">
        <f t="shared" si="5"/>
        <v>NO</v>
      </c>
      <c r="AA34" s="43" t="str">
        <f t="shared" si="1"/>
        <v>Administrativo</v>
      </c>
      <c r="AB34" s="43" t="str">
        <f t="shared" si="6"/>
        <v>SI</v>
      </c>
      <c r="AC34" s="81" t="str">
        <f t="shared" si="7"/>
        <v>SI</v>
      </c>
      <c r="AD34" s="38"/>
    </row>
    <row r="35" spans="2:30" ht="15" x14ac:dyDescent="0.2">
      <c r="B35" s="35" t="s">
        <v>10</v>
      </c>
      <c r="C35" s="34">
        <f>+COUNTIFS($T$13:$T$264,B35,$AB$13:$AB$264,"NO")</f>
        <v>0</v>
      </c>
      <c r="D35" s="34">
        <f>SUMIFS($V$13:$V$264,$T$13:$T$264,B35,$AB$13:$AB$264,"NO")</f>
        <v>0</v>
      </c>
      <c r="E35" s="52">
        <v>5368050101</v>
      </c>
      <c r="F35" s="52">
        <v>5368050101</v>
      </c>
      <c r="G35" s="46"/>
      <c r="H35" s="46"/>
      <c r="I35" s="46"/>
      <c r="J35" s="46"/>
      <c r="K35" s="46"/>
      <c r="L35" s="59" t="s">
        <v>631</v>
      </c>
      <c r="M35" s="66" t="s">
        <v>228</v>
      </c>
      <c r="N35" s="75">
        <v>12816652</v>
      </c>
      <c r="O35" s="60">
        <v>10696441.707357384</v>
      </c>
      <c r="P35" s="43" t="str">
        <f t="shared" si="0"/>
        <v>63001333300220170026100</v>
      </c>
      <c r="Q35" s="81" t="str">
        <f t="shared" si="2"/>
        <v>SI</v>
      </c>
      <c r="S35" s="59" t="s">
        <v>631</v>
      </c>
      <c r="T35" s="92" t="s">
        <v>228</v>
      </c>
      <c r="U35" s="75">
        <v>12816652</v>
      </c>
      <c r="V35" s="60">
        <v>11166619.817332294</v>
      </c>
      <c r="X35" s="45">
        <f t="shared" si="3"/>
        <v>10696441.707357384</v>
      </c>
      <c r="Y35" s="45">
        <f t="shared" si="4"/>
        <v>470178.10997490957</v>
      </c>
      <c r="Z35" s="86" t="str">
        <f t="shared" si="5"/>
        <v>NO</v>
      </c>
      <c r="AA35" s="43" t="str">
        <f t="shared" si="1"/>
        <v>Administrativo</v>
      </c>
      <c r="AB35" s="43" t="str">
        <f t="shared" si="6"/>
        <v>SI</v>
      </c>
      <c r="AC35" s="81" t="str">
        <f t="shared" si="7"/>
        <v>SI</v>
      </c>
      <c r="AD35" s="38"/>
    </row>
    <row r="36" spans="2:30" ht="15" x14ac:dyDescent="0.2">
      <c r="B36" s="33" t="s">
        <v>35</v>
      </c>
      <c r="C36" s="34">
        <f>+COUNTIFS($T$13:$T$264,B36,$AB$13:$AB$264,"NO")</f>
        <v>0</v>
      </c>
      <c r="D36" s="34">
        <f>SUMIFS($V$13:$V$264,$T$13:$T$264,B36,$AB$13:$AB$264,"NO")</f>
        <v>0</v>
      </c>
      <c r="E36" s="52">
        <v>5368900101</v>
      </c>
      <c r="F36" s="52">
        <v>5368900101</v>
      </c>
      <c r="G36" s="46"/>
      <c r="H36" s="46"/>
      <c r="I36" s="46"/>
      <c r="J36" s="46"/>
      <c r="K36" s="46"/>
      <c r="L36" s="59" t="s">
        <v>645</v>
      </c>
      <c r="M36" s="66" t="s">
        <v>228</v>
      </c>
      <c r="N36" s="75">
        <v>163145540</v>
      </c>
      <c r="O36" s="60">
        <v>136925093.54381227</v>
      </c>
      <c r="P36" s="43" t="str">
        <f t="shared" si="0"/>
        <v>5001233300020170271900</v>
      </c>
      <c r="Q36" s="81" t="str">
        <f t="shared" si="2"/>
        <v>SI</v>
      </c>
      <c r="S36" s="59" t="s">
        <v>645</v>
      </c>
      <c r="T36" s="92" t="s">
        <v>228</v>
      </c>
      <c r="U36" s="75">
        <v>163145540</v>
      </c>
      <c r="V36" s="60">
        <v>142750544.41394171</v>
      </c>
      <c r="X36" s="45">
        <f t="shared" si="3"/>
        <v>136925093.54381227</v>
      </c>
      <c r="Y36" s="45">
        <f t="shared" si="4"/>
        <v>5825450.8701294363</v>
      </c>
      <c r="Z36" s="86" t="str">
        <f t="shared" si="5"/>
        <v>NO</v>
      </c>
      <c r="AA36" s="43" t="str">
        <f t="shared" si="1"/>
        <v>Administrativo</v>
      </c>
      <c r="AB36" s="43" t="str">
        <f t="shared" si="6"/>
        <v>SI</v>
      </c>
      <c r="AC36" s="81" t="str">
        <f t="shared" si="7"/>
        <v>SI</v>
      </c>
      <c r="AD36" s="38"/>
    </row>
    <row r="37" spans="2:30" ht="15" x14ac:dyDescent="0.2">
      <c r="B37" s="36" t="s">
        <v>784</v>
      </c>
      <c r="C37" s="37">
        <f>SUM(C33:C36)</f>
        <v>0</v>
      </c>
      <c r="D37" s="37">
        <f>SUM(D33:D36)</f>
        <v>0</v>
      </c>
      <c r="E37" s="51"/>
      <c r="F37" s="51"/>
      <c r="G37" s="46"/>
      <c r="H37" s="46"/>
      <c r="I37" s="46"/>
      <c r="J37" s="46"/>
      <c r="K37" s="46"/>
      <c r="L37" s="59" t="s">
        <v>654</v>
      </c>
      <c r="M37" s="66" t="s">
        <v>229</v>
      </c>
      <c r="N37" s="75">
        <v>11851626</v>
      </c>
      <c r="O37" s="60">
        <v>9971296.1896790899</v>
      </c>
      <c r="P37" s="43" t="str">
        <f t="shared" si="0"/>
        <v>5001410500520160103700</v>
      </c>
      <c r="Q37" s="81" t="str">
        <f t="shared" si="2"/>
        <v>SI</v>
      </c>
      <c r="S37" s="59" t="s">
        <v>654</v>
      </c>
      <c r="T37" s="92" t="s">
        <v>229</v>
      </c>
      <c r="U37" s="75">
        <v>11851626</v>
      </c>
      <c r="V37" s="60">
        <v>10404689.402205748</v>
      </c>
      <c r="X37" s="45">
        <f t="shared" si="3"/>
        <v>9971296.1896790899</v>
      </c>
      <c r="Y37" s="45">
        <f t="shared" si="4"/>
        <v>433393.21252665855</v>
      </c>
      <c r="Z37" s="86" t="str">
        <f t="shared" si="5"/>
        <v>NO</v>
      </c>
      <c r="AA37" s="43" t="str">
        <f t="shared" si="1"/>
        <v>Laboral</v>
      </c>
      <c r="AB37" s="43" t="str">
        <f t="shared" si="6"/>
        <v>SI</v>
      </c>
      <c r="AC37" s="81" t="str">
        <f t="shared" si="7"/>
        <v>SI</v>
      </c>
      <c r="AD37" s="38"/>
    </row>
    <row r="38" spans="2:30" ht="15" x14ac:dyDescent="0.2">
      <c r="G38" s="46"/>
      <c r="H38" s="46"/>
      <c r="I38" s="46"/>
      <c r="J38" s="46"/>
      <c r="K38" s="46"/>
      <c r="L38" s="59" t="s">
        <v>655</v>
      </c>
      <c r="M38" s="66" t="s">
        <v>228</v>
      </c>
      <c r="N38" s="75">
        <v>276706697</v>
      </c>
      <c r="O38" s="60">
        <v>229282804.29568574</v>
      </c>
      <c r="P38" s="43" t="str">
        <f t="shared" si="0"/>
        <v>5001233300020180016200</v>
      </c>
      <c r="Q38" s="81" t="str">
        <f t="shared" si="2"/>
        <v>SI</v>
      </c>
      <c r="S38" s="59" t="s">
        <v>655</v>
      </c>
      <c r="T38" s="92" t="s">
        <v>228</v>
      </c>
      <c r="U38" s="75">
        <v>276706697</v>
      </c>
      <c r="V38" s="60">
        <v>239099568.89916453</v>
      </c>
      <c r="X38" s="45">
        <f t="shared" si="3"/>
        <v>229282804.29568574</v>
      </c>
      <c r="Y38" s="45">
        <f t="shared" si="4"/>
        <v>9816764.6034787893</v>
      </c>
      <c r="Z38" s="86" t="str">
        <f t="shared" si="5"/>
        <v>NO</v>
      </c>
      <c r="AA38" s="43" t="str">
        <f t="shared" si="1"/>
        <v>Administrativo</v>
      </c>
      <c r="AB38" s="43" t="str">
        <f t="shared" si="6"/>
        <v>SI</v>
      </c>
      <c r="AC38" s="81" t="str">
        <f t="shared" si="7"/>
        <v>SI</v>
      </c>
      <c r="AD38" s="38"/>
    </row>
    <row r="39" spans="2:30" ht="15" x14ac:dyDescent="0.2">
      <c r="B39" s="238" t="s">
        <v>813</v>
      </c>
      <c r="C39" s="238"/>
      <c r="D39" s="238"/>
      <c r="E39" s="238"/>
      <c r="F39" s="238"/>
      <c r="G39" s="46"/>
      <c r="H39" s="46"/>
      <c r="I39" s="46"/>
      <c r="J39" s="46"/>
      <c r="K39" s="46"/>
      <c r="L39" s="59" t="s">
        <v>658</v>
      </c>
      <c r="M39" s="66" t="s">
        <v>228</v>
      </c>
      <c r="N39" s="75">
        <v>15624840</v>
      </c>
      <c r="O39" s="60">
        <v>12490657.077225933</v>
      </c>
      <c r="P39" s="43" t="str">
        <f t="shared" si="0"/>
        <v>5001333301120180013600</v>
      </c>
      <c r="Q39" s="81" t="str">
        <f t="shared" si="2"/>
        <v>SI</v>
      </c>
      <c r="S39" s="59" t="s">
        <v>658</v>
      </c>
      <c r="T39" s="92" t="s">
        <v>228</v>
      </c>
      <c r="U39" s="75">
        <v>15624840</v>
      </c>
      <c r="V39" s="60">
        <v>13054381.183739072</v>
      </c>
      <c r="X39" s="45">
        <f t="shared" si="3"/>
        <v>12490657.077225933</v>
      </c>
      <c r="Y39" s="45">
        <f t="shared" si="4"/>
        <v>563724.10651313886</v>
      </c>
      <c r="Z39" s="86" t="str">
        <f t="shared" si="5"/>
        <v>NO</v>
      </c>
      <c r="AA39" s="43" t="str">
        <f t="shared" si="1"/>
        <v>Administrativo</v>
      </c>
      <c r="AB39" s="43" t="str">
        <f t="shared" si="6"/>
        <v>SI</v>
      </c>
      <c r="AC39" s="81" t="str">
        <f t="shared" si="7"/>
        <v>SI</v>
      </c>
      <c r="AD39" s="38"/>
    </row>
    <row r="40" spans="2:30" ht="15" x14ac:dyDescent="0.2">
      <c r="B40" s="62" t="s">
        <v>36</v>
      </c>
      <c r="C40" s="62" t="s">
        <v>802</v>
      </c>
      <c r="D40" s="62" t="s">
        <v>803</v>
      </c>
      <c r="E40" s="62" t="s">
        <v>816</v>
      </c>
      <c r="F40" s="62" t="s">
        <v>817</v>
      </c>
      <c r="G40" s="46"/>
      <c r="H40" s="46"/>
      <c r="I40" s="46"/>
      <c r="J40" s="46"/>
      <c r="K40" s="46"/>
      <c r="L40" s="59" t="s">
        <v>659</v>
      </c>
      <c r="M40" s="66" t="s">
        <v>228</v>
      </c>
      <c r="N40" s="75">
        <v>11277445</v>
      </c>
      <c r="O40" s="60">
        <v>9044851.563159667</v>
      </c>
      <c r="P40" s="43" t="str">
        <f t="shared" si="0"/>
        <v>5001333301420180012600</v>
      </c>
      <c r="Q40" s="81" t="str">
        <f t="shared" si="2"/>
        <v>SI</v>
      </c>
      <c r="S40" s="59" t="s">
        <v>659</v>
      </c>
      <c r="T40" s="92" t="s">
        <v>228</v>
      </c>
      <c r="U40" s="75">
        <v>11277445</v>
      </c>
      <c r="V40" s="60">
        <v>9452521.6473346557</v>
      </c>
      <c r="X40" s="45">
        <f t="shared" si="3"/>
        <v>9044851.563159667</v>
      </c>
      <c r="Y40" s="45">
        <f t="shared" si="4"/>
        <v>407670.08417498879</v>
      </c>
      <c r="Z40" s="86" t="str">
        <f t="shared" si="5"/>
        <v>NO</v>
      </c>
      <c r="AA40" s="43" t="str">
        <f t="shared" si="1"/>
        <v>Administrativo</v>
      </c>
      <c r="AB40" s="43" t="str">
        <f t="shared" si="6"/>
        <v>SI</v>
      </c>
      <c r="AC40" s="81" t="str">
        <f t="shared" si="7"/>
        <v>SI</v>
      </c>
      <c r="AD40" s="38"/>
    </row>
    <row r="41" spans="2:30" ht="15" x14ac:dyDescent="0.2">
      <c r="B41" s="33" t="s">
        <v>11</v>
      </c>
      <c r="C41" s="34">
        <f>COUNTIFS($Z$13:$Z$264,"SI",$T$13:$T$264,B41)</f>
        <v>0</v>
      </c>
      <c r="D41" s="34">
        <f>SUMIFS($Y$13:$Y$264,$T$13:$T$264,B41,$Z$13:$Z$264,"SI")</f>
        <v>0</v>
      </c>
      <c r="E41" s="52">
        <v>5368010101</v>
      </c>
      <c r="F41" s="52">
        <v>5368010101</v>
      </c>
      <c r="G41" s="46"/>
      <c r="H41" s="46"/>
      <c r="I41" s="46"/>
      <c r="J41" s="46"/>
      <c r="K41" s="46"/>
      <c r="L41" s="59" t="s">
        <v>667</v>
      </c>
      <c r="M41" s="66" t="s">
        <v>229</v>
      </c>
      <c r="N41" s="75">
        <v>13611244</v>
      </c>
      <c r="O41" s="60">
        <v>11804266.874932077</v>
      </c>
      <c r="P41" s="43" t="str">
        <f t="shared" si="0"/>
        <v>5001310502020170072500</v>
      </c>
      <c r="Q41" s="81" t="str">
        <f t="shared" si="2"/>
        <v>SI</v>
      </c>
      <c r="S41" s="59" t="s">
        <v>667</v>
      </c>
      <c r="T41" s="92" t="s">
        <v>229</v>
      </c>
      <c r="U41" s="75">
        <v>13611244</v>
      </c>
      <c r="V41" s="60">
        <v>12281300.388589358</v>
      </c>
      <c r="X41" s="45">
        <f t="shared" si="3"/>
        <v>11804266.874932077</v>
      </c>
      <c r="Y41" s="45">
        <f t="shared" si="4"/>
        <v>477033.51365728118</v>
      </c>
      <c r="Z41" s="86" t="str">
        <f t="shared" si="5"/>
        <v>NO</v>
      </c>
      <c r="AA41" s="43" t="str">
        <f t="shared" si="1"/>
        <v>Laboral</v>
      </c>
      <c r="AB41" s="43" t="str">
        <f t="shared" si="6"/>
        <v>SI</v>
      </c>
      <c r="AC41" s="81" t="str">
        <f t="shared" si="7"/>
        <v>SI</v>
      </c>
      <c r="AD41" s="38"/>
    </row>
    <row r="42" spans="2:30" ht="15" x14ac:dyDescent="0.2">
      <c r="B42" s="35" t="s">
        <v>227</v>
      </c>
      <c r="C42" s="34">
        <f>COUNTIFS($Z$13:$Z$264,"SI",$T$13:$T$264,B42)</f>
        <v>0</v>
      </c>
      <c r="D42" s="34">
        <f>SUMIFS($Y$13:$Y$264,$T$13:$T$264,B42,$Z$13:$Z$264,"SI")</f>
        <v>0</v>
      </c>
      <c r="E42" s="52">
        <v>5368030101</v>
      </c>
      <c r="F42" s="52">
        <v>5368030101</v>
      </c>
      <c r="G42" s="46"/>
      <c r="H42" s="46"/>
      <c r="I42" s="46"/>
      <c r="J42" s="46"/>
      <c r="K42" s="46"/>
      <c r="L42" s="59" t="s">
        <v>672</v>
      </c>
      <c r="M42" s="66" t="s">
        <v>228</v>
      </c>
      <c r="N42" s="75">
        <v>53324161</v>
      </c>
      <c r="O42" s="60">
        <v>42439360.259383202</v>
      </c>
      <c r="P42" s="43" t="str">
        <f t="shared" si="0"/>
        <v>5001233300020180111400</v>
      </c>
      <c r="Q42" s="81" t="str">
        <f t="shared" si="2"/>
        <v>SI</v>
      </c>
      <c r="S42" s="59" t="s">
        <v>672</v>
      </c>
      <c r="T42" s="92" t="s">
        <v>228</v>
      </c>
      <c r="U42" s="75">
        <v>53324161</v>
      </c>
      <c r="V42" s="60">
        <v>44368978.898880795</v>
      </c>
      <c r="X42" s="45">
        <f t="shared" si="3"/>
        <v>42439360.259383202</v>
      </c>
      <c r="Y42" s="45">
        <f t="shared" si="4"/>
        <v>1929618.639497593</v>
      </c>
      <c r="Z42" s="86" t="str">
        <f t="shared" si="5"/>
        <v>NO</v>
      </c>
      <c r="AA42" s="43" t="str">
        <f t="shared" si="1"/>
        <v>Administrativo</v>
      </c>
      <c r="AB42" s="43" t="str">
        <f t="shared" si="6"/>
        <v>SI</v>
      </c>
      <c r="AC42" s="81" t="str">
        <f t="shared" si="7"/>
        <v>SI</v>
      </c>
      <c r="AD42" s="38"/>
    </row>
    <row r="43" spans="2:30" ht="15" x14ac:dyDescent="0.2">
      <c r="B43" s="35" t="s">
        <v>10</v>
      </c>
      <c r="C43" s="34">
        <f>COUNTIFS($Z$13:$Z$264,"SI",$T$13:$T$264,B43)</f>
        <v>0</v>
      </c>
      <c r="D43" s="34">
        <f>SUMIFS($Y$13:$Y$264,$T$13:$T$264,B43,$Z$13:$Z$264,"SI")</f>
        <v>0</v>
      </c>
      <c r="E43" s="52">
        <v>5368050101</v>
      </c>
      <c r="F43" s="52">
        <v>5368050101</v>
      </c>
      <c r="G43" s="46"/>
      <c r="H43" s="46"/>
      <c r="I43" s="46"/>
      <c r="J43" s="46"/>
      <c r="K43" s="46"/>
      <c r="L43" s="59" t="s">
        <v>731</v>
      </c>
      <c r="M43" s="66" t="s">
        <v>228</v>
      </c>
      <c r="N43" s="75">
        <v>7938080</v>
      </c>
      <c r="O43" s="60">
        <v>6316021.8675331445</v>
      </c>
      <c r="P43" s="43" t="str">
        <f t="shared" si="0"/>
        <v>5001333301120180020100</v>
      </c>
      <c r="Q43" s="81" t="str">
        <f t="shared" si="2"/>
        <v>SI</v>
      </c>
      <c r="S43" s="59" t="s">
        <v>731</v>
      </c>
      <c r="T43" s="92" t="s">
        <v>228</v>
      </c>
      <c r="U43" s="75">
        <v>7938080</v>
      </c>
      <c r="V43" s="60">
        <v>6603333.5777332578</v>
      </c>
      <c r="X43" s="45">
        <f t="shared" si="3"/>
        <v>6316021.8675331445</v>
      </c>
      <c r="Y43" s="45">
        <f t="shared" si="4"/>
        <v>287311.71020011324</v>
      </c>
      <c r="Z43" s="86" t="str">
        <f t="shared" si="5"/>
        <v>NO</v>
      </c>
      <c r="AA43" s="43" t="str">
        <f t="shared" si="1"/>
        <v>Administrativo</v>
      </c>
      <c r="AB43" s="43" t="str">
        <f t="shared" si="6"/>
        <v>SI</v>
      </c>
      <c r="AC43" s="81" t="str">
        <f t="shared" si="7"/>
        <v>SI</v>
      </c>
      <c r="AD43" s="38"/>
    </row>
    <row r="44" spans="2:30" ht="15" x14ac:dyDescent="0.2">
      <c r="B44" s="33" t="s">
        <v>35</v>
      </c>
      <c r="C44" s="34">
        <f>COUNTIFS($Z$13:$Z$264,"SI",$T$13:$T$264,B44)</f>
        <v>0</v>
      </c>
      <c r="D44" s="34">
        <f>SUMIFS($Y$13:$Y$264,$T$13:$T$264,B44,$Z$13:$Z$264,"SI")</f>
        <v>0</v>
      </c>
      <c r="E44" s="52">
        <v>5368900101</v>
      </c>
      <c r="F44" s="52">
        <v>5368900101</v>
      </c>
      <c r="G44" s="46"/>
      <c r="H44" s="46"/>
      <c r="I44" s="46"/>
      <c r="J44" s="46"/>
      <c r="K44" s="46"/>
      <c r="L44" s="59" t="s">
        <v>696</v>
      </c>
      <c r="M44" s="66" t="s">
        <v>229</v>
      </c>
      <c r="N44" s="75">
        <v>50000000</v>
      </c>
      <c r="O44" s="60">
        <v>41247205.500481993</v>
      </c>
      <c r="P44" s="43" t="str">
        <f t="shared" si="0"/>
        <v>50013105015201800059100</v>
      </c>
      <c r="Q44" s="81" t="str">
        <f t="shared" si="2"/>
        <v>SI</v>
      </c>
      <c r="S44" s="59" t="s">
        <v>696</v>
      </c>
      <c r="T44" s="92" t="s">
        <v>229</v>
      </c>
      <c r="U44" s="75">
        <v>50000000</v>
      </c>
      <c r="V44" s="60">
        <v>42986010.475779951</v>
      </c>
      <c r="X44" s="45">
        <f t="shared" si="3"/>
        <v>41247205.500481993</v>
      </c>
      <c r="Y44" s="45">
        <f t="shared" si="4"/>
        <v>1738804.9752979577</v>
      </c>
      <c r="Z44" s="86" t="str">
        <f t="shared" si="5"/>
        <v>NO</v>
      </c>
      <c r="AA44" s="43" t="str">
        <f t="shared" si="1"/>
        <v>Laboral</v>
      </c>
      <c r="AB44" s="43" t="str">
        <f t="shared" si="6"/>
        <v>SI</v>
      </c>
      <c r="AC44" s="81" t="str">
        <f t="shared" si="7"/>
        <v>SI</v>
      </c>
      <c r="AD44" s="38"/>
    </row>
    <row r="45" spans="2:30" ht="15" x14ac:dyDescent="0.2">
      <c r="B45" s="36" t="s">
        <v>784</v>
      </c>
      <c r="C45" s="37">
        <f>SUM(C41:C44)</f>
        <v>0</v>
      </c>
      <c r="D45" s="37">
        <f>SUM(D41:D44)</f>
        <v>0</v>
      </c>
      <c r="E45" s="51"/>
      <c r="F45" s="51"/>
      <c r="G45" s="46"/>
      <c r="H45" s="46"/>
      <c r="I45" s="46"/>
      <c r="J45" s="46"/>
      <c r="K45" s="46"/>
      <c r="L45" s="59"/>
      <c r="M45" s="66"/>
      <c r="N45" s="75"/>
      <c r="O45" s="60"/>
      <c r="P45" s="43" t="str">
        <f t="shared" si="0"/>
        <v/>
      </c>
      <c r="Q45" s="81" t="str">
        <f t="shared" si="2"/>
        <v/>
      </c>
      <c r="S45" s="59"/>
      <c r="V45" s="60"/>
      <c r="X45" s="45" t="str">
        <f t="shared" si="3"/>
        <v/>
      </c>
      <c r="Y45" s="45" t="str">
        <f t="shared" si="4"/>
        <v/>
      </c>
      <c r="Z45" s="86" t="e">
        <f t="shared" si="5"/>
        <v>#VALUE!</v>
      </c>
      <c r="AA45" s="43" t="str">
        <f t="shared" si="1"/>
        <v/>
      </c>
      <c r="AB45" s="43" t="str">
        <f t="shared" si="6"/>
        <v/>
      </c>
      <c r="AC45" s="81" t="str">
        <f t="shared" si="7"/>
        <v>NO</v>
      </c>
      <c r="AD45" s="38"/>
    </row>
    <row r="46" spans="2:30" ht="15" x14ac:dyDescent="0.2">
      <c r="G46" s="46"/>
      <c r="H46" s="46"/>
      <c r="I46" s="46"/>
      <c r="J46" s="46"/>
      <c r="K46" s="46"/>
      <c r="L46" s="59"/>
      <c r="M46" s="66"/>
      <c r="N46" s="75"/>
      <c r="O46" s="60"/>
      <c r="P46" s="43" t="str">
        <f t="shared" si="0"/>
        <v/>
      </c>
      <c r="Q46" s="81" t="str">
        <f t="shared" si="2"/>
        <v/>
      </c>
      <c r="S46" s="59"/>
      <c r="V46" s="60"/>
      <c r="X46" s="45" t="str">
        <f t="shared" si="3"/>
        <v/>
      </c>
      <c r="Y46" s="45" t="str">
        <f t="shared" si="4"/>
        <v/>
      </c>
      <c r="Z46" s="86" t="e">
        <f t="shared" si="5"/>
        <v>#VALUE!</v>
      </c>
      <c r="AA46" s="43" t="str">
        <f t="shared" si="1"/>
        <v/>
      </c>
      <c r="AB46" s="43" t="str">
        <f t="shared" si="6"/>
        <v/>
      </c>
      <c r="AC46" s="81" t="str">
        <f t="shared" si="7"/>
        <v>NO</v>
      </c>
      <c r="AD46" s="38"/>
    </row>
    <row r="47" spans="2:30" ht="15" x14ac:dyDescent="0.2">
      <c r="B47" s="238" t="s">
        <v>800</v>
      </c>
      <c r="C47" s="238"/>
      <c r="D47" s="238"/>
      <c r="E47" s="238"/>
      <c r="F47" s="238"/>
      <c r="G47" s="46"/>
      <c r="H47" s="46"/>
      <c r="I47" s="46"/>
      <c r="J47" s="46"/>
      <c r="K47" s="46"/>
      <c r="L47" s="59"/>
      <c r="M47" s="66"/>
      <c r="N47" s="75"/>
      <c r="O47" s="60"/>
      <c r="P47" s="43" t="str">
        <f t="shared" si="0"/>
        <v/>
      </c>
      <c r="Q47" s="81" t="str">
        <f t="shared" si="2"/>
        <v/>
      </c>
      <c r="S47" s="59"/>
      <c r="V47" s="60"/>
      <c r="X47" s="45" t="str">
        <f t="shared" si="3"/>
        <v/>
      </c>
      <c r="Y47" s="45" t="str">
        <f t="shared" si="4"/>
        <v/>
      </c>
      <c r="Z47" s="86" t="e">
        <f t="shared" si="5"/>
        <v>#VALUE!</v>
      </c>
      <c r="AA47" s="43" t="str">
        <f t="shared" si="1"/>
        <v/>
      </c>
      <c r="AB47" s="43" t="str">
        <f t="shared" si="6"/>
        <v/>
      </c>
      <c r="AC47" s="81" t="str">
        <f t="shared" si="7"/>
        <v>NO</v>
      </c>
      <c r="AD47" s="38"/>
    </row>
    <row r="48" spans="2:30" ht="15" x14ac:dyDescent="0.2">
      <c r="B48" s="62" t="s">
        <v>36</v>
      </c>
      <c r="C48" s="62" t="s">
        <v>802</v>
      </c>
      <c r="D48" s="62" t="s">
        <v>803</v>
      </c>
      <c r="E48" s="62" t="s">
        <v>816</v>
      </c>
      <c r="F48" s="62" t="s">
        <v>817</v>
      </c>
      <c r="G48" s="46"/>
      <c r="H48" s="46"/>
      <c r="I48" s="46"/>
      <c r="J48" s="46"/>
      <c r="K48" s="46"/>
      <c r="L48" s="59"/>
      <c r="M48" s="66"/>
      <c r="N48" s="75"/>
      <c r="O48" s="60"/>
      <c r="P48" s="43" t="str">
        <f t="shared" si="0"/>
        <v/>
      </c>
      <c r="Q48" s="81" t="str">
        <f t="shared" si="2"/>
        <v/>
      </c>
      <c r="S48" s="59"/>
      <c r="V48" s="60"/>
      <c r="X48" s="45" t="str">
        <f t="shared" si="3"/>
        <v/>
      </c>
      <c r="Y48" s="45" t="str">
        <f t="shared" si="4"/>
        <v/>
      </c>
      <c r="Z48" s="86" t="e">
        <f t="shared" si="5"/>
        <v>#VALUE!</v>
      </c>
      <c r="AA48" s="43" t="str">
        <f t="shared" si="1"/>
        <v/>
      </c>
      <c r="AB48" s="43" t="str">
        <f t="shared" si="6"/>
        <v/>
      </c>
      <c r="AC48" s="81" t="str">
        <f t="shared" si="7"/>
        <v>NO</v>
      </c>
      <c r="AD48" s="38"/>
    </row>
    <row r="49" spans="2:30" ht="15" x14ac:dyDescent="0.2">
      <c r="B49" s="33" t="s">
        <v>11</v>
      </c>
      <c r="C49" s="34">
        <f>COUNTIFS($Q$13:$Q$264,"NO",$M$13:$M$264,B49)</f>
        <v>0</v>
      </c>
      <c r="D49" s="34">
        <f>SUMIFS($O$13:$O$264,$M$13:$M$264,B49,$Q$13:$Q$264,"NO")</f>
        <v>0</v>
      </c>
      <c r="E49" s="52">
        <v>2710050003</v>
      </c>
      <c r="F49" s="106">
        <v>2701030101</v>
      </c>
      <c r="G49" s="46"/>
      <c r="H49" s="46"/>
      <c r="I49" s="46"/>
      <c r="J49" s="46"/>
      <c r="K49" s="46"/>
      <c r="L49" s="59"/>
      <c r="M49" s="66"/>
      <c r="N49" s="75"/>
      <c r="O49" s="60"/>
      <c r="P49" s="43" t="str">
        <f t="shared" si="0"/>
        <v/>
      </c>
      <c r="Q49" s="81" t="str">
        <f t="shared" si="2"/>
        <v/>
      </c>
      <c r="S49" s="59"/>
      <c r="V49" s="60"/>
      <c r="X49" s="45" t="str">
        <f t="shared" si="3"/>
        <v/>
      </c>
      <c r="Y49" s="45" t="str">
        <f t="shared" si="4"/>
        <v/>
      </c>
      <c r="Z49" s="86" t="e">
        <f t="shared" si="5"/>
        <v>#VALUE!</v>
      </c>
      <c r="AA49" s="43" t="str">
        <f t="shared" si="1"/>
        <v/>
      </c>
      <c r="AB49" s="43" t="str">
        <f t="shared" si="6"/>
        <v/>
      </c>
      <c r="AC49" s="81" t="str">
        <f t="shared" si="7"/>
        <v>NO</v>
      </c>
      <c r="AD49" s="38"/>
    </row>
    <row r="50" spans="2:30" ht="15" x14ac:dyDescent="0.2">
      <c r="B50" s="35" t="s">
        <v>227</v>
      </c>
      <c r="C50" s="34">
        <f>COUNTIFS($Q$13:$Q$264,"NO",$M$13:$M$264,B50)</f>
        <v>0</v>
      </c>
      <c r="D50" s="34">
        <f>SUMIFS($O$13:$O$264,$M$13:$M$264,B50,$Q$13:$Q$264,"NO")</f>
        <v>0</v>
      </c>
      <c r="E50" s="52">
        <v>2710050001</v>
      </c>
      <c r="F50" s="106">
        <v>2701010101</v>
      </c>
      <c r="G50" s="46"/>
      <c r="H50" s="46"/>
      <c r="I50" s="46"/>
      <c r="J50" s="46"/>
      <c r="K50" s="46"/>
      <c r="L50" s="59"/>
      <c r="M50" s="66"/>
      <c r="N50" s="75"/>
      <c r="O50" s="60"/>
      <c r="P50" s="43" t="str">
        <f t="shared" si="0"/>
        <v/>
      </c>
      <c r="Q50" s="81" t="str">
        <f t="shared" si="2"/>
        <v/>
      </c>
      <c r="S50" s="59"/>
      <c r="V50" s="60"/>
      <c r="X50" s="45" t="str">
        <f t="shared" si="3"/>
        <v/>
      </c>
      <c r="Y50" s="45" t="str">
        <f t="shared" si="4"/>
        <v/>
      </c>
      <c r="Z50" s="86" t="e">
        <f t="shared" si="5"/>
        <v>#VALUE!</v>
      </c>
      <c r="AA50" s="43" t="str">
        <f t="shared" si="1"/>
        <v/>
      </c>
      <c r="AB50" s="43" t="str">
        <f t="shared" si="6"/>
        <v/>
      </c>
      <c r="AC50" s="81" t="str">
        <f t="shared" si="7"/>
        <v>NO</v>
      </c>
      <c r="AD50" s="38"/>
    </row>
    <row r="51" spans="2:30" ht="15" x14ac:dyDescent="0.2">
      <c r="B51" s="35" t="s">
        <v>10</v>
      </c>
      <c r="C51" s="34">
        <f>COUNTIFS($Q$13:$Q$264,"NO",$M$13:$M$264,B51)</f>
        <v>0</v>
      </c>
      <c r="D51" s="34">
        <f>SUMIFS($O$13:$O$264,$M$13:$M$264,B51,$Q$13:$Q$264,"NO")</f>
        <v>0</v>
      </c>
      <c r="E51" s="52">
        <v>2710050005</v>
      </c>
      <c r="F51" s="106">
        <v>2701050101</v>
      </c>
      <c r="G51" s="46"/>
      <c r="H51" s="46"/>
      <c r="I51" s="46"/>
      <c r="J51" s="46"/>
      <c r="K51" s="46"/>
      <c r="L51" s="59"/>
      <c r="M51" s="66"/>
      <c r="N51" s="75"/>
      <c r="O51" s="60"/>
      <c r="P51" s="43" t="str">
        <f t="shared" si="0"/>
        <v/>
      </c>
      <c r="Q51" s="81" t="str">
        <f t="shared" si="2"/>
        <v/>
      </c>
      <c r="S51" s="59"/>
      <c r="V51" s="60"/>
      <c r="X51" s="45" t="str">
        <f t="shared" si="3"/>
        <v/>
      </c>
      <c r="Y51" s="45" t="str">
        <f t="shared" si="4"/>
        <v/>
      </c>
      <c r="Z51" s="86" t="e">
        <f t="shared" si="5"/>
        <v>#VALUE!</v>
      </c>
      <c r="AA51" s="43" t="str">
        <f t="shared" si="1"/>
        <v/>
      </c>
      <c r="AB51" s="43" t="str">
        <f t="shared" si="6"/>
        <v/>
      </c>
      <c r="AC51" s="81" t="str">
        <f t="shared" si="7"/>
        <v>NO</v>
      </c>
      <c r="AD51" s="38"/>
    </row>
    <row r="52" spans="2:30" ht="15" x14ac:dyDescent="0.2">
      <c r="B52" s="33" t="s">
        <v>35</v>
      </c>
      <c r="C52" s="34">
        <f>COUNTIFS($Q$13:$Q$264,"NO",$M$13:$M$264,B52)</f>
        <v>0</v>
      </c>
      <c r="D52" s="34">
        <f>SUMIFS($O$13:$O$264,$M$13:$M$264,B52,$Q$13:$Q$264,"NO")</f>
        <v>0</v>
      </c>
      <c r="E52" s="52">
        <v>2710050006</v>
      </c>
      <c r="F52" s="106">
        <v>2701900101</v>
      </c>
      <c r="G52" s="46"/>
      <c r="H52" s="46"/>
      <c r="I52" s="46"/>
      <c r="J52" s="46"/>
      <c r="K52" s="46"/>
      <c r="L52" s="59"/>
      <c r="M52" s="66"/>
      <c r="N52" s="75"/>
      <c r="O52" s="60"/>
      <c r="P52" s="43" t="str">
        <f t="shared" si="0"/>
        <v/>
      </c>
      <c r="Q52" s="81" t="str">
        <f t="shared" si="2"/>
        <v/>
      </c>
      <c r="S52" s="59"/>
      <c r="V52" s="60"/>
      <c r="X52" s="45" t="str">
        <f t="shared" si="3"/>
        <v/>
      </c>
      <c r="Y52" s="45" t="str">
        <f t="shared" si="4"/>
        <v/>
      </c>
      <c r="Z52" s="86" t="e">
        <f t="shared" si="5"/>
        <v>#VALUE!</v>
      </c>
      <c r="AA52" s="43" t="str">
        <f t="shared" si="1"/>
        <v/>
      </c>
      <c r="AB52" s="43" t="str">
        <f t="shared" si="6"/>
        <v/>
      </c>
      <c r="AC52" s="81" t="str">
        <f t="shared" si="7"/>
        <v>NO</v>
      </c>
      <c r="AD52" s="38"/>
    </row>
    <row r="53" spans="2:30" ht="15" x14ac:dyDescent="0.2">
      <c r="B53" s="36" t="s">
        <v>784</v>
      </c>
      <c r="C53" s="37">
        <f>SUM(C49:C52)</f>
        <v>0</v>
      </c>
      <c r="D53" s="37">
        <f>SUM(D49:D52)</f>
        <v>0</v>
      </c>
      <c r="E53" s="51"/>
      <c r="F53" s="51"/>
      <c r="G53" s="46"/>
      <c r="H53" s="46"/>
      <c r="I53" s="46"/>
      <c r="J53" s="46"/>
      <c r="K53" s="46"/>
      <c r="L53" s="59"/>
      <c r="M53" s="66"/>
      <c r="N53" s="75"/>
      <c r="O53" s="60"/>
      <c r="P53" s="43" t="str">
        <f t="shared" si="0"/>
        <v/>
      </c>
      <c r="Q53" s="81" t="str">
        <f t="shared" si="2"/>
        <v/>
      </c>
      <c r="S53" s="59"/>
      <c r="V53" s="60"/>
      <c r="X53" s="45" t="str">
        <f t="shared" si="3"/>
        <v/>
      </c>
      <c r="Y53" s="45" t="str">
        <f t="shared" si="4"/>
        <v/>
      </c>
      <c r="Z53" s="86" t="e">
        <f t="shared" si="5"/>
        <v>#VALUE!</v>
      </c>
      <c r="AA53" s="43" t="str">
        <f t="shared" si="1"/>
        <v/>
      </c>
      <c r="AB53" s="43" t="str">
        <f t="shared" si="6"/>
        <v/>
      </c>
      <c r="AC53" s="81" t="str">
        <f t="shared" si="7"/>
        <v>NO</v>
      </c>
      <c r="AD53" s="38"/>
    </row>
    <row r="54" spans="2:30" ht="15" x14ac:dyDescent="0.2">
      <c r="G54" s="46"/>
      <c r="H54" s="46"/>
      <c r="I54" s="46"/>
      <c r="J54" s="46"/>
      <c r="K54" s="46"/>
      <c r="L54" s="59"/>
      <c r="M54" s="66"/>
      <c r="N54" s="75"/>
      <c r="O54" s="60"/>
      <c r="P54" s="43" t="str">
        <f t="shared" si="0"/>
        <v/>
      </c>
      <c r="Q54" s="81" t="str">
        <f t="shared" si="2"/>
        <v/>
      </c>
      <c r="S54" s="59"/>
      <c r="V54" s="60"/>
      <c r="X54" s="45" t="str">
        <f t="shared" si="3"/>
        <v/>
      </c>
      <c r="Y54" s="45" t="str">
        <f t="shared" si="4"/>
        <v/>
      </c>
      <c r="Z54" s="86" t="e">
        <f t="shared" si="5"/>
        <v>#VALUE!</v>
      </c>
      <c r="AA54" s="43" t="str">
        <f t="shared" si="1"/>
        <v/>
      </c>
      <c r="AB54" s="43" t="str">
        <f t="shared" si="6"/>
        <v/>
      </c>
      <c r="AC54" s="81" t="str">
        <f t="shared" si="7"/>
        <v>NO</v>
      </c>
      <c r="AD54" s="38"/>
    </row>
    <row r="55" spans="2:30" ht="15" x14ac:dyDescent="0.2">
      <c r="G55" s="46"/>
      <c r="H55" s="46"/>
      <c r="I55" s="46"/>
      <c r="J55" s="46"/>
      <c r="K55" s="46"/>
      <c r="L55" s="59"/>
      <c r="M55" s="66"/>
      <c r="N55" s="75"/>
      <c r="O55" s="60"/>
      <c r="P55" s="43" t="str">
        <f t="shared" si="0"/>
        <v/>
      </c>
      <c r="Q55" s="81" t="str">
        <f t="shared" si="2"/>
        <v/>
      </c>
      <c r="S55" s="59"/>
      <c r="V55" s="60"/>
      <c r="X55" s="45" t="str">
        <f t="shared" si="3"/>
        <v/>
      </c>
      <c r="Y55" s="45" t="str">
        <f t="shared" si="4"/>
        <v/>
      </c>
      <c r="Z55" s="86" t="e">
        <f t="shared" si="5"/>
        <v>#VALUE!</v>
      </c>
      <c r="AA55" s="43" t="str">
        <f t="shared" si="1"/>
        <v/>
      </c>
      <c r="AB55" s="43" t="str">
        <f t="shared" si="6"/>
        <v/>
      </c>
      <c r="AC55" s="81" t="str">
        <f t="shared" si="7"/>
        <v>NO</v>
      </c>
      <c r="AD55" s="38"/>
    </row>
    <row r="56" spans="2:30" ht="15" x14ac:dyDescent="0.2">
      <c r="G56" s="46"/>
      <c r="H56" s="46"/>
      <c r="I56" s="46"/>
      <c r="J56" s="46"/>
      <c r="K56" s="46"/>
      <c r="L56" s="59"/>
      <c r="M56" s="66"/>
      <c r="N56" s="75"/>
      <c r="O56" s="60"/>
      <c r="P56" s="43" t="str">
        <f t="shared" si="0"/>
        <v/>
      </c>
      <c r="Q56" s="81" t="str">
        <f t="shared" si="2"/>
        <v/>
      </c>
      <c r="S56" s="59"/>
      <c r="V56" s="60"/>
      <c r="X56" s="45" t="str">
        <f t="shared" si="3"/>
        <v/>
      </c>
      <c r="Y56" s="45" t="str">
        <f t="shared" si="4"/>
        <v/>
      </c>
      <c r="Z56" s="86" t="e">
        <f t="shared" si="5"/>
        <v>#VALUE!</v>
      </c>
      <c r="AA56" s="43" t="str">
        <f t="shared" si="1"/>
        <v/>
      </c>
      <c r="AB56" s="43" t="str">
        <f t="shared" si="6"/>
        <v/>
      </c>
      <c r="AC56" s="81" t="str">
        <f t="shared" si="7"/>
        <v>NO</v>
      </c>
      <c r="AD56" s="38"/>
    </row>
    <row r="57" spans="2:30" ht="15" x14ac:dyDescent="0.2">
      <c r="G57" s="46"/>
      <c r="H57" s="46"/>
      <c r="I57" s="46"/>
      <c r="J57" s="46"/>
      <c r="K57" s="46"/>
      <c r="L57" s="59"/>
      <c r="M57" s="66"/>
      <c r="N57" s="75"/>
      <c r="O57" s="60"/>
      <c r="P57" s="43" t="str">
        <f t="shared" si="0"/>
        <v/>
      </c>
      <c r="Q57" s="81" t="str">
        <f t="shared" si="2"/>
        <v/>
      </c>
      <c r="S57" s="59"/>
      <c r="V57" s="60"/>
      <c r="X57" s="45" t="str">
        <f t="shared" si="3"/>
        <v/>
      </c>
      <c r="Y57" s="45" t="str">
        <f t="shared" si="4"/>
        <v/>
      </c>
      <c r="Z57" s="86" t="e">
        <f t="shared" si="5"/>
        <v>#VALUE!</v>
      </c>
      <c r="AA57" s="43" t="str">
        <f t="shared" si="1"/>
        <v/>
      </c>
      <c r="AB57" s="43" t="str">
        <f t="shared" si="6"/>
        <v/>
      </c>
      <c r="AC57" s="81" t="str">
        <f t="shared" si="7"/>
        <v>NO</v>
      </c>
      <c r="AD57" s="38"/>
    </row>
    <row r="58" spans="2:30" ht="15" x14ac:dyDescent="0.2">
      <c r="G58" s="46"/>
      <c r="H58" s="46"/>
      <c r="I58" s="46"/>
      <c r="J58" s="46"/>
      <c r="K58" s="46"/>
      <c r="L58" s="59"/>
      <c r="M58" s="66"/>
      <c r="N58" s="75"/>
      <c r="O58" s="60"/>
      <c r="P58" s="43" t="str">
        <f t="shared" si="0"/>
        <v/>
      </c>
      <c r="Q58" s="81" t="str">
        <f t="shared" si="2"/>
        <v/>
      </c>
      <c r="S58" s="59"/>
      <c r="V58" s="60"/>
      <c r="X58" s="45" t="str">
        <f t="shared" si="3"/>
        <v/>
      </c>
      <c r="Y58" s="45" t="str">
        <f t="shared" si="4"/>
        <v/>
      </c>
      <c r="Z58" s="86" t="e">
        <f t="shared" si="5"/>
        <v>#VALUE!</v>
      </c>
      <c r="AA58" s="43" t="str">
        <f t="shared" si="1"/>
        <v/>
      </c>
      <c r="AB58" s="43" t="str">
        <f t="shared" si="6"/>
        <v/>
      </c>
      <c r="AC58" s="81" t="str">
        <f t="shared" si="7"/>
        <v>NO</v>
      </c>
      <c r="AD58" s="38"/>
    </row>
    <row r="59" spans="2:30" ht="15" x14ac:dyDescent="0.2">
      <c r="G59" s="46"/>
      <c r="H59" s="46"/>
      <c r="I59" s="46"/>
      <c r="J59" s="46"/>
      <c r="K59" s="46"/>
      <c r="L59" s="59"/>
      <c r="M59" s="66"/>
      <c r="N59" s="75"/>
      <c r="O59" s="60"/>
      <c r="P59" s="43" t="str">
        <f t="shared" si="0"/>
        <v/>
      </c>
      <c r="Q59" s="81" t="str">
        <f t="shared" si="2"/>
        <v/>
      </c>
      <c r="S59" s="59"/>
      <c r="V59" s="60"/>
      <c r="X59" s="45" t="str">
        <f t="shared" si="3"/>
        <v/>
      </c>
      <c r="Y59" s="45" t="str">
        <f t="shared" si="4"/>
        <v/>
      </c>
      <c r="Z59" s="86" t="e">
        <f t="shared" si="5"/>
        <v>#VALUE!</v>
      </c>
      <c r="AA59" s="43" t="str">
        <f t="shared" si="1"/>
        <v/>
      </c>
      <c r="AB59" s="43" t="str">
        <f t="shared" si="6"/>
        <v/>
      </c>
      <c r="AC59" s="81" t="str">
        <f t="shared" si="7"/>
        <v>NO</v>
      </c>
      <c r="AD59" s="38"/>
    </row>
    <row r="60" spans="2:30" ht="15" x14ac:dyDescent="0.2">
      <c r="G60" s="46"/>
      <c r="H60" s="46"/>
      <c r="I60" s="46"/>
      <c r="J60" s="46"/>
      <c r="K60" s="46"/>
      <c r="L60" s="59"/>
      <c r="M60" s="66"/>
      <c r="N60" s="75"/>
      <c r="O60" s="60"/>
      <c r="P60" s="43" t="str">
        <f t="shared" si="0"/>
        <v/>
      </c>
      <c r="Q60" s="81" t="str">
        <f t="shared" si="2"/>
        <v/>
      </c>
      <c r="S60" s="59"/>
      <c r="V60" s="60"/>
      <c r="X60" s="45" t="str">
        <f t="shared" si="3"/>
        <v/>
      </c>
      <c r="Y60" s="45" t="str">
        <f t="shared" si="4"/>
        <v/>
      </c>
      <c r="Z60" s="86" t="e">
        <f t="shared" si="5"/>
        <v>#VALUE!</v>
      </c>
      <c r="AA60" s="43" t="str">
        <f t="shared" si="1"/>
        <v/>
      </c>
      <c r="AB60" s="43" t="str">
        <f t="shared" si="6"/>
        <v/>
      </c>
      <c r="AC60" s="81" t="str">
        <f t="shared" si="7"/>
        <v>NO</v>
      </c>
      <c r="AD60" s="38"/>
    </row>
    <row r="61" spans="2:30" ht="15" x14ac:dyDescent="0.2">
      <c r="G61" s="46"/>
      <c r="H61" s="46"/>
      <c r="I61" s="46"/>
      <c r="J61" s="46"/>
      <c r="K61" s="46"/>
      <c r="L61" s="59"/>
      <c r="M61" s="66"/>
      <c r="N61" s="75"/>
      <c r="O61" s="60"/>
      <c r="P61" s="43" t="str">
        <f t="shared" si="0"/>
        <v/>
      </c>
      <c r="Q61" s="81" t="str">
        <f t="shared" si="2"/>
        <v/>
      </c>
      <c r="S61" s="59"/>
      <c r="V61" s="60"/>
      <c r="X61" s="45" t="str">
        <f t="shared" si="3"/>
        <v/>
      </c>
      <c r="Y61" s="45" t="str">
        <f t="shared" si="4"/>
        <v/>
      </c>
      <c r="Z61" s="86" t="e">
        <f t="shared" si="5"/>
        <v>#VALUE!</v>
      </c>
      <c r="AA61" s="43" t="str">
        <f t="shared" si="1"/>
        <v/>
      </c>
      <c r="AB61" s="43" t="str">
        <f t="shared" si="6"/>
        <v/>
      </c>
      <c r="AC61" s="81" t="str">
        <f t="shared" si="7"/>
        <v>NO</v>
      </c>
      <c r="AD61" s="38"/>
    </row>
    <row r="62" spans="2:30" ht="15" x14ac:dyDescent="0.2">
      <c r="G62" s="46"/>
      <c r="H62" s="46"/>
      <c r="I62" s="46"/>
      <c r="J62" s="46"/>
      <c r="K62" s="46"/>
      <c r="L62" s="59"/>
      <c r="M62" s="66"/>
      <c r="N62" s="75"/>
      <c r="O62" s="60"/>
      <c r="P62" s="43" t="str">
        <f t="shared" si="0"/>
        <v/>
      </c>
      <c r="Q62" s="81" t="str">
        <f t="shared" si="2"/>
        <v/>
      </c>
      <c r="S62" s="59"/>
      <c r="V62" s="60"/>
      <c r="X62" s="45" t="str">
        <f t="shared" si="3"/>
        <v/>
      </c>
      <c r="Y62" s="45" t="str">
        <f t="shared" si="4"/>
        <v/>
      </c>
      <c r="Z62" s="86" t="e">
        <f t="shared" si="5"/>
        <v>#VALUE!</v>
      </c>
      <c r="AA62" s="43" t="str">
        <f t="shared" si="1"/>
        <v/>
      </c>
      <c r="AB62" s="43" t="str">
        <f t="shared" si="6"/>
        <v/>
      </c>
      <c r="AC62" s="81" t="str">
        <f t="shared" si="7"/>
        <v>NO</v>
      </c>
      <c r="AD62" s="38"/>
    </row>
    <row r="63" spans="2:30" ht="15" x14ac:dyDescent="0.2">
      <c r="G63" s="46"/>
      <c r="H63" s="46"/>
      <c r="I63" s="46"/>
      <c r="J63" s="46"/>
      <c r="K63" s="46"/>
      <c r="L63" s="59"/>
      <c r="M63" s="66"/>
      <c r="N63" s="75"/>
      <c r="O63" s="60"/>
      <c r="P63" s="43" t="str">
        <f t="shared" si="0"/>
        <v/>
      </c>
      <c r="Q63" s="81" t="str">
        <f t="shared" si="2"/>
        <v/>
      </c>
      <c r="S63" s="59"/>
      <c r="V63" s="60"/>
      <c r="X63" s="45" t="str">
        <f t="shared" si="3"/>
        <v/>
      </c>
      <c r="Y63" s="45" t="str">
        <f t="shared" si="4"/>
        <v/>
      </c>
      <c r="Z63" s="86" t="e">
        <f t="shared" si="5"/>
        <v>#VALUE!</v>
      </c>
      <c r="AA63" s="43" t="str">
        <f t="shared" si="1"/>
        <v/>
      </c>
      <c r="AB63" s="43" t="str">
        <f t="shared" si="6"/>
        <v/>
      </c>
      <c r="AC63" s="81" t="str">
        <f t="shared" si="7"/>
        <v>NO</v>
      </c>
      <c r="AD63" s="38"/>
    </row>
    <row r="64" spans="2:30" ht="15" x14ac:dyDescent="0.2">
      <c r="G64" s="46"/>
      <c r="H64" s="46"/>
      <c r="I64" s="46"/>
      <c r="J64" s="46"/>
      <c r="K64" s="46"/>
      <c r="L64" s="59"/>
      <c r="M64" s="66"/>
      <c r="N64" s="75"/>
      <c r="O64" s="60"/>
      <c r="P64" s="43" t="str">
        <f t="shared" si="0"/>
        <v/>
      </c>
      <c r="Q64" s="81" t="str">
        <f t="shared" si="2"/>
        <v/>
      </c>
      <c r="S64" s="59"/>
      <c r="V64" s="60"/>
      <c r="X64" s="45" t="str">
        <f t="shared" si="3"/>
        <v/>
      </c>
      <c r="Y64" s="45" t="str">
        <f t="shared" si="4"/>
        <v/>
      </c>
      <c r="Z64" s="86" t="e">
        <f t="shared" si="5"/>
        <v>#VALUE!</v>
      </c>
      <c r="AA64" s="43" t="str">
        <f t="shared" si="1"/>
        <v/>
      </c>
      <c r="AB64" s="43" t="str">
        <f t="shared" si="6"/>
        <v/>
      </c>
      <c r="AC64" s="81" t="str">
        <f t="shared" si="7"/>
        <v>NO</v>
      </c>
      <c r="AD64" s="38"/>
    </row>
    <row r="65" spans="7:30" ht="15" x14ac:dyDescent="0.2">
      <c r="G65" s="46"/>
      <c r="H65" s="46"/>
      <c r="I65" s="46"/>
      <c r="J65" s="46"/>
      <c r="K65" s="46"/>
      <c r="L65" s="59"/>
      <c r="M65" s="66"/>
      <c r="N65" s="75"/>
      <c r="O65" s="60"/>
      <c r="P65" s="43" t="str">
        <f t="shared" si="0"/>
        <v/>
      </c>
      <c r="Q65" s="81" t="str">
        <f t="shared" si="2"/>
        <v/>
      </c>
      <c r="S65" s="59"/>
      <c r="V65" s="60"/>
      <c r="X65" s="45" t="str">
        <f t="shared" si="3"/>
        <v/>
      </c>
      <c r="Y65" s="45" t="str">
        <f t="shared" si="4"/>
        <v/>
      </c>
      <c r="Z65" s="86" t="e">
        <f t="shared" si="5"/>
        <v>#VALUE!</v>
      </c>
      <c r="AA65" s="43" t="str">
        <f t="shared" si="1"/>
        <v/>
      </c>
      <c r="AB65" s="43" t="str">
        <f t="shared" si="6"/>
        <v/>
      </c>
      <c r="AC65" s="81" t="str">
        <f t="shared" si="7"/>
        <v>NO</v>
      </c>
      <c r="AD65" s="38"/>
    </row>
    <row r="66" spans="7:30" ht="15" x14ac:dyDescent="0.2">
      <c r="G66" s="46"/>
      <c r="H66" s="46"/>
      <c r="I66" s="46"/>
      <c r="J66" s="46"/>
      <c r="K66" s="46"/>
      <c r="L66" s="59"/>
      <c r="M66" s="66"/>
      <c r="N66" s="75"/>
      <c r="O66" s="60"/>
      <c r="P66" s="43" t="str">
        <f t="shared" si="0"/>
        <v/>
      </c>
      <c r="Q66" s="81" t="str">
        <f t="shared" si="2"/>
        <v/>
      </c>
      <c r="S66" s="59"/>
      <c r="V66" s="60"/>
      <c r="X66" s="45" t="str">
        <f t="shared" si="3"/>
        <v/>
      </c>
      <c r="Y66" s="45" t="str">
        <f t="shared" si="4"/>
        <v/>
      </c>
      <c r="Z66" s="86" t="e">
        <f t="shared" si="5"/>
        <v>#VALUE!</v>
      </c>
      <c r="AA66" s="43" t="str">
        <f t="shared" si="1"/>
        <v/>
      </c>
      <c r="AB66" s="43" t="str">
        <f t="shared" si="6"/>
        <v/>
      </c>
      <c r="AC66" s="81" t="str">
        <f t="shared" si="7"/>
        <v>NO</v>
      </c>
      <c r="AD66" s="38"/>
    </row>
    <row r="67" spans="7:30" ht="15" x14ac:dyDescent="0.2">
      <c r="G67" s="46"/>
      <c r="H67" s="46"/>
      <c r="I67" s="46"/>
      <c r="J67" s="46"/>
      <c r="K67" s="46"/>
      <c r="L67" s="59"/>
      <c r="M67" s="66"/>
      <c r="N67" s="75"/>
      <c r="O67" s="60"/>
      <c r="P67" s="43" t="str">
        <f t="shared" si="0"/>
        <v/>
      </c>
      <c r="Q67" s="81" t="str">
        <f t="shared" si="2"/>
        <v/>
      </c>
      <c r="S67" s="59"/>
      <c r="V67" s="60"/>
      <c r="X67" s="45" t="str">
        <f t="shared" si="3"/>
        <v/>
      </c>
      <c r="Y67" s="45" t="str">
        <f t="shared" si="4"/>
        <v/>
      </c>
      <c r="Z67" s="86" t="e">
        <f t="shared" si="5"/>
        <v>#VALUE!</v>
      </c>
      <c r="AA67" s="43" t="str">
        <f t="shared" si="1"/>
        <v/>
      </c>
      <c r="AB67" s="43" t="str">
        <f t="shared" si="6"/>
        <v/>
      </c>
      <c r="AC67" s="81" t="str">
        <f t="shared" si="7"/>
        <v>NO</v>
      </c>
      <c r="AD67" s="38"/>
    </row>
    <row r="68" spans="7:30" ht="15" x14ac:dyDescent="0.2">
      <c r="G68" s="46"/>
      <c r="H68" s="46"/>
      <c r="I68" s="46"/>
      <c r="J68" s="46"/>
      <c r="K68" s="46"/>
      <c r="L68" s="59"/>
      <c r="M68" s="66"/>
      <c r="N68" s="75"/>
      <c r="O68" s="60"/>
      <c r="P68" s="43" t="str">
        <f t="shared" si="0"/>
        <v/>
      </c>
      <c r="Q68" s="81" t="str">
        <f t="shared" si="2"/>
        <v/>
      </c>
      <c r="S68" s="59"/>
      <c r="V68" s="60"/>
      <c r="X68" s="45" t="str">
        <f t="shared" si="3"/>
        <v/>
      </c>
      <c r="Y68" s="45" t="str">
        <f t="shared" si="4"/>
        <v/>
      </c>
      <c r="Z68" s="86" t="e">
        <f t="shared" si="5"/>
        <v>#VALUE!</v>
      </c>
      <c r="AA68" s="43" t="str">
        <f t="shared" si="1"/>
        <v/>
      </c>
      <c r="AB68" s="43" t="str">
        <f t="shared" si="6"/>
        <v/>
      </c>
      <c r="AC68" s="81" t="str">
        <f t="shared" si="7"/>
        <v>NO</v>
      </c>
      <c r="AD68" s="38"/>
    </row>
    <row r="69" spans="7:30" ht="15" x14ac:dyDescent="0.2">
      <c r="G69" s="46"/>
      <c r="H69" s="46"/>
      <c r="I69" s="46"/>
      <c r="J69" s="46"/>
      <c r="K69" s="46"/>
      <c r="L69" s="59"/>
      <c r="M69" s="66"/>
      <c r="N69" s="75"/>
      <c r="O69" s="60"/>
      <c r="P69" s="43" t="str">
        <f t="shared" si="0"/>
        <v/>
      </c>
      <c r="Q69" s="81" t="str">
        <f t="shared" si="2"/>
        <v/>
      </c>
      <c r="S69" s="59"/>
      <c r="V69" s="60"/>
      <c r="X69" s="45" t="str">
        <f t="shared" si="3"/>
        <v/>
      </c>
      <c r="Y69" s="45" t="str">
        <f t="shared" si="4"/>
        <v/>
      </c>
      <c r="Z69" s="86" t="e">
        <f t="shared" si="5"/>
        <v>#VALUE!</v>
      </c>
      <c r="AA69" s="43" t="str">
        <f t="shared" si="1"/>
        <v/>
      </c>
      <c r="AB69" s="43" t="str">
        <f t="shared" si="6"/>
        <v/>
      </c>
      <c r="AC69" s="81" t="str">
        <f t="shared" si="7"/>
        <v>NO</v>
      </c>
      <c r="AD69" s="38"/>
    </row>
    <row r="70" spans="7:30" ht="15" x14ac:dyDescent="0.2">
      <c r="G70" s="46"/>
      <c r="H70" s="46"/>
      <c r="I70" s="46"/>
      <c r="J70" s="46"/>
      <c r="K70" s="46"/>
      <c r="L70" s="59"/>
      <c r="M70" s="66"/>
      <c r="N70" s="75"/>
      <c r="O70" s="60"/>
      <c r="P70" s="43" t="str">
        <f t="shared" si="0"/>
        <v/>
      </c>
      <c r="Q70" s="81" t="str">
        <f t="shared" si="2"/>
        <v/>
      </c>
      <c r="S70" s="59"/>
      <c r="V70" s="60"/>
      <c r="X70" s="45" t="str">
        <f t="shared" si="3"/>
        <v/>
      </c>
      <c r="Y70" s="45" t="str">
        <f t="shared" si="4"/>
        <v/>
      </c>
      <c r="Z70" s="86" t="e">
        <f t="shared" si="5"/>
        <v>#VALUE!</v>
      </c>
      <c r="AA70" s="43" t="str">
        <f t="shared" si="1"/>
        <v/>
      </c>
      <c r="AB70" s="43" t="str">
        <f t="shared" si="6"/>
        <v/>
      </c>
      <c r="AC70" s="81" t="str">
        <f t="shared" si="7"/>
        <v>NO</v>
      </c>
      <c r="AD70" s="38"/>
    </row>
    <row r="71" spans="7:30" ht="15" x14ac:dyDescent="0.2">
      <c r="G71" s="46"/>
      <c r="H71" s="46"/>
      <c r="I71" s="46"/>
      <c r="J71" s="46"/>
      <c r="K71" s="46"/>
      <c r="L71" s="59"/>
      <c r="M71" s="66"/>
      <c r="N71" s="75"/>
      <c r="O71" s="60"/>
      <c r="P71" s="43" t="str">
        <f t="shared" si="0"/>
        <v/>
      </c>
      <c r="Q71" s="81" t="str">
        <f t="shared" si="2"/>
        <v/>
      </c>
      <c r="S71" s="59"/>
      <c r="V71" s="60"/>
      <c r="X71" s="45" t="str">
        <f t="shared" si="3"/>
        <v/>
      </c>
      <c r="Y71" s="45" t="str">
        <f t="shared" si="4"/>
        <v/>
      </c>
      <c r="Z71" s="86" t="e">
        <f t="shared" si="5"/>
        <v>#VALUE!</v>
      </c>
      <c r="AA71" s="43" t="str">
        <f t="shared" si="1"/>
        <v/>
      </c>
      <c r="AB71" s="43" t="str">
        <f t="shared" si="6"/>
        <v/>
      </c>
      <c r="AC71" s="81" t="str">
        <f t="shared" si="7"/>
        <v>NO</v>
      </c>
      <c r="AD71" s="38"/>
    </row>
    <row r="72" spans="7:30" ht="15" x14ac:dyDescent="0.2">
      <c r="G72" s="46"/>
      <c r="H72" s="46"/>
      <c r="I72" s="46"/>
      <c r="J72" s="46"/>
      <c r="K72" s="46"/>
      <c r="L72" s="59"/>
      <c r="M72" s="66"/>
      <c r="N72" s="75"/>
      <c r="O72" s="60"/>
      <c r="P72" s="43" t="str">
        <f t="shared" si="0"/>
        <v/>
      </c>
      <c r="Q72" s="81" t="str">
        <f t="shared" si="2"/>
        <v/>
      </c>
      <c r="S72" s="59"/>
      <c r="V72" s="60"/>
      <c r="X72" s="45" t="str">
        <f t="shared" si="3"/>
        <v/>
      </c>
      <c r="Y72" s="45" t="str">
        <f t="shared" si="4"/>
        <v/>
      </c>
      <c r="Z72" s="86" t="e">
        <f t="shared" si="5"/>
        <v>#VALUE!</v>
      </c>
      <c r="AA72" s="43" t="str">
        <f t="shared" si="1"/>
        <v/>
      </c>
      <c r="AB72" s="43" t="str">
        <f t="shared" si="6"/>
        <v/>
      </c>
      <c r="AC72" s="81" t="str">
        <f t="shared" si="7"/>
        <v>NO</v>
      </c>
      <c r="AD72" s="38"/>
    </row>
    <row r="73" spans="7:30" ht="15" x14ac:dyDescent="0.2">
      <c r="G73" s="46"/>
      <c r="H73" s="46"/>
      <c r="I73" s="46"/>
      <c r="J73" s="46"/>
      <c r="K73" s="46"/>
      <c r="L73" s="59"/>
      <c r="M73" s="66"/>
      <c r="N73" s="75"/>
      <c r="O73" s="60"/>
      <c r="P73" s="43" t="str">
        <f t="shared" si="0"/>
        <v/>
      </c>
      <c r="Q73" s="81" t="str">
        <f t="shared" si="2"/>
        <v/>
      </c>
      <c r="S73" s="59"/>
      <c r="V73" s="60"/>
      <c r="X73" s="45" t="str">
        <f t="shared" si="3"/>
        <v/>
      </c>
      <c r="Y73" s="45" t="str">
        <f t="shared" si="4"/>
        <v/>
      </c>
      <c r="Z73" s="86" t="e">
        <f t="shared" si="5"/>
        <v>#VALUE!</v>
      </c>
      <c r="AA73" s="43" t="str">
        <f t="shared" si="1"/>
        <v/>
      </c>
      <c r="AB73" s="43" t="str">
        <f t="shared" si="6"/>
        <v/>
      </c>
      <c r="AC73" s="81" t="str">
        <f t="shared" si="7"/>
        <v>NO</v>
      </c>
      <c r="AD73" s="38"/>
    </row>
    <row r="74" spans="7:30" ht="15" x14ac:dyDescent="0.2">
      <c r="G74" s="46"/>
      <c r="H74" s="46"/>
      <c r="I74" s="46"/>
      <c r="J74" s="46"/>
      <c r="K74" s="46"/>
      <c r="L74" s="59"/>
      <c r="M74" s="66"/>
      <c r="N74" s="75"/>
      <c r="O74" s="60"/>
      <c r="P74" s="43" t="str">
        <f t="shared" si="0"/>
        <v/>
      </c>
      <c r="Q74" s="81" t="str">
        <f t="shared" si="2"/>
        <v/>
      </c>
      <c r="S74" s="59"/>
      <c r="V74" s="60"/>
      <c r="X74" s="45" t="str">
        <f t="shared" si="3"/>
        <v/>
      </c>
      <c r="Y74" s="45" t="str">
        <f t="shared" si="4"/>
        <v/>
      </c>
      <c r="Z74" s="86" t="e">
        <f t="shared" si="5"/>
        <v>#VALUE!</v>
      </c>
      <c r="AA74" s="43" t="str">
        <f t="shared" si="1"/>
        <v/>
      </c>
      <c r="AB74" s="43" t="str">
        <f t="shared" si="6"/>
        <v/>
      </c>
      <c r="AC74" s="81" t="str">
        <f t="shared" si="7"/>
        <v>NO</v>
      </c>
      <c r="AD74" s="38"/>
    </row>
    <row r="75" spans="7:30" ht="15" x14ac:dyDescent="0.2">
      <c r="G75" s="46"/>
      <c r="H75" s="46"/>
      <c r="I75" s="46"/>
      <c r="J75" s="46"/>
      <c r="K75" s="46"/>
      <c r="L75" s="59"/>
      <c r="M75" s="66"/>
      <c r="N75" s="75"/>
      <c r="O75" s="60"/>
      <c r="P75" s="43" t="str">
        <f t="shared" si="0"/>
        <v/>
      </c>
      <c r="Q75" s="81" t="str">
        <f t="shared" si="2"/>
        <v/>
      </c>
      <c r="S75" s="59"/>
      <c r="V75" s="60"/>
      <c r="X75" s="45" t="str">
        <f t="shared" si="3"/>
        <v/>
      </c>
      <c r="Y75" s="45" t="str">
        <f t="shared" si="4"/>
        <v/>
      </c>
      <c r="Z75" s="86" t="e">
        <f t="shared" si="5"/>
        <v>#VALUE!</v>
      </c>
      <c r="AA75" s="43" t="str">
        <f t="shared" si="1"/>
        <v/>
      </c>
      <c r="AB75" s="43" t="str">
        <f t="shared" si="6"/>
        <v/>
      </c>
      <c r="AC75" s="81" t="str">
        <f t="shared" si="7"/>
        <v>NO</v>
      </c>
      <c r="AD75" s="38"/>
    </row>
    <row r="76" spans="7:30" ht="15" x14ac:dyDescent="0.2">
      <c r="G76" s="46"/>
      <c r="H76" s="46"/>
      <c r="I76" s="46"/>
      <c r="J76" s="46"/>
      <c r="K76" s="46"/>
      <c r="L76" s="59"/>
      <c r="M76" s="66"/>
      <c r="N76" s="75"/>
      <c r="O76" s="60"/>
      <c r="P76" s="43" t="str">
        <f t="shared" si="0"/>
        <v/>
      </c>
      <c r="Q76" s="81" t="str">
        <f t="shared" si="2"/>
        <v/>
      </c>
      <c r="S76" s="59"/>
      <c r="V76" s="60"/>
      <c r="X76" s="45" t="str">
        <f t="shared" si="3"/>
        <v/>
      </c>
      <c r="Y76" s="45" t="str">
        <f t="shared" si="4"/>
        <v/>
      </c>
      <c r="Z76" s="86" t="e">
        <f t="shared" si="5"/>
        <v>#VALUE!</v>
      </c>
      <c r="AA76" s="43" t="str">
        <f t="shared" si="1"/>
        <v/>
      </c>
      <c r="AB76" s="43" t="str">
        <f t="shared" si="6"/>
        <v/>
      </c>
      <c r="AC76" s="81" t="str">
        <f t="shared" si="7"/>
        <v>NO</v>
      </c>
      <c r="AD76" s="38"/>
    </row>
    <row r="77" spans="7:30" ht="15" x14ac:dyDescent="0.2">
      <c r="G77" s="46"/>
      <c r="H77" s="46"/>
      <c r="I77" s="46"/>
      <c r="J77" s="46"/>
      <c r="K77" s="46"/>
      <c r="L77" s="59"/>
      <c r="M77" s="66"/>
      <c r="N77" s="75"/>
      <c r="O77" s="60"/>
      <c r="P77" s="43" t="str">
        <f t="shared" ref="P77:P140" si="8">IF(L77="","",IFERROR(VLOOKUP(L77,$S$12:$Y$264,1,FALSE),"NO"))</f>
        <v/>
      </c>
      <c r="Q77" s="81" t="str">
        <f t="shared" si="2"/>
        <v/>
      </c>
      <c r="S77" s="59"/>
      <c r="V77" s="60"/>
      <c r="X77" s="45" t="str">
        <f t="shared" si="3"/>
        <v/>
      </c>
      <c r="Y77" s="45" t="str">
        <f t="shared" si="4"/>
        <v/>
      </c>
      <c r="Z77" s="86" t="e">
        <f t="shared" si="5"/>
        <v>#VALUE!</v>
      </c>
      <c r="AA77" s="43" t="str">
        <f t="shared" ref="AA77:AA140" si="9">IF(S77="","",IFERROR(VLOOKUP(S77,$L$12:$Q$264,2,FALSE),"NO"))</f>
        <v/>
      </c>
      <c r="AB77" s="43" t="str">
        <f t="shared" si="6"/>
        <v/>
      </c>
      <c r="AC77" s="81" t="str">
        <f t="shared" si="7"/>
        <v>NO</v>
      </c>
      <c r="AD77" s="38"/>
    </row>
    <row r="78" spans="7:30" ht="15" x14ac:dyDescent="0.2">
      <c r="G78" s="46"/>
      <c r="H78" s="46"/>
      <c r="I78" s="46"/>
      <c r="J78" s="46"/>
      <c r="K78" s="46"/>
      <c r="L78" s="59"/>
      <c r="M78" s="66"/>
      <c r="N78" s="75"/>
      <c r="O78" s="60"/>
      <c r="P78" s="43" t="str">
        <f t="shared" si="8"/>
        <v/>
      </c>
      <c r="Q78" s="81" t="str">
        <f t="shared" ref="Q78:Q141" si="10">IF(P78="","",IF(P78="NO","NO","SI"))</f>
        <v/>
      </c>
      <c r="S78" s="59"/>
      <c r="V78" s="60"/>
      <c r="X78" s="45" t="str">
        <f t="shared" ref="X78:X141" si="11">IF(S78="","",IFERROR(VLOOKUP(S78,$L$12:$Q$264,4,FALSE),0))</f>
        <v/>
      </c>
      <c r="Y78" s="45" t="str">
        <f t="shared" ref="Y78:Y141" si="12">+IFERROR(V78-X78,"")</f>
        <v/>
      </c>
      <c r="Z78" s="86" t="e">
        <f t="shared" ref="Z78:Z141" si="13">IF((IF(S78="","",VLOOKUP(S78,$L$13:$O$264,3,0))-U78)=0,"NO","SI")</f>
        <v>#VALUE!</v>
      </c>
      <c r="AA78" s="43" t="str">
        <f t="shared" si="9"/>
        <v/>
      </c>
      <c r="AB78" s="43" t="str">
        <f t="shared" ref="AB78:AB141" si="14">IF(AA78="","",IF(AA78="NO","NO","SI"))</f>
        <v/>
      </c>
      <c r="AC78" s="81" t="str">
        <f t="shared" ref="AC78:AC141" si="15">IF(AND(AB78="SI",V78&gt;X78),"SI","NO")</f>
        <v>NO</v>
      </c>
      <c r="AD78" s="38"/>
    </row>
    <row r="79" spans="7:30" ht="15" x14ac:dyDescent="0.2">
      <c r="G79" s="46"/>
      <c r="H79" s="46"/>
      <c r="I79" s="46"/>
      <c r="J79" s="46"/>
      <c r="K79" s="46"/>
      <c r="L79" s="59"/>
      <c r="M79" s="66"/>
      <c r="N79" s="75"/>
      <c r="O79" s="60"/>
      <c r="P79" s="43" t="str">
        <f t="shared" si="8"/>
        <v/>
      </c>
      <c r="Q79" s="81" t="str">
        <f t="shared" si="10"/>
        <v/>
      </c>
      <c r="S79" s="59"/>
      <c r="V79" s="60"/>
      <c r="X79" s="45" t="str">
        <f t="shared" si="11"/>
        <v/>
      </c>
      <c r="Y79" s="45" t="str">
        <f t="shared" si="12"/>
        <v/>
      </c>
      <c r="Z79" s="86" t="e">
        <f t="shared" si="13"/>
        <v>#VALUE!</v>
      </c>
      <c r="AA79" s="43" t="str">
        <f t="shared" si="9"/>
        <v/>
      </c>
      <c r="AB79" s="43" t="str">
        <f t="shared" si="14"/>
        <v/>
      </c>
      <c r="AC79" s="81" t="str">
        <f t="shared" si="15"/>
        <v>NO</v>
      </c>
      <c r="AD79" s="38"/>
    </row>
    <row r="80" spans="7:30" ht="15" x14ac:dyDescent="0.2">
      <c r="G80" s="46"/>
      <c r="H80" s="46"/>
      <c r="I80" s="46"/>
      <c r="J80" s="46"/>
      <c r="K80" s="46"/>
      <c r="L80" s="59"/>
      <c r="M80" s="66"/>
      <c r="N80" s="75"/>
      <c r="O80" s="60"/>
      <c r="P80" s="43" t="str">
        <f t="shared" si="8"/>
        <v/>
      </c>
      <c r="Q80" s="81" t="str">
        <f t="shared" si="10"/>
        <v/>
      </c>
      <c r="S80" s="59"/>
      <c r="V80" s="60"/>
      <c r="X80" s="45" t="str">
        <f t="shared" si="11"/>
        <v/>
      </c>
      <c r="Y80" s="45" t="str">
        <f t="shared" si="12"/>
        <v/>
      </c>
      <c r="Z80" s="86" t="e">
        <f t="shared" si="13"/>
        <v>#VALUE!</v>
      </c>
      <c r="AA80" s="43" t="str">
        <f t="shared" si="9"/>
        <v/>
      </c>
      <c r="AB80" s="43" t="str">
        <f t="shared" si="14"/>
        <v/>
      </c>
      <c r="AC80" s="81" t="str">
        <f t="shared" si="15"/>
        <v>NO</v>
      </c>
      <c r="AD80" s="38"/>
    </row>
    <row r="81" spans="7:30" ht="15" x14ac:dyDescent="0.2">
      <c r="G81" s="46"/>
      <c r="H81" s="46"/>
      <c r="I81" s="46"/>
      <c r="J81" s="46"/>
      <c r="K81" s="46"/>
      <c r="L81" s="59"/>
      <c r="M81" s="66"/>
      <c r="N81" s="75"/>
      <c r="O81" s="60"/>
      <c r="P81" s="43" t="str">
        <f t="shared" si="8"/>
        <v/>
      </c>
      <c r="Q81" s="81" t="str">
        <f t="shared" si="10"/>
        <v/>
      </c>
      <c r="S81" s="59"/>
      <c r="V81" s="60"/>
      <c r="X81" s="45" t="str">
        <f t="shared" si="11"/>
        <v/>
      </c>
      <c r="Y81" s="45" t="str">
        <f t="shared" si="12"/>
        <v/>
      </c>
      <c r="Z81" s="86" t="e">
        <f t="shared" si="13"/>
        <v>#VALUE!</v>
      </c>
      <c r="AA81" s="43" t="str">
        <f t="shared" si="9"/>
        <v/>
      </c>
      <c r="AB81" s="43" t="str">
        <f t="shared" si="14"/>
        <v/>
      </c>
      <c r="AC81" s="81" t="str">
        <f t="shared" si="15"/>
        <v>NO</v>
      </c>
      <c r="AD81" s="38"/>
    </row>
    <row r="82" spans="7:30" ht="15" x14ac:dyDescent="0.2">
      <c r="G82" s="46"/>
      <c r="H82" s="46"/>
      <c r="I82" s="46"/>
      <c r="J82" s="46"/>
      <c r="K82" s="46"/>
      <c r="L82" s="59"/>
      <c r="M82" s="66"/>
      <c r="N82" s="75"/>
      <c r="O82" s="60"/>
      <c r="P82" s="43" t="str">
        <f t="shared" si="8"/>
        <v/>
      </c>
      <c r="Q82" s="81" t="str">
        <f t="shared" si="10"/>
        <v/>
      </c>
      <c r="S82" s="59"/>
      <c r="V82" s="60"/>
      <c r="X82" s="45" t="str">
        <f t="shared" si="11"/>
        <v/>
      </c>
      <c r="Y82" s="45" t="str">
        <f t="shared" si="12"/>
        <v/>
      </c>
      <c r="Z82" s="86" t="e">
        <f t="shared" si="13"/>
        <v>#VALUE!</v>
      </c>
      <c r="AA82" s="43" t="str">
        <f t="shared" si="9"/>
        <v/>
      </c>
      <c r="AB82" s="43" t="str">
        <f t="shared" si="14"/>
        <v/>
      </c>
      <c r="AC82" s="81" t="str">
        <f t="shared" si="15"/>
        <v>NO</v>
      </c>
      <c r="AD82" s="38"/>
    </row>
    <row r="83" spans="7:30" ht="15" x14ac:dyDescent="0.2">
      <c r="G83" s="46"/>
      <c r="H83" s="46"/>
      <c r="I83" s="46"/>
      <c r="J83" s="46"/>
      <c r="K83" s="46"/>
      <c r="L83" s="59"/>
      <c r="M83" s="66"/>
      <c r="N83" s="75"/>
      <c r="O83" s="60"/>
      <c r="P83" s="43" t="str">
        <f t="shared" si="8"/>
        <v/>
      </c>
      <c r="Q83" s="81" t="str">
        <f t="shared" si="10"/>
        <v/>
      </c>
      <c r="S83" s="59"/>
      <c r="V83" s="60"/>
      <c r="X83" s="45" t="str">
        <f t="shared" si="11"/>
        <v/>
      </c>
      <c r="Y83" s="45" t="str">
        <f t="shared" si="12"/>
        <v/>
      </c>
      <c r="Z83" s="86" t="e">
        <f t="shared" si="13"/>
        <v>#VALUE!</v>
      </c>
      <c r="AA83" s="43" t="str">
        <f t="shared" si="9"/>
        <v/>
      </c>
      <c r="AB83" s="43" t="str">
        <f t="shared" si="14"/>
        <v/>
      </c>
      <c r="AC83" s="81" t="str">
        <f t="shared" si="15"/>
        <v>NO</v>
      </c>
      <c r="AD83" s="38"/>
    </row>
    <row r="84" spans="7:30" ht="15" x14ac:dyDescent="0.2">
      <c r="G84" s="46"/>
      <c r="H84" s="46"/>
      <c r="I84" s="46"/>
      <c r="J84" s="46"/>
      <c r="K84" s="46"/>
      <c r="L84" s="59"/>
      <c r="M84" s="66"/>
      <c r="N84" s="75"/>
      <c r="O84" s="60"/>
      <c r="P84" s="43" t="str">
        <f t="shared" si="8"/>
        <v/>
      </c>
      <c r="Q84" s="81" t="str">
        <f t="shared" si="10"/>
        <v/>
      </c>
      <c r="S84" s="59"/>
      <c r="V84" s="60"/>
      <c r="X84" s="45" t="str">
        <f t="shared" si="11"/>
        <v/>
      </c>
      <c r="Y84" s="45" t="str">
        <f t="shared" si="12"/>
        <v/>
      </c>
      <c r="Z84" s="86" t="e">
        <f t="shared" si="13"/>
        <v>#VALUE!</v>
      </c>
      <c r="AA84" s="43" t="str">
        <f t="shared" si="9"/>
        <v/>
      </c>
      <c r="AB84" s="43" t="str">
        <f t="shared" si="14"/>
        <v/>
      </c>
      <c r="AC84" s="81" t="str">
        <f t="shared" si="15"/>
        <v>NO</v>
      </c>
      <c r="AD84" s="38"/>
    </row>
    <row r="85" spans="7:30" ht="15" x14ac:dyDescent="0.2">
      <c r="G85" s="46"/>
      <c r="H85" s="46"/>
      <c r="I85" s="46"/>
      <c r="J85" s="46"/>
      <c r="K85" s="46"/>
      <c r="L85" s="59"/>
      <c r="M85" s="66"/>
      <c r="N85" s="75"/>
      <c r="O85" s="60"/>
      <c r="P85" s="43" t="str">
        <f t="shared" si="8"/>
        <v/>
      </c>
      <c r="Q85" s="81" t="str">
        <f t="shared" si="10"/>
        <v/>
      </c>
      <c r="S85" s="59"/>
      <c r="V85" s="60"/>
      <c r="X85" s="45" t="str">
        <f t="shared" si="11"/>
        <v/>
      </c>
      <c r="Y85" s="45" t="str">
        <f t="shared" si="12"/>
        <v/>
      </c>
      <c r="Z85" s="86" t="e">
        <f t="shared" si="13"/>
        <v>#VALUE!</v>
      </c>
      <c r="AA85" s="43" t="str">
        <f t="shared" si="9"/>
        <v/>
      </c>
      <c r="AB85" s="43" t="str">
        <f t="shared" si="14"/>
        <v/>
      </c>
      <c r="AC85" s="81" t="str">
        <f t="shared" si="15"/>
        <v>NO</v>
      </c>
      <c r="AD85" s="38"/>
    </row>
    <row r="86" spans="7:30" ht="15" x14ac:dyDescent="0.2">
      <c r="G86" s="46"/>
      <c r="H86" s="46"/>
      <c r="I86" s="46"/>
      <c r="J86" s="46"/>
      <c r="K86" s="46"/>
      <c r="L86" s="59"/>
      <c r="M86" s="66"/>
      <c r="N86" s="75"/>
      <c r="O86" s="60"/>
      <c r="P86" s="43" t="str">
        <f t="shared" si="8"/>
        <v/>
      </c>
      <c r="Q86" s="81" t="str">
        <f t="shared" si="10"/>
        <v/>
      </c>
      <c r="S86" s="59"/>
      <c r="V86" s="60"/>
      <c r="X86" s="45" t="str">
        <f t="shared" si="11"/>
        <v/>
      </c>
      <c r="Y86" s="45" t="str">
        <f t="shared" si="12"/>
        <v/>
      </c>
      <c r="Z86" s="86" t="e">
        <f t="shared" si="13"/>
        <v>#VALUE!</v>
      </c>
      <c r="AA86" s="43" t="str">
        <f t="shared" si="9"/>
        <v/>
      </c>
      <c r="AB86" s="43" t="str">
        <f t="shared" si="14"/>
        <v/>
      </c>
      <c r="AC86" s="81" t="str">
        <f t="shared" si="15"/>
        <v>NO</v>
      </c>
      <c r="AD86" s="38"/>
    </row>
    <row r="87" spans="7:30" ht="15" x14ac:dyDescent="0.2">
      <c r="G87" s="46"/>
      <c r="H87" s="46"/>
      <c r="I87" s="46"/>
      <c r="J87" s="46"/>
      <c r="K87" s="46"/>
      <c r="L87" s="59"/>
      <c r="M87" s="66"/>
      <c r="N87" s="75"/>
      <c r="O87" s="60"/>
      <c r="P87" s="43" t="str">
        <f t="shared" si="8"/>
        <v/>
      </c>
      <c r="Q87" s="81" t="str">
        <f t="shared" si="10"/>
        <v/>
      </c>
      <c r="S87" s="59"/>
      <c r="V87" s="60"/>
      <c r="X87" s="45" t="str">
        <f t="shared" si="11"/>
        <v/>
      </c>
      <c r="Y87" s="45" t="str">
        <f t="shared" si="12"/>
        <v/>
      </c>
      <c r="Z87" s="86" t="e">
        <f t="shared" si="13"/>
        <v>#VALUE!</v>
      </c>
      <c r="AA87" s="43" t="str">
        <f t="shared" si="9"/>
        <v/>
      </c>
      <c r="AB87" s="43" t="str">
        <f t="shared" si="14"/>
        <v/>
      </c>
      <c r="AC87" s="81" t="str">
        <f t="shared" si="15"/>
        <v>NO</v>
      </c>
      <c r="AD87" s="38"/>
    </row>
    <row r="88" spans="7:30" ht="15" x14ac:dyDescent="0.2">
      <c r="G88" s="46"/>
      <c r="H88" s="46"/>
      <c r="I88" s="46"/>
      <c r="J88" s="46"/>
      <c r="K88" s="46"/>
      <c r="L88" s="59"/>
      <c r="M88" s="66"/>
      <c r="N88" s="75"/>
      <c r="O88" s="60"/>
      <c r="P88" s="43" t="str">
        <f t="shared" si="8"/>
        <v/>
      </c>
      <c r="Q88" s="81" t="str">
        <f t="shared" si="10"/>
        <v/>
      </c>
      <c r="S88" s="59"/>
      <c r="V88" s="60"/>
      <c r="X88" s="45" t="str">
        <f t="shared" si="11"/>
        <v/>
      </c>
      <c r="Y88" s="45" t="str">
        <f t="shared" si="12"/>
        <v/>
      </c>
      <c r="Z88" s="86" t="e">
        <f t="shared" si="13"/>
        <v>#VALUE!</v>
      </c>
      <c r="AA88" s="43" t="str">
        <f t="shared" si="9"/>
        <v/>
      </c>
      <c r="AB88" s="43" t="str">
        <f t="shared" si="14"/>
        <v/>
      </c>
      <c r="AC88" s="81" t="str">
        <f t="shared" si="15"/>
        <v>NO</v>
      </c>
      <c r="AD88" s="38"/>
    </row>
    <row r="89" spans="7:30" ht="15" x14ac:dyDescent="0.2">
      <c r="G89" s="46"/>
      <c r="H89" s="46"/>
      <c r="I89" s="46"/>
      <c r="J89" s="46"/>
      <c r="K89" s="46"/>
      <c r="L89" s="59"/>
      <c r="M89" s="66"/>
      <c r="N89" s="75"/>
      <c r="O89" s="60"/>
      <c r="P89" s="43" t="str">
        <f t="shared" si="8"/>
        <v/>
      </c>
      <c r="Q89" s="81" t="str">
        <f t="shared" si="10"/>
        <v/>
      </c>
      <c r="S89" s="59"/>
      <c r="V89" s="60"/>
      <c r="X89" s="45" t="str">
        <f t="shared" si="11"/>
        <v/>
      </c>
      <c r="Y89" s="45" t="str">
        <f t="shared" si="12"/>
        <v/>
      </c>
      <c r="Z89" s="86" t="e">
        <f t="shared" si="13"/>
        <v>#VALUE!</v>
      </c>
      <c r="AA89" s="43" t="str">
        <f t="shared" si="9"/>
        <v/>
      </c>
      <c r="AB89" s="43" t="str">
        <f t="shared" si="14"/>
        <v/>
      </c>
      <c r="AC89" s="81" t="str">
        <f t="shared" si="15"/>
        <v>NO</v>
      </c>
      <c r="AD89" s="38"/>
    </row>
    <row r="90" spans="7:30" ht="15" x14ac:dyDescent="0.2">
      <c r="G90" s="46"/>
      <c r="H90" s="46"/>
      <c r="I90" s="46"/>
      <c r="J90" s="46"/>
      <c r="K90" s="46"/>
      <c r="L90" s="59"/>
      <c r="M90" s="66"/>
      <c r="N90" s="75"/>
      <c r="O90" s="60"/>
      <c r="P90" s="43" t="str">
        <f t="shared" si="8"/>
        <v/>
      </c>
      <c r="Q90" s="81" t="str">
        <f t="shared" si="10"/>
        <v/>
      </c>
      <c r="S90" s="59"/>
      <c r="V90" s="60"/>
      <c r="X90" s="45" t="str">
        <f t="shared" si="11"/>
        <v/>
      </c>
      <c r="Y90" s="45" t="str">
        <f t="shared" si="12"/>
        <v/>
      </c>
      <c r="Z90" s="86" t="e">
        <f t="shared" si="13"/>
        <v>#VALUE!</v>
      </c>
      <c r="AA90" s="43" t="str">
        <f t="shared" si="9"/>
        <v/>
      </c>
      <c r="AB90" s="43" t="str">
        <f t="shared" si="14"/>
        <v/>
      </c>
      <c r="AC90" s="81" t="str">
        <f t="shared" si="15"/>
        <v>NO</v>
      </c>
      <c r="AD90" s="38"/>
    </row>
    <row r="91" spans="7:30" ht="15" x14ac:dyDescent="0.2">
      <c r="G91" s="46"/>
      <c r="H91" s="46"/>
      <c r="I91" s="46"/>
      <c r="J91" s="46"/>
      <c r="K91" s="46"/>
      <c r="L91" s="59"/>
      <c r="M91" s="66"/>
      <c r="N91" s="75"/>
      <c r="O91" s="60"/>
      <c r="P91" s="43" t="str">
        <f t="shared" si="8"/>
        <v/>
      </c>
      <c r="Q91" s="81" t="str">
        <f t="shared" si="10"/>
        <v/>
      </c>
      <c r="S91" s="59"/>
      <c r="V91" s="60"/>
      <c r="X91" s="45" t="str">
        <f t="shared" si="11"/>
        <v/>
      </c>
      <c r="Y91" s="45" t="str">
        <f t="shared" si="12"/>
        <v/>
      </c>
      <c r="Z91" s="86" t="e">
        <f t="shared" si="13"/>
        <v>#VALUE!</v>
      </c>
      <c r="AA91" s="43" t="str">
        <f t="shared" si="9"/>
        <v/>
      </c>
      <c r="AB91" s="43" t="str">
        <f t="shared" si="14"/>
        <v/>
      </c>
      <c r="AC91" s="81" t="str">
        <f t="shared" si="15"/>
        <v>NO</v>
      </c>
      <c r="AD91" s="38"/>
    </row>
    <row r="92" spans="7:30" ht="15" x14ac:dyDescent="0.2">
      <c r="G92" s="46"/>
      <c r="H92" s="46"/>
      <c r="I92" s="46"/>
      <c r="J92" s="46"/>
      <c r="K92" s="46"/>
      <c r="L92" s="59"/>
      <c r="M92" s="66"/>
      <c r="N92" s="75"/>
      <c r="O92" s="60"/>
      <c r="P92" s="43" t="str">
        <f t="shared" si="8"/>
        <v/>
      </c>
      <c r="Q92" s="81" t="str">
        <f t="shared" si="10"/>
        <v/>
      </c>
      <c r="S92" s="59"/>
      <c r="V92" s="60"/>
      <c r="X92" s="45" t="str">
        <f t="shared" si="11"/>
        <v/>
      </c>
      <c r="Y92" s="45" t="str">
        <f t="shared" si="12"/>
        <v/>
      </c>
      <c r="Z92" s="86" t="e">
        <f t="shared" si="13"/>
        <v>#VALUE!</v>
      </c>
      <c r="AA92" s="43" t="str">
        <f t="shared" si="9"/>
        <v/>
      </c>
      <c r="AB92" s="43" t="str">
        <f t="shared" si="14"/>
        <v/>
      </c>
      <c r="AC92" s="81" t="str">
        <f t="shared" si="15"/>
        <v>NO</v>
      </c>
      <c r="AD92" s="38"/>
    </row>
    <row r="93" spans="7:30" ht="15" x14ac:dyDescent="0.2">
      <c r="G93" s="46"/>
      <c r="H93" s="46"/>
      <c r="I93" s="46"/>
      <c r="J93" s="46"/>
      <c r="K93" s="46"/>
      <c r="L93" s="59"/>
      <c r="M93" s="66"/>
      <c r="N93" s="75"/>
      <c r="O93" s="60"/>
      <c r="P93" s="43" t="str">
        <f t="shared" si="8"/>
        <v/>
      </c>
      <c r="Q93" s="81" t="str">
        <f t="shared" si="10"/>
        <v/>
      </c>
      <c r="S93" s="59"/>
      <c r="V93" s="60"/>
      <c r="X93" s="45" t="str">
        <f t="shared" si="11"/>
        <v/>
      </c>
      <c r="Y93" s="45" t="str">
        <f t="shared" si="12"/>
        <v/>
      </c>
      <c r="Z93" s="86" t="e">
        <f t="shared" si="13"/>
        <v>#VALUE!</v>
      </c>
      <c r="AA93" s="43" t="str">
        <f t="shared" si="9"/>
        <v/>
      </c>
      <c r="AB93" s="43" t="str">
        <f t="shared" si="14"/>
        <v/>
      </c>
      <c r="AC93" s="81" t="str">
        <f t="shared" si="15"/>
        <v>NO</v>
      </c>
      <c r="AD93" s="38"/>
    </row>
    <row r="94" spans="7:30" ht="15" x14ac:dyDescent="0.2">
      <c r="G94" s="46"/>
      <c r="H94" s="46"/>
      <c r="I94" s="46"/>
      <c r="J94" s="46"/>
      <c r="K94" s="46"/>
      <c r="L94" s="59"/>
      <c r="M94" s="66"/>
      <c r="N94" s="75"/>
      <c r="O94" s="60"/>
      <c r="P94" s="43" t="str">
        <f t="shared" si="8"/>
        <v/>
      </c>
      <c r="Q94" s="81" t="str">
        <f t="shared" si="10"/>
        <v/>
      </c>
      <c r="S94" s="59"/>
      <c r="V94" s="60"/>
      <c r="X94" s="45" t="str">
        <f t="shared" si="11"/>
        <v/>
      </c>
      <c r="Y94" s="45" t="str">
        <f t="shared" si="12"/>
        <v/>
      </c>
      <c r="Z94" s="86" t="e">
        <f t="shared" si="13"/>
        <v>#VALUE!</v>
      </c>
      <c r="AA94" s="43" t="str">
        <f t="shared" si="9"/>
        <v/>
      </c>
      <c r="AB94" s="43" t="str">
        <f t="shared" si="14"/>
        <v/>
      </c>
      <c r="AC94" s="81" t="str">
        <f t="shared" si="15"/>
        <v>NO</v>
      </c>
      <c r="AD94" s="38"/>
    </row>
    <row r="95" spans="7:30" ht="15" x14ac:dyDescent="0.2">
      <c r="G95" s="46"/>
      <c r="H95" s="46"/>
      <c r="I95" s="46"/>
      <c r="J95" s="46"/>
      <c r="K95" s="46"/>
      <c r="L95" s="59"/>
      <c r="M95" s="66"/>
      <c r="N95" s="75"/>
      <c r="O95" s="60"/>
      <c r="P95" s="43" t="str">
        <f t="shared" si="8"/>
        <v/>
      </c>
      <c r="Q95" s="81" t="str">
        <f t="shared" si="10"/>
        <v/>
      </c>
      <c r="S95" s="59"/>
      <c r="V95" s="60"/>
      <c r="X95" s="45" t="str">
        <f t="shared" si="11"/>
        <v/>
      </c>
      <c r="Y95" s="45" t="str">
        <f t="shared" si="12"/>
        <v/>
      </c>
      <c r="Z95" s="86" t="e">
        <f t="shared" si="13"/>
        <v>#VALUE!</v>
      </c>
      <c r="AA95" s="43" t="str">
        <f t="shared" si="9"/>
        <v/>
      </c>
      <c r="AB95" s="43" t="str">
        <f t="shared" si="14"/>
        <v/>
      </c>
      <c r="AC95" s="81" t="str">
        <f t="shared" si="15"/>
        <v>NO</v>
      </c>
      <c r="AD95" s="38"/>
    </row>
    <row r="96" spans="7:30" ht="15" x14ac:dyDescent="0.2">
      <c r="G96" s="46"/>
      <c r="H96" s="46"/>
      <c r="I96" s="46"/>
      <c r="J96" s="46"/>
      <c r="K96" s="46"/>
      <c r="L96" s="59"/>
      <c r="M96" s="66"/>
      <c r="N96" s="75"/>
      <c r="O96" s="60"/>
      <c r="P96" s="43" t="str">
        <f t="shared" si="8"/>
        <v/>
      </c>
      <c r="Q96" s="81" t="str">
        <f t="shared" si="10"/>
        <v/>
      </c>
      <c r="S96" s="59"/>
      <c r="V96" s="60"/>
      <c r="X96" s="45" t="str">
        <f t="shared" si="11"/>
        <v/>
      </c>
      <c r="Y96" s="45" t="str">
        <f t="shared" si="12"/>
        <v/>
      </c>
      <c r="Z96" s="86" t="e">
        <f t="shared" si="13"/>
        <v>#VALUE!</v>
      </c>
      <c r="AA96" s="43" t="str">
        <f t="shared" si="9"/>
        <v/>
      </c>
      <c r="AB96" s="43" t="str">
        <f t="shared" si="14"/>
        <v/>
      </c>
      <c r="AC96" s="81" t="str">
        <f t="shared" si="15"/>
        <v>NO</v>
      </c>
      <c r="AD96" s="38"/>
    </row>
    <row r="97" spans="7:30" ht="15" x14ac:dyDescent="0.2">
      <c r="G97" s="46"/>
      <c r="H97" s="46"/>
      <c r="I97" s="46"/>
      <c r="J97" s="46"/>
      <c r="K97" s="46"/>
      <c r="L97" s="59"/>
      <c r="M97" s="66"/>
      <c r="N97" s="75"/>
      <c r="O97" s="60"/>
      <c r="P97" s="43" t="str">
        <f t="shared" si="8"/>
        <v/>
      </c>
      <c r="Q97" s="81" t="str">
        <f t="shared" si="10"/>
        <v/>
      </c>
      <c r="S97" s="59"/>
      <c r="V97" s="60"/>
      <c r="X97" s="45" t="str">
        <f t="shared" si="11"/>
        <v/>
      </c>
      <c r="Y97" s="45" t="str">
        <f t="shared" si="12"/>
        <v/>
      </c>
      <c r="Z97" s="86" t="e">
        <f t="shared" si="13"/>
        <v>#VALUE!</v>
      </c>
      <c r="AA97" s="43" t="str">
        <f t="shared" si="9"/>
        <v/>
      </c>
      <c r="AB97" s="43" t="str">
        <f t="shared" si="14"/>
        <v/>
      </c>
      <c r="AC97" s="81" t="str">
        <f t="shared" si="15"/>
        <v>NO</v>
      </c>
      <c r="AD97" s="38"/>
    </row>
    <row r="98" spans="7:30" ht="15" x14ac:dyDescent="0.2">
      <c r="G98" s="46"/>
      <c r="H98" s="46"/>
      <c r="I98" s="46"/>
      <c r="J98" s="46"/>
      <c r="K98" s="46"/>
      <c r="L98" s="59"/>
      <c r="M98" s="66"/>
      <c r="N98" s="75"/>
      <c r="O98" s="60"/>
      <c r="P98" s="43" t="str">
        <f t="shared" si="8"/>
        <v/>
      </c>
      <c r="Q98" s="81" t="str">
        <f t="shared" si="10"/>
        <v/>
      </c>
      <c r="S98" s="59"/>
      <c r="V98" s="60"/>
      <c r="X98" s="45" t="str">
        <f t="shared" si="11"/>
        <v/>
      </c>
      <c r="Y98" s="45" t="str">
        <f t="shared" si="12"/>
        <v/>
      </c>
      <c r="Z98" s="86" t="e">
        <f t="shared" si="13"/>
        <v>#VALUE!</v>
      </c>
      <c r="AA98" s="43" t="str">
        <f t="shared" si="9"/>
        <v/>
      </c>
      <c r="AB98" s="43" t="str">
        <f t="shared" si="14"/>
        <v/>
      </c>
      <c r="AC98" s="81" t="str">
        <f t="shared" si="15"/>
        <v>NO</v>
      </c>
      <c r="AD98" s="38"/>
    </row>
    <row r="99" spans="7:30" ht="15" x14ac:dyDescent="0.2">
      <c r="G99" s="46"/>
      <c r="H99" s="46"/>
      <c r="I99" s="46"/>
      <c r="J99" s="46"/>
      <c r="K99" s="46"/>
      <c r="L99" s="59"/>
      <c r="M99" s="66"/>
      <c r="N99" s="75"/>
      <c r="O99" s="60"/>
      <c r="P99" s="43" t="str">
        <f t="shared" si="8"/>
        <v/>
      </c>
      <c r="Q99" s="81" t="str">
        <f t="shared" si="10"/>
        <v/>
      </c>
      <c r="S99" s="59"/>
      <c r="V99" s="60"/>
      <c r="X99" s="45" t="str">
        <f t="shared" si="11"/>
        <v/>
      </c>
      <c r="Y99" s="45" t="str">
        <f t="shared" si="12"/>
        <v/>
      </c>
      <c r="Z99" s="86" t="e">
        <f t="shared" si="13"/>
        <v>#VALUE!</v>
      </c>
      <c r="AA99" s="43" t="str">
        <f t="shared" si="9"/>
        <v/>
      </c>
      <c r="AB99" s="43" t="str">
        <f t="shared" si="14"/>
        <v/>
      </c>
      <c r="AC99" s="81" t="str">
        <f t="shared" si="15"/>
        <v>NO</v>
      </c>
      <c r="AD99" s="38"/>
    </row>
    <row r="100" spans="7:30" ht="15" x14ac:dyDescent="0.2">
      <c r="G100" s="46"/>
      <c r="H100" s="46"/>
      <c r="I100" s="46"/>
      <c r="J100" s="46"/>
      <c r="K100" s="46"/>
      <c r="L100" s="59"/>
      <c r="M100" s="66"/>
      <c r="N100" s="75"/>
      <c r="O100" s="60"/>
      <c r="P100" s="43" t="str">
        <f t="shared" si="8"/>
        <v/>
      </c>
      <c r="Q100" s="81" t="str">
        <f t="shared" si="10"/>
        <v/>
      </c>
      <c r="S100" s="59"/>
      <c r="V100" s="60"/>
      <c r="X100" s="45" t="str">
        <f t="shared" si="11"/>
        <v/>
      </c>
      <c r="Y100" s="45" t="str">
        <f t="shared" si="12"/>
        <v/>
      </c>
      <c r="Z100" s="86" t="e">
        <f t="shared" si="13"/>
        <v>#VALUE!</v>
      </c>
      <c r="AA100" s="43" t="str">
        <f t="shared" si="9"/>
        <v/>
      </c>
      <c r="AB100" s="43" t="str">
        <f t="shared" si="14"/>
        <v/>
      </c>
      <c r="AC100" s="81" t="str">
        <f t="shared" si="15"/>
        <v>NO</v>
      </c>
      <c r="AD100" s="38"/>
    </row>
    <row r="101" spans="7:30" ht="15" x14ac:dyDescent="0.2">
      <c r="G101" s="46"/>
      <c r="H101" s="46"/>
      <c r="I101" s="46"/>
      <c r="J101" s="46"/>
      <c r="K101" s="46"/>
      <c r="L101" s="59"/>
      <c r="M101" s="66"/>
      <c r="N101" s="75"/>
      <c r="O101" s="60"/>
      <c r="P101" s="43" t="str">
        <f t="shared" si="8"/>
        <v/>
      </c>
      <c r="Q101" s="81" t="str">
        <f t="shared" si="10"/>
        <v/>
      </c>
      <c r="S101" s="59"/>
      <c r="V101" s="60"/>
      <c r="X101" s="45" t="str">
        <f t="shared" si="11"/>
        <v/>
      </c>
      <c r="Y101" s="45" t="str">
        <f t="shared" si="12"/>
        <v/>
      </c>
      <c r="Z101" s="86" t="e">
        <f t="shared" si="13"/>
        <v>#VALUE!</v>
      </c>
      <c r="AA101" s="43" t="str">
        <f t="shared" si="9"/>
        <v/>
      </c>
      <c r="AB101" s="43" t="str">
        <f t="shared" si="14"/>
        <v/>
      </c>
      <c r="AC101" s="81" t="str">
        <f t="shared" si="15"/>
        <v>NO</v>
      </c>
      <c r="AD101" s="38"/>
    </row>
    <row r="102" spans="7:30" ht="15" x14ac:dyDescent="0.2">
      <c r="G102" s="46"/>
      <c r="H102" s="46"/>
      <c r="I102" s="46"/>
      <c r="J102" s="46"/>
      <c r="K102" s="46"/>
      <c r="L102" s="59"/>
      <c r="M102" s="66"/>
      <c r="N102" s="75"/>
      <c r="O102" s="60"/>
      <c r="P102" s="43" t="str">
        <f t="shared" si="8"/>
        <v/>
      </c>
      <c r="Q102" s="81" t="str">
        <f t="shared" si="10"/>
        <v/>
      </c>
      <c r="S102" s="59"/>
      <c r="V102" s="60"/>
      <c r="X102" s="45" t="str">
        <f t="shared" si="11"/>
        <v/>
      </c>
      <c r="Y102" s="45" t="str">
        <f t="shared" si="12"/>
        <v/>
      </c>
      <c r="Z102" s="86" t="e">
        <f t="shared" si="13"/>
        <v>#VALUE!</v>
      </c>
      <c r="AA102" s="43" t="str">
        <f t="shared" si="9"/>
        <v/>
      </c>
      <c r="AB102" s="43" t="str">
        <f t="shared" si="14"/>
        <v/>
      </c>
      <c r="AC102" s="81" t="str">
        <f t="shared" si="15"/>
        <v>NO</v>
      </c>
      <c r="AD102" s="38"/>
    </row>
    <row r="103" spans="7:30" ht="15" x14ac:dyDescent="0.2">
      <c r="G103" s="46"/>
      <c r="H103" s="46"/>
      <c r="I103" s="46"/>
      <c r="J103" s="46"/>
      <c r="K103" s="46"/>
      <c r="L103" s="59"/>
      <c r="M103" s="66"/>
      <c r="N103" s="75"/>
      <c r="O103" s="60"/>
      <c r="P103" s="43" t="str">
        <f t="shared" si="8"/>
        <v/>
      </c>
      <c r="Q103" s="81" t="str">
        <f t="shared" si="10"/>
        <v/>
      </c>
      <c r="S103" s="59"/>
      <c r="V103" s="60"/>
      <c r="X103" s="45" t="str">
        <f t="shared" si="11"/>
        <v/>
      </c>
      <c r="Y103" s="45" t="str">
        <f t="shared" si="12"/>
        <v/>
      </c>
      <c r="Z103" s="86" t="e">
        <f t="shared" si="13"/>
        <v>#VALUE!</v>
      </c>
      <c r="AA103" s="43" t="str">
        <f t="shared" si="9"/>
        <v/>
      </c>
      <c r="AB103" s="43" t="str">
        <f t="shared" si="14"/>
        <v/>
      </c>
      <c r="AC103" s="81" t="str">
        <f t="shared" si="15"/>
        <v>NO</v>
      </c>
      <c r="AD103" s="38"/>
    </row>
    <row r="104" spans="7:30" ht="15" x14ac:dyDescent="0.2">
      <c r="G104" s="46"/>
      <c r="H104" s="46"/>
      <c r="I104" s="46"/>
      <c r="J104" s="46"/>
      <c r="K104" s="46"/>
      <c r="L104" s="59"/>
      <c r="M104" s="66"/>
      <c r="N104" s="75"/>
      <c r="O104" s="60"/>
      <c r="P104" s="43" t="str">
        <f t="shared" si="8"/>
        <v/>
      </c>
      <c r="Q104" s="81" t="str">
        <f t="shared" si="10"/>
        <v/>
      </c>
      <c r="S104" s="59"/>
      <c r="V104" s="60"/>
      <c r="X104" s="45" t="str">
        <f t="shared" si="11"/>
        <v/>
      </c>
      <c r="Y104" s="45" t="str">
        <f t="shared" si="12"/>
        <v/>
      </c>
      <c r="Z104" s="86" t="e">
        <f t="shared" si="13"/>
        <v>#VALUE!</v>
      </c>
      <c r="AA104" s="43" t="str">
        <f t="shared" si="9"/>
        <v/>
      </c>
      <c r="AB104" s="43" t="str">
        <f t="shared" si="14"/>
        <v/>
      </c>
      <c r="AC104" s="81" t="str">
        <f t="shared" si="15"/>
        <v>NO</v>
      </c>
      <c r="AD104" s="38"/>
    </row>
    <row r="105" spans="7:30" ht="15" x14ac:dyDescent="0.2">
      <c r="G105" s="46"/>
      <c r="H105" s="46"/>
      <c r="I105" s="46"/>
      <c r="J105" s="46"/>
      <c r="K105" s="46"/>
      <c r="L105" s="59"/>
      <c r="M105" s="66"/>
      <c r="N105" s="75"/>
      <c r="O105" s="60"/>
      <c r="P105" s="43" t="str">
        <f t="shared" si="8"/>
        <v/>
      </c>
      <c r="Q105" s="81" t="str">
        <f t="shared" si="10"/>
        <v/>
      </c>
      <c r="S105" s="59"/>
      <c r="V105" s="60"/>
      <c r="X105" s="45" t="str">
        <f t="shared" si="11"/>
        <v/>
      </c>
      <c r="Y105" s="45" t="str">
        <f t="shared" si="12"/>
        <v/>
      </c>
      <c r="Z105" s="86" t="e">
        <f t="shared" si="13"/>
        <v>#VALUE!</v>
      </c>
      <c r="AA105" s="43" t="str">
        <f t="shared" si="9"/>
        <v/>
      </c>
      <c r="AB105" s="43" t="str">
        <f t="shared" si="14"/>
        <v/>
      </c>
      <c r="AC105" s="81" t="str">
        <f t="shared" si="15"/>
        <v>NO</v>
      </c>
      <c r="AD105" s="38"/>
    </row>
    <row r="106" spans="7:30" ht="15" x14ac:dyDescent="0.2">
      <c r="G106" s="46"/>
      <c r="H106" s="46"/>
      <c r="I106" s="46"/>
      <c r="J106" s="46"/>
      <c r="K106" s="46"/>
      <c r="L106" s="59"/>
      <c r="M106" s="66"/>
      <c r="N106" s="75"/>
      <c r="O106" s="60"/>
      <c r="P106" s="43" t="str">
        <f t="shared" si="8"/>
        <v/>
      </c>
      <c r="Q106" s="81" t="str">
        <f t="shared" si="10"/>
        <v/>
      </c>
      <c r="S106" s="59"/>
      <c r="V106" s="60"/>
      <c r="X106" s="45" t="str">
        <f t="shared" si="11"/>
        <v/>
      </c>
      <c r="Y106" s="45" t="str">
        <f t="shared" si="12"/>
        <v/>
      </c>
      <c r="Z106" s="86" t="e">
        <f t="shared" si="13"/>
        <v>#VALUE!</v>
      </c>
      <c r="AA106" s="43" t="str">
        <f t="shared" si="9"/>
        <v/>
      </c>
      <c r="AB106" s="43" t="str">
        <f t="shared" si="14"/>
        <v/>
      </c>
      <c r="AC106" s="81" t="str">
        <f t="shared" si="15"/>
        <v>NO</v>
      </c>
      <c r="AD106" s="38"/>
    </row>
    <row r="107" spans="7:30" ht="15" x14ac:dyDescent="0.2">
      <c r="G107" s="46"/>
      <c r="H107" s="46"/>
      <c r="I107" s="46"/>
      <c r="J107" s="46"/>
      <c r="K107" s="46"/>
      <c r="L107" s="59"/>
      <c r="M107" s="66"/>
      <c r="N107" s="75"/>
      <c r="O107" s="60"/>
      <c r="P107" s="43" t="str">
        <f t="shared" si="8"/>
        <v/>
      </c>
      <c r="Q107" s="81" t="str">
        <f t="shared" si="10"/>
        <v/>
      </c>
      <c r="S107" s="59"/>
      <c r="V107" s="60"/>
      <c r="X107" s="45" t="str">
        <f t="shared" si="11"/>
        <v/>
      </c>
      <c r="Y107" s="45" t="str">
        <f t="shared" si="12"/>
        <v/>
      </c>
      <c r="Z107" s="86" t="e">
        <f t="shared" si="13"/>
        <v>#VALUE!</v>
      </c>
      <c r="AA107" s="43" t="str">
        <f t="shared" si="9"/>
        <v/>
      </c>
      <c r="AB107" s="43" t="str">
        <f t="shared" si="14"/>
        <v/>
      </c>
      <c r="AC107" s="81" t="str">
        <f t="shared" si="15"/>
        <v>NO</v>
      </c>
      <c r="AD107" s="38"/>
    </row>
    <row r="108" spans="7:30" ht="15" x14ac:dyDescent="0.2">
      <c r="G108" s="46"/>
      <c r="H108" s="46"/>
      <c r="I108" s="46"/>
      <c r="J108" s="46"/>
      <c r="K108" s="46"/>
      <c r="L108" s="59"/>
      <c r="M108" s="66"/>
      <c r="N108" s="75"/>
      <c r="O108" s="60"/>
      <c r="P108" s="43" t="str">
        <f t="shared" si="8"/>
        <v/>
      </c>
      <c r="Q108" s="81" t="str">
        <f t="shared" si="10"/>
        <v/>
      </c>
      <c r="S108" s="59"/>
      <c r="V108" s="60"/>
      <c r="X108" s="45" t="str">
        <f t="shared" si="11"/>
        <v/>
      </c>
      <c r="Y108" s="45" t="str">
        <f t="shared" si="12"/>
        <v/>
      </c>
      <c r="Z108" s="86" t="e">
        <f t="shared" si="13"/>
        <v>#VALUE!</v>
      </c>
      <c r="AA108" s="43" t="str">
        <f t="shared" si="9"/>
        <v/>
      </c>
      <c r="AB108" s="43" t="str">
        <f t="shared" si="14"/>
        <v/>
      </c>
      <c r="AC108" s="81" t="str">
        <f t="shared" si="15"/>
        <v>NO</v>
      </c>
      <c r="AD108" s="38"/>
    </row>
    <row r="109" spans="7:30" ht="15" x14ac:dyDescent="0.2">
      <c r="G109" s="46"/>
      <c r="H109" s="46"/>
      <c r="I109" s="46"/>
      <c r="J109" s="46"/>
      <c r="K109" s="46"/>
      <c r="L109" s="59"/>
      <c r="M109" s="66"/>
      <c r="N109" s="75"/>
      <c r="O109" s="60"/>
      <c r="P109" s="43" t="str">
        <f t="shared" si="8"/>
        <v/>
      </c>
      <c r="Q109" s="81" t="str">
        <f t="shared" si="10"/>
        <v/>
      </c>
      <c r="S109" s="59"/>
      <c r="V109" s="60"/>
      <c r="X109" s="45" t="str">
        <f t="shared" si="11"/>
        <v/>
      </c>
      <c r="Y109" s="45" t="str">
        <f t="shared" si="12"/>
        <v/>
      </c>
      <c r="Z109" s="86" t="e">
        <f t="shared" si="13"/>
        <v>#VALUE!</v>
      </c>
      <c r="AA109" s="43" t="str">
        <f t="shared" si="9"/>
        <v/>
      </c>
      <c r="AB109" s="43" t="str">
        <f t="shared" si="14"/>
        <v/>
      </c>
      <c r="AC109" s="81" t="str">
        <f t="shared" si="15"/>
        <v>NO</v>
      </c>
      <c r="AD109" s="38"/>
    </row>
    <row r="110" spans="7:30" ht="15" x14ac:dyDescent="0.2">
      <c r="G110" s="46"/>
      <c r="H110" s="46"/>
      <c r="I110" s="46"/>
      <c r="J110" s="46"/>
      <c r="K110" s="46"/>
      <c r="L110" s="59"/>
      <c r="M110" s="66"/>
      <c r="N110" s="75"/>
      <c r="O110" s="60"/>
      <c r="P110" s="43" t="str">
        <f t="shared" si="8"/>
        <v/>
      </c>
      <c r="Q110" s="81" t="str">
        <f t="shared" si="10"/>
        <v/>
      </c>
      <c r="S110" s="59"/>
      <c r="V110" s="60"/>
      <c r="X110" s="45" t="str">
        <f t="shared" si="11"/>
        <v/>
      </c>
      <c r="Y110" s="45" t="str">
        <f t="shared" si="12"/>
        <v/>
      </c>
      <c r="Z110" s="86" t="e">
        <f t="shared" si="13"/>
        <v>#VALUE!</v>
      </c>
      <c r="AA110" s="43" t="str">
        <f t="shared" si="9"/>
        <v/>
      </c>
      <c r="AB110" s="43" t="str">
        <f t="shared" si="14"/>
        <v/>
      </c>
      <c r="AC110" s="81" t="str">
        <f t="shared" si="15"/>
        <v>NO</v>
      </c>
      <c r="AD110" s="38"/>
    </row>
    <row r="111" spans="7:30" ht="15" x14ac:dyDescent="0.2">
      <c r="G111" s="46"/>
      <c r="H111" s="46"/>
      <c r="I111" s="46"/>
      <c r="J111" s="46"/>
      <c r="K111" s="46"/>
      <c r="L111" s="59"/>
      <c r="M111" s="66"/>
      <c r="N111" s="75"/>
      <c r="O111" s="60"/>
      <c r="P111" s="43" t="str">
        <f t="shared" si="8"/>
        <v/>
      </c>
      <c r="Q111" s="81" t="str">
        <f t="shared" si="10"/>
        <v/>
      </c>
      <c r="S111" s="59"/>
      <c r="V111" s="60"/>
      <c r="X111" s="45" t="str">
        <f t="shared" si="11"/>
        <v/>
      </c>
      <c r="Y111" s="45" t="str">
        <f t="shared" si="12"/>
        <v/>
      </c>
      <c r="Z111" s="86" t="e">
        <f t="shared" si="13"/>
        <v>#VALUE!</v>
      </c>
      <c r="AA111" s="43" t="str">
        <f t="shared" si="9"/>
        <v/>
      </c>
      <c r="AB111" s="43" t="str">
        <f t="shared" si="14"/>
        <v/>
      </c>
      <c r="AC111" s="81" t="str">
        <f t="shared" si="15"/>
        <v>NO</v>
      </c>
      <c r="AD111" s="38"/>
    </row>
    <row r="112" spans="7:30" ht="15" x14ac:dyDescent="0.2">
      <c r="G112" s="46"/>
      <c r="H112" s="46"/>
      <c r="I112" s="46"/>
      <c r="J112" s="46"/>
      <c r="K112" s="46"/>
      <c r="L112" s="59"/>
      <c r="M112" s="66"/>
      <c r="N112" s="75"/>
      <c r="O112" s="60"/>
      <c r="P112" s="43" t="str">
        <f t="shared" si="8"/>
        <v/>
      </c>
      <c r="Q112" s="81" t="str">
        <f t="shared" si="10"/>
        <v/>
      </c>
      <c r="S112" s="59"/>
      <c r="V112" s="60"/>
      <c r="X112" s="45" t="str">
        <f t="shared" si="11"/>
        <v/>
      </c>
      <c r="Y112" s="45" t="str">
        <f t="shared" si="12"/>
        <v/>
      </c>
      <c r="Z112" s="86" t="e">
        <f t="shared" si="13"/>
        <v>#VALUE!</v>
      </c>
      <c r="AA112" s="43" t="str">
        <f t="shared" si="9"/>
        <v/>
      </c>
      <c r="AB112" s="43" t="str">
        <f t="shared" si="14"/>
        <v/>
      </c>
      <c r="AC112" s="81" t="str">
        <f t="shared" si="15"/>
        <v>NO</v>
      </c>
      <c r="AD112" s="38"/>
    </row>
    <row r="113" spans="7:30" ht="15" x14ac:dyDescent="0.2">
      <c r="G113" s="46"/>
      <c r="H113" s="46"/>
      <c r="I113" s="46"/>
      <c r="J113" s="46"/>
      <c r="K113" s="46"/>
      <c r="L113" s="59"/>
      <c r="M113" s="66"/>
      <c r="N113" s="75"/>
      <c r="O113" s="60"/>
      <c r="P113" s="43" t="str">
        <f t="shared" si="8"/>
        <v/>
      </c>
      <c r="Q113" s="81" t="str">
        <f t="shared" si="10"/>
        <v/>
      </c>
      <c r="S113" s="59"/>
      <c r="V113" s="60"/>
      <c r="X113" s="45" t="str">
        <f t="shared" si="11"/>
        <v/>
      </c>
      <c r="Y113" s="45" t="str">
        <f t="shared" si="12"/>
        <v/>
      </c>
      <c r="Z113" s="86" t="e">
        <f t="shared" si="13"/>
        <v>#VALUE!</v>
      </c>
      <c r="AA113" s="43" t="str">
        <f t="shared" si="9"/>
        <v/>
      </c>
      <c r="AB113" s="43" t="str">
        <f t="shared" si="14"/>
        <v/>
      </c>
      <c r="AC113" s="81" t="str">
        <f t="shared" si="15"/>
        <v>NO</v>
      </c>
      <c r="AD113" s="38"/>
    </row>
    <row r="114" spans="7:30" ht="15" x14ac:dyDescent="0.2">
      <c r="G114" s="46"/>
      <c r="H114" s="46"/>
      <c r="I114" s="46"/>
      <c r="J114" s="46"/>
      <c r="K114" s="46"/>
      <c r="L114" s="59"/>
      <c r="M114" s="66"/>
      <c r="N114" s="75"/>
      <c r="O114" s="60"/>
      <c r="P114" s="43" t="str">
        <f t="shared" si="8"/>
        <v/>
      </c>
      <c r="Q114" s="81" t="str">
        <f t="shared" si="10"/>
        <v/>
      </c>
      <c r="S114" s="59"/>
      <c r="V114" s="60"/>
      <c r="X114" s="45" t="str">
        <f t="shared" si="11"/>
        <v/>
      </c>
      <c r="Y114" s="45" t="str">
        <f t="shared" si="12"/>
        <v/>
      </c>
      <c r="Z114" s="86" t="e">
        <f t="shared" si="13"/>
        <v>#VALUE!</v>
      </c>
      <c r="AA114" s="43" t="str">
        <f t="shared" si="9"/>
        <v/>
      </c>
      <c r="AB114" s="43" t="str">
        <f t="shared" si="14"/>
        <v/>
      </c>
      <c r="AC114" s="81" t="str">
        <f t="shared" si="15"/>
        <v>NO</v>
      </c>
      <c r="AD114" s="38"/>
    </row>
    <row r="115" spans="7:30" ht="15" x14ac:dyDescent="0.2">
      <c r="G115" s="46"/>
      <c r="H115" s="46"/>
      <c r="I115" s="46"/>
      <c r="J115" s="46"/>
      <c r="K115" s="46"/>
      <c r="L115" s="59"/>
      <c r="M115" s="66"/>
      <c r="N115" s="75"/>
      <c r="O115" s="60"/>
      <c r="P115" s="43" t="str">
        <f t="shared" si="8"/>
        <v/>
      </c>
      <c r="Q115" s="81" t="str">
        <f t="shared" si="10"/>
        <v/>
      </c>
      <c r="S115" s="59"/>
      <c r="V115" s="60"/>
      <c r="X115" s="45" t="str">
        <f t="shared" si="11"/>
        <v/>
      </c>
      <c r="Y115" s="45" t="str">
        <f t="shared" si="12"/>
        <v/>
      </c>
      <c r="Z115" s="86" t="e">
        <f t="shared" si="13"/>
        <v>#VALUE!</v>
      </c>
      <c r="AA115" s="43" t="str">
        <f t="shared" si="9"/>
        <v/>
      </c>
      <c r="AB115" s="43" t="str">
        <f t="shared" si="14"/>
        <v/>
      </c>
      <c r="AC115" s="81" t="str">
        <f t="shared" si="15"/>
        <v>NO</v>
      </c>
      <c r="AD115" s="38"/>
    </row>
    <row r="116" spans="7:30" ht="15" x14ac:dyDescent="0.2">
      <c r="G116" s="46"/>
      <c r="H116" s="46"/>
      <c r="I116" s="46"/>
      <c r="J116" s="46"/>
      <c r="K116" s="46"/>
      <c r="L116" s="59"/>
      <c r="M116" s="66"/>
      <c r="N116" s="75"/>
      <c r="O116" s="60"/>
      <c r="P116" s="43" t="str">
        <f t="shared" si="8"/>
        <v/>
      </c>
      <c r="Q116" s="81" t="str">
        <f t="shared" si="10"/>
        <v/>
      </c>
      <c r="S116" s="59"/>
      <c r="V116" s="60"/>
      <c r="X116" s="45" t="str">
        <f t="shared" si="11"/>
        <v/>
      </c>
      <c r="Y116" s="45" t="str">
        <f t="shared" si="12"/>
        <v/>
      </c>
      <c r="Z116" s="86" t="e">
        <f t="shared" si="13"/>
        <v>#VALUE!</v>
      </c>
      <c r="AA116" s="43" t="str">
        <f t="shared" si="9"/>
        <v/>
      </c>
      <c r="AB116" s="43" t="str">
        <f t="shared" si="14"/>
        <v/>
      </c>
      <c r="AC116" s="81" t="str">
        <f t="shared" si="15"/>
        <v>NO</v>
      </c>
      <c r="AD116" s="38"/>
    </row>
    <row r="117" spans="7:30" ht="15" x14ac:dyDescent="0.2">
      <c r="G117" s="46"/>
      <c r="H117" s="46"/>
      <c r="I117" s="46"/>
      <c r="J117" s="46"/>
      <c r="K117" s="46"/>
      <c r="L117" s="59"/>
      <c r="M117" s="66"/>
      <c r="N117" s="75"/>
      <c r="O117" s="60"/>
      <c r="P117" s="43" t="str">
        <f t="shared" si="8"/>
        <v/>
      </c>
      <c r="Q117" s="81" t="str">
        <f t="shared" si="10"/>
        <v/>
      </c>
      <c r="S117" s="59"/>
      <c r="V117" s="60"/>
      <c r="X117" s="45" t="str">
        <f t="shared" si="11"/>
        <v/>
      </c>
      <c r="Y117" s="45" t="str">
        <f t="shared" si="12"/>
        <v/>
      </c>
      <c r="Z117" s="86" t="e">
        <f t="shared" si="13"/>
        <v>#VALUE!</v>
      </c>
      <c r="AA117" s="43" t="str">
        <f t="shared" si="9"/>
        <v/>
      </c>
      <c r="AB117" s="43" t="str">
        <f t="shared" si="14"/>
        <v/>
      </c>
      <c r="AC117" s="81" t="str">
        <f t="shared" si="15"/>
        <v>NO</v>
      </c>
      <c r="AD117" s="38"/>
    </row>
    <row r="118" spans="7:30" ht="15" x14ac:dyDescent="0.2">
      <c r="G118" s="46"/>
      <c r="H118" s="46"/>
      <c r="I118" s="46"/>
      <c r="J118" s="46"/>
      <c r="K118" s="46"/>
      <c r="L118" s="59"/>
      <c r="M118" s="66"/>
      <c r="N118" s="75"/>
      <c r="O118" s="60"/>
      <c r="P118" s="43" t="str">
        <f t="shared" si="8"/>
        <v/>
      </c>
      <c r="Q118" s="81" t="str">
        <f t="shared" si="10"/>
        <v/>
      </c>
      <c r="S118" s="59"/>
      <c r="V118" s="60"/>
      <c r="X118" s="45" t="str">
        <f t="shared" si="11"/>
        <v/>
      </c>
      <c r="Y118" s="45" t="str">
        <f t="shared" si="12"/>
        <v/>
      </c>
      <c r="Z118" s="86" t="e">
        <f t="shared" si="13"/>
        <v>#VALUE!</v>
      </c>
      <c r="AA118" s="43" t="str">
        <f t="shared" si="9"/>
        <v/>
      </c>
      <c r="AB118" s="43" t="str">
        <f t="shared" si="14"/>
        <v/>
      </c>
      <c r="AC118" s="81" t="str">
        <f t="shared" si="15"/>
        <v>NO</v>
      </c>
      <c r="AD118" s="38"/>
    </row>
    <row r="119" spans="7:30" ht="15" x14ac:dyDescent="0.2">
      <c r="G119" s="46"/>
      <c r="H119" s="46"/>
      <c r="I119" s="46"/>
      <c r="J119" s="46"/>
      <c r="K119" s="46"/>
      <c r="L119" s="59"/>
      <c r="M119" s="66"/>
      <c r="N119" s="75"/>
      <c r="O119" s="60"/>
      <c r="P119" s="43" t="str">
        <f t="shared" si="8"/>
        <v/>
      </c>
      <c r="Q119" s="81" t="str">
        <f t="shared" si="10"/>
        <v/>
      </c>
      <c r="S119" s="59"/>
      <c r="V119" s="60"/>
      <c r="X119" s="45" t="str">
        <f t="shared" si="11"/>
        <v/>
      </c>
      <c r="Y119" s="45" t="str">
        <f t="shared" si="12"/>
        <v/>
      </c>
      <c r="Z119" s="86" t="e">
        <f t="shared" si="13"/>
        <v>#VALUE!</v>
      </c>
      <c r="AA119" s="43" t="str">
        <f t="shared" si="9"/>
        <v/>
      </c>
      <c r="AB119" s="43" t="str">
        <f t="shared" si="14"/>
        <v/>
      </c>
      <c r="AC119" s="81" t="str">
        <f t="shared" si="15"/>
        <v>NO</v>
      </c>
      <c r="AD119" s="38"/>
    </row>
    <row r="120" spans="7:30" ht="15" x14ac:dyDescent="0.2">
      <c r="G120" s="46"/>
      <c r="H120" s="46"/>
      <c r="I120" s="46"/>
      <c r="J120" s="46"/>
      <c r="K120" s="46"/>
      <c r="L120" s="59"/>
      <c r="M120" s="66"/>
      <c r="N120" s="75"/>
      <c r="O120" s="60"/>
      <c r="P120" s="43" t="str">
        <f t="shared" si="8"/>
        <v/>
      </c>
      <c r="Q120" s="81" t="str">
        <f t="shared" si="10"/>
        <v/>
      </c>
      <c r="S120" s="59"/>
      <c r="V120" s="60"/>
      <c r="X120" s="45" t="str">
        <f t="shared" si="11"/>
        <v/>
      </c>
      <c r="Y120" s="45" t="str">
        <f t="shared" si="12"/>
        <v/>
      </c>
      <c r="Z120" s="86" t="e">
        <f t="shared" si="13"/>
        <v>#VALUE!</v>
      </c>
      <c r="AA120" s="43" t="str">
        <f t="shared" si="9"/>
        <v/>
      </c>
      <c r="AB120" s="43" t="str">
        <f t="shared" si="14"/>
        <v/>
      </c>
      <c r="AC120" s="81" t="str">
        <f t="shared" si="15"/>
        <v>NO</v>
      </c>
      <c r="AD120" s="38"/>
    </row>
    <row r="121" spans="7:30" ht="15" x14ac:dyDescent="0.2">
      <c r="G121" s="46"/>
      <c r="H121" s="46"/>
      <c r="I121" s="46"/>
      <c r="J121" s="46"/>
      <c r="K121" s="46"/>
      <c r="L121" s="59"/>
      <c r="M121" s="66"/>
      <c r="N121" s="75"/>
      <c r="O121" s="60"/>
      <c r="P121" s="43" t="str">
        <f t="shared" si="8"/>
        <v/>
      </c>
      <c r="Q121" s="81" t="str">
        <f t="shared" si="10"/>
        <v/>
      </c>
      <c r="S121" s="59"/>
      <c r="V121" s="60"/>
      <c r="X121" s="45" t="str">
        <f t="shared" si="11"/>
        <v/>
      </c>
      <c r="Y121" s="45" t="str">
        <f t="shared" si="12"/>
        <v/>
      </c>
      <c r="Z121" s="86" t="e">
        <f t="shared" si="13"/>
        <v>#VALUE!</v>
      </c>
      <c r="AA121" s="43" t="str">
        <f t="shared" si="9"/>
        <v/>
      </c>
      <c r="AB121" s="43" t="str">
        <f t="shared" si="14"/>
        <v/>
      </c>
      <c r="AC121" s="81" t="str">
        <f t="shared" si="15"/>
        <v>NO</v>
      </c>
      <c r="AD121" s="38"/>
    </row>
    <row r="122" spans="7:30" ht="15" x14ac:dyDescent="0.2">
      <c r="G122" s="46"/>
      <c r="H122" s="46"/>
      <c r="I122" s="46"/>
      <c r="J122" s="46"/>
      <c r="K122" s="46"/>
      <c r="L122" s="59"/>
      <c r="M122" s="66"/>
      <c r="N122" s="75"/>
      <c r="O122" s="60"/>
      <c r="P122" s="43" t="str">
        <f t="shared" si="8"/>
        <v/>
      </c>
      <c r="Q122" s="81" t="str">
        <f t="shared" si="10"/>
        <v/>
      </c>
      <c r="S122" s="59"/>
      <c r="V122" s="60"/>
      <c r="X122" s="45" t="str">
        <f t="shared" si="11"/>
        <v/>
      </c>
      <c r="Y122" s="45" t="str">
        <f t="shared" si="12"/>
        <v/>
      </c>
      <c r="Z122" s="86" t="e">
        <f t="shared" si="13"/>
        <v>#VALUE!</v>
      </c>
      <c r="AA122" s="43" t="str">
        <f t="shared" si="9"/>
        <v/>
      </c>
      <c r="AB122" s="43" t="str">
        <f t="shared" si="14"/>
        <v/>
      </c>
      <c r="AC122" s="81" t="str">
        <f t="shared" si="15"/>
        <v>NO</v>
      </c>
      <c r="AD122" s="38"/>
    </row>
    <row r="123" spans="7:30" ht="15" x14ac:dyDescent="0.2">
      <c r="G123" s="46"/>
      <c r="H123" s="46"/>
      <c r="I123" s="46"/>
      <c r="J123" s="46"/>
      <c r="K123" s="46"/>
      <c r="L123" s="59"/>
      <c r="M123" s="66"/>
      <c r="N123" s="75"/>
      <c r="O123" s="60"/>
      <c r="P123" s="43" t="str">
        <f t="shared" si="8"/>
        <v/>
      </c>
      <c r="Q123" s="81" t="str">
        <f t="shared" si="10"/>
        <v/>
      </c>
      <c r="S123" s="59"/>
      <c r="V123" s="60"/>
      <c r="X123" s="45" t="str">
        <f t="shared" si="11"/>
        <v/>
      </c>
      <c r="Y123" s="45" t="str">
        <f t="shared" si="12"/>
        <v/>
      </c>
      <c r="Z123" s="86" t="e">
        <f t="shared" si="13"/>
        <v>#VALUE!</v>
      </c>
      <c r="AA123" s="43" t="str">
        <f t="shared" si="9"/>
        <v/>
      </c>
      <c r="AB123" s="43" t="str">
        <f t="shared" si="14"/>
        <v/>
      </c>
      <c r="AC123" s="81" t="str">
        <f t="shared" si="15"/>
        <v>NO</v>
      </c>
      <c r="AD123" s="38"/>
    </row>
    <row r="124" spans="7:30" ht="15" x14ac:dyDescent="0.2">
      <c r="G124" s="46"/>
      <c r="H124" s="46"/>
      <c r="I124" s="46"/>
      <c r="J124" s="46"/>
      <c r="K124" s="46"/>
      <c r="L124" s="59"/>
      <c r="M124" s="66"/>
      <c r="N124" s="75"/>
      <c r="O124" s="60"/>
      <c r="P124" s="43" t="str">
        <f t="shared" si="8"/>
        <v/>
      </c>
      <c r="Q124" s="81" t="str">
        <f t="shared" si="10"/>
        <v/>
      </c>
      <c r="S124" s="59"/>
      <c r="V124" s="60"/>
      <c r="X124" s="45" t="str">
        <f t="shared" si="11"/>
        <v/>
      </c>
      <c r="Y124" s="45" t="str">
        <f t="shared" si="12"/>
        <v/>
      </c>
      <c r="Z124" s="86" t="e">
        <f t="shared" si="13"/>
        <v>#VALUE!</v>
      </c>
      <c r="AA124" s="43" t="str">
        <f t="shared" si="9"/>
        <v/>
      </c>
      <c r="AB124" s="43" t="str">
        <f t="shared" si="14"/>
        <v/>
      </c>
      <c r="AC124" s="81" t="str">
        <f t="shared" si="15"/>
        <v>NO</v>
      </c>
      <c r="AD124" s="38"/>
    </row>
    <row r="125" spans="7:30" ht="15" x14ac:dyDescent="0.2">
      <c r="G125" s="46"/>
      <c r="H125" s="46"/>
      <c r="I125" s="46"/>
      <c r="J125" s="46"/>
      <c r="K125" s="46"/>
      <c r="L125" s="59"/>
      <c r="M125" s="66"/>
      <c r="N125" s="75"/>
      <c r="O125" s="60"/>
      <c r="P125" s="43" t="str">
        <f t="shared" si="8"/>
        <v/>
      </c>
      <c r="Q125" s="81" t="str">
        <f t="shared" si="10"/>
        <v/>
      </c>
      <c r="S125" s="59"/>
      <c r="V125" s="60"/>
      <c r="X125" s="45" t="str">
        <f t="shared" si="11"/>
        <v/>
      </c>
      <c r="Y125" s="45" t="str">
        <f t="shared" si="12"/>
        <v/>
      </c>
      <c r="Z125" s="86" t="e">
        <f t="shared" si="13"/>
        <v>#VALUE!</v>
      </c>
      <c r="AA125" s="43" t="str">
        <f t="shared" si="9"/>
        <v/>
      </c>
      <c r="AB125" s="43" t="str">
        <f t="shared" si="14"/>
        <v/>
      </c>
      <c r="AC125" s="81" t="str">
        <f t="shared" si="15"/>
        <v>NO</v>
      </c>
      <c r="AD125" s="38"/>
    </row>
    <row r="126" spans="7:30" ht="15" x14ac:dyDescent="0.2">
      <c r="G126" s="46"/>
      <c r="H126" s="46"/>
      <c r="I126" s="46"/>
      <c r="J126" s="46"/>
      <c r="K126" s="46"/>
      <c r="L126" s="59"/>
      <c r="M126" s="66"/>
      <c r="N126" s="75"/>
      <c r="O126" s="60"/>
      <c r="P126" s="43" t="str">
        <f t="shared" si="8"/>
        <v/>
      </c>
      <c r="Q126" s="81" t="str">
        <f t="shared" si="10"/>
        <v/>
      </c>
      <c r="S126" s="59"/>
      <c r="V126" s="60"/>
      <c r="X126" s="45" t="str">
        <f t="shared" si="11"/>
        <v/>
      </c>
      <c r="Y126" s="45" t="str">
        <f t="shared" si="12"/>
        <v/>
      </c>
      <c r="Z126" s="86" t="e">
        <f t="shared" si="13"/>
        <v>#VALUE!</v>
      </c>
      <c r="AA126" s="43" t="str">
        <f t="shared" si="9"/>
        <v/>
      </c>
      <c r="AB126" s="43" t="str">
        <f t="shared" si="14"/>
        <v/>
      </c>
      <c r="AC126" s="81" t="str">
        <f t="shared" si="15"/>
        <v>NO</v>
      </c>
      <c r="AD126" s="38"/>
    </row>
    <row r="127" spans="7:30" ht="15" x14ac:dyDescent="0.2">
      <c r="G127" s="46"/>
      <c r="H127" s="46"/>
      <c r="I127" s="46"/>
      <c r="J127" s="46"/>
      <c r="K127" s="46"/>
      <c r="L127" s="59"/>
      <c r="M127" s="66"/>
      <c r="N127" s="75"/>
      <c r="O127" s="60"/>
      <c r="P127" s="43" t="str">
        <f t="shared" si="8"/>
        <v/>
      </c>
      <c r="Q127" s="81" t="str">
        <f t="shared" si="10"/>
        <v/>
      </c>
      <c r="S127" s="59"/>
      <c r="V127" s="60"/>
      <c r="X127" s="45" t="str">
        <f t="shared" si="11"/>
        <v/>
      </c>
      <c r="Y127" s="45" t="str">
        <f t="shared" si="12"/>
        <v/>
      </c>
      <c r="Z127" s="86" t="e">
        <f t="shared" si="13"/>
        <v>#VALUE!</v>
      </c>
      <c r="AA127" s="43" t="str">
        <f t="shared" si="9"/>
        <v/>
      </c>
      <c r="AB127" s="43" t="str">
        <f t="shared" si="14"/>
        <v/>
      </c>
      <c r="AC127" s="81" t="str">
        <f t="shared" si="15"/>
        <v>NO</v>
      </c>
      <c r="AD127" s="38"/>
    </row>
    <row r="128" spans="7:30" ht="15" x14ac:dyDescent="0.2">
      <c r="G128" s="46"/>
      <c r="H128" s="46"/>
      <c r="I128" s="46"/>
      <c r="J128" s="46"/>
      <c r="K128" s="46"/>
      <c r="L128" s="59"/>
      <c r="M128" s="66"/>
      <c r="N128" s="75"/>
      <c r="O128" s="60"/>
      <c r="P128" s="43" t="str">
        <f t="shared" si="8"/>
        <v/>
      </c>
      <c r="Q128" s="81" t="str">
        <f t="shared" si="10"/>
        <v/>
      </c>
      <c r="S128" s="59"/>
      <c r="V128" s="60"/>
      <c r="X128" s="45" t="str">
        <f t="shared" si="11"/>
        <v/>
      </c>
      <c r="Y128" s="45" t="str">
        <f t="shared" si="12"/>
        <v/>
      </c>
      <c r="Z128" s="86" t="e">
        <f t="shared" si="13"/>
        <v>#VALUE!</v>
      </c>
      <c r="AA128" s="43" t="str">
        <f t="shared" si="9"/>
        <v/>
      </c>
      <c r="AB128" s="43" t="str">
        <f t="shared" si="14"/>
        <v/>
      </c>
      <c r="AC128" s="81" t="str">
        <f t="shared" si="15"/>
        <v>NO</v>
      </c>
      <c r="AD128" s="38"/>
    </row>
    <row r="129" spans="7:30" ht="15" x14ac:dyDescent="0.2">
      <c r="G129" s="46"/>
      <c r="H129" s="46"/>
      <c r="I129" s="46"/>
      <c r="J129" s="46"/>
      <c r="K129" s="46"/>
      <c r="L129" s="59"/>
      <c r="M129" s="66"/>
      <c r="N129" s="75"/>
      <c r="O129" s="60"/>
      <c r="P129" s="43" t="str">
        <f t="shared" si="8"/>
        <v/>
      </c>
      <c r="Q129" s="81" t="str">
        <f t="shared" si="10"/>
        <v/>
      </c>
      <c r="S129" s="59"/>
      <c r="V129" s="60"/>
      <c r="X129" s="45" t="str">
        <f t="shared" si="11"/>
        <v/>
      </c>
      <c r="Y129" s="45" t="str">
        <f t="shared" si="12"/>
        <v/>
      </c>
      <c r="Z129" s="86" t="e">
        <f t="shared" si="13"/>
        <v>#VALUE!</v>
      </c>
      <c r="AA129" s="43" t="str">
        <f t="shared" si="9"/>
        <v/>
      </c>
      <c r="AB129" s="43" t="str">
        <f t="shared" si="14"/>
        <v/>
      </c>
      <c r="AC129" s="81" t="str">
        <f t="shared" si="15"/>
        <v>NO</v>
      </c>
      <c r="AD129" s="38"/>
    </row>
    <row r="130" spans="7:30" ht="15" x14ac:dyDescent="0.2">
      <c r="G130" s="46"/>
      <c r="H130" s="46"/>
      <c r="I130" s="46"/>
      <c r="J130" s="46"/>
      <c r="K130" s="46"/>
      <c r="L130" s="59"/>
      <c r="M130" s="66"/>
      <c r="N130" s="75"/>
      <c r="O130" s="60"/>
      <c r="P130" s="43" t="str">
        <f t="shared" si="8"/>
        <v/>
      </c>
      <c r="Q130" s="81" t="str">
        <f t="shared" si="10"/>
        <v/>
      </c>
      <c r="S130" s="59"/>
      <c r="V130" s="60"/>
      <c r="X130" s="45" t="str">
        <f t="shared" si="11"/>
        <v/>
      </c>
      <c r="Y130" s="45" t="str">
        <f t="shared" si="12"/>
        <v/>
      </c>
      <c r="Z130" s="86" t="e">
        <f t="shared" si="13"/>
        <v>#VALUE!</v>
      </c>
      <c r="AA130" s="43" t="str">
        <f t="shared" si="9"/>
        <v/>
      </c>
      <c r="AB130" s="43" t="str">
        <f t="shared" si="14"/>
        <v/>
      </c>
      <c r="AC130" s="81" t="str">
        <f t="shared" si="15"/>
        <v>NO</v>
      </c>
      <c r="AD130" s="38"/>
    </row>
    <row r="131" spans="7:30" ht="15" x14ac:dyDescent="0.2">
      <c r="G131" s="46"/>
      <c r="H131" s="46"/>
      <c r="I131" s="46"/>
      <c r="J131" s="46"/>
      <c r="K131" s="46"/>
      <c r="L131" s="59"/>
      <c r="M131" s="66"/>
      <c r="N131" s="75"/>
      <c r="O131" s="60"/>
      <c r="P131" s="43" t="str">
        <f t="shared" si="8"/>
        <v/>
      </c>
      <c r="Q131" s="81" t="str">
        <f t="shared" si="10"/>
        <v/>
      </c>
      <c r="S131" s="59"/>
      <c r="V131" s="60"/>
      <c r="X131" s="45" t="str">
        <f t="shared" si="11"/>
        <v/>
      </c>
      <c r="Y131" s="45" t="str">
        <f t="shared" si="12"/>
        <v/>
      </c>
      <c r="Z131" s="86" t="e">
        <f t="shared" si="13"/>
        <v>#VALUE!</v>
      </c>
      <c r="AA131" s="43" t="str">
        <f t="shared" si="9"/>
        <v/>
      </c>
      <c r="AB131" s="43" t="str">
        <f t="shared" si="14"/>
        <v/>
      </c>
      <c r="AC131" s="81" t="str">
        <f t="shared" si="15"/>
        <v>NO</v>
      </c>
      <c r="AD131" s="38"/>
    </row>
    <row r="132" spans="7:30" ht="15" x14ac:dyDescent="0.2">
      <c r="G132" s="46"/>
      <c r="H132" s="46"/>
      <c r="I132" s="46"/>
      <c r="J132" s="46"/>
      <c r="K132" s="46"/>
      <c r="L132" s="59"/>
      <c r="M132" s="66"/>
      <c r="N132" s="75"/>
      <c r="O132" s="60"/>
      <c r="P132" s="43" t="str">
        <f t="shared" si="8"/>
        <v/>
      </c>
      <c r="Q132" s="81" t="str">
        <f t="shared" si="10"/>
        <v/>
      </c>
      <c r="S132" s="59"/>
      <c r="V132" s="60"/>
      <c r="X132" s="45" t="str">
        <f t="shared" si="11"/>
        <v/>
      </c>
      <c r="Y132" s="45" t="str">
        <f t="shared" si="12"/>
        <v/>
      </c>
      <c r="Z132" s="86" t="e">
        <f t="shared" si="13"/>
        <v>#VALUE!</v>
      </c>
      <c r="AA132" s="43" t="str">
        <f t="shared" si="9"/>
        <v/>
      </c>
      <c r="AB132" s="43" t="str">
        <f t="shared" si="14"/>
        <v/>
      </c>
      <c r="AC132" s="81" t="str">
        <f t="shared" si="15"/>
        <v>NO</v>
      </c>
      <c r="AD132" s="38"/>
    </row>
    <row r="133" spans="7:30" ht="15" x14ac:dyDescent="0.2">
      <c r="G133" s="46"/>
      <c r="H133" s="46"/>
      <c r="I133" s="46"/>
      <c r="J133" s="46"/>
      <c r="K133" s="46"/>
      <c r="L133" s="59"/>
      <c r="M133" s="66"/>
      <c r="N133" s="75"/>
      <c r="O133" s="60"/>
      <c r="P133" s="43" t="str">
        <f t="shared" si="8"/>
        <v/>
      </c>
      <c r="Q133" s="81" t="str">
        <f t="shared" si="10"/>
        <v/>
      </c>
      <c r="S133" s="59"/>
      <c r="V133" s="60"/>
      <c r="X133" s="45" t="str">
        <f t="shared" si="11"/>
        <v/>
      </c>
      <c r="Y133" s="45" t="str">
        <f t="shared" si="12"/>
        <v/>
      </c>
      <c r="Z133" s="86" t="e">
        <f t="shared" si="13"/>
        <v>#VALUE!</v>
      </c>
      <c r="AA133" s="43" t="str">
        <f t="shared" si="9"/>
        <v/>
      </c>
      <c r="AB133" s="43" t="str">
        <f t="shared" si="14"/>
        <v/>
      </c>
      <c r="AC133" s="81" t="str">
        <f t="shared" si="15"/>
        <v>NO</v>
      </c>
      <c r="AD133" s="38"/>
    </row>
    <row r="134" spans="7:30" ht="15" x14ac:dyDescent="0.2">
      <c r="G134" s="46"/>
      <c r="H134" s="46"/>
      <c r="I134" s="46"/>
      <c r="J134" s="46"/>
      <c r="K134" s="46"/>
      <c r="L134" s="59"/>
      <c r="M134" s="66"/>
      <c r="N134" s="75"/>
      <c r="O134" s="60"/>
      <c r="P134" s="43" t="str">
        <f t="shared" si="8"/>
        <v/>
      </c>
      <c r="Q134" s="81" t="str">
        <f t="shared" si="10"/>
        <v/>
      </c>
      <c r="S134" s="59"/>
      <c r="V134" s="60"/>
      <c r="X134" s="45" t="str">
        <f t="shared" si="11"/>
        <v/>
      </c>
      <c r="Y134" s="45" t="str">
        <f t="shared" si="12"/>
        <v/>
      </c>
      <c r="Z134" s="86" t="e">
        <f t="shared" si="13"/>
        <v>#VALUE!</v>
      </c>
      <c r="AA134" s="43" t="str">
        <f t="shared" si="9"/>
        <v/>
      </c>
      <c r="AB134" s="43" t="str">
        <f t="shared" si="14"/>
        <v/>
      </c>
      <c r="AC134" s="81" t="str">
        <f t="shared" si="15"/>
        <v>NO</v>
      </c>
      <c r="AD134" s="38"/>
    </row>
    <row r="135" spans="7:30" ht="15" x14ac:dyDescent="0.2">
      <c r="G135" s="46"/>
      <c r="H135" s="46"/>
      <c r="I135" s="46"/>
      <c r="J135" s="46"/>
      <c r="K135" s="46"/>
      <c r="L135" s="59"/>
      <c r="M135" s="66"/>
      <c r="N135" s="75"/>
      <c r="O135" s="60"/>
      <c r="P135" s="43" t="str">
        <f t="shared" si="8"/>
        <v/>
      </c>
      <c r="Q135" s="81" t="str">
        <f t="shared" si="10"/>
        <v/>
      </c>
      <c r="S135" s="59"/>
      <c r="V135" s="60"/>
      <c r="X135" s="45" t="str">
        <f t="shared" si="11"/>
        <v/>
      </c>
      <c r="Y135" s="45" t="str">
        <f t="shared" si="12"/>
        <v/>
      </c>
      <c r="Z135" s="86" t="e">
        <f t="shared" si="13"/>
        <v>#VALUE!</v>
      </c>
      <c r="AA135" s="43" t="str">
        <f t="shared" si="9"/>
        <v/>
      </c>
      <c r="AB135" s="43" t="str">
        <f t="shared" si="14"/>
        <v/>
      </c>
      <c r="AC135" s="81" t="str">
        <f t="shared" si="15"/>
        <v>NO</v>
      </c>
      <c r="AD135" s="38"/>
    </row>
    <row r="136" spans="7:30" ht="15" x14ac:dyDescent="0.2">
      <c r="G136" s="46"/>
      <c r="H136" s="46"/>
      <c r="I136" s="46"/>
      <c r="J136" s="46"/>
      <c r="K136" s="46"/>
      <c r="L136" s="59"/>
      <c r="M136" s="66"/>
      <c r="N136" s="75"/>
      <c r="O136" s="60"/>
      <c r="P136" s="43" t="str">
        <f t="shared" si="8"/>
        <v/>
      </c>
      <c r="Q136" s="81" t="str">
        <f t="shared" si="10"/>
        <v/>
      </c>
      <c r="S136" s="59"/>
      <c r="V136" s="60"/>
      <c r="X136" s="45" t="str">
        <f t="shared" si="11"/>
        <v/>
      </c>
      <c r="Y136" s="45" t="str">
        <f t="shared" si="12"/>
        <v/>
      </c>
      <c r="Z136" s="86" t="e">
        <f t="shared" si="13"/>
        <v>#VALUE!</v>
      </c>
      <c r="AA136" s="43" t="str">
        <f t="shared" si="9"/>
        <v/>
      </c>
      <c r="AB136" s="43" t="str">
        <f t="shared" si="14"/>
        <v/>
      </c>
      <c r="AC136" s="81" t="str">
        <f t="shared" si="15"/>
        <v>NO</v>
      </c>
      <c r="AD136" s="38"/>
    </row>
    <row r="137" spans="7:30" ht="15" x14ac:dyDescent="0.2">
      <c r="G137" s="46"/>
      <c r="H137" s="46"/>
      <c r="I137" s="46"/>
      <c r="J137" s="46"/>
      <c r="K137" s="46"/>
      <c r="L137" s="59"/>
      <c r="M137" s="66"/>
      <c r="N137" s="75"/>
      <c r="O137" s="60"/>
      <c r="P137" s="43" t="str">
        <f t="shared" si="8"/>
        <v/>
      </c>
      <c r="Q137" s="81" t="str">
        <f t="shared" si="10"/>
        <v/>
      </c>
      <c r="S137" s="59"/>
      <c r="V137" s="60"/>
      <c r="X137" s="45" t="str">
        <f t="shared" si="11"/>
        <v/>
      </c>
      <c r="Y137" s="45" t="str">
        <f t="shared" si="12"/>
        <v/>
      </c>
      <c r="Z137" s="86" t="e">
        <f t="shared" si="13"/>
        <v>#VALUE!</v>
      </c>
      <c r="AA137" s="43" t="str">
        <f t="shared" si="9"/>
        <v/>
      </c>
      <c r="AB137" s="43" t="str">
        <f t="shared" si="14"/>
        <v/>
      </c>
      <c r="AC137" s="81" t="str">
        <f t="shared" si="15"/>
        <v>NO</v>
      </c>
      <c r="AD137" s="38"/>
    </row>
    <row r="138" spans="7:30" ht="15" x14ac:dyDescent="0.2">
      <c r="G138" s="46"/>
      <c r="H138" s="46"/>
      <c r="I138" s="46"/>
      <c r="J138" s="46"/>
      <c r="K138" s="46"/>
      <c r="L138" s="59"/>
      <c r="M138" s="66"/>
      <c r="N138" s="75"/>
      <c r="O138" s="60"/>
      <c r="P138" s="43" t="str">
        <f t="shared" si="8"/>
        <v/>
      </c>
      <c r="Q138" s="81" t="str">
        <f t="shared" si="10"/>
        <v/>
      </c>
      <c r="S138" s="59"/>
      <c r="V138" s="60"/>
      <c r="X138" s="45" t="str">
        <f t="shared" si="11"/>
        <v/>
      </c>
      <c r="Y138" s="45" t="str">
        <f t="shared" si="12"/>
        <v/>
      </c>
      <c r="Z138" s="86" t="e">
        <f t="shared" si="13"/>
        <v>#VALUE!</v>
      </c>
      <c r="AA138" s="43" t="str">
        <f t="shared" si="9"/>
        <v/>
      </c>
      <c r="AB138" s="43" t="str">
        <f t="shared" si="14"/>
        <v/>
      </c>
      <c r="AC138" s="81" t="str">
        <f t="shared" si="15"/>
        <v>NO</v>
      </c>
      <c r="AD138" s="38"/>
    </row>
    <row r="139" spans="7:30" ht="15" x14ac:dyDescent="0.2">
      <c r="G139" s="46"/>
      <c r="H139" s="46"/>
      <c r="I139" s="46"/>
      <c r="J139" s="46"/>
      <c r="K139" s="46"/>
      <c r="L139" s="59"/>
      <c r="M139" s="66"/>
      <c r="N139" s="75"/>
      <c r="O139" s="60"/>
      <c r="P139" s="43" t="str">
        <f t="shared" si="8"/>
        <v/>
      </c>
      <c r="Q139" s="81" t="str">
        <f t="shared" si="10"/>
        <v/>
      </c>
      <c r="S139" s="59"/>
      <c r="V139" s="60"/>
      <c r="X139" s="45" t="str">
        <f t="shared" si="11"/>
        <v/>
      </c>
      <c r="Y139" s="45" t="str">
        <f t="shared" si="12"/>
        <v/>
      </c>
      <c r="Z139" s="86" t="e">
        <f t="shared" si="13"/>
        <v>#VALUE!</v>
      </c>
      <c r="AA139" s="43" t="str">
        <f t="shared" si="9"/>
        <v/>
      </c>
      <c r="AB139" s="43" t="str">
        <f t="shared" si="14"/>
        <v/>
      </c>
      <c r="AC139" s="81" t="str">
        <f t="shared" si="15"/>
        <v>NO</v>
      </c>
      <c r="AD139" s="38"/>
    </row>
    <row r="140" spans="7:30" ht="15" x14ac:dyDescent="0.2">
      <c r="G140" s="46"/>
      <c r="H140" s="46"/>
      <c r="I140" s="46"/>
      <c r="J140" s="46"/>
      <c r="K140" s="46"/>
      <c r="L140" s="59"/>
      <c r="M140" s="66"/>
      <c r="N140" s="75"/>
      <c r="O140" s="60"/>
      <c r="P140" s="43" t="str">
        <f t="shared" si="8"/>
        <v/>
      </c>
      <c r="Q140" s="81" t="str">
        <f t="shared" si="10"/>
        <v/>
      </c>
      <c r="S140" s="59"/>
      <c r="V140" s="60"/>
      <c r="X140" s="45" t="str">
        <f t="shared" si="11"/>
        <v/>
      </c>
      <c r="Y140" s="45" t="str">
        <f t="shared" si="12"/>
        <v/>
      </c>
      <c r="Z140" s="86" t="e">
        <f t="shared" si="13"/>
        <v>#VALUE!</v>
      </c>
      <c r="AA140" s="43" t="str">
        <f t="shared" si="9"/>
        <v/>
      </c>
      <c r="AB140" s="43" t="str">
        <f t="shared" si="14"/>
        <v/>
      </c>
      <c r="AC140" s="81" t="str">
        <f t="shared" si="15"/>
        <v>NO</v>
      </c>
      <c r="AD140" s="38"/>
    </row>
    <row r="141" spans="7:30" ht="15" x14ac:dyDescent="0.2">
      <c r="G141" s="46"/>
      <c r="H141" s="46"/>
      <c r="I141" s="46"/>
      <c r="J141" s="46"/>
      <c r="K141" s="46"/>
      <c r="L141" s="59"/>
      <c r="M141" s="66"/>
      <c r="N141" s="75"/>
      <c r="O141" s="60"/>
      <c r="P141" s="43" t="str">
        <f t="shared" ref="P141:P204" si="16">IF(L141="","",IFERROR(VLOOKUP(L141,$S$12:$Y$264,1,FALSE),"NO"))</f>
        <v/>
      </c>
      <c r="Q141" s="81" t="str">
        <f t="shared" si="10"/>
        <v/>
      </c>
      <c r="S141" s="59"/>
      <c r="V141" s="60"/>
      <c r="X141" s="45" t="str">
        <f t="shared" si="11"/>
        <v/>
      </c>
      <c r="Y141" s="45" t="str">
        <f t="shared" si="12"/>
        <v/>
      </c>
      <c r="Z141" s="86" t="e">
        <f t="shared" si="13"/>
        <v>#VALUE!</v>
      </c>
      <c r="AA141" s="43" t="str">
        <f t="shared" ref="AA141:AA204" si="17">IF(S141="","",IFERROR(VLOOKUP(S141,$L$12:$Q$264,2,FALSE),"NO"))</f>
        <v/>
      </c>
      <c r="AB141" s="43" t="str">
        <f t="shared" si="14"/>
        <v/>
      </c>
      <c r="AC141" s="81" t="str">
        <f t="shared" si="15"/>
        <v>NO</v>
      </c>
      <c r="AD141" s="38"/>
    </row>
    <row r="142" spans="7:30" ht="15" x14ac:dyDescent="0.2">
      <c r="G142" s="46"/>
      <c r="H142" s="46"/>
      <c r="I142" s="46"/>
      <c r="J142" s="46"/>
      <c r="K142" s="46"/>
      <c r="L142" s="59"/>
      <c r="M142" s="66"/>
      <c r="N142" s="75"/>
      <c r="O142" s="60"/>
      <c r="P142" s="43" t="str">
        <f t="shared" si="16"/>
        <v/>
      </c>
      <c r="Q142" s="81" t="str">
        <f t="shared" ref="Q142:Q205" si="18">IF(P142="","",IF(P142="NO","NO","SI"))</f>
        <v/>
      </c>
      <c r="S142" s="59"/>
      <c r="V142" s="60"/>
      <c r="X142" s="45" t="str">
        <f t="shared" ref="X142:X205" si="19">IF(S142="","",IFERROR(VLOOKUP(S142,$L$12:$Q$264,4,FALSE),0))</f>
        <v/>
      </c>
      <c r="Y142" s="45" t="str">
        <f t="shared" ref="Y142:Y205" si="20">+IFERROR(V142-X142,"")</f>
        <v/>
      </c>
      <c r="Z142" s="86" t="e">
        <f t="shared" ref="Z142:Z205" si="21">IF((IF(S142="","",VLOOKUP(S142,$L$13:$O$264,3,0))-U142)=0,"NO","SI")</f>
        <v>#VALUE!</v>
      </c>
      <c r="AA142" s="43" t="str">
        <f t="shared" si="17"/>
        <v/>
      </c>
      <c r="AB142" s="43" t="str">
        <f t="shared" ref="AB142:AB205" si="22">IF(AA142="","",IF(AA142="NO","NO","SI"))</f>
        <v/>
      </c>
      <c r="AC142" s="81" t="str">
        <f t="shared" ref="AC142:AC205" si="23">IF(AND(AB142="SI",V142&gt;X142),"SI","NO")</f>
        <v>NO</v>
      </c>
      <c r="AD142" s="38"/>
    </row>
    <row r="143" spans="7:30" ht="15" x14ac:dyDescent="0.2">
      <c r="G143" s="46"/>
      <c r="H143" s="46"/>
      <c r="I143" s="46"/>
      <c r="J143" s="46"/>
      <c r="K143" s="46"/>
      <c r="L143" s="59"/>
      <c r="M143" s="66"/>
      <c r="N143" s="75"/>
      <c r="O143" s="60"/>
      <c r="P143" s="43" t="str">
        <f t="shared" si="16"/>
        <v/>
      </c>
      <c r="Q143" s="81" t="str">
        <f t="shared" si="18"/>
        <v/>
      </c>
      <c r="S143" s="59"/>
      <c r="V143" s="60"/>
      <c r="X143" s="45" t="str">
        <f t="shared" si="19"/>
        <v/>
      </c>
      <c r="Y143" s="45" t="str">
        <f t="shared" si="20"/>
        <v/>
      </c>
      <c r="Z143" s="86" t="e">
        <f t="shared" si="21"/>
        <v>#VALUE!</v>
      </c>
      <c r="AA143" s="43" t="str">
        <f t="shared" si="17"/>
        <v/>
      </c>
      <c r="AB143" s="43" t="str">
        <f t="shared" si="22"/>
        <v/>
      </c>
      <c r="AC143" s="81" t="str">
        <f t="shared" si="23"/>
        <v>NO</v>
      </c>
      <c r="AD143" s="38"/>
    </row>
    <row r="144" spans="7:30" ht="15" x14ac:dyDescent="0.2">
      <c r="G144" s="46"/>
      <c r="H144" s="46"/>
      <c r="I144" s="46"/>
      <c r="J144" s="46"/>
      <c r="K144" s="46"/>
      <c r="L144" s="59"/>
      <c r="M144" s="66"/>
      <c r="N144" s="75"/>
      <c r="O144" s="60"/>
      <c r="P144" s="43" t="str">
        <f t="shared" si="16"/>
        <v/>
      </c>
      <c r="Q144" s="81" t="str">
        <f t="shared" si="18"/>
        <v/>
      </c>
      <c r="S144" s="59"/>
      <c r="V144" s="60"/>
      <c r="X144" s="45" t="str">
        <f t="shared" si="19"/>
        <v/>
      </c>
      <c r="Y144" s="45" t="str">
        <f t="shared" si="20"/>
        <v/>
      </c>
      <c r="Z144" s="86" t="e">
        <f t="shared" si="21"/>
        <v>#VALUE!</v>
      </c>
      <c r="AA144" s="43" t="str">
        <f t="shared" si="17"/>
        <v/>
      </c>
      <c r="AB144" s="43" t="str">
        <f t="shared" si="22"/>
        <v/>
      </c>
      <c r="AC144" s="81" t="str">
        <f t="shared" si="23"/>
        <v>NO</v>
      </c>
      <c r="AD144" s="38"/>
    </row>
    <row r="145" spans="7:30" ht="15" x14ac:dyDescent="0.2">
      <c r="G145" s="46"/>
      <c r="H145" s="46"/>
      <c r="I145" s="46"/>
      <c r="J145" s="46"/>
      <c r="K145" s="46"/>
      <c r="L145" s="59"/>
      <c r="M145" s="66"/>
      <c r="N145" s="75"/>
      <c r="O145" s="60"/>
      <c r="P145" s="43" t="str">
        <f t="shared" si="16"/>
        <v/>
      </c>
      <c r="Q145" s="81" t="str">
        <f t="shared" si="18"/>
        <v/>
      </c>
      <c r="S145" s="59"/>
      <c r="V145" s="60"/>
      <c r="X145" s="45" t="str">
        <f t="shared" si="19"/>
        <v/>
      </c>
      <c r="Y145" s="45" t="str">
        <f t="shared" si="20"/>
        <v/>
      </c>
      <c r="Z145" s="86" t="e">
        <f t="shared" si="21"/>
        <v>#VALUE!</v>
      </c>
      <c r="AA145" s="43" t="str">
        <f t="shared" si="17"/>
        <v/>
      </c>
      <c r="AB145" s="43" t="str">
        <f t="shared" si="22"/>
        <v/>
      </c>
      <c r="AC145" s="81" t="str">
        <f t="shared" si="23"/>
        <v>NO</v>
      </c>
      <c r="AD145" s="38"/>
    </row>
    <row r="146" spans="7:30" ht="15" x14ac:dyDescent="0.2">
      <c r="G146" s="46"/>
      <c r="H146" s="46"/>
      <c r="I146" s="46"/>
      <c r="J146" s="46"/>
      <c r="K146" s="46"/>
      <c r="L146" s="59"/>
      <c r="M146" s="66"/>
      <c r="N146" s="75"/>
      <c r="O146" s="60"/>
      <c r="P146" s="43" t="str">
        <f t="shared" si="16"/>
        <v/>
      </c>
      <c r="Q146" s="81" t="str">
        <f t="shared" si="18"/>
        <v/>
      </c>
      <c r="S146" s="59"/>
      <c r="V146" s="60"/>
      <c r="X146" s="45" t="str">
        <f t="shared" si="19"/>
        <v/>
      </c>
      <c r="Y146" s="45" t="str">
        <f t="shared" si="20"/>
        <v/>
      </c>
      <c r="Z146" s="86" t="e">
        <f t="shared" si="21"/>
        <v>#VALUE!</v>
      </c>
      <c r="AA146" s="43" t="str">
        <f t="shared" si="17"/>
        <v/>
      </c>
      <c r="AB146" s="43" t="str">
        <f t="shared" si="22"/>
        <v/>
      </c>
      <c r="AC146" s="81" t="str">
        <f t="shared" si="23"/>
        <v>NO</v>
      </c>
      <c r="AD146" s="38"/>
    </row>
    <row r="147" spans="7:30" ht="15" x14ac:dyDescent="0.2">
      <c r="G147" s="46"/>
      <c r="H147" s="46"/>
      <c r="I147" s="46"/>
      <c r="J147" s="46"/>
      <c r="K147" s="46"/>
      <c r="L147" s="59"/>
      <c r="M147" s="66"/>
      <c r="N147" s="75"/>
      <c r="O147" s="60"/>
      <c r="P147" s="43" t="str">
        <f t="shared" si="16"/>
        <v/>
      </c>
      <c r="Q147" s="81" t="str">
        <f t="shared" si="18"/>
        <v/>
      </c>
      <c r="S147" s="59"/>
      <c r="V147" s="60"/>
      <c r="X147" s="45" t="str">
        <f t="shared" si="19"/>
        <v/>
      </c>
      <c r="Y147" s="45" t="str">
        <f t="shared" si="20"/>
        <v/>
      </c>
      <c r="Z147" s="86" t="e">
        <f t="shared" si="21"/>
        <v>#VALUE!</v>
      </c>
      <c r="AA147" s="43" t="str">
        <f t="shared" si="17"/>
        <v/>
      </c>
      <c r="AB147" s="43" t="str">
        <f t="shared" si="22"/>
        <v/>
      </c>
      <c r="AC147" s="81" t="str">
        <f t="shared" si="23"/>
        <v>NO</v>
      </c>
      <c r="AD147" s="38"/>
    </row>
    <row r="148" spans="7:30" ht="15" x14ac:dyDescent="0.2">
      <c r="G148" s="46"/>
      <c r="H148" s="46"/>
      <c r="I148" s="46"/>
      <c r="J148" s="46"/>
      <c r="K148" s="46"/>
      <c r="L148" s="59"/>
      <c r="M148" s="66"/>
      <c r="N148" s="75"/>
      <c r="O148" s="60"/>
      <c r="P148" s="43" t="str">
        <f t="shared" si="16"/>
        <v/>
      </c>
      <c r="Q148" s="81" t="str">
        <f t="shared" si="18"/>
        <v/>
      </c>
      <c r="S148" s="59"/>
      <c r="V148" s="60"/>
      <c r="X148" s="45" t="str">
        <f t="shared" si="19"/>
        <v/>
      </c>
      <c r="Y148" s="45" t="str">
        <f t="shared" si="20"/>
        <v/>
      </c>
      <c r="Z148" s="86" t="e">
        <f t="shared" si="21"/>
        <v>#VALUE!</v>
      </c>
      <c r="AA148" s="43" t="str">
        <f t="shared" si="17"/>
        <v/>
      </c>
      <c r="AB148" s="43" t="str">
        <f t="shared" si="22"/>
        <v/>
      </c>
      <c r="AC148" s="81" t="str">
        <f t="shared" si="23"/>
        <v>NO</v>
      </c>
      <c r="AD148" s="38"/>
    </row>
    <row r="149" spans="7:30" ht="15" x14ac:dyDescent="0.2">
      <c r="G149" s="46"/>
      <c r="H149" s="46"/>
      <c r="I149" s="46"/>
      <c r="J149" s="46"/>
      <c r="K149" s="46"/>
      <c r="L149" s="59"/>
      <c r="M149" s="66"/>
      <c r="N149" s="75"/>
      <c r="O149" s="60"/>
      <c r="P149" s="43" t="str">
        <f t="shared" si="16"/>
        <v/>
      </c>
      <c r="Q149" s="81" t="str">
        <f t="shared" si="18"/>
        <v/>
      </c>
      <c r="S149" s="59"/>
      <c r="V149" s="60"/>
      <c r="X149" s="45" t="str">
        <f t="shared" si="19"/>
        <v/>
      </c>
      <c r="Y149" s="45" t="str">
        <f t="shared" si="20"/>
        <v/>
      </c>
      <c r="Z149" s="86" t="e">
        <f t="shared" si="21"/>
        <v>#VALUE!</v>
      </c>
      <c r="AA149" s="43" t="str">
        <f t="shared" si="17"/>
        <v/>
      </c>
      <c r="AB149" s="43" t="str">
        <f t="shared" si="22"/>
        <v/>
      </c>
      <c r="AC149" s="81" t="str">
        <f t="shared" si="23"/>
        <v>NO</v>
      </c>
      <c r="AD149" s="38"/>
    </row>
    <row r="150" spans="7:30" ht="15" x14ac:dyDescent="0.2">
      <c r="G150" s="46"/>
      <c r="H150" s="46"/>
      <c r="I150" s="46"/>
      <c r="J150" s="46"/>
      <c r="K150" s="46"/>
      <c r="L150" s="59"/>
      <c r="M150" s="66"/>
      <c r="N150" s="75"/>
      <c r="O150" s="60"/>
      <c r="P150" s="43" t="str">
        <f t="shared" si="16"/>
        <v/>
      </c>
      <c r="Q150" s="81" t="str">
        <f t="shared" si="18"/>
        <v/>
      </c>
      <c r="S150" s="59"/>
      <c r="V150" s="60"/>
      <c r="X150" s="45" t="str">
        <f t="shared" si="19"/>
        <v/>
      </c>
      <c r="Y150" s="45" t="str">
        <f t="shared" si="20"/>
        <v/>
      </c>
      <c r="Z150" s="86" t="e">
        <f t="shared" si="21"/>
        <v>#VALUE!</v>
      </c>
      <c r="AA150" s="43" t="str">
        <f t="shared" si="17"/>
        <v/>
      </c>
      <c r="AB150" s="43" t="str">
        <f t="shared" si="22"/>
        <v/>
      </c>
      <c r="AC150" s="81" t="str">
        <f t="shared" si="23"/>
        <v>NO</v>
      </c>
      <c r="AD150" s="38"/>
    </row>
    <row r="151" spans="7:30" ht="15" x14ac:dyDescent="0.2">
      <c r="G151" s="46"/>
      <c r="H151" s="46"/>
      <c r="I151" s="46"/>
      <c r="J151" s="46"/>
      <c r="K151" s="46"/>
      <c r="L151" s="59"/>
      <c r="M151" s="66"/>
      <c r="N151" s="75"/>
      <c r="O151" s="60"/>
      <c r="P151" s="43" t="str">
        <f t="shared" si="16"/>
        <v/>
      </c>
      <c r="Q151" s="81" t="str">
        <f t="shared" si="18"/>
        <v/>
      </c>
      <c r="S151" s="59"/>
      <c r="V151" s="60"/>
      <c r="X151" s="45" t="str">
        <f t="shared" si="19"/>
        <v/>
      </c>
      <c r="Y151" s="45" t="str">
        <f t="shared" si="20"/>
        <v/>
      </c>
      <c r="Z151" s="86" t="e">
        <f t="shared" si="21"/>
        <v>#VALUE!</v>
      </c>
      <c r="AA151" s="43" t="str">
        <f t="shared" si="17"/>
        <v/>
      </c>
      <c r="AB151" s="43" t="str">
        <f t="shared" si="22"/>
        <v/>
      </c>
      <c r="AC151" s="81" t="str">
        <f t="shared" si="23"/>
        <v>NO</v>
      </c>
      <c r="AD151" s="38"/>
    </row>
    <row r="152" spans="7:30" ht="15" x14ac:dyDescent="0.2">
      <c r="G152" s="46"/>
      <c r="H152" s="46"/>
      <c r="I152" s="46"/>
      <c r="J152" s="46"/>
      <c r="K152" s="46"/>
      <c r="L152" s="59"/>
      <c r="M152" s="66"/>
      <c r="N152" s="75"/>
      <c r="O152" s="60"/>
      <c r="P152" s="43" t="str">
        <f t="shared" si="16"/>
        <v/>
      </c>
      <c r="Q152" s="81" t="str">
        <f t="shared" si="18"/>
        <v/>
      </c>
      <c r="S152" s="59"/>
      <c r="V152" s="60"/>
      <c r="X152" s="45" t="str">
        <f t="shared" si="19"/>
        <v/>
      </c>
      <c r="Y152" s="45" t="str">
        <f t="shared" si="20"/>
        <v/>
      </c>
      <c r="Z152" s="86" t="e">
        <f t="shared" si="21"/>
        <v>#VALUE!</v>
      </c>
      <c r="AA152" s="43" t="str">
        <f t="shared" si="17"/>
        <v/>
      </c>
      <c r="AB152" s="43" t="str">
        <f t="shared" si="22"/>
        <v/>
      </c>
      <c r="AC152" s="81" t="str">
        <f t="shared" si="23"/>
        <v>NO</v>
      </c>
      <c r="AD152" s="38"/>
    </row>
    <row r="153" spans="7:30" ht="15" x14ac:dyDescent="0.2">
      <c r="G153" s="46"/>
      <c r="H153" s="46"/>
      <c r="I153" s="46"/>
      <c r="J153" s="46"/>
      <c r="K153" s="46"/>
      <c r="L153" s="59"/>
      <c r="M153" s="66"/>
      <c r="N153" s="75"/>
      <c r="O153" s="60"/>
      <c r="P153" s="43" t="str">
        <f t="shared" si="16"/>
        <v/>
      </c>
      <c r="Q153" s="81" t="str">
        <f t="shared" si="18"/>
        <v/>
      </c>
      <c r="S153" s="59"/>
      <c r="V153" s="60"/>
      <c r="X153" s="45" t="str">
        <f t="shared" si="19"/>
        <v/>
      </c>
      <c r="Y153" s="45" t="str">
        <f t="shared" si="20"/>
        <v/>
      </c>
      <c r="Z153" s="86" t="e">
        <f t="shared" si="21"/>
        <v>#VALUE!</v>
      </c>
      <c r="AA153" s="43" t="str">
        <f t="shared" si="17"/>
        <v/>
      </c>
      <c r="AB153" s="43" t="str">
        <f t="shared" si="22"/>
        <v/>
      </c>
      <c r="AC153" s="81" t="str">
        <f t="shared" si="23"/>
        <v>NO</v>
      </c>
      <c r="AD153" s="38"/>
    </row>
    <row r="154" spans="7:30" ht="15" x14ac:dyDescent="0.2">
      <c r="G154" s="46"/>
      <c r="H154" s="46"/>
      <c r="I154" s="46"/>
      <c r="J154" s="46"/>
      <c r="K154" s="46"/>
      <c r="L154" s="59"/>
      <c r="M154" s="66"/>
      <c r="N154" s="75"/>
      <c r="O154" s="60"/>
      <c r="P154" s="43" t="str">
        <f t="shared" si="16"/>
        <v/>
      </c>
      <c r="Q154" s="81" t="str">
        <f t="shared" si="18"/>
        <v/>
      </c>
      <c r="S154" s="59"/>
      <c r="V154" s="60"/>
      <c r="X154" s="45" t="str">
        <f t="shared" si="19"/>
        <v/>
      </c>
      <c r="Y154" s="45" t="str">
        <f t="shared" si="20"/>
        <v/>
      </c>
      <c r="Z154" s="86" t="e">
        <f t="shared" si="21"/>
        <v>#VALUE!</v>
      </c>
      <c r="AA154" s="43" t="str">
        <f t="shared" si="17"/>
        <v/>
      </c>
      <c r="AB154" s="43" t="str">
        <f t="shared" si="22"/>
        <v/>
      </c>
      <c r="AC154" s="81" t="str">
        <f t="shared" si="23"/>
        <v>NO</v>
      </c>
      <c r="AD154" s="38"/>
    </row>
    <row r="155" spans="7:30" ht="15" x14ac:dyDescent="0.2">
      <c r="G155" s="46"/>
      <c r="H155" s="46"/>
      <c r="I155" s="46"/>
      <c r="J155" s="46"/>
      <c r="K155" s="46"/>
      <c r="L155" s="59"/>
      <c r="M155" s="66"/>
      <c r="N155" s="75"/>
      <c r="O155" s="60"/>
      <c r="P155" s="43" t="str">
        <f t="shared" si="16"/>
        <v/>
      </c>
      <c r="Q155" s="81" t="str">
        <f t="shared" si="18"/>
        <v/>
      </c>
      <c r="S155" s="59"/>
      <c r="V155" s="60"/>
      <c r="X155" s="45" t="str">
        <f t="shared" si="19"/>
        <v/>
      </c>
      <c r="Y155" s="45" t="str">
        <f t="shared" si="20"/>
        <v/>
      </c>
      <c r="Z155" s="86" t="e">
        <f t="shared" si="21"/>
        <v>#VALUE!</v>
      </c>
      <c r="AA155" s="43" t="str">
        <f t="shared" si="17"/>
        <v/>
      </c>
      <c r="AB155" s="43" t="str">
        <f t="shared" si="22"/>
        <v/>
      </c>
      <c r="AC155" s="81" t="str">
        <f t="shared" si="23"/>
        <v>NO</v>
      </c>
      <c r="AD155" s="38"/>
    </row>
    <row r="156" spans="7:30" ht="15" x14ac:dyDescent="0.2">
      <c r="G156" s="46"/>
      <c r="H156" s="46"/>
      <c r="I156" s="46"/>
      <c r="J156" s="46"/>
      <c r="K156" s="46"/>
      <c r="L156" s="59"/>
      <c r="M156" s="66"/>
      <c r="N156" s="75"/>
      <c r="O156" s="60"/>
      <c r="P156" s="43" t="str">
        <f t="shared" si="16"/>
        <v/>
      </c>
      <c r="Q156" s="81" t="str">
        <f t="shared" si="18"/>
        <v/>
      </c>
      <c r="S156" s="59"/>
      <c r="V156" s="60"/>
      <c r="X156" s="45" t="str">
        <f t="shared" si="19"/>
        <v/>
      </c>
      <c r="Y156" s="45" t="str">
        <f t="shared" si="20"/>
        <v/>
      </c>
      <c r="Z156" s="86" t="e">
        <f t="shared" si="21"/>
        <v>#VALUE!</v>
      </c>
      <c r="AA156" s="43" t="str">
        <f t="shared" si="17"/>
        <v/>
      </c>
      <c r="AB156" s="43" t="str">
        <f t="shared" si="22"/>
        <v/>
      </c>
      <c r="AC156" s="81" t="str">
        <f t="shared" si="23"/>
        <v>NO</v>
      </c>
      <c r="AD156" s="38"/>
    </row>
    <row r="157" spans="7:30" ht="15" x14ac:dyDescent="0.2">
      <c r="G157" s="46"/>
      <c r="H157" s="46"/>
      <c r="I157" s="46"/>
      <c r="J157" s="46"/>
      <c r="K157" s="46"/>
      <c r="L157" s="59"/>
      <c r="M157" s="66"/>
      <c r="N157" s="75"/>
      <c r="O157" s="60"/>
      <c r="P157" s="43" t="str">
        <f t="shared" si="16"/>
        <v/>
      </c>
      <c r="Q157" s="81" t="str">
        <f t="shared" si="18"/>
        <v/>
      </c>
      <c r="S157" s="59"/>
      <c r="V157" s="60"/>
      <c r="X157" s="45" t="str">
        <f t="shared" si="19"/>
        <v/>
      </c>
      <c r="Y157" s="45" t="str">
        <f t="shared" si="20"/>
        <v/>
      </c>
      <c r="Z157" s="86" t="e">
        <f t="shared" si="21"/>
        <v>#VALUE!</v>
      </c>
      <c r="AA157" s="43" t="str">
        <f t="shared" si="17"/>
        <v/>
      </c>
      <c r="AB157" s="43" t="str">
        <f t="shared" si="22"/>
        <v/>
      </c>
      <c r="AC157" s="81" t="str">
        <f t="shared" si="23"/>
        <v>NO</v>
      </c>
      <c r="AD157" s="38"/>
    </row>
    <row r="158" spans="7:30" ht="15" x14ac:dyDescent="0.2">
      <c r="G158" s="46"/>
      <c r="H158" s="46"/>
      <c r="I158" s="46"/>
      <c r="J158" s="46"/>
      <c r="K158" s="46"/>
      <c r="L158" s="59"/>
      <c r="M158" s="66"/>
      <c r="N158" s="75"/>
      <c r="O158" s="60"/>
      <c r="P158" s="43" t="str">
        <f t="shared" si="16"/>
        <v/>
      </c>
      <c r="Q158" s="81" t="str">
        <f t="shared" si="18"/>
        <v/>
      </c>
      <c r="S158" s="59"/>
      <c r="V158" s="60"/>
      <c r="X158" s="45" t="str">
        <f t="shared" si="19"/>
        <v/>
      </c>
      <c r="Y158" s="45" t="str">
        <f t="shared" si="20"/>
        <v/>
      </c>
      <c r="Z158" s="86" t="e">
        <f t="shared" si="21"/>
        <v>#VALUE!</v>
      </c>
      <c r="AA158" s="43" t="str">
        <f t="shared" si="17"/>
        <v/>
      </c>
      <c r="AB158" s="43" t="str">
        <f t="shared" si="22"/>
        <v/>
      </c>
      <c r="AC158" s="81" t="str">
        <f t="shared" si="23"/>
        <v>NO</v>
      </c>
      <c r="AD158" s="38"/>
    </row>
    <row r="159" spans="7:30" ht="15" x14ac:dyDescent="0.2">
      <c r="G159" s="46"/>
      <c r="H159" s="46"/>
      <c r="I159" s="46"/>
      <c r="J159" s="46"/>
      <c r="K159" s="46"/>
      <c r="L159" s="59"/>
      <c r="M159" s="66"/>
      <c r="N159" s="75"/>
      <c r="O159" s="60"/>
      <c r="P159" s="43" t="str">
        <f t="shared" si="16"/>
        <v/>
      </c>
      <c r="Q159" s="81" t="str">
        <f t="shared" si="18"/>
        <v/>
      </c>
      <c r="S159" s="59"/>
      <c r="V159" s="60"/>
      <c r="X159" s="45" t="str">
        <f t="shared" si="19"/>
        <v/>
      </c>
      <c r="Y159" s="45" t="str">
        <f t="shared" si="20"/>
        <v/>
      </c>
      <c r="Z159" s="86" t="e">
        <f t="shared" si="21"/>
        <v>#VALUE!</v>
      </c>
      <c r="AA159" s="43" t="str">
        <f t="shared" si="17"/>
        <v/>
      </c>
      <c r="AB159" s="43" t="str">
        <f t="shared" si="22"/>
        <v/>
      </c>
      <c r="AC159" s="81" t="str">
        <f t="shared" si="23"/>
        <v>NO</v>
      </c>
      <c r="AD159" s="38"/>
    </row>
    <row r="160" spans="7:30" ht="15" x14ac:dyDescent="0.2">
      <c r="G160" s="46"/>
      <c r="H160" s="46"/>
      <c r="I160" s="46"/>
      <c r="J160" s="46"/>
      <c r="K160" s="46"/>
      <c r="L160" s="59"/>
      <c r="M160" s="66"/>
      <c r="N160" s="75"/>
      <c r="O160" s="60"/>
      <c r="P160" s="43" t="str">
        <f t="shared" si="16"/>
        <v/>
      </c>
      <c r="Q160" s="81" t="str">
        <f t="shared" si="18"/>
        <v/>
      </c>
      <c r="S160" s="59"/>
      <c r="V160" s="60"/>
      <c r="X160" s="45" t="str">
        <f t="shared" si="19"/>
        <v/>
      </c>
      <c r="Y160" s="45" t="str">
        <f t="shared" si="20"/>
        <v/>
      </c>
      <c r="Z160" s="86" t="e">
        <f t="shared" si="21"/>
        <v>#VALUE!</v>
      </c>
      <c r="AA160" s="43" t="str">
        <f t="shared" si="17"/>
        <v/>
      </c>
      <c r="AB160" s="43" t="str">
        <f t="shared" si="22"/>
        <v/>
      </c>
      <c r="AC160" s="81" t="str">
        <f t="shared" si="23"/>
        <v>NO</v>
      </c>
      <c r="AD160" s="38"/>
    </row>
    <row r="161" spans="7:30" ht="15" x14ac:dyDescent="0.2">
      <c r="G161" s="46"/>
      <c r="H161" s="46"/>
      <c r="I161" s="46"/>
      <c r="J161" s="46"/>
      <c r="K161" s="46"/>
      <c r="L161" s="59"/>
      <c r="M161" s="66"/>
      <c r="N161" s="75"/>
      <c r="O161" s="60"/>
      <c r="P161" s="43" t="str">
        <f t="shared" si="16"/>
        <v/>
      </c>
      <c r="Q161" s="81" t="str">
        <f t="shared" si="18"/>
        <v/>
      </c>
      <c r="S161" s="59"/>
      <c r="V161" s="60"/>
      <c r="X161" s="45" t="str">
        <f t="shared" si="19"/>
        <v/>
      </c>
      <c r="Y161" s="45" t="str">
        <f t="shared" si="20"/>
        <v/>
      </c>
      <c r="Z161" s="86" t="e">
        <f t="shared" si="21"/>
        <v>#VALUE!</v>
      </c>
      <c r="AA161" s="43" t="str">
        <f t="shared" si="17"/>
        <v/>
      </c>
      <c r="AB161" s="43" t="str">
        <f t="shared" si="22"/>
        <v/>
      </c>
      <c r="AC161" s="81" t="str">
        <f t="shared" si="23"/>
        <v>NO</v>
      </c>
      <c r="AD161" s="38"/>
    </row>
    <row r="162" spans="7:30" ht="15" x14ac:dyDescent="0.2">
      <c r="G162" s="46"/>
      <c r="H162" s="46"/>
      <c r="I162" s="46"/>
      <c r="J162" s="46"/>
      <c r="K162" s="46"/>
      <c r="L162" s="59"/>
      <c r="M162" s="66"/>
      <c r="N162" s="75"/>
      <c r="O162" s="60"/>
      <c r="P162" s="43" t="str">
        <f t="shared" si="16"/>
        <v/>
      </c>
      <c r="Q162" s="81" t="str">
        <f t="shared" si="18"/>
        <v/>
      </c>
      <c r="S162" s="59"/>
      <c r="V162" s="60"/>
      <c r="X162" s="45" t="str">
        <f t="shared" si="19"/>
        <v/>
      </c>
      <c r="Y162" s="45" t="str">
        <f t="shared" si="20"/>
        <v/>
      </c>
      <c r="Z162" s="86" t="e">
        <f t="shared" si="21"/>
        <v>#VALUE!</v>
      </c>
      <c r="AA162" s="43" t="str">
        <f t="shared" si="17"/>
        <v/>
      </c>
      <c r="AB162" s="43" t="str">
        <f t="shared" si="22"/>
        <v/>
      </c>
      <c r="AC162" s="81" t="str">
        <f t="shared" si="23"/>
        <v>NO</v>
      </c>
      <c r="AD162" s="38"/>
    </row>
    <row r="163" spans="7:30" ht="15" x14ac:dyDescent="0.2">
      <c r="G163" s="46"/>
      <c r="H163" s="46"/>
      <c r="I163" s="46"/>
      <c r="J163" s="46"/>
      <c r="K163" s="46"/>
      <c r="L163" s="59"/>
      <c r="M163" s="66"/>
      <c r="N163" s="75"/>
      <c r="O163" s="60"/>
      <c r="P163" s="43" t="str">
        <f t="shared" si="16"/>
        <v/>
      </c>
      <c r="Q163" s="81" t="str">
        <f t="shared" si="18"/>
        <v/>
      </c>
      <c r="S163" s="59"/>
      <c r="V163" s="60"/>
      <c r="X163" s="45" t="str">
        <f t="shared" si="19"/>
        <v/>
      </c>
      <c r="Y163" s="45" t="str">
        <f t="shared" si="20"/>
        <v/>
      </c>
      <c r="Z163" s="86" t="e">
        <f t="shared" si="21"/>
        <v>#VALUE!</v>
      </c>
      <c r="AA163" s="43" t="str">
        <f t="shared" si="17"/>
        <v/>
      </c>
      <c r="AB163" s="43" t="str">
        <f t="shared" si="22"/>
        <v/>
      </c>
      <c r="AC163" s="81" t="str">
        <f t="shared" si="23"/>
        <v>NO</v>
      </c>
      <c r="AD163" s="38"/>
    </row>
    <row r="164" spans="7:30" ht="15" x14ac:dyDescent="0.2">
      <c r="G164" s="46"/>
      <c r="H164" s="46"/>
      <c r="I164" s="46"/>
      <c r="J164" s="46"/>
      <c r="K164" s="46"/>
      <c r="L164" s="59"/>
      <c r="M164" s="66"/>
      <c r="N164" s="75"/>
      <c r="O164" s="60"/>
      <c r="P164" s="43" t="str">
        <f t="shared" si="16"/>
        <v/>
      </c>
      <c r="Q164" s="81" t="str">
        <f t="shared" si="18"/>
        <v/>
      </c>
      <c r="S164" s="59"/>
      <c r="V164" s="60"/>
      <c r="X164" s="45" t="str">
        <f t="shared" si="19"/>
        <v/>
      </c>
      <c r="Y164" s="45" t="str">
        <f t="shared" si="20"/>
        <v/>
      </c>
      <c r="Z164" s="86" t="e">
        <f t="shared" si="21"/>
        <v>#VALUE!</v>
      </c>
      <c r="AA164" s="43" t="str">
        <f t="shared" si="17"/>
        <v/>
      </c>
      <c r="AB164" s="43" t="str">
        <f t="shared" si="22"/>
        <v/>
      </c>
      <c r="AC164" s="81" t="str">
        <f t="shared" si="23"/>
        <v>NO</v>
      </c>
      <c r="AD164" s="38"/>
    </row>
    <row r="165" spans="7:30" ht="15" x14ac:dyDescent="0.2">
      <c r="G165" s="46"/>
      <c r="H165" s="46"/>
      <c r="I165" s="46"/>
      <c r="J165" s="46"/>
      <c r="K165" s="46"/>
      <c r="L165" s="59"/>
      <c r="M165" s="66"/>
      <c r="N165" s="75"/>
      <c r="O165" s="60"/>
      <c r="P165" s="43" t="str">
        <f t="shared" si="16"/>
        <v/>
      </c>
      <c r="Q165" s="81" t="str">
        <f t="shared" si="18"/>
        <v/>
      </c>
      <c r="S165" s="59"/>
      <c r="V165" s="60"/>
      <c r="X165" s="45" t="str">
        <f t="shared" si="19"/>
        <v/>
      </c>
      <c r="Y165" s="45" t="str">
        <f t="shared" si="20"/>
        <v/>
      </c>
      <c r="Z165" s="86" t="e">
        <f t="shared" si="21"/>
        <v>#VALUE!</v>
      </c>
      <c r="AA165" s="43" t="str">
        <f t="shared" si="17"/>
        <v/>
      </c>
      <c r="AB165" s="43" t="str">
        <f t="shared" si="22"/>
        <v/>
      </c>
      <c r="AC165" s="81" t="str">
        <f t="shared" si="23"/>
        <v>NO</v>
      </c>
      <c r="AD165" s="38"/>
    </row>
    <row r="166" spans="7:30" ht="15" x14ac:dyDescent="0.2">
      <c r="G166" s="46"/>
      <c r="H166" s="46"/>
      <c r="I166" s="46"/>
      <c r="J166" s="46"/>
      <c r="K166" s="46"/>
      <c r="L166" s="59"/>
      <c r="M166" s="66"/>
      <c r="N166" s="75"/>
      <c r="O166" s="60"/>
      <c r="P166" s="43" t="str">
        <f t="shared" si="16"/>
        <v/>
      </c>
      <c r="Q166" s="81" t="str">
        <f t="shared" si="18"/>
        <v/>
      </c>
      <c r="S166" s="59"/>
      <c r="V166" s="60"/>
      <c r="X166" s="45" t="str">
        <f t="shared" si="19"/>
        <v/>
      </c>
      <c r="Y166" s="45" t="str">
        <f t="shared" si="20"/>
        <v/>
      </c>
      <c r="Z166" s="86" t="e">
        <f t="shared" si="21"/>
        <v>#VALUE!</v>
      </c>
      <c r="AA166" s="43" t="str">
        <f t="shared" si="17"/>
        <v/>
      </c>
      <c r="AB166" s="43" t="str">
        <f t="shared" si="22"/>
        <v/>
      </c>
      <c r="AC166" s="81" t="str">
        <f t="shared" si="23"/>
        <v>NO</v>
      </c>
      <c r="AD166" s="38"/>
    </row>
    <row r="167" spans="7:30" ht="15" x14ac:dyDescent="0.2">
      <c r="G167" s="46"/>
      <c r="H167" s="46"/>
      <c r="I167" s="46"/>
      <c r="J167" s="46"/>
      <c r="K167" s="46"/>
      <c r="L167" s="59"/>
      <c r="M167" s="66"/>
      <c r="N167" s="75"/>
      <c r="O167" s="60"/>
      <c r="P167" s="43" t="str">
        <f t="shared" si="16"/>
        <v/>
      </c>
      <c r="Q167" s="81" t="str">
        <f t="shared" si="18"/>
        <v/>
      </c>
      <c r="S167" s="59"/>
      <c r="V167" s="60"/>
      <c r="X167" s="45" t="str">
        <f t="shared" si="19"/>
        <v/>
      </c>
      <c r="Y167" s="45" t="str">
        <f t="shared" si="20"/>
        <v/>
      </c>
      <c r="Z167" s="86" t="e">
        <f t="shared" si="21"/>
        <v>#VALUE!</v>
      </c>
      <c r="AA167" s="43" t="str">
        <f t="shared" si="17"/>
        <v/>
      </c>
      <c r="AB167" s="43" t="str">
        <f t="shared" si="22"/>
        <v/>
      </c>
      <c r="AC167" s="81" t="str">
        <f t="shared" si="23"/>
        <v>NO</v>
      </c>
      <c r="AD167" s="38"/>
    </row>
    <row r="168" spans="7:30" ht="15" x14ac:dyDescent="0.2">
      <c r="G168" s="46"/>
      <c r="H168" s="46"/>
      <c r="I168" s="46"/>
      <c r="J168" s="46"/>
      <c r="K168" s="46"/>
      <c r="L168" s="59"/>
      <c r="M168" s="66"/>
      <c r="N168" s="75"/>
      <c r="O168" s="60"/>
      <c r="P168" s="43" t="str">
        <f t="shared" si="16"/>
        <v/>
      </c>
      <c r="Q168" s="81" t="str">
        <f t="shared" si="18"/>
        <v/>
      </c>
      <c r="S168" s="59"/>
      <c r="V168" s="60"/>
      <c r="X168" s="45" t="str">
        <f t="shared" si="19"/>
        <v/>
      </c>
      <c r="Y168" s="45" t="str">
        <f t="shared" si="20"/>
        <v/>
      </c>
      <c r="Z168" s="86" t="e">
        <f t="shared" si="21"/>
        <v>#VALUE!</v>
      </c>
      <c r="AA168" s="43" t="str">
        <f t="shared" si="17"/>
        <v/>
      </c>
      <c r="AB168" s="43" t="str">
        <f t="shared" si="22"/>
        <v/>
      </c>
      <c r="AC168" s="81" t="str">
        <f t="shared" si="23"/>
        <v>NO</v>
      </c>
      <c r="AD168" s="38"/>
    </row>
    <row r="169" spans="7:30" ht="15" x14ac:dyDescent="0.2">
      <c r="G169" s="46"/>
      <c r="H169" s="46"/>
      <c r="I169" s="46"/>
      <c r="J169" s="46"/>
      <c r="K169" s="46"/>
      <c r="L169" s="59"/>
      <c r="M169" s="66"/>
      <c r="N169" s="75"/>
      <c r="O169" s="60"/>
      <c r="P169" s="43" t="str">
        <f t="shared" si="16"/>
        <v/>
      </c>
      <c r="Q169" s="81" t="str">
        <f t="shared" si="18"/>
        <v/>
      </c>
      <c r="S169" s="59"/>
      <c r="V169" s="60"/>
      <c r="X169" s="45" t="str">
        <f t="shared" si="19"/>
        <v/>
      </c>
      <c r="Y169" s="45" t="str">
        <f t="shared" si="20"/>
        <v/>
      </c>
      <c r="Z169" s="86" t="e">
        <f t="shared" si="21"/>
        <v>#VALUE!</v>
      </c>
      <c r="AA169" s="43" t="str">
        <f t="shared" si="17"/>
        <v/>
      </c>
      <c r="AB169" s="43" t="str">
        <f t="shared" si="22"/>
        <v/>
      </c>
      <c r="AC169" s="81" t="str">
        <f t="shared" si="23"/>
        <v>NO</v>
      </c>
      <c r="AD169" s="38"/>
    </row>
    <row r="170" spans="7:30" ht="15" x14ac:dyDescent="0.2">
      <c r="G170" s="46"/>
      <c r="H170" s="46"/>
      <c r="I170" s="46"/>
      <c r="J170" s="46"/>
      <c r="K170" s="46"/>
      <c r="L170" s="59"/>
      <c r="M170" s="66"/>
      <c r="N170" s="75"/>
      <c r="O170" s="60"/>
      <c r="P170" s="43" t="str">
        <f t="shared" si="16"/>
        <v/>
      </c>
      <c r="Q170" s="81" t="str">
        <f t="shared" si="18"/>
        <v/>
      </c>
      <c r="S170" s="59"/>
      <c r="V170" s="60"/>
      <c r="X170" s="45" t="str">
        <f t="shared" si="19"/>
        <v/>
      </c>
      <c r="Y170" s="45" t="str">
        <f t="shared" si="20"/>
        <v/>
      </c>
      <c r="Z170" s="86" t="e">
        <f t="shared" si="21"/>
        <v>#VALUE!</v>
      </c>
      <c r="AA170" s="43" t="str">
        <f t="shared" si="17"/>
        <v/>
      </c>
      <c r="AB170" s="43" t="str">
        <f t="shared" si="22"/>
        <v/>
      </c>
      <c r="AC170" s="81" t="str">
        <f t="shared" si="23"/>
        <v>NO</v>
      </c>
      <c r="AD170" s="38"/>
    </row>
    <row r="171" spans="7:30" ht="15" x14ac:dyDescent="0.2">
      <c r="G171" s="46"/>
      <c r="H171" s="46"/>
      <c r="I171" s="46"/>
      <c r="J171" s="46"/>
      <c r="K171" s="46"/>
      <c r="L171" s="59"/>
      <c r="M171" s="66"/>
      <c r="N171" s="75"/>
      <c r="O171" s="60"/>
      <c r="P171" s="43" t="str">
        <f t="shared" si="16"/>
        <v/>
      </c>
      <c r="Q171" s="81" t="str">
        <f t="shared" si="18"/>
        <v/>
      </c>
      <c r="S171" s="59"/>
      <c r="V171" s="60"/>
      <c r="X171" s="45" t="str">
        <f t="shared" si="19"/>
        <v/>
      </c>
      <c r="Y171" s="45" t="str">
        <f t="shared" si="20"/>
        <v/>
      </c>
      <c r="Z171" s="86" t="e">
        <f t="shared" si="21"/>
        <v>#VALUE!</v>
      </c>
      <c r="AA171" s="43" t="str">
        <f t="shared" si="17"/>
        <v/>
      </c>
      <c r="AB171" s="43" t="str">
        <f t="shared" si="22"/>
        <v/>
      </c>
      <c r="AC171" s="81" t="str">
        <f t="shared" si="23"/>
        <v>NO</v>
      </c>
      <c r="AD171" s="38"/>
    </row>
    <row r="172" spans="7:30" ht="15" x14ac:dyDescent="0.2">
      <c r="G172" s="46"/>
      <c r="H172" s="46"/>
      <c r="I172" s="46"/>
      <c r="J172" s="46"/>
      <c r="K172" s="46"/>
      <c r="L172" s="59"/>
      <c r="M172" s="66"/>
      <c r="N172" s="75"/>
      <c r="O172" s="60"/>
      <c r="P172" s="43" t="str">
        <f t="shared" si="16"/>
        <v/>
      </c>
      <c r="Q172" s="81" t="str">
        <f t="shared" si="18"/>
        <v/>
      </c>
      <c r="S172" s="59"/>
      <c r="V172" s="60"/>
      <c r="X172" s="45" t="str">
        <f t="shared" si="19"/>
        <v/>
      </c>
      <c r="Y172" s="45" t="str">
        <f t="shared" si="20"/>
        <v/>
      </c>
      <c r="Z172" s="86" t="e">
        <f t="shared" si="21"/>
        <v>#VALUE!</v>
      </c>
      <c r="AA172" s="43" t="str">
        <f t="shared" si="17"/>
        <v/>
      </c>
      <c r="AB172" s="43" t="str">
        <f t="shared" si="22"/>
        <v/>
      </c>
      <c r="AC172" s="81" t="str">
        <f t="shared" si="23"/>
        <v>NO</v>
      </c>
      <c r="AD172" s="38"/>
    </row>
    <row r="173" spans="7:30" ht="15" x14ac:dyDescent="0.2">
      <c r="G173" s="46"/>
      <c r="H173" s="46"/>
      <c r="I173" s="46"/>
      <c r="J173" s="46"/>
      <c r="K173" s="46"/>
      <c r="L173" s="59"/>
      <c r="M173" s="66"/>
      <c r="N173" s="75"/>
      <c r="O173" s="60"/>
      <c r="P173" s="43" t="str">
        <f t="shared" si="16"/>
        <v/>
      </c>
      <c r="Q173" s="81" t="str">
        <f t="shared" si="18"/>
        <v/>
      </c>
      <c r="S173" s="59"/>
      <c r="V173" s="60"/>
      <c r="X173" s="45" t="str">
        <f t="shared" si="19"/>
        <v/>
      </c>
      <c r="Y173" s="45" t="str">
        <f t="shared" si="20"/>
        <v/>
      </c>
      <c r="Z173" s="86" t="e">
        <f t="shared" si="21"/>
        <v>#VALUE!</v>
      </c>
      <c r="AA173" s="43" t="str">
        <f t="shared" si="17"/>
        <v/>
      </c>
      <c r="AB173" s="43" t="str">
        <f t="shared" si="22"/>
        <v/>
      </c>
      <c r="AC173" s="81" t="str">
        <f t="shared" si="23"/>
        <v>NO</v>
      </c>
      <c r="AD173" s="38"/>
    </row>
    <row r="174" spans="7:30" ht="15" x14ac:dyDescent="0.2">
      <c r="G174" s="46"/>
      <c r="H174" s="46"/>
      <c r="I174" s="46"/>
      <c r="J174" s="46"/>
      <c r="K174" s="46"/>
      <c r="L174" s="59"/>
      <c r="M174" s="66"/>
      <c r="N174" s="75"/>
      <c r="O174" s="60"/>
      <c r="P174" s="43" t="str">
        <f t="shared" si="16"/>
        <v/>
      </c>
      <c r="Q174" s="81" t="str">
        <f t="shared" si="18"/>
        <v/>
      </c>
      <c r="S174" s="59"/>
      <c r="V174" s="60"/>
      <c r="X174" s="45" t="str">
        <f t="shared" si="19"/>
        <v/>
      </c>
      <c r="Y174" s="45" t="str">
        <f t="shared" si="20"/>
        <v/>
      </c>
      <c r="Z174" s="86" t="e">
        <f t="shared" si="21"/>
        <v>#VALUE!</v>
      </c>
      <c r="AA174" s="43" t="str">
        <f t="shared" si="17"/>
        <v/>
      </c>
      <c r="AB174" s="43" t="str">
        <f t="shared" si="22"/>
        <v/>
      </c>
      <c r="AC174" s="81" t="str">
        <f t="shared" si="23"/>
        <v>NO</v>
      </c>
      <c r="AD174" s="38"/>
    </row>
    <row r="175" spans="7:30" ht="15" x14ac:dyDescent="0.2">
      <c r="G175" s="46"/>
      <c r="H175" s="46"/>
      <c r="I175" s="46"/>
      <c r="J175" s="46"/>
      <c r="K175" s="46"/>
      <c r="L175" s="59"/>
      <c r="M175" s="66"/>
      <c r="N175" s="75"/>
      <c r="O175" s="60"/>
      <c r="P175" s="43" t="str">
        <f t="shared" si="16"/>
        <v/>
      </c>
      <c r="Q175" s="81" t="str">
        <f t="shared" si="18"/>
        <v/>
      </c>
      <c r="S175" s="59"/>
      <c r="V175" s="60"/>
      <c r="X175" s="45" t="str">
        <f t="shared" si="19"/>
        <v/>
      </c>
      <c r="Y175" s="45" t="str">
        <f t="shared" si="20"/>
        <v/>
      </c>
      <c r="Z175" s="86" t="e">
        <f t="shared" si="21"/>
        <v>#VALUE!</v>
      </c>
      <c r="AA175" s="43" t="str">
        <f t="shared" si="17"/>
        <v/>
      </c>
      <c r="AB175" s="43" t="str">
        <f t="shared" si="22"/>
        <v/>
      </c>
      <c r="AC175" s="81" t="str">
        <f t="shared" si="23"/>
        <v>NO</v>
      </c>
      <c r="AD175" s="38"/>
    </row>
    <row r="176" spans="7:30" ht="15" x14ac:dyDescent="0.2">
      <c r="G176" s="46"/>
      <c r="H176" s="46"/>
      <c r="I176" s="46"/>
      <c r="J176" s="46"/>
      <c r="K176" s="46"/>
      <c r="L176" s="59"/>
      <c r="M176" s="66"/>
      <c r="N176" s="75"/>
      <c r="O176" s="60"/>
      <c r="P176" s="43" t="str">
        <f t="shared" si="16"/>
        <v/>
      </c>
      <c r="Q176" s="81" t="str">
        <f t="shared" si="18"/>
        <v/>
      </c>
      <c r="S176" s="59"/>
      <c r="V176" s="60"/>
      <c r="X176" s="45" t="str">
        <f t="shared" si="19"/>
        <v/>
      </c>
      <c r="Y176" s="45" t="str">
        <f t="shared" si="20"/>
        <v/>
      </c>
      <c r="Z176" s="86" t="e">
        <f t="shared" si="21"/>
        <v>#VALUE!</v>
      </c>
      <c r="AA176" s="43" t="str">
        <f t="shared" si="17"/>
        <v/>
      </c>
      <c r="AB176" s="43" t="str">
        <f t="shared" si="22"/>
        <v/>
      </c>
      <c r="AC176" s="81" t="str">
        <f t="shared" si="23"/>
        <v>NO</v>
      </c>
      <c r="AD176" s="38"/>
    </row>
    <row r="177" spans="7:30" ht="15" x14ac:dyDescent="0.2">
      <c r="G177" s="46"/>
      <c r="H177" s="46"/>
      <c r="I177" s="46"/>
      <c r="J177" s="46"/>
      <c r="K177" s="46"/>
      <c r="L177" s="59"/>
      <c r="M177" s="66"/>
      <c r="N177" s="75"/>
      <c r="O177" s="60"/>
      <c r="P177" s="43" t="str">
        <f t="shared" si="16"/>
        <v/>
      </c>
      <c r="Q177" s="81" t="str">
        <f t="shared" si="18"/>
        <v/>
      </c>
      <c r="S177" s="59"/>
      <c r="V177" s="60"/>
      <c r="X177" s="45" t="str">
        <f t="shared" si="19"/>
        <v/>
      </c>
      <c r="Y177" s="45" t="str">
        <f t="shared" si="20"/>
        <v/>
      </c>
      <c r="Z177" s="86" t="e">
        <f t="shared" si="21"/>
        <v>#VALUE!</v>
      </c>
      <c r="AA177" s="43" t="str">
        <f t="shared" si="17"/>
        <v/>
      </c>
      <c r="AB177" s="43" t="str">
        <f t="shared" si="22"/>
        <v/>
      </c>
      <c r="AC177" s="81" t="str">
        <f t="shared" si="23"/>
        <v>NO</v>
      </c>
      <c r="AD177" s="38"/>
    </row>
    <row r="178" spans="7:30" ht="15" x14ac:dyDescent="0.2">
      <c r="G178" s="46"/>
      <c r="H178" s="46"/>
      <c r="I178" s="46"/>
      <c r="J178" s="46"/>
      <c r="K178" s="46"/>
      <c r="L178" s="59"/>
      <c r="M178" s="66"/>
      <c r="N178" s="75"/>
      <c r="O178" s="60"/>
      <c r="P178" s="43" t="str">
        <f t="shared" si="16"/>
        <v/>
      </c>
      <c r="Q178" s="81" t="str">
        <f t="shared" si="18"/>
        <v/>
      </c>
      <c r="S178" s="59"/>
      <c r="V178" s="60"/>
      <c r="X178" s="45" t="str">
        <f t="shared" si="19"/>
        <v/>
      </c>
      <c r="Y178" s="45" t="str">
        <f t="shared" si="20"/>
        <v/>
      </c>
      <c r="Z178" s="86" t="e">
        <f t="shared" si="21"/>
        <v>#VALUE!</v>
      </c>
      <c r="AA178" s="43" t="str">
        <f t="shared" si="17"/>
        <v/>
      </c>
      <c r="AB178" s="43" t="str">
        <f t="shared" si="22"/>
        <v/>
      </c>
      <c r="AC178" s="81" t="str">
        <f t="shared" si="23"/>
        <v>NO</v>
      </c>
      <c r="AD178" s="38"/>
    </row>
    <row r="179" spans="7:30" ht="15" x14ac:dyDescent="0.2">
      <c r="G179" s="46"/>
      <c r="H179" s="46"/>
      <c r="I179" s="46"/>
      <c r="J179" s="46"/>
      <c r="K179" s="46"/>
      <c r="L179" s="59"/>
      <c r="M179" s="66"/>
      <c r="N179" s="75"/>
      <c r="O179" s="60"/>
      <c r="P179" s="43" t="str">
        <f t="shared" si="16"/>
        <v/>
      </c>
      <c r="Q179" s="81" t="str">
        <f t="shared" si="18"/>
        <v/>
      </c>
      <c r="S179" s="59"/>
      <c r="V179" s="60"/>
      <c r="X179" s="45" t="str">
        <f t="shared" si="19"/>
        <v/>
      </c>
      <c r="Y179" s="45" t="str">
        <f t="shared" si="20"/>
        <v/>
      </c>
      <c r="Z179" s="86" t="e">
        <f t="shared" si="21"/>
        <v>#VALUE!</v>
      </c>
      <c r="AA179" s="43" t="str">
        <f t="shared" si="17"/>
        <v/>
      </c>
      <c r="AB179" s="43" t="str">
        <f t="shared" si="22"/>
        <v/>
      </c>
      <c r="AC179" s="81" t="str">
        <f t="shared" si="23"/>
        <v>NO</v>
      </c>
      <c r="AD179" s="38"/>
    </row>
    <row r="180" spans="7:30" ht="15" x14ac:dyDescent="0.2">
      <c r="G180" s="46"/>
      <c r="H180" s="46"/>
      <c r="I180" s="46"/>
      <c r="J180" s="46"/>
      <c r="K180" s="46"/>
      <c r="L180" s="59"/>
      <c r="M180" s="66"/>
      <c r="N180" s="75"/>
      <c r="O180" s="60"/>
      <c r="P180" s="43" t="str">
        <f t="shared" si="16"/>
        <v/>
      </c>
      <c r="Q180" s="81" t="str">
        <f t="shared" si="18"/>
        <v/>
      </c>
      <c r="S180" s="59"/>
      <c r="V180" s="60"/>
      <c r="X180" s="45" t="str">
        <f t="shared" si="19"/>
        <v/>
      </c>
      <c r="Y180" s="45" t="str">
        <f t="shared" si="20"/>
        <v/>
      </c>
      <c r="Z180" s="86" t="e">
        <f t="shared" si="21"/>
        <v>#VALUE!</v>
      </c>
      <c r="AA180" s="43" t="str">
        <f t="shared" si="17"/>
        <v/>
      </c>
      <c r="AB180" s="43" t="str">
        <f t="shared" si="22"/>
        <v/>
      </c>
      <c r="AC180" s="81" t="str">
        <f t="shared" si="23"/>
        <v>NO</v>
      </c>
      <c r="AD180" s="38"/>
    </row>
    <row r="181" spans="7:30" ht="15" x14ac:dyDescent="0.2">
      <c r="G181" s="46"/>
      <c r="H181" s="46"/>
      <c r="I181" s="46"/>
      <c r="J181" s="46"/>
      <c r="K181" s="46"/>
      <c r="L181" s="59"/>
      <c r="M181" s="66"/>
      <c r="N181" s="75"/>
      <c r="O181" s="60"/>
      <c r="P181" s="43" t="str">
        <f t="shared" si="16"/>
        <v/>
      </c>
      <c r="Q181" s="81" t="str">
        <f t="shared" si="18"/>
        <v/>
      </c>
      <c r="S181" s="59"/>
      <c r="V181" s="60"/>
      <c r="X181" s="45" t="str">
        <f t="shared" si="19"/>
        <v/>
      </c>
      <c r="Y181" s="45" t="str">
        <f t="shared" si="20"/>
        <v/>
      </c>
      <c r="Z181" s="86" t="e">
        <f t="shared" si="21"/>
        <v>#VALUE!</v>
      </c>
      <c r="AA181" s="43" t="str">
        <f t="shared" si="17"/>
        <v/>
      </c>
      <c r="AB181" s="43" t="str">
        <f t="shared" si="22"/>
        <v/>
      </c>
      <c r="AC181" s="81" t="str">
        <f t="shared" si="23"/>
        <v>NO</v>
      </c>
      <c r="AD181" s="38"/>
    </row>
    <row r="182" spans="7:30" ht="15" x14ac:dyDescent="0.2">
      <c r="G182" s="46"/>
      <c r="H182" s="46"/>
      <c r="I182" s="46"/>
      <c r="J182" s="46"/>
      <c r="K182" s="46"/>
      <c r="L182" s="59"/>
      <c r="M182" s="66"/>
      <c r="N182" s="75"/>
      <c r="O182" s="60"/>
      <c r="P182" s="43" t="str">
        <f t="shared" si="16"/>
        <v/>
      </c>
      <c r="Q182" s="81" t="str">
        <f t="shared" si="18"/>
        <v/>
      </c>
      <c r="S182" s="59"/>
      <c r="V182" s="60"/>
      <c r="X182" s="45" t="str">
        <f t="shared" si="19"/>
        <v/>
      </c>
      <c r="Y182" s="45" t="str">
        <f t="shared" si="20"/>
        <v/>
      </c>
      <c r="Z182" s="86" t="e">
        <f t="shared" si="21"/>
        <v>#VALUE!</v>
      </c>
      <c r="AA182" s="43" t="str">
        <f t="shared" si="17"/>
        <v/>
      </c>
      <c r="AB182" s="43" t="str">
        <f t="shared" si="22"/>
        <v/>
      </c>
      <c r="AC182" s="81" t="str">
        <f t="shared" si="23"/>
        <v>NO</v>
      </c>
      <c r="AD182" s="38"/>
    </row>
    <row r="183" spans="7:30" ht="15" x14ac:dyDescent="0.2">
      <c r="G183" s="46"/>
      <c r="H183" s="46"/>
      <c r="I183" s="46"/>
      <c r="J183" s="46"/>
      <c r="K183" s="46"/>
      <c r="L183" s="59"/>
      <c r="M183" s="66"/>
      <c r="N183" s="75"/>
      <c r="O183" s="60"/>
      <c r="P183" s="43" t="str">
        <f t="shared" si="16"/>
        <v/>
      </c>
      <c r="Q183" s="81" t="str">
        <f t="shared" si="18"/>
        <v/>
      </c>
      <c r="S183" s="59"/>
      <c r="V183" s="60"/>
      <c r="X183" s="45" t="str">
        <f t="shared" si="19"/>
        <v/>
      </c>
      <c r="Y183" s="45" t="str">
        <f t="shared" si="20"/>
        <v/>
      </c>
      <c r="Z183" s="86" t="e">
        <f t="shared" si="21"/>
        <v>#VALUE!</v>
      </c>
      <c r="AA183" s="43" t="str">
        <f t="shared" si="17"/>
        <v/>
      </c>
      <c r="AB183" s="43" t="str">
        <f t="shared" si="22"/>
        <v/>
      </c>
      <c r="AC183" s="81" t="str">
        <f t="shared" si="23"/>
        <v>NO</v>
      </c>
      <c r="AD183" s="38"/>
    </row>
    <row r="184" spans="7:30" ht="15" x14ac:dyDescent="0.2">
      <c r="G184" s="46"/>
      <c r="H184" s="46"/>
      <c r="I184" s="46"/>
      <c r="J184" s="46"/>
      <c r="K184" s="46"/>
      <c r="L184" s="59"/>
      <c r="M184" s="66"/>
      <c r="N184" s="75"/>
      <c r="O184" s="60"/>
      <c r="P184" s="43" t="str">
        <f t="shared" si="16"/>
        <v/>
      </c>
      <c r="Q184" s="81" t="str">
        <f t="shared" si="18"/>
        <v/>
      </c>
      <c r="S184" s="59"/>
      <c r="V184" s="60"/>
      <c r="X184" s="45" t="str">
        <f t="shared" si="19"/>
        <v/>
      </c>
      <c r="Y184" s="45" t="str">
        <f t="shared" si="20"/>
        <v/>
      </c>
      <c r="Z184" s="86" t="e">
        <f t="shared" si="21"/>
        <v>#VALUE!</v>
      </c>
      <c r="AA184" s="43" t="str">
        <f t="shared" si="17"/>
        <v/>
      </c>
      <c r="AB184" s="43" t="str">
        <f t="shared" si="22"/>
        <v/>
      </c>
      <c r="AC184" s="81" t="str">
        <f t="shared" si="23"/>
        <v>NO</v>
      </c>
      <c r="AD184" s="38"/>
    </row>
    <row r="185" spans="7:30" ht="15" x14ac:dyDescent="0.2">
      <c r="G185" s="46"/>
      <c r="H185" s="46"/>
      <c r="I185" s="46"/>
      <c r="J185" s="46"/>
      <c r="K185" s="46"/>
      <c r="L185" s="59"/>
      <c r="M185" s="66"/>
      <c r="N185" s="75"/>
      <c r="O185" s="60"/>
      <c r="P185" s="43" t="str">
        <f t="shared" si="16"/>
        <v/>
      </c>
      <c r="Q185" s="81" t="str">
        <f t="shared" si="18"/>
        <v/>
      </c>
      <c r="S185" s="59"/>
      <c r="V185" s="60"/>
      <c r="X185" s="45" t="str">
        <f t="shared" si="19"/>
        <v/>
      </c>
      <c r="Y185" s="45" t="str">
        <f t="shared" si="20"/>
        <v/>
      </c>
      <c r="Z185" s="86" t="e">
        <f t="shared" si="21"/>
        <v>#VALUE!</v>
      </c>
      <c r="AA185" s="43" t="str">
        <f t="shared" si="17"/>
        <v/>
      </c>
      <c r="AB185" s="43" t="str">
        <f t="shared" si="22"/>
        <v/>
      </c>
      <c r="AC185" s="81" t="str">
        <f t="shared" si="23"/>
        <v>NO</v>
      </c>
      <c r="AD185" s="38"/>
    </row>
    <row r="186" spans="7:30" ht="15" x14ac:dyDescent="0.2">
      <c r="G186" s="46"/>
      <c r="H186" s="46"/>
      <c r="I186" s="46"/>
      <c r="J186" s="46"/>
      <c r="K186" s="46"/>
      <c r="L186" s="59"/>
      <c r="M186" s="66"/>
      <c r="N186" s="75"/>
      <c r="O186" s="60"/>
      <c r="P186" s="43" t="str">
        <f t="shared" si="16"/>
        <v/>
      </c>
      <c r="Q186" s="81" t="str">
        <f t="shared" si="18"/>
        <v/>
      </c>
      <c r="S186" s="59"/>
      <c r="V186" s="60"/>
      <c r="X186" s="45" t="str">
        <f t="shared" si="19"/>
        <v/>
      </c>
      <c r="Y186" s="45" t="str">
        <f t="shared" si="20"/>
        <v/>
      </c>
      <c r="Z186" s="86" t="e">
        <f t="shared" si="21"/>
        <v>#VALUE!</v>
      </c>
      <c r="AA186" s="43" t="str">
        <f t="shared" si="17"/>
        <v/>
      </c>
      <c r="AB186" s="43" t="str">
        <f t="shared" si="22"/>
        <v/>
      </c>
      <c r="AC186" s="81" t="str">
        <f t="shared" si="23"/>
        <v>NO</v>
      </c>
      <c r="AD186" s="38"/>
    </row>
    <row r="187" spans="7:30" ht="15" x14ac:dyDescent="0.2">
      <c r="G187" s="46"/>
      <c r="H187" s="46"/>
      <c r="I187" s="46"/>
      <c r="J187" s="46"/>
      <c r="K187" s="46"/>
      <c r="L187" s="59"/>
      <c r="M187" s="66"/>
      <c r="N187" s="75"/>
      <c r="O187" s="60"/>
      <c r="P187" s="43" t="str">
        <f t="shared" si="16"/>
        <v/>
      </c>
      <c r="Q187" s="81" t="str">
        <f t="shared" si="18"/>
        <v/>
      </c>
      <c r="S187" s="59"/>
      <c r="V187" s="60"/>
      <c r="X187" s="45" t="str">
        <f t="shared" si="19"/>
        <v/>
      </c>
      <c r="Y187" s="45" t="str">
        <f t="shared" si="20"/>
        <v/>
      </c>
      <c r="Z187" s="86" t="e">
        <f t="shared" si="21"/>
        <v>#VALUE!</v>
      </c>
      <c r="AA187" s="43" t="str">
        <f t="shared" si="17"/>
        <v/>
      </c>
      <c r="AB187" s="43" t="str">
        <f t="shared" si="22"/>
        <v/>
      </c>
      <c r="AC187" s="81" t="str">
        <f t="shared" si="23"/>
        <v>NO</v>
      </c>
      <c r="AD187" s="38"/>
    </row>
    <row r="188" spans="7:30" ht="15" x14ac:dyDescent="0.2">
      <c r="G188" s="46"/>
      <c r="H188" s="46"/>
      <c r="I188" s="46"/>
      <c r="J188" s="46"/>
      <c r="K188" s="46"/>
      <c r="L188" s="59"/>
      <c r="M188" s="66"/>
      <c r="N188" s="75"/>
      <c r="O188" s="60"/>
      <c r="P188" s="43" t="str">
        <f t="shared" si="16"/>
        <v/>
      </c>
      <c r="Q188" s="81" t="str">
        <f t="shared" si="18"/>
        <v/>
      </c>
      <c r="S188" s="59"/>
      <c r="V188" s="60"/>
      <c r="X188" s="45" t="str">
        <f t="shared" si="19"/>
        <v/>
      </c>
      <c r="Y188" s="45" t="str">
        <f t="shared" si="20"/>
        <v/>
      </c>
      <c r="Z188" s="86" t="e">
        <f t="shared" si="21"/>
        <v>#VALUE!</v>
      </c>
      <c r="AA188" s="43" t="str">
        <f t="shared" si="17"/>
        <v/>
      </c>
      <c r="AB188" s="43" t="str">
        <f t="shared" si="22"/>
        <v/>
      </c>
      <c r="AC188" s="81" t="str">
        <f t="shared" si="23"/>
        <v>NO</v>
      </c>
      <c r="AD188" s="38"/>
    </row>
    <row r="189" spans="7:30" ht="15" x14ac:dyDescent="0.2">
      <c r="G189" s="46"/>
      <c r="H189" s="46"/>
      <c r="I189" s="46"/>
      <c r="J189" s="46"/>
      <c r="K189" s="46"/>
      <c r="L189" s="59"/>
      <c r="M189" s="66"/>
      <c r="N189" s="75"/>
      <c r="O189" s="60"/>
      <c r="P189" s="43" t="str">
        <f t="shared" si="16"/>
        <v/>
      </c>
      <c r="Q189" s="81" t="str">
        <f t="shared" si="18"/>
        <v/>
      </c>
      <c r="S189" s="59"/>
      <c r="V189" s="60"/>
      <c r="X189" s="45" t="str">
        <f t="shared" si="19"/>
        <v/>
      </c>
      <c r="Y189" s="45" t="str">
        <f t="shared" si="20"/>
        <v/>
      </c>
      <c r="Z189" s="86" t="e">
        <f t="shared" si="21"/>
        <v>#VALUE!</v>
      </c>
      <c r="AA189" s="43" t="str">
        <f t="shared" si="17"/>
        <v/>
      </c>
      <c r="AB189" s="43" t="str">
        <f t="shared" si="22"/>
        <v/>
      </c>
      <c r="AC189" s="81" t="str">
        <f t="shared" si="23"/>
        <v>NO</v>
      </c>
      <c r="AD189" s="38"/>
    </row>
    <row r="190" spans="7:30" ht="15" x14ac:dyDescent="0.2">
      <c r="G190" s="46"/>
      <c r="H190" s="46"/>
      <c r="I190" s="46"/>
      <c r="J190" s="46"/>
      <c r="K190" s="46"/>
      <c r="L190" s="59"/>
      <c r="M190" s="66"/>
      <c r="N190" s="75"/>
      <c r="O190" s="60"/>
      <c r="P190" s="43" t="str">
        <f t="shared" si="16"/>
        <v/>
      </c>
      <c r="Q190" s="81" t="str">
        <f t="shared" si="18"/>
        <v/>
      </c>
      <c r="S190" s="59"/>
      <c r="V190" s="60"/>
      <c r="X190" s="45" t="str">
        <f t="shared" si="19"/>
        <v/>
      </c>
      <c r="Y190" s="45" t="str">
        <f t="shared" si="20"/>
        <v/>
      </c>
      <c r="Z190" s="86" t="e">
        <f t="shared" si="21"/>
        <v>#VALUE!</v>
      </c>
      <c r="AA190" s="43" t="str">
        <f t="shared" si="17"/>
        <v/>
      </c>
      <c r="AB190" s="43" t="str">
        <f t="shared" si="22"/>
        <v/>
      </c>
      <c r="AC190" s="81" t="str">
        <f t="shared" si="23"/>
        <v>NO</v>
      </c>
      <c r="AD190" s="38"/>
    </row>
    <row r="191" spans="7:30" ht="15" x14ac:dyDescent="0.2">
      <c r="G191" s="46"/>
      <c r="H191" s="46"/>
      <c r="I191" s="46"/>
      <c r="J191" s="46"/>
      <c r="K191" s="46"/>
      <c r="L191" s="59"/>
      <c r="M191" s="66"/>
      <c r="N191" s="75"/>
      <c r="O191" s="60"/>
      <c r="P191" s="43" t="str">
        <f t="shared" si="16"/>
        <v/>
      </c>
      <c r="Q191" s="81" t="str">
        <f t="shared" si="18"/>
        <v/>
      </c>
      <c r="S191" s="59"/>
      <c r="V191" s="60"/>
      <c r="X191" s="45" t="str">
        <f t="shared" si="19"/>
        <v/>
      </c>
      <c r="Y191" s="45" t="str">
        <f t="shared" si="20"/>
        <v/>
      </c>
      <c r="Z191" s="86" t="e">
        <f t="shared" si="21"/>
        <v>#VALUE!</v>
      </c>
      <c r="AA191" s="43" t="str">
        <f t="shared" si="17"/>
        <v/>
      </c>
      <c r="AB191" s="43" t="str">
        <f t="shared" si="22"/>
        <v/>
      </c>
      <c r="AC191" s="81" t="str">
        <f t="shared" si="23"/>
        <v>NO</v>
      </c>
      <c r="AD191" s="38"/>
    </row>
    <row r="192" spans="7:30" ht="15" x14ac:dyDescent="0.2">
      <c r="G192" s="46"/>
      <c r="H192" s="46"/>
      <c r="I192" s="46"/>
      <c r="J192" s="46"/>
      <c r="K192" s="46"/>
      <c r="L192" s="59"/>
      <c r="M192" s="66"/>
      <c r="N192" s="75"/>
      <c r="O192" s="60"/>
      <c r="P192" s="43" t="str">
        <f t="shared" si="16"/>
        <v/>
      </c>
      <c r="Q192" s="81" t="str">
        <f t="shared" si="18"/>
        <v/>
      </c>
      <c r="S192" s="59"/>
      <c r="V192" s="60"/>
      <c r="X192" s="45" t="str">
        <f t="shared" si="19"/>
        <v/>
      </c>
      <c r="Y192" s="45" t="str">
        <f t="shared" si="20"/>
        <v/>
      </c>
      <c r="Z192" s="86" t="e">
        <f t="shared" si="21"/>
        <v>#VALUE!</v>
      </c>
      <c r="AA192" s="43" t="str">
        <f t="shared" si="17"/>
        <v/>
      </c>
      <c r="AB192" s="43" t="str">
        <f t="shared" si="22"/>
        <v/>
      </c>
      <c r="AC192" s="81" t="str">
        <f t="shared" si="23"/>
        <v>NO</v>
      </c>
      <c r="AD192" s="38"/>
    </row>
    <row r="193" spans="7:30" ht="15" x14ac:dyDescent="0.2">
      <c r="G193" s="46"/>
      <c r="H193" s="46"/>
      <c r="I193" s="46"/>
      <c r="J193" s="46"/>
      <c r="K193" s="46"/>
      <c r="L193" s="59"/>
      <c r="M193" s="66"/>
      <c r="N193" s="75"/>
      <c r="O193" s="60"/>
      <c r="P193" s="43" t="str">
        <f t="shared" si="16"/>
        <v/>
      </c>
      <c r="Q193" s="81" t="str">
        <f t="shared" si="18"/>
        <v/>
      </c>
      <c r="S193" s="59"/>
      <c r="V193" s="60"/>
      <c r="X193" s="45" t="str">
        <f t="shared" si="19"/>
        <v/>
      </c>
      <c r="Y193" s="45" t="str">
        <f t="shared" si="20"/>
        <v/>
      </c>
      <c r="Z193" s="86" t="e">
        <f t="shared" si="21"/>
        <v>#VALUE!</v>
      </c>
      <c r="AA193" s="43" t="str">
        <f t="shared" si="17"/>
        <v/>
      </c>
      <c r="AB193" s="43" t="str">
        <f t="shared" si="22"/>
        <v/>
      </c>
      <c r="AC193" s="81" t="str">
        <f t="shared" si="23"/>
        <v>NO</v>
      </c>
      <c r="AD193" s="38"/>
    </row>
    <row r="194" spans="7:30" ht="15" x14ac:dyDescent="0.2">
      <c r="G194" s="46"/>
      <c r="H194" s="46"/>
      <c r="I194" s="46"/>
      <c r="J194" s="46"/>
      <c r="K194" s="46"/>
      <c r="L194" s="59"/>
      <c r="M194" s="66"/>
      <c r="N194" s="75"/>
      <c r="O194" s="60"/>
      <c r="P194" s="43" t="str">
        <f t="shared" si="16"/>
        <v/>
      </c>
      <c r="Q194" s="81" t="str">
        <f t="shared" si="18"/>
        <v/>
      </c>
      <c r="S194" s="59"/>
      <c r="V194" s="60"/>
      <c r="X194" s="45" t="str">
        <f t="shared" si="19"/>
        <v/>
      </c>
      <c r="Y194" s="45" t="str">
        <f t="shared" si="20"/>
        <v/>
      </c>
      <c r="Z194" s="86" t="e">
        <f t="shared" si="21"/>
        <v>#VALUE!</v>
      </c>
      <c r="AA194" s="43" t="str">
        <f t="shared" si="17"/>
        <v/>
      </c>
      <c r="AB194" s="43" t="str">
        <f t="shared" si="22"/>
        <v/>
      </c>
      <c r="AC194" s="81" t="str">
        <f t="shared" si="23"/>
        <v>NO</v>
      </c>
      <c r="AD194" s="38"/>
    </row>
    <row r="195" spans="7:30" ht="15" x14ac:dyDescent="0.2">
      <c r="G195" s="46"/>
      <c r="H195" s="46"/>
      <c r="I195" s="46"/>
      <c r="J195" s="46"/>
      <c r="K195" s="46"/>
      <c r="L195" s="59"/>
      <c r="M195" s="66"/>
      <c r="N195" s="75"/>
      <c r="O195" s="60"/>
      <c r="P195" s="43" t="str">
        <f t="shared" si="16"/>
        <v/>
      </c>
      <c r="Q195" s="81" t="str">
        <f t="shared" si="18"/>
        <v/>
      </c>
      <c r="S195" s="59"/>
      <c r="V195" s="60"/>
      <c r="X195" s="45" t="str">
        <f t="shared" si="19"/>
        <v/>
      </c>
      <c r="Y195" s="45" t="str">
        <f t="shared" si="20"/>
        <v/>
      </c>
      <c r="Z195" s="86" t="e">
        <f t="shared" si="21"/>
        <v>#VALUE!</v>
      </c>
      <c r="AA195" s="43" t="str">
        <f t="shared" si="17"/>
        <v/>
      </c>
      <c r="AB195" s="43" t="str">
        <f t="shared" si="22"/>
        <v/>
      </c>
      <c r="AC195" s="81" t="str">
        <f t="shared" si="23"/>
        <v>NO</v>
      </c>
      <c r="AD195" s="38"/>
    </row>
    <row r="196" spans="7:30" ht="15" x14ac:dyDescent="0.2">
      <c r="G196" s="46"/>
      <c r="H196" s="46"/>
      <c r="I196" s="46"/>
      <c r="J196" s="46"/>
      <c r="K196" s="46"/>
      <c r="L196" s="59"/>
      <c r="M196" s="66"/>
      <c r="N196" s="75"/>
      <c r="O196" s="60"/>
      <c r="P196" s="43" t="str">
        <f t="shared" si="16"/>
        <v/>
      </c>
      <c r="Q196" s="81" t="str">
        <f t="shared" si="18"/>
        <v/>
      </c>
      <c r="S196" s="59"/>
      <c r="V196" s="60"/>
      <c r="X196" s="45" t="str">
        <f t="shared" si="19"/>
        <v/>
      </c>
      <c r="Y196" s="45" t="str">
        <f t="shared" si="20"/>
        <v/>
      </c>
      <c r="Z196" s="86" t="e">
        <f t="shared" si="21"/>
        <v>#VALUE!</v>
      </c>
      <c r="AA196" s="43" t="str">
        <f t="shared" si="17"/>
        <v/>
      </c>
      <c r="AB196" s="43" t="str">
        <f t="shared" si="22"/>
        <v/>
      </c>
      <c r="AC196" s="81" t="str">
        <f t="shared" si="23"/>
        <v>NO</v>
      </c>
      <c r="AD196" s="38"/>
    </row>
    <row r="197" spans="7:30" ht="15" x14ac:dyDescent="0.2">
      <c r="G197" s="46"/>
      <c r="H197" s="46"/>
      <c r="I197" s="46"/>
      <c r="J197" s="46"/>
      <c r="K197" s="46"/>
      <c r="L197" s="59"/>
      <c r="M197" s="66"/>
      <c r="N197" s="75"/>
      <c r="O197" s="60"/>
      <c r="P197" s="43" t="str">
        <f t="shared" si="16"/>
        <v/>
      </c>
      <c r="Q197" s="81" t="str">
        <f t="shared" si="18"/>
        <v/>
      </c>
      <c r="S197" s="59"/>
      <c r="V197" s="60"/>
      <c r="X197" s="45" t="str">
        <f t="shared" si="19"/>
        <v/>
      </c>
      <c r="Y197" s="45" t="str">
        <f t="shared" si="20"/>
        <v/>
      </c>
      <c r="Z197" s="86" t="e">
        <f t="shared" si="21"/>
        <v>#VALUE!</v>
      </c>
      <c r="AA197" s="43" t="str">
        <f t="shared" si="17"/>
        <v/>
      </c>
      <c r="AB197" s="43" t="str">
        <f t="shared" si="22"/>
        <v/>
      </c>
      <c r="AC197" s="81" t="str">
        <f t="shared" si="23"/>
        <v>NO</v>
      </c>
      <c r="AD197" s="38"/>
    </row>
    <row r="198" spans="7:30" ht="15" x14ac:dyDescent="0.2">
      <c r="G198" s="46"/>
      <c r="H198" s="46"/>
      <c r="I198" s="46"/>
      <c r="J198" s="46"/>
      <c r="K198" s="46"/>
      <c r="L198" s="59"/>
      <c r="M198" s="66"/>
      <c r="N198" s="75"/>
      <c r="O198" s="60"/>
      <c r="P198" s="43" t="str">
        <f t="shared" si="16"/>
        <v/>
      </c>
      <c r="Q198" s="81" t="str">
        <f t="shared" si="18"/>
        <v/>
      </c>
      <c r="S198" s="59"/>
      <c r="V198" s="60"/>
      <c r="X198" s="45" t="str">
        <f t="shared" si="19"/>
        <v/>
      </c>
      <c r="Y198" s="45" t="str">
        <f t="shared" si="20"/>
        <v/>
      </c>
      <c r="Z198" s="86" t="e">
        <f t="shared" si="21"/>
        <v>#VALUE!</v>
      </c>
      <c r="AA198" s="43" t="str">
        <f t="shared" si="17"/>
        <v/>
      </c>
      <c r="AB198" s="43" t="str">
        <f t="shared" si="22"/>
        <v/>
      </c>
      <c r="AC198" s="81" t="str">
        <f t="shared" si="23"/>
        <v>NO</v>
      </c>
      <c r="AD198" s="38"/>
    </row>
    <row r="199" spans="7:30" ht="15" x14ac:dyDescent="0.2">
      <c r="G199" s="46"/>
      <c r="H199" s="46"/>
      <c r="I199" s="46"/>
      <c r="J199" s="46"/>
      <c r="K199" s="46"/>
      <c r="L199" s="59"/>
      <c r="M199" s="66"/>
      <c r="N199" s="75"/>
      <c r="O199" s="60"/>
      <c r="P199" s="43" t="str">
        <f t="shared" si="16"/>
        <v/>
      </c>
      <c r="Q199" s="81" t="str">
        <f t="shared" si="18"/>
        <v/>
      </c>
      <c r="S199" s="59"/>
      <c r="V199" s="60"/>
      <c r="X199" s="45" t="str">
        <f t="shared" si="19"/>
        <v/>
      </c>
      <c r="Y199" s="45" t="str">
        <f t="shared" si="20"/>
        <v/>
      </c>
      <c r="Z199" s="86" t="e">
        <f t="shared" si="21"/>
        <v>#VALUE!</v>
      </c>
      <c r="AA199" s="43" t="str">
        <f t="shared" si="17"/>
        <v/>
      </c>
      <c r="AB199" s="43" t="str">
        <f t="shared" si="22"/>
        <v/>
      </c>
      <c r="AC199" s="81" t="str">
        <f t="shared" si="23"/>
        <v>NO</v>
      </c>
      <c r="AD199" s="38"/>
    </row>
    <row r="200" spans="7:30" ht="15" x14ac:dyDescent="0.2">
      <c r="G200" s="46"/>
      <c r="H200" s="46"/>
      <c r="I200" s="46"/>
      <c r="J200" s="46"/>
      <c r="K200" s="46"/>
      <c r="L200" s="59"/>
      <c r="M200" s="66"/>
      <c r="N200" s="75"/>
      <c r="O200" s="60"/>
      <c r="P200" s="43" t="str">
        <f t="shared" si="16"/>
        <v/>
      </c>
      <c r="Q200" s="81" t="str">
        <f t="shared" si="18"/>
        <v/>
      </c>
      <c r="S200" s="59"/>
      <c r="V200" s="60"/>
      <c r="X200" s="45" t="str">
        <f t="shared" si="19"/>
        <v/>
      </c>
      <c r="Y200" s="45" t="str">
        <f t="shared" si="20"/>
        <v/>
      </c>
      <c r="Z200" s="86" t="e">
        <f t="shared" si="21"/>
        <v>#VALUE!</v>
      </c>
      <c r="AA200" s="43" t="str">
        <f t="shared" si="17"/>
        <v/>
      </c>
      <c r="AB200" s="43" t="str">
        <f t="shared" si="22"/>
        <v/>
      </c>
      <c r="AC200" s="81" t="str">
        <f t="shared" si="23"/>
        <v>NO</v>
      </c>
      <c r="AD200" s="38"/>
    </row>
    <row r="201" spans="7:30" ht="15" x14ac:dyDescent="0.2">
      <c r="G201" s="46"/>
      <c r="H201" s="46"/>
      <c r="I201" s="46"/>
      <c r="J201" s="46"/>
      <c r="K201" s="46"/>
      <c r="L201" s="59"/>
      <c r="M201" s="66"/>
      <c r="N201" s="75"/>
      <c r="O201" s="60"/>
      <c r="P201" s="43" t="str">
        <f t="shared" si="16"/>
        <v/>
      </c>
      <c r="Q201" s="81" t="str">
        <f t="shared" si="18"/>
        <v/>
      </c>
      <c r="S201" s="59"/>
      <c r="V201" s="60"/>
      <c r="X201" s="45" t="str">
        <f t="shared" si="19"/>
        <v/>
      </c>
      <c r="Y201" s="45" t="str">
        <f t="shared" si="20"/>
        <v/>
      </c>
      <c r="Z201" s="86" t="e">
        <f t="shared" si="21"/>
        <v>#VALUE!</v>
      </c>
      <c r="AA201" s="43" t="str">
        <f t="shared" si="17"/>
        <v/>
      </c>
      <c r="AB201" s="43" t="str">
        <f t="shared" si="22"/>
        <v/>
      </c>
      <c r="AC201" s="81" t="str">
        <f t="shared" si="23"/>
        <v>NO</v>
      </c>
      <c r="AD201" s="38"/>
    </row>
    <row r="202" spans="7:30" ht="15" x14ac:dyDescent="0.2">
      <c r="G202" s="46"/>
      <c r="H202" s="46"/>
      <c r="I202" s="46"/>
      <c r="J202" s="46"/>
      <c r="K202" s="46"/>
      <c r="L202" s="59"/>
      <c r="M202" s="66"/>
      <c r="N202" s="75"/>
      <c r="O202" s="60"/>
      <c r="P202" s="43" t="str">
        <f t="shared" si="16"/>
        <v/>
      </c>
      <c r="Q202" s="81" t="str">
        <f t="shared" si="18"/>
        <v/>
      </c>
      <c r="S202" s="59"/>
      <c r="V202" s="60"/>
      <c r="X202" s="45" t="str">
        <f t="shared" si="19"/>
        <v/>
      </c>
      <c r="Y202" s="45" t="str">
        <f t="shared" si="20"/>
        <v/>
      </c>
      <c r="Z202" s="86" t="e">
        <f t="shared" si="21"/>
        <v>#VALUE!</v>
      </c>
      <c r="AA202" s="43" t="str">
        <f t="shared" si="17"/>
        <v/>
      </c>
      <c r="AB202" s="43" t="str">
        <f t="shared" si="22"/>
        <v/>
      </c>
      <c r="AC202" s="81" t="str">
        <f t="shared" si="23"/>
        <v>NO</v>
      </c>
      <c r="AD202" s="38"/>
    </row>
    <row r="203" spans="7:30" ht="15" x14ac:dyDescent="0.2">
      <c r="G203" s="46"/>
      <c r="H203" s="46"/>
      <c r="I203" s="46"/>
      <c r="J203" s="46"/>
      <c r="K203" s="46"/>
      <c r="L203" s="59"/>
      <c r="M203" s="66"/>
      <c r="N203" s="75"/>
      <c r="O203" s="60"/>
      <c r="P203" s="43" t="str">
        <f t="shared" si="16"/>
        <v/>
      </c>
      <c r="Q203" s="81" t="str">
        <f t="shared" si="18"/>
        <v/>
      </c>
      <c r="S203" s="59"/>
      <c r="V203" s="60"/>
      <c r="X203" s="45" t="str">
        <f t="shared" si="19"/>
        <v/>
      </c>
      <c r="Y203" s="45" t="str">
        <f t="shared" si="20"/>
        <v/>
      </c>
      <c r="Z203" s="86" t="e">
        <f t="shared" si="21"/>
        <v>#VALUE!</v>
      </c>
      <c r="AA203" s="43" t="str">
        <f t="shared" si="17"/>
        <v/>
      </c>
      <c r="AB203" s="43" t="str">
        <f t="shared" si="22"/>
        <v/>
      </c>
      <c r="AC203" s="81" t="str">
        <f t="shared" si="23"/>
        <v>NO</v>
      </c>
      <c r="AD203" s="38"/>
    </row>
    <row r="204" spans="7:30" ht="15" x14ac:dyDescent="0.2">
      <c r="G204" s="46"/>
      <c r="H204" s="46"/>
      <c r="I204" s="46"/>
      <c r="J204" s="46"/>
      <c r="K204" s="46"/>
      <c r="L204" s="59"/>
      <c r="M204" s="66"/>
      <c r="N204" s="75"/>
      <c r="O204" s="60"/>
      <c r="P204" s="43" t="str">
        <f t="shared" si="16"/>
        <v/>
      </c>
      <c r="Q204" s="81" t="str">
        <f t="shared" si="18"/>
        <v/>
      </c>
      <c r="S204" s="59"/>
      <c r="V204" s="60"/>
      <c r="X204" s="45" t="str">
        <f t="shared" si="19"/>
        <v/>
      </c>
      <c r="Y204" s="45" t="str">
        <f t="shared" si="20"/>
        <v/>
      </c>
      <c r="Z204" s="86" t="e">
        <f t="shared" si="21"/>
        <v>#VALUE!</v>
      </c>
      <c r="AA204" s="43" t="str">
        <f t="shared" si="17"/>
        <v/>
      </c>
      <c r="AB204" s="43" t="str">
        <f t="shared" si="22"/>
        <v/>
      </c>
      <c r="AC204" s="81" t="str">
        <f t="shared" si="23"/>
        <v>NO</v>
      </c>
      <c r="AD204" s="38"/>
    </row>
    <row r="205" spans="7:30" ht="15" x14ac:dyDescent="0.2">
      <c r="G205" s="46"/>
      <c r="H205" s="46"/>
      <c r="I205" s="46"/>
      <c r="J205" s="46"/>
      <c r="K205" s="46"/>
      <c r="L205" s="59"/>
      <c r="M205" s="66"/>
      <c r="N205" s="75"/>
      <c r="O205" s="60"/>
      <c r="P205" s="43" t="str">
        <f t="shared" ref="P205:P264" si="24">IF(L205="","",IFERROR(VLOOKUP(L205,$S$12:$Y$264,1,FALSE),"NO"))</f>
        <v/>
      </c>
      <c r="Q205" s="81" t="str">
        <f t="shared" si="18"/>
        <v/>
      </c>
      <c r="S205" s="59"/>
      <c r="V205" s="60"/>
      <c r="X205" s="45" t="str">
        <f t="shared" si="19"/>
        <v/>
      </c>
      <c r="Y205" s="45" t="str">
        <f t="shared" si="20"/>
        <v/>
      </c>
      <c r="Z205" s="86" t="e">
        <f t="shared" si="21"/>
        <v>#VALUE!</v>
      </c>
      <c r="AA205" s="43" t="str">
        <f t="shared" ref="AA205:AA264" si="25">IF(S205="","",IFERROR(VLOOKUP(S205,$L$12:$Q$264,2,FALSE),"NO"))</f>
        <v/>
      </c>
      <c r="AB205" s="43" t="str">
        <f t="shared" si="22"/>
        <v/>
      </c>
      <c r="AC205" s="81" t="str">
        <f t="shared" si="23"/>
        <v>NO</v>
      </c>
      <c r="AD205" s="38"/>
    </row>
    <row r="206" spans="7:30" ht="15" x14ac:dyDescent="0.2">
      <c r="G206" s="46"/>
      <c r="H206" s="46"/>
      <c r="I206" s="46"/>
      <c r="J206" s="46"/>
      <c r="K206" s="46"/>
      <c r="L206" s="59"/>
      <c r="M206" s="66"/>
      <c r="N206" s="75"/>
      <c r="O206" s="60"/>
      <c r="P206" s="43" t="str">
        <f t="shared" si="24"/>
        <v/>
      </c>
      <c r="Q206" s="81" t="str">
        <f t="shared" ref="Q206:Q264" si="26">IF(P206="","",IF(P206="NO","NO","SI"))</f>
        <v/>
      </c>
      <c r="S206" s="59"/>
      <c r="V206" s="60"/>
      <c r="X206" s="45" t="str">
        <f t="shared" ref="X206:X264" si="27">IF(S206="","",IFERROR(VLOOKUP(S206,$L$12:$Q$264,4,FALSE),0))</f>
        <v/>
      </c>
      <c r="Y206" s="45" t="str">
        <f t="shared" ref="Y206:Y264" si="28">+IFERROR(V206-X206,"")</f>
        <v/>
      </c>
      <c r="Z206" s="86" t="e">
        <f t="shared" ref="Z206:Z264" si="29">IF((IF(S206="","",VLOOKUP(S206,$L$13:$O$264,3,0))-U206)=0,"NO","SI")</f>
        <v>#VALUE!</v>
      </c>
      <c r="AA206" s="43" t="str">
        <f t="shared" si="25"/>
        <v/>
      </c>
      <c r="AB206" s="43" t="str">
        <f t="shared" ref="AB206:AB264" si="30">IF(AA206="","",IF(AA206="NO","NO","SI"))</f>
        <v/>
      </c>
      <c r="AC206" s="81" t="str">
        <f t="shared" ref="AC206:AC237" si="31">IF(AND(AB206="SI",V206&gt;X206),"SI","NO")</f>
        <v>NO</v>
      </c>
      <c r="AD206" s="38"/>
    </row>
    <row r="207" spans="7:30" ht="15" x14ac:dyDescent="0.2">
      <c r="G207" s="46"/>
      <c r="H207" s="46"/>
      <c r="I207" s="46"/>
      <c r="J207" s="46"/>
      <c r="K207" s="46"/>
      <c r="L207" s="59"/>
      <c r="M207" s="66"/>
      <c r="N207" s="75"/>
      <c r="O207" s="60"/>
      <c r="P207" s="43" t="str">
        <f t="shared" si="24"/>
        <v/>
      </c>
      <c r="Q207" s="81" t="str">
        <f t="shared" si="26"/>
        <v/>
      </c>
      <c r="S207" s="59"/>
      <c r="V207" s="60"/>
      <c r="X207" s="45" t="str">
        <f t="shared" si="27"/>
        <v/>
      </c>
      <c r="Y207" s="45" t="str">
        <f t="shared" si="28"/>
        <v/>
      </c>
      <c r="Z207" s="86" t="e">
        <f t="shared" si="29"/>
        <v>#VALUE!</v>
      </c>
      <c r="AA207" s="43" t="str">
        <f t="shared" si="25"/>
        <v/>
      </c>
      <c r="AB207" s="43" t="str">
        <f t="shared" si="30"/>
        <v/>
      </c>
      <c r="AC207" s="81" t="str">
        <f t="shared" si="31"/>
        <v>NO</v>
      </c>
      <c r="AD207" s="38"/>
    </row>
    <row r="208" spans="7:30" ht="15" x14ac:dyDescent="0.2">
      <c r="G208" s="46"/>
      <c r="H208" s="46"/>
      <c r="I208" s="46"/>
      <c r="J208" s="46"/>
      <c r="K208" s="46"/>
      <c r="L208" s="59"/>
      <c r="M208" s="66"/>
      <c r="N208" s="75"/>
      <c r="O208" s="60"/>
      <c r="P208" s="43" t="str">
        <f t="shared" si="24"/>
        <v/>
      </c>
      <c r="Q208" s="81" t="str">
        <f t="shared" si="26"/>
        <v/>
      </c>
      <c r="S208" s="59"/>
      <c r="V208" s="60"/>
      <c r="X208" s="45" t="str">
        <f t="shared" si="27"/>
        <v/>
      </c>
      <c r="Y208" s="45" t="str">
        <f t="shared" si="28"/>
        <v/>
      </c>
      <c r="Z208" s="86" t="e">
        <f t="shared" si="29"/>
        <v>#VALUE!</v>
      </c>
      <c r="AA208" s="43" t="str">
        <f t="shared" si="25"/>
        <v/>
      </c>
      <c r="AB208" s="43" t="str">
        <f t="shared" si="30"/>
        <v/>
      </c>
      <c r="AC208" s="81" t="str">
        <f t="shared" si="31"/>
        <v>NO</v>
      </c>
      <c r="AD208" s="38"/>
    </row>
    <row r="209" spans="7:30" ht="15" x14ac:dyDescent="0.2">
      <c r="G209" s="46"/>
      <c r="H209" s="46"/>
      <c r="I209" s="46"/>
      <c r="J209" s="46"/>
      <c r="K209" s="46"/>
      <c r="L209" s="59"/>
      <c r="M209" s="66"/>
      <c r="N209" s="75"/>
      <c r="O209" s="60"/>
      <c r="P209" s="43" t="str">
        <f t="shared" si="24"/>
        <v/>
      </c>
      <c r="Q209" s="81" t="str">
        <f t="shared" si="26"/>
        <v/>
      </c>
      <c r="S209" s="59"/>
      <c r="V209" s="60"/>
      <c r="X209" s="45" t="str">
        <f t="shared" si="27"/>
        <v/>
      </c>
      <c r="Y209" s="45" t="str">
        <f t="shared" si="28"/>
        <v/>
      </c>
      <c r="Z209" s="86" t="e">
        <f t="shared" si="29"/>
        <v>#VALUE!</v>
      </c>
      <c r="AA209" s="43" t="str">
        <f t="shared" si="25"/>
        <v/>
      </c>
      <c r="AB209" s="43" t="str">
        <f t="shared" si="30"/>
        <v/>
      </c>
      <c r="AC209" s="81" t="str">
        <f t="shared" si="31"/>
        <v>NO</v>
      </c>
      <c r="AD209" s="38"/>
    </row>
    <row r="210" spans="7:30" ht="15" x14ac:dyDescent="0.2">
      <c r="G210" s="46"/>
      <c r="H210" s="46"/>
      <c r="I210" s="46"/>
      <c r="J210" s="46"/>
      <c r="K210" s="46"/>
      <c r="L210" s="59"/>
      <c r="M210" s="66"/>
      <c r="N210" s="75"/>
      <c r="O210" s="60"/>
      <c r="P210" s="43" t="str">
        <f t="shared" si="24"/>
        <v/>
      </c>
      <c r="Q210" s="81" t="str">
        <f t="shared" si="26"/>
        <v/>
      </c>
      <c r="S210" s="59"/>
      <c r="V210" s="60"/>
      <c r="X210" s="45" t="str">
        <f t="shared" si="27"/>
        <v/>
      </c>
      <c r="Y210" s="45" t="str">
        <f t="shared" si="28"/>
        <v/>
      </c>
      <c r="Z210" s="86" t="e">
        <f t="shared" si="29"/>
        <v>#VALUE!</v>
      </c>
      <c r="AA210" s="43" t="str">
        <f t="shared" si="25"/>
        <v/>
      </c>
      <c r="AB210" s="43" t="str">
        <f t="shared" si="30"/>
        <v/>
      </c>
      <c r="AC210" s="81" t="str">
        <f t="shared" si="31"/>
        <v>NO</v>
      </c>
      <c r="AD210" s="38"/>
    </row>
    <row r="211" spans="7:30" ht="15" x14ac:dyDescent="0.2">
      <c r="G211" s="46"/>
      <c r="H211" s="46"/>
      <c r="I211" s="46"/>
      <c r="J211" s="46"/>
      <c r="K211" s="46"/>
      <c r="L211" s="59"/>
      <c r="M211" s="66"/>
      <c r="N211" s="75"/>
      <c r="O211" s="60"/>
      <c r="P211" s="43" t="str">
        <f t="shared" si="24"/>
        <v/>
      </c>
      <c r="Q211" s="81" t="str">
        <f t="shared" si="26"/>
        <v/>
      </c>
      <c r="S211" s="59"/>
      <c r="V211" s="60"/>
      <c r="X211" s="45" t="str">
        <f t="shared" si="27"/>
        <v/>
      </c>
      <c r="Y211" s="45" t="str">
        <f t="shared" si="28"/>
        <v/>
      </c>
      <c r="Z211" s="86" t="e">
        <f t="shared" si="29"/>
        <v>#VALUE!</v>
      </c>
      <c r="AA211" s="43" t="str">
        <f t="shared" si="25"/>
        <v/>
      </c>
      <c r="AB211" s="43" t="str">
        <f t="shared" si="30"/>
        <v/>
      </c>
      <c r="AC211" s="81" t="str">
        <f t="shared" si="31"/>
        <v>NO</v>
      </c>
      <c r="AD211" s="38"/>
    </row>
    <row r="212" spans="7:30" ht="15" x14ac:dyDescent="0.2">
      <c r="G212" s="46"/>
      <c r="H212" s="46"/>
      <c r="I212" s="46"/>
      <c r="J212" s="46"/>
      <c r="K212" s="46"/>
      <c r="L212" s="59"/>
      <c r="M212" s="66"/>
      <c r="N212" s="75"/>
      <c r="O212" s="60"/>
      <c r="P212" s="43" t="str">
        <f t="shared" si="24"/>
        <v/>
      </c>
      <c r="Q212" s="81" t="str">
        <f t="shared" si="26"/>
        <v/>
      </c>
      <c r="S212" s="59"/>
      <c r="V212" s="60"/>
      <c r="X212" s="45" t="str">
        <f t="shared" si="27"/>
        <v/>
      </c>
      <c r="Y212" s="45" t="str">
        <f t="shared" si="28"/>
        <v/>
      </c>
      <c r="Z212" s="86" t="e">
        <f t="shared" si="29"/>
        <v>#VALUE!</v>
      </c>
      <c r="AA212" s="43" t="str">
        <f t="shared" si="25"/>
        <v/>
      </c>
      <c r="AB212" s="43" t="str">
        <f t="shared" si="30"/>
        <v/>
      </c>
      <c r="AC212" s="81" t="str">
        <f t="shared" si="31"/>
        <v>NO</v>
      </c>
      <c r="AD212" s="38"/>
    </row>
    <row r="213" spans="7:30" ht="15" x14ac:dyDescent="0.2">
      <c r="G213" s="46"/>
      <c r="H213" s="46"/>
      <c r="I213" s="46"/>
      <c r="J213" s="46"/>
      <c r="K213" s="46"/>
      <c r="L213" s="59"/>
      <c r="M213" s="66"/>
      <c r="N213" s="75"/>
      <c r="O213" s="60"/>
      <c r="P213" s="43" t="str">
        <f t="shared" si="24"/>
        <v/>
      </c>
      <c r="Q213" s="81" t="str">
        <f t="shared" si="26"/>
        <v/>
      </c>
      <c r="S213" s="59"/>
      <c r="V213" s="60"/>
      <c r="X213" s="45" t="str">
        <f t="shared" si="27"/>
        <v/>
      </c>
      <c r="Y213" s="45" t="str">
        <f t="shared" si="28"/>
        <v/>
      </c>
      <c r="Z213" s="86" t="e">
        <f t="shared" si="29"/>
        <v>#VALUE!</v>
      </c>
      <c r="AA213" s="43" t="str">
        <f t="shared" si="25"/>
        <v/>
      </c>
      <c r="AB213" s="43" t="str">
        <f t="shared" si="30"/>
        <v/>
      </c>
      <c r="AC213" s="81" t="str">
        <f t="shared" si="31"/>
        <v>NO</v>
      </c>
      <c r="AD213" s="38"/>
    </row>
    <row r="214" spans="7:30" ht="15" x14ac:dyDescent="0.2">
      <c r="G214" s="46"/>
      <c r="H214" s="46"/>
      <c r="I214" s="46"/>
      <c r="J214" s="46"/>
      <c r="K214" s="46"/>
      <c r="L214" s="59"/>
      <c r="M214" s="66"/>
      <c r="N214" s="75"/>
      <c r="O214" s="60"/>
      <c r="P214" s="43" t="str">
        <f t="shared" si="24"/>
        <v/>
      </c>
      <c r="Q214" s="81" t="str">
        <f t="shared" si="26"/>
        <v/>
      </c>
      <c r="S214" s="59"/>
      <c r="V214" s="60"/>
      <c r="X214" s="45" t="str">
        <f t="shared" si="27"/>
        <v/>
      </c>
      <c r="Y214" s="45" t="str">
        <f t="shared" si="28"/>
        <v/>
      </c>
      <c r="Z214" s="86" t="e">
        <f t="shared" si="29"/>
        <v>#VALUE!</v>
      </c>
      <c r="AA214" s="43" t="str">
        <f t="shared" si="25"/>
        <v/>
      </c>
      <c r="AB214" s="43" t="str">
        <f t="shared" si="30"/>
        <v/>
      </c>
      <c r="AC214" s="81" t="str">
        <f t="shared" si="31"/>
        <v>NO</v>
      </c>
      <c r="AD214" s="38"/>
    </row>
    <row r="215" spans="7:30" ht="15" x14ac:dyDescent="0.2">
      <c r="G215" s="46"/>
      <c r="H215" s="46"/>
      <c r="I215" s="46"/>
      <c r="J215" s="46"/>
      <c r="K215" s="46"/>
      <c r="L215" s="59"/>
      <c r="M215" s="66"/>
      <c r="N215" s="75"/>
      <c r="O215" s="60"/>
      <c r="P215" s="43" t="str">
        <f t="shared" si="24"/>
        <v/>
      </c>
      <c r="Q215" s="81" t="str">
        <f t="shared" si="26"/>
        <v/>
      </c>
      <c r="S215" s="59"/>
      <c r="V215" s="60"/>
      <c r="X215" s="45" t="str">
        <f t="shared" si="27"/>
        <v/>
      </c>
      <c r="Y215" s="45" t="str">
        <f t="shared" si="28"/>
        <v/>
      </c>
      <c r="Z215" s="86" t="e">
        <f t="shared" si="29"/>
        <v>#VALUE!</v>
      </c>
      <c r="AA215" s="43" t="str">
        <f t="shared" si="25"/>
        <v/>
      </c>
      <c r="AB215" s="43" t="str">
        <f t="shared" si="30"/>
        <v/>
      </c>
      <c r="AC215" s="81" t="str">
        <f t="shared" si="31"/>
        <v>NO</v>
      </c>
      <c r="AD215" s="38"/>
    </row>
    <row r="216" spans="7:30" ht="15" x14ac:dyDescent="0.2">
      <c r="G216" s="46"/>
      <c r="H216" s="46"/>
      <c r="I216" s="46"/>
      <c r="J216" s="46"/>
      <c r="K216" s="46"/>
      <c r="L216" s="59"/>
      <c r="M216" s="66"/>
      <c r="N216" s="75"/>
      <c r="O216" s="60"/>
      <c r="P216" s="43" t="str">
        <f t="shared" si="24"/>
        <v/>
      </c>
      <c r="Q216" s="81" t="str">
        <f t="shared" si="26"/>
        <v/>
      </c>
      <c r="S216" s="59"/>
      <c r="V216" s="60"/>
      <c r="X216" s="45" t="str">
        <f t="shared" si="27"/>
        <v/>
      </c>
      <c r="Y216" s="45" t="str">
        <f t="shared" si="28"/>
        <v/>
      </c>
      <c r="Z216" s="86" t="e">
        <f t="shared" si="29"/>
        <v>#VALUE!</v>
      </c>
      <c r="AA216" s="43" t="str">
        <f t="shared" si="25"/>
        <v/>
      </c>
      <c r="AB216" s="43" t="str">
        <f t="shared" si="30"/>
        <v/>
      </c>
      <c r="AC216" s="81" t="str">
        <f t="shared" si="31"/>
        <v>NO</v>
      </c>
      <c r="AD216" s="38"/>
    </row>
    <row r="217" spans="7:30" ht="15" x14ac:dyDescent="0.2">
      <c r="G217" s="46"/>
      <c r="H217" s="46"/>
      <c r="I217" s="46"/>
      <c r="J217" s="46"/>
      <c r="K217" s="46"/>
      <c r="L217" s="59"/>
      <c r="M217" s="66"/>
      <c r="N217" s="75"/>
      <c r="O217" s="60"/>
      <c r="P217" s="43" t="str">
        <f t="shared" si="24"/>
        <v/>
      </c>
      <c r="Q217" s="81" t="str">
        <f t="shared" si="26"/>
        <v/>
      </c>
      <c r="S217" s="59"/>
      <c r="V217" s="60"/>
      <c r="X217" s="45" t="str">
        <f t="shared" si="27"/>
        <v/>
      </c>
      <c r="Y217" s="45" t="str">
        <f t="shared" si="28"/>
        <v/>
      </c>
      <c r="Z217" s="86" t="e">
        <f t="shared" si="29"/>
        <v>#VALUE!</v>
      </c>
      <c r="AA217" s="43" t="str">
        <f t="shared" si="25"/>
        <v/>
      </c>
      <c r="AB217" s="43" t="str">
        <f t="shared" si="30"/>
        <v/>
      </c>
      <c r="AC217" s="81" t="str">
        <f t="shared" si="31"/>
        <v>NO</v>
      </c>
      <c r="AD217" s="38"/>
    </row>
    <row r="218" spans="7:30" ht="15" x14ac:dyDescent="0.2">
      <c r="G218" s="46"/>
      <c r="H218" s="46"/>
      <c r="I218" s="46"/>
      <c r="J218" s="46"/>
      <c r="K218" s="46"/>
      <c r="L218" s="59"/>
      <c r="M218" s="66"/>
      <c r="N218" s="75"/>
      <c r="O218" s="60"/>
      <c r="P218" s="43" t="str">
        <f t="shared" si="24"/>
        <v/>
      </c>
      <c r="Q218" s="81" t="str">
        <f t="shared" si="26"/>
        <v/>
      </c>
      <c r="S218" s="59"/>
      <c r="V218" s="60"/>
      <c r="X218" s="45" t="str">
        <f t="shared" si="27"/>
        <v/>
      </c>
      <c r="Y218" s="45" t="str">
        <f t="shared" si="28"/>
        <v/>
      </c>
      <c r="Z218" s="86" t="e">
        <f t="shared" si="29"/>
        <v>#VALUE!</v>
      </c>
      <c r="AA218" s="43" t="str">
        <f t="shared" si="25"/>
        <v/>
      </c>
      <c r="AB218" s="43" t="str">
        <f t="shared" si="30"/>
        <v/>
      </c>
      <c r="AC218" s="81" t="str">
        <f t="shared" si="31"/>
        <v>NO</v>
      </c>
      <c r="AD218" s="38"/>
    </row>
    <row r="219" spans="7:30" ht="15" x14ac:dyDescent="0.2">
      <c r="G219" s="46"/>
      <c r="H219" s="46"/>
      <c r="I219" s="46"/>
      <c r="J219" s="46"/>
      <c r="K219" s="46"/>
      <c r="L219" s="59"/>
      <c r="M219" s="66"/>
      <c r="N219" s="75"/>
      <c r="O219" s="60"/>
      <c r="P219" s="43" t="str">
        <f t="shared" si="24"/>
        <v/>
      </c>
      <c r="Q219" s="81" t="str">
        <f t="shared" si="26"/>
        <v/>
      </c>
      <c r="S219" s="59"/>
      <c r="V219" s="60"/>
      <c r="X219" s="45" t="str">
        <f t="shared" si="27"/>
        <v/>
      </c>
      <c r="Y219" s="45" t="str">
        <f t="shared" si="28"/>
        <v/>
      </c>
      <c r="Z219" s="86" t="e">
        <f t="shared" si="29"/>
        <v>#VALUE!</v>
      </c>
      <c r="AA219" s="43" t="str">
        <f t="shared" si="25"/>
        <v/>
      </c>
      <c r="AB219" s="43" t="str">
        <f t="shared" si="30"/>
        <v/>
      </c>
      <c r="AC219" s="81" t="str">
        <f t="shared" si="31"/>
        <v>NO</v>
      </c>
      <c r="AD219" s="38"/>
    </row>
    <row r="220" spans="7:30" ht="15" x14ac:dyDescent="0.2">
      <c r="G220" s="46"/>
      <c r="H220" s="46"/>
      <c r="I220" s="46"/>
      <c r="J220" s="46"/>
      <c r="K220" s="46"/>
      <c r="L220" s="59"/>
      <c r="M220" s="66"/>
      <c r="N220" s="75"/>
      <c r="O220" s="60"/>
      <c r="P220" s="43" t="str">
        <f t="shared" si="24"/>
        <v/>
      </c>
      <c r="Q220" s="81" t="str">
        <f t="shared" si="26"/>
        <v/>
      </c>
      <c r="S220" s="59"/>
      <c r="V220" s="60"/>
      <c r="X220" s="45" t="str">
        <f t="shared" si="27"/>
        <v/>
      </c>
      <c r="Y220" s="45" t="str">
        <f t="shared" si="28"/>
        <v/>
      </c>
      <c r="Z220" s="86" t="e">
        <f t="shared" si="29"/>
        <v>#VALUE!</v>
      </c>
      <c r="AA220" s="43" t="str">
        <f t="shared" si="25"/>
        <v/>
      </c>
      <c r="AB220" s="43" t="str">
        <f t="shared" si="30"/>
        <v/>
      </c>
      <c r="AC220" s="81" t="str">
        <f t="shared" si="31"/>
        <v>NO</v>
      </c>
      <c r="AD220" s="38"/>
    </row>
    <row r="221" spans="7:30" ht="15" x14ac:dyDescent="0.2">
      <c r="G221" s="46"/>
      <c r="H221" s="46"/>
      <c r="I221" s="46"/>
      <c r="J221" s="46"/>
      <c r="K221" s="46"/>
      <c r="L221" s="59"/>
      <c r="M221" s="66"/>
      <c r="N221" s="75"/>
      <c r="O221" s="60"/>
      <c r="P221" s="43" t="str">
        <f t="shared" si="24"/>
        <v/>
      </c>
      <c r="Q221" s="81" t="str">
        <f t="shared" si="26"/>
        <v/>
      </c>
      <c r="S221" s="59"/>
      <c r="V221" s="60"/>
      <c r="X221" s="45" t="str">
        <f t="shared" si="27"/>
        <v/>
      </c>
      <c r="Y221" s="45" t="str">
        <f t="shared" si="28"/>
        <v/>
      </c>
      <c r="Z221" s="86" t="e">
        <f t="shared" si="29"/>
        <v>#VALUE!</v>
      </c>
      <c r="AA221" s="43" t="str">
        <f t="shared" si="25"/>
        <v/>
      </c>
      <c r="AB221" s="43" t="str">
        <f t="shared" si="30"/>
        <v/>
      </c>
      <c r="AC221" s="81" t="str">
        <f t="shared" si="31"/>
        <v>NO</v>
      </c>
      <c r="AD221" s="38"/>
    </row>
    <row r="222" spans="7:30" ht="15" x14ac:dyDescent="0.2">
      <c r="G222" s="46"/>
      <c r="H222" s="46"/>
      <c r="I222" s="46"/>
      <c r="J222" s="46"/>
      <c r="K222" s="46"/>
      <c r="L222" s="59"/>
      <c r="M222" s="66"/>
      <c r="N222" s="75"/>
      <c r="O222" s="60"/>
      <c r="P222" s="43" t="str">
        <f t="shared" si="24"/>
        <v/>
      </c>
      <c r="Q222" s="81" t="str">
        <f t="shared" si="26"/>
        <v/>
      </c>
      <c r="S222" s="59"/>
      <c r="V222" s="60"/>
      <c r="X222" s="45" t="str">
        <f t="shared" si="27"/>
        <v/>
      </c>
      <c r="Y222" s="45" t="str">
        <f t="shared" si="28"/>
        <v/>
      </c>
      <c r="Z222" s="86" t="e">
        <f t="shared" si="29"/>
        <v>#VALUE!</v>
      </c>
      <c r="AA222" s="43" t="str">
        <f t="shared" si="25"/>
        <v/>
      </c>
      <c r="AB222" s="43" t="str">
        <f t="shared" si="30"/>
        <v/>
      </c>
      <c r="AC222" s="81" t="str">
        <f t="shared" si="31"/>
        <v>NO</v>
      </c>
      <c r="AD222" s="38"/>
    </row>
    <row r="223" spans="7:30" ht="15" x14ac:dyDescent="0.2">
      <c r="G223" s="46"/>
      <c r="H223" s="46"/>
      <c r="I223" s="46"/>
      <c r="J223" s="46"/>
      <c r="K223" s="46"/>
      <c r="L223" s="59"/>
      <c r="M223" s="66"/>
      <c r="N223" s="75"/>
      <c r="O223" s="60"/>
      <c r="P223" s="43" t="str">
        <f t="shared" si="24"/>
        <v/>
      </c>
      <c r="Q223" s="81" t="str">
        <f t="shared" si="26"/>
        <v/>
      </c>
      <c r="S223" s="59"/>
      <c r="V223" s="60"/>
      <c r="X223" s="45" t="str">
        <f t="shared" si="27"/>
        <v/>
      </c>
      <c r="Y223" s="45" t="str">
        <f t="shared" si="28"/>
        <v/>
      </c>
      <c r="Z223" s="86" t="e">
        <f t="shared" si="29"/>
        <v>#VALUE!</v>
      </c>
      <c r="AA223" s="43" t="str">
        <f t="shared" si="25"/>
        <v/>
      </c>
      <c r="AB223" s="43" t="str">
        <f t="shared" si="30"/>
        <v/>
      </c>
      <c r="AC223" s="81" t="str">
        <f t="shared" si="31"/>
        <v>NO</v>
      </c>
      <c r="AD223" s="38"/>
    </row>
    <row r="224" spans="7:30" ht="15" x14ac:dyDescent="0.2">
      <c r="G224" s="46"/>
      <c r="H224" s="46"/>
      <c r="I224" s="46"/>
      <c r="J224" s="46"/>
      <c r="K224" s="46"/>
      <c r="L224" s="59"/>
      <c r="M224" s="66"/>
      <c r="N224" s="75"/>
      <c r="O224" s="60"/>
      <c r="P224" s="43" t="str">
        <f t="shared" si="24"/>
        <v/>
      </c>
      <c r="Q224" s="81" t="str">
        <f t="shared" si="26"/>
        <v/>
      </c>
      <c r="S224" s="59"/>
      <c r="V224" s="60"/>
      <c r="X224" s="45" t="str">
        <f t="shared" si="27"/>
        <v/>
      </c>
      <c r="Y224" s="45" t="str">
        <f t="shared" si="28"/>
        <v/>
      </c>
      <c r="Z224" s="86" t="e">
        <f t="shared" si="29"/>
        <v>#VALUE!</v>
      </c>
      <c r="AA224" s="43" t="str">
        <f t="shared" si="25"/>
        <v/>
      </c>
      <c r="AB224" s="43" t="str">
        <f t="shared" si="30"/>
        <v/>
      </c>
      <c r="AC224" s="81" t="str">
        <f t="shared" si="31"/>
        <v>NO</v>
      </c>
      <c r="AD224" s="38"/>
    </row>
    <row r="225" spans="7:30" ht="15" x14ac:dyDescent="0.2">
      <c r="G225" s="46"/>
      <c r="H225" s="46"/>
      <c r="I225" s="46"/>
      <c r="J225" s="46"/>
      <c r="K225" s="46"/>
      <c r="L225" s="59"/>
      <c r="M225" s="66"/>
      <c r="N225" s="75"/>
      <c r="O225" s="60"/>
      <c r="P225" s="43" t="str">
        <f t="shared" si="24"/>
        <v/>
      </c>
      <c r="Q225" s="81" t="str">
        <f t="shared" si="26"/>
        <v/>
      </c>
      <c r="S225" s="59"/>
      <c r="V225" s="60"/>
      <c r="X225" s="45" t="str">
        <f t="shared" si="27"/>
        <v/>
      </c>
      <c r="Y225" s="45" t="str">
        <f t="shared" si="28"/>
        <v/>
      </c>
      <c r="Z225" s="86" t="e">
        <f t="shared" si="29"/>
        <v>#VALUE!</v>
      </c>
      <c r="AA225" s="43" t="str">
        <f t="shared" si="25"/>
        <v/>
      </c>
      <c r="AB225" s="43" t="str">
        <f t="shared" si="30"/>
        <v/>
      </c>
      <c r="AC225" s="81" t="str">
        <f t="shared" si="31"/>
        <v>NO</v>
      </c>
      <c r="AD225" s="38"/>
    </row>
    <row r="226" spans="7:30" ht="15" x14ac:dyDescent="0.2">
      <c r="G226" s="46"/>
      <c r="H226" s="46"/>
      <c r="I226" s="46"/>
      <c r="J226" s="46"/>
      <c r="K226" s="46"/>
      <c r="L226" s="59"/>
      <c r="M226" s="66"/>
      <c r="N226" s="75"/>
      <c r="O226" s="60"/>
      <c r="P226" s="43" t="str">
        <f t="shared" si="24"/>
        <v/>
      </c>
      <c r="Q226" s="81" t="str">
        <f t="shared" si="26"/>
        <v/>
      </c>
      <c r="S226" s="59"/>
      <c r="V226" s="60"/>
      <c r="X226" s="45" t="str">
        <f t="shared" si="27"/>
        <v/>
      </c>
      <c r="Y226" s="45" t="str">
        <f t="shared" si="28"/>
        <v/>
      </c>
      <c r="Z226" s="86" t="e">
        <f t="shared" si="29"/>
        <v>#VALUE!</v>
      </c>
      <c r="AA226" s="43" t="str">
        <f t="shared" si="25"/>
        <v/>
      </c>
      <c r="AB226" s="43" t="str">
        <f t="shared" si="30"/>
        <v/>
      </c>
      <c r="AC226" s="81" t="str">
        <f t="shared" si="31"/>
        <v>NO</v>
      </c>
      <c r="AD226" s="38"/>
    </row>
    <row r="227" spans="7:30" ht="15" x14ac:dyDescent="0.2">
      <c r="G227" s="46"/>
      <c r="H227" s="46"/>
      <c r="I227" s="46"/>
      <c r="J227" s="46"/>
      <c r="K227" s="46"/>
      <c r="L227" s="59"/>
      <c r="M227" s="66"/>
      <c r="N227" s="75"/>
      <c r="O227" s="60"/>
      <c r="P227" s="43" t="str">
        <f t="shared" si="24"/>
        <v/>
      </c>
      <c r="Q227" s="81" t="str">
        <f t="shared" si="26"/>
        <v/>
      </c>
      <c r="S227" s="59"/>
      <c r="V227" s="60"/>
      <c r="X227" s="45" t="str">
        <f t="shared" si="27"/>
        <v/>
      </c>
      <c r="Y227" s="45" t="str">
        <f t="shared" si="28"/>
        <v/>
      </c>
      <c r="Z227" s="86" t="e">
        <f t="shared" si="29"/>
        <v>#VALUE!</v>
      </c>
      <c r="AA227" s="43" t="str">
        <f t="shared" si="25"/>
        <v/>
      </c>
      <c r="AB227" s="43" t="str">
        <f t="shared" si="30"/>
        <v/>
      </c>
      <c r="AC227" s="81" t="str">
        <f t="shared" si="31"/>
        <v>NO</v>
      </c>
      <c r="AD227" s="38"/>
    </row>
    <row r="228" spans="7:30" ht="15" x14ac:dyDescent="0.2">
      <c r="G228" s="46"/>
      <c r="H228" s="46"/>
      <c r="I228" s="46"/>
      <c r="J228" s="46"/>
      <c r="K228" s="46"/>
      <c r="L228" s="59"/>
      <c r="M228" s="66"/>
      <c r="N228" s="75"/>
      <c r="O228" s="60"/>
      <c r="P228" s="43" t="str">
        <f t="shared" si="24"/>
        <v/>
      </c>
      <c r="Q228" s="81" t="str">
        <f t="shared" si="26"/>
        <v/>
      </c>
      <c r="S228" s="59"/>
      <c r="V228" s="60"/>
      <c r="X228" s="45" t="str">
        <f t="shared" si="27"/>
        <v/>
      </c>
      <c r="Y228" s="45" t="str">
        <f t="shared" si="28"/>
        <v/>
      </c>
      <c r="Z228" s="86" t="e">
        <f t="shared" si="29"/>
        <v>#VALUE!</v>
      </c>
      <c r="AA228" s="43" t="str">
        <f t="shared" si="25"/>
        <v/>
      </c>
      <c r="AB228" s="43" t="str">
        <f t="shared" si="30"/>
        <v/>
      </c>
      <c r="AC228" s="81" t="str">
        <f t="shared" si="31"/>
        <v>NO</v>
      </c>
      <c r="AD228" s="38"/>
    </row>
    <row r="229" spans="7:30" ht="15" x14ac:dyDescent="0.2">
      <c r="G229" s="46"/>
      <c r="H229" s="46"/>
      <c r="I229" s="46"/>
      <c r="J229" s="46"/>
      <c r="K229" s="46"/>
      <c r="L229" s="59"/>
      <c r="M229" s="66"/>
      <c r="N229" s="75"/>
      <c r="O229" s="60"/>
      <c r="P229" s="43" t="str">
        <f t="shared" si="24"/>
        <v/>
      </c>
      <c r="Q229" s="81" t="str">
        <f t="shared" si="26"/>
        <v/>
      </c>
      <c r="S229" s="59"/>
      <c r="V229" s="60"/>
      <c r="X229" s="45" t="str">
        <f t="shared" si="27"/>
        <v/>
      </c>
      <c r="Y229" s="45" t="str">
        <f t="shared" si="28"/>
        <v/>
      </c>
      <c r="Z229" s="86" t="e">
        <f t="shared" si="29"/>
        <v>#VALUE!</v>
      </c>
      <c r="AA229" s="43" t="str">
        <f t="shared" si="25"/>
        <v/>
      </c>
      <c r="AB229" s="43" t="str">
        <f t="shared" si="30"/>
        <v/>
      </c>
      <c r="AC229" s="81" t="str">
        <f t="shared" si="31"/>
        <v>NO</v>
      </c>
      <c r="AD229" s="38"/>
    </row>
    <row r="230" spans="7:30" ht="15" x14ac:dyDescent="0.2">
      <c r="G230" s="46"/>
      <c r="H230" s="46"/>
      <c r="I230" s="46"/>
      <c r="J230" s="46"/>
      <c r="K230" s="46"/>
      <c r="L230" s="59"/>
      <c r="M230" s="66"/>
      <c r="N230" s="75"/>
      <c r="O230" s="60"/>
      <c r="P230" s="43" t="str">
        <f t="shared" si="24"/>
        <v/>
      </c>
      <c r="Q230" s="81" t="str">
        <f t="shared" si="26"/>
        <v/>
      </c>
      <c r="S230" s="59"/>
      <c r="V230" s="60"/>
      <c r="X230" s="45" t="str">
        <f t="shared" si="27"/>
        <v/>
      </c>
      <c r="Y230" s="45" t="str">
        <f t="shared" si="28"/>
        <v/>
      </c>
      <c r="Z230" s="86" t="e">
        <f t="shared" si="29"/>
        <v>#VALUE!</v>
      </c>
      <c r="AA230" s="43" t="str">
        <f t="shared" si="25"/>
        <v/>
      </c>
      <c r="AB230" s="43" t="str">
        <f t="shared" si="30"/>
        <v/>
      </c>
      <c r="AC230" s="81" t="str">
        <f t="shared" si="31"/>
        <v>NO</v>
      </c>
      <c r="AD230" s="38"/>
    </row>
    <row r="231" spans="7:30" ht="15" x14ac:dyDescent="0.2">
      <c r="G231" s="46"/>
      <c r="H231" s="46"/>
      <c r="I231" s="46"/>
      <c r="J231" s="46"/>
      <c r="K231" s="46"/>
      <c r="L231" s="59"/>
      <c r="M231" s="66"/>
      <c r="N231" s="75"/>
      <c r="O231" s="60"/>
      <c r="P231" s="43" t="str">
        <f t="shared" si="24"/>
        <v/>
      </c>
      <c r="Q231" s="81" t="str">
        <f t="shared" si="26"/>
        <v/>
      </c>
      <c r="S231" s="59"/>
      <c r="V231" s="60"/>
      <c r="X231" s="45" t="str">
        <f t="shared" si="27"/>
        <v/>
      </c>
      <c r="Y231" s="45" t="str">
        <f t="shared" si="28"/>
        <v/>
      </c>
      <c r="Z231" s="86" t="e">
        <f t="shared" si="29"/>
        <v>#VALUE!</v>
      </c>
      <c r="AA231" s="43" t="str">
        <f t="shared" si="25"/>
        <v/>
      </c>
      <c r="AB231" s="43" t="str">
        <f t="shared" si="30"/>
        <v/>
      </c>
      <c r="AC231" s="81" t="str">
        <f t="shared" si="31"/>
        <v>NO</v>
      </c>
      <c r="AD231" s="38"/>
    </row>
    <row r="232" spans="7:30" ht="15" x14ac:dyDescent="0.2">
      <c r="G232" s="46"/>
      <c r="H232" s="46"/>
      <c r="I232" s="46"/>
      <c r="J232" s="46"/>
      <c r="K232" s="46"/>
      <c r="L232" s="59"/>
      <c r="M232" s="66"/>
      <c r="N232" s="75"/>
      <c r="O232" s="60"/>
      <c r="P232" s="43" t="str">
        <f t="shared" si="24"/>
        <v/>
      </c>
      <c r="Q232" s="81" t="str">
        <f t="shared" si="26"/>
        <v/>
      </c>
      <c r="S232" s="59"/>
      <c r="V232" s="60"/>
      <c r="X232" s="45" t="str">
        <f t="shared" si="27"/>
        <v/>
      </c>
      <c r="Y232" s="45" t="str">
        <f t="shared" si="28"/>
        <v/>
      </c>
      <c r="Z232" s="86" t="e">
        <f t="shared" si="29"/>
        <v>#VALUE!</v>
      </c>
      <c r="AA232" s="43" t="str">
        <f t="shared" si="25"/>
        <v/>
      </c>
      <c r="AB232" s="43" t="str">
        <f t="shared" si="30"/>
        <v/>
      </c>
      <c r="AC232" s="81" t="str">
        <f t="shared" si="31"/>
        <v>NO</v>
      </c>
      <c r="AD232" s="38"/>
    </row>
    <row r="233" spans="7:30" ht="15" x14ac:dyDescent="0.2">
      <c r="G233" s="46"/>
      <c r="H233" s="46"/>
      <c r="I233" s="46"/>
      <c r="J233" s="46"/>
      <c r="K233" s="46"/>
      <c r="L233" s="59"/>
      <c r="M233" s="66"/>
      <c r="N233" s="75"/>
      <c r="O233" s="60"/>
      <c r="P233" s="43" t="str">
        <f t="shared" si="24"/>
        <v/>
      </c>
      <c r="Q233" s="81" t="str">
        <f t="shared" si="26"/>
        <v/>
      </c>
      <c r="S233" s="59"/>
      <c r="V233" s="60"/>
      <c r="X233" s="45" t="str">
        <f t="shared" si="27"/>
        <v/>
      </c>
      <c r="Y233" s="45" t="str">
        <f t="shared" si="28"/>
        <v/>
      </c>
      <c r="Z233" s="86" t="e">
        <f t="shared" si="29"/>
        <v>#VALUE!</v>
      </c>
      <c r="AA233" s="43" t="str">
        <f t="shared" si="25"/>
        <v/>
      </c>
      <c r="AB233" s="43" t="str">
        <f t="shared" si="30"/>
        <v/>
      </c>
      <c r="AC233" s="81" t="str">
        <f t="shared" si="31"/>
        <v>NO</v>
      </c>
      <c r="AD233" s="38"/>
    </row>
    <row r="234" spans="7:30" ht="15" x14ac:dyDescent="0.2">
      <c r="G234" s="46"/>
      <c r="H234" s="46"/>
      <c r="I234" s="46"/>
      <c r="J234" s="46"/>
      <c r="K234" s="46"/>
      <c r="L234" s="59"/>
      <c r="M234" s="66"/>
      <c r="N234" s="75"/>
      <c r="O234" s="60"/>
      <c r="P234" s="43" t="str">
        <f t="shared" si="24"/>
        <v/>
      </c>
      <c r="Q234" s="81" t="str">
        <f t="shared" si="26"/>
        <v/>
      </c>
      <c r="S234" s="59"/>
      <c r="V234" s="60"/>
      <c r="X234" s="45" t="str">
        <f t="shared" si="27"/>
        <v/>
      </c>
      <c r="Y234" s="45" t="str">
        <f t="shared" si="28"/>
        <v/>
      </c>
      <c r="Z234" s="86" t="e">
        <f t="shared" si="29"/>
        <v>#VALUE!</v>
      </c>
      <c r="AA234" s="43" t="str">
        <f t="shared" si="25"/>
        <v/>
      </c>
      <c r="AB234" s="43" t="str">
        <f t="shared" si="30"/>
        <v/>
      </c>
      <c r="AC234" s="81" t="str">
        <f t="shared" si="31"/>
        <v>NO</v>
      </c>
      <c r="AD234" s="38"/>
    </row>
    <row r="235" spans="7:30" ht="15" x14ac:dyDescent="0.2">
      <c r="G235" s="46"/>
      <c r="H235" s="46"/>
      <c r="I235" s="46"/>
      <c r="J235" s="46"/>
      <c r="K235" s="46"/>
      <c r="L235" s="59"/>
      <c r="M235" s="66"/>
      <c r="N235" s="75"/>
      <c r="O235" s="60"/>
      <c r="P235" s="43" t="str">
        <f t="shared" si="24"/>
        <v/>
      </c>
      <c r="Q235" s="81" t="str">
        <f t="shared" si="26"/>
        <v/>
      </c>
      <c r="S235" s="59"/>
      <c r="V235" s="60"/>
      <c r="X235" s="45" t="str">
        <f t="shared" si="27"/>
        <v/>
      </c>
      <c r="Y235" s="45" t="str">
        <f t="shared" si="28"/>
        <v/>
      </c>
      <c r="Z235" s="86" t="e">
        <f t="shared" si="29"/>
        <v>#VALUE!</v>
      </c>
      <c r="AA235" s="43" t="str">
        <f t="shared" si="25"/>
        <v/>
      </c>
      <c r="AB235" s="43" t="str">
        <f t="shared" si="30"/>
        <v/>
      </c>
      <c r="AC235" s="81" t="str">
        <f t="shared" si="31"/>
        <v>NO</v>
      </c>
      <c r="AD235" s="38"/>
    </row>
    <row r="236" spans="7:30" ht="15" x14ac:dyDescent="0.2">
      <c r="G236" s="46"/>
      <c r="H236" s="46"/>
      <c r="I236" s="46"/>
      <c r="J236" s="46"/>
      <c r="K236" s="46"/>
      <c r="L236" s="59"/>
      <c r="M236" s="66"/>
      <c r="N236" s="75"/>
      <c r="O236" s="60"/>
      <c r="P236" s="43" t="str">
        <f t="shared" si="24"/>
        <v/>
      </c>
      <c r="Q236" s="81" t="str">
        <f t="shared" si="26"/>
        <v/>
      </c>
      <c r="S236" s="59"/>
      <c r="V236" s="60"/>
      <c r="X236" s="45" t="str">
        <f t="shared" si="27"/>
        <v/>
      </c>
      <c r="Y236" s="45" t="str">
        <f t="shared" si="28"/>
        <v/>
      </c>
      <c r="Z236" s="86" t="e">
        <f t="shared" si="29"/>
        <v>#VALUE!</v>
      </c>
      <c r="AA236" s="43" t="str">
        <f t="shared" si="25"/>
        <v/>
      </c>
      <c r="AB236" s="43" t="str">
        <f t="shared" si="30"/>
        <v/>
      </c>
      <c r="AC236" s="81" t="str">
        <f t="shared" si="31"/>
        <v>NO</v>
      </c>
      <c r="AD236" s="38"/>
    </row>
    <row r="237" spans="7:30" ht="15" x14ac:dyDescent="0.2">
      <c r="G237" s="46"/>
      <c r="H237" s="46"/>
      <c r="I237" s="46"/>
      <c r="J237" s="46"/>
      <c r="K237" s="46"/>
      <c r="L237" s="59"/>
      <c r="M237" s="66"/>
      <c r="N237" s="75"/>
      <c r="O237" s="60"/>
      <c r="P237" s="43" t="str">
        <f t="shared" si="24"/>
        <v/>
      </c>
      <c r="Q237" s="81" t="str">
        <f t="shared" si="26"/>
        <v/>
      </c>
      <c r="S237" s="59"/>
      <c r="V237" s="60"/>
      <c r="X237" s="45" t="str">
        <f t="shared" si="27"/>
        <v/>
      </c>
      <c r="Y237" s="45" t="str">
        <f t="shared" si="28"/>
        <v/>
      </c>
      <c r="Z237" s="86" t="e">
        <f t="shared" si="29"/>
        <v>#VALUE!</v>
      </c>
      <c r="AA237" s="43" t="str">
        <f t="shared" si="25"/>
        <v/>
      </c>
      <c r="AB237" s="43" t="str">
        <f t="shared" si="30"/>
        <v/>
      </c>
      <c r="AC237" s="81" t="str">
        <f t="shared" si="31"/>
        <v>NO</v>
      </c>
      <c r="AD237" s="38"/>
    </row>
    <row r="238" spans="7:30" ht="15" x14ac:dyDescent="0.2">
      <c r="G238" s="46"/>
      <c r="H238" s="46"/>
      <c r="I238" s="46"/>
      <c r="J238" s="46"/>
      <c r="K238" s="46"/>
      <c r="L238" s="59"/>
      <c r="M238" s="66"/>
      <c r="N238" s="75"/>
      <c r="O238" s="60"/>
      <c r="P238" s="43" t="str">
        <f t="shared" si="24"/>
        <v/>
      </c>
      <c r="Q238" s="81" t="str">
        <f t="shared" si="26"/>
        <v/>
      </c>
      <c r="S238" s="59"/>
      <c r="V238" s="60"/>
      <c r="X238" s="45" t="str">
        <f t="shared" si="27"/>
        <v/>
      </c>
      <c r="Y238" s="45" t="str">
        <f t="shared" si="28"/>
        <v/>
      </c>
      <c r="Z238" s="86" t="e">
        <f t="shared" si="29"/>
        <v>#VALUE!</v>
      </c>
      <c r="AA238" s="43" t="str">
        <f t="shared" si="25"/>
        <v/>
      </c>
      <c r="AB238" s="43" t="str">
        <f t="shared" si="30"/>
        <v/>
      </c>
      <c r="AC238" s="81" t="str">
        <f t="shared" ref="AC238:AC264" si="32">IF(AND(AB238="SI",V238&gt;X238),"SI","NO")</f>
        <v>NO</v>
      </c>
      <c r="AD238" s="38"/>
    </row>
    <row r="239" spans="7:30" ht="15" x14ac:dyDescent="0.2">
      <c r="G239" s="46"/>
      <c r="H239" s="46"/>
      <c r="I239" s="46"/>
      <c r="J239" s="46"/>
      <c r="K239" s="46"/>
      <c r="L239" s="59"/>
      <c r="M239" s="66"/>
      <c r="N239" s="75"/>
      <c r="O239" s="60"/>
      <c r="P239" s="43" t="str">
        <f t="shared" si="24"/>
        <v/>
      </c>
      <c r="Q239" s="81" t="str">
        <f t="shared" si="26"/>
        <v/>
      </c>
      <c r="S239" s="59"/>
      <c r="V239" s="60"/>
      <c r="X239" s="45" t="str">
        <f t="shared" si="27"/>
        <v/>
      </c>
      <c r="Y239" s="45" t="str">
        <f t="shared" si="28"/>
        <v/>
      </c>
      <c r="Z239" s="86" t="e">
        <f t="shared" si="29"/>
        <v>#VALUE!</v>
      </c>
      <c r="AA239" s="43" t="str">
        <f t="shared" si="25"/>
        <v/>
      </c>
      <c r="AB239" s="43" t="str">
        <f t="shared" si="30"/>
        <v/>
      </c>
      <c r="AC239" s="81" t="str">
        <f t="shared" si="32"/>
        <v>NO</v>
      </c>
      <c r="AD239" s="38"/>
    </row>
    <row r="240" spans="7:30" ht="15" x14ac:dyDescent="0.2">
      <c r="G240" s="46"/>
      <c r="H240" s="46"/>
      <c r="I240" s="46"/>
      <c r="J240" s="46"/>
      <c r="K240" s="46"/>
      <c r="L240" s="59"/>
      <c r="M240" s="66"/>
      <c r="N240" s="75"/>
      <c r="O240" s="60"/>
      <c r="P240" s="43" t="str">
        <f t="shared" si="24"/>
        <v/>
      </c>
      <c r="Q240" s="81" t="str">
        <f t="shared" si="26"/>
        <v/>
      </c>
      <c r="S240" s="59"/>
      <c r="V240" s="60"/>
      <c r="X240" s="45" t="str">
        <f t="shared" si="27"/>
        <v/>
      </c>
      <c r="Y240" s="45" t="str">
        <f t="shared" si="28"/>
        <v/>
      </c>
      <c r="Z240" s="86" t="e">
        <f t="shared" si="29"/>
        <v>#VALUE!</v>
      </c>
      <c r="AA240" s="43" t="str">
        <f t="shared" si="25"/>
        <v/>
      </c>
      <c r="AB240" s="43" t="str">
        <f t="shared" si="30"/>
        <v/>
      </c>
      <c r="AC240" s="81" t="str">
        <f t="shared" si="32"/>
        <v>NO</v>
      </c>
      <c r="AD240" s="38"/>
    </row>
    <row r="241" spans="7:30" ht="15" x14ac:dyDescent="0.2">
      <c r="G241" s="46"/>
      <c r="H241" s="46"/>
      <c r="I241" s="46"/>
      <c r="J241" s="46"/>
      <c r="K241" s="46"/>
      <c r="L241" s="59"/>
      <c r="M241" s="66"/>
      <c r="N241" s="75"/>
      <c r="O241" s="60"/>
      <c r="P241" s="43" t="str">
        <f t="shared" si="24"/>
        <v/>
      </c>
      <c r="Q241" s="81" t="str">
        <f t="shared" si="26"/>
        <v/>
      </c>
      <c r="S241" s="59"/>
      <c r="V241" s="60"/>
      <c r="X241" s="45" t="str">
        <f t="shared" si="27"/>
        <v/>
      </c>
      <c r="Y241" s="45" t="str">
        <f t="shared" si="28"/>
        <v/>
      </c>
      <c r="Z241" s="86" t="e">
        <f t="shared" si="29"/>
        <v>#VALUE!</v>
      </c>
      <c r="AA241" s="43" t="str">
        <f t="shared" si="25"/>
        <v/>
      </c>
      <c r="AB241" s="43" t="str">
        <f t="shared" si="30"/>
        <v/>
      </c>
      <c r="AC241" s="81" t="str">
        <f t="shared" si="32"/>
        <v>NO</v>
      </c>
      <c r="AD241" s="38"/>
    </row>
    <row r="242" spans="7:30" ht="15" x14ac:dyDescent="0.2">
      <c r="G242" s="46"/>
      <c r="H242" s="46"/>
      <c r="I242" s="46"/>
      <c r="J242" s="46"/>
      <c r="K242" s="46"/>
      <c r="L242" s="59"/>
      <c r="M242" s="66"/>
      <c r="N242" s="75"/>
      <c r="O242" s="60"/>
      <c r="P242" s="43" t="str">
        <f t="shared" si="24"/>
        <v/>
      </c>
      <c r="Q242" s="81" t="str">
        <f t="shared" si="26"/>
        <v/>
      </c>
      <c r="S242" s="59"/>
      <c r="V242" s="60"/>
      <c r="X242" s="45" t="str">
        <f t="shared" si="27"/>
        <v/>
      </c>
      <c r="Y242" s="45" t="str">
        <f t="shared" si="28"/>
        <v/>
      </c>
      <c r="Z242" s="86" t="e">
        <f t="shared" si="29"/>
        <v>#VALUE!</v>
      </c>
      <c r="AA242" s="43" t="str">
        <f t="shared" si="25"/>
        <v/>
      </c>
      <c r="AB242" s="43" t="str">
        <f t="shared" si="30"/>
        <v/>
      </c>
      <c r="AC242" s="81" t="str">
        <f t="shared" si="32"/>
        <v>NO</v>
      </c>
      <c r="AD242" s="38"/>
    </row>
    <row r="243" spans="7:30" ht="15" x14ac:dyDescent="0.2">
      <c r="G243" s="46"/>
      <c r="H243" s="46"/>
      <c r="I243" s="46"/>
      <c r="J243" s="46"/>
      <c r="K243" s="46"/>
      <c r="L243" s="59"/>
      <c r="M243" s="66"/>
      <c r="N243" s="75"/>
      <c r="O243" s="60"/>
      <c r="P243" s="43" t="str">
        <f t="shared" si="24"/>
        <v/>
      </c>
      <c r="Q243" s="81" t="str">
        <f t="shared" si="26"/>
        <v/>
      </c>
      <c r="S243" s="59"/>
      <c r="V243" s="60"/>
      <c r="X243" s="45" t="str">
        <f t="shared" si="27"/>
        <v/>
      </c>
      <c r="Y243" s="45" t="str">
        <f t="shared" si="28"/>
        <v/>
      </c>
      <c r="Z243" s="86" t="e">
        <f t="shared" si="29"/>
        <v>#VALUE!</v>
      </c>
      <c r="AA243" s="43" t="str">
        <f t="shared" si="25"/>
        <v/>
      </c>
      <c r="AB243" s="43" t="str">
        <f t="shared" si="30"/>
        <v/>
      </c>
      <c r="AC243" s="81" t="str">
        <f t="shared" si="32"/>
        <v>NO</v>
      </c>
      <c r="AD243" s="38"/>
    </row>
    <row r="244" spans="7:30" ht="15" x14ac:dyDescent="0.2">
      <c r="G244" s="46"/>
      <c r="H244" s="46"/>
      <c r="I244" s="46"/>
      <c r="J244" s="46"/>
      <c r="K244" s="46"/>
      <c r="L244" s="59"/>
      <c r="M244" s="66"/>
      <c r="N244" s="75"/>
      <c r="O244" s="60"/>
      <c r="P244" s="43" t="str">
        <f t="shared" si="24"/>
        <v/>
      </c>
      <c r="Q244" s="81" t="str">
        <f t="shared" si="26"/>
        <v/>
      </c>
      <c r="S244" s="59"/>
      <c r="V244" s="60"/>
      <c r="X244" s="45" t="str">
        <f t="shared" si="27"/>
        <v/>
      </c>
      <c r="Y244" s="45" t="str">
        <f t="shared" si="28"/>
        <v/>
      </c>
      <c r="Z244" s="86" t="e">
        <f t="shared" si="29"/>
        <v>#VALUE!</v>
      </c>
      <c r="AA244" s="43" t="str">
        <f t="shared" si="25"/>
        <v/>
      </c>
      <c r="AB244" s="43" t="str">
        <f t="shared" si="30"/>
        <v/>
      </c>
      <c r="AC244" s="81" t="str">
        <f t="shared" si="32"/>
        <v>NO</v>
      </c>
      <c r="AD244" s="38"/>
    </row>
    <row r="245" spans="7:30" ht="15" x14ac:dyDescent="0.2">
      <c r="G245" s="46"/>
      <c r="H245" s="46"/>
      <c r="I245" s="46"/>
      <c r="J245" s="46"/>
      <c r="K245" s="46"/>
      <c r="L245" s="59"/>
      <c r="M245" s="66"/>
      <c r="N245" s="75"/>
      <c r="O245" s="60"/>
      <c r="P245" s="43" t="str">
        <f t="shared" si="24"/>
        <v/>
      </c>
      <c r="Q245" s="81" t="str">
        <f t="shared" si="26"/>
        <v/>
      </c>
      <c r="S245" s="59"/>
      <c r="V245" s="60"/>
      <c r="X245" s="45" t="str">
        <f t="shared" si="27"/>
        <v/>
      </c>
      <c r="Y245" s="45" t="str">
        <f t="shared" si="28"/>
        <v/>
      </c>
      <c r="Z245" s="86" t="e">
        <f t="shared" si="29"/>
        <v>#VALUE!</v>
      </c>
      <c r="AA245" s="43" t="str">
        <f t="shared" si="25"/>
        <v/>
      </c>
      <c r="AB245" s="43" t="str">
        <f t="shared" si="30"/>
        <v/>
      </c>
      <c r="AC245" s="81" t="str">
        <f t="shared" si="32"/>
        <v>NO</v>
      </c>
      <c r="AD245" s="38"/>
    </row>
    <row r="246" spans="7:30" ht="15" x14ac:dyDescent="0.2">
      <c r="G246" s="46"/>
      <c r="H246" s="46"/>
      <c r="I246" s="46"/>
      <c r="J246" s="46"/>
      <c r="K246" s="46"/>
      <c r="L246" s="59"/>
      <c r="M246" s="66"/>
      <c r="N246" s="75"/>
      <c r="O246" s="60"/>
      <c r="P246" s="43" t="str">
        <f t="shared" si="24"/>
        <v/>
      </c>
      <c r="Q246" s="81" t="str">
        <f t="shared" si="26"/>
        <v/>
      </c>
      <c r="S246" s="59"/>
      <c r="V246" s="60"/>
      <c r="X246" s="45" t="str">
        <f t="shared" si="27"/>
        <v/>
      </c>
      <c r="Y246" s="45" t="str">
        <f t="shared" si="28"/>
        <v/>
      </c>
      <c r="Z246" s="86" t="e">
        <f t="shared" si="29"/>
        <v>#VALUE!</v>
      </c>
      <c r="AA246" s="43" t="str">
        <f t="shared" si="25"/>
        <v/>
      </c>
      <c r="AB246" s="43" t="str">
        <f t="shared" si="30"/>
        <v/>
      </c>
      <c r="AC246" s="81" t="str">
        <f t="shared" si="32"/>
        <v>NO</v>
      </c>
      <c r="AD246" s="38"/>
    </row>
    <row r="247" spans="7:30" ht="15" x14ac:dyDescent="0.2">
      <c r="G247" s="46"/>
      <c r="H247" s="46"/>
      <c r="I247" s="46"/>
      <c r="J247" s="46"/>
      <c r="K247" s="46"/>
      <c r="L247" s="59"/>
      <c r="M247" s="66"/>
      <c r="N247" s="75"/>
      <c r="O247" s="60"/>
      <c r="P247" s="43" t="str">
        <f t="shared" si="24"/>
        <v/>
      </c>
      <c r="Q247" s="81" t="str">
        <f t="shared" si="26"/>
        <v/>
      </c>
      <c r="S247" s="59"/>
      <c r="V247" s="60"/>
      <c r="X247" s="45" t="str">
        <f t="shared" si="27"/>
        <v/>
      </c>
      <c r="Y247" s="45" t="str">
        <f t="shared" si="28"/>
        <v/>
      </c>
      <c r="Z247" s="86" t="e">
        <f t="shared" si="29"/>
        <v>#VALUE!</v>
      </c>
      <c r="AA247" s="43" t="str">
        <f t="shared" si="25"/>
        <v/>
      </c>
      <c r="AB247" s="43" t="str">
        <f t="shared" si="30"/>
        <v/>
      </c>
      <c r="AC247" s="81" t="str">
        <f t="shared" si="32"/>
        <v>NO</v>
      </c>
      <c r="AD247" s="38"/>
    </row>
    <row r="248" spans="7:30" ht="15" x14ac:dyDescent="0.2">
      <c r="G248" s="46"/>
      <c r="H248" s="46"/>
      <c r="I248" s="46"/>
      <c r="J248" s="46"/>
      <c r="K248" s="46"/>
      <c r="L248" s="59"/>
      <c r="M248" s="66"/>
      <c r="N248" s="75"/>
      <c r="O248" s="60"/>
      <c r="P248" s="43" t="str">
        <f t="shared" si="24"/>
        <v/>
      </c>
      <c r="Q248" s="81" t="str">
        <f t="shared" si="26"/>
        <v/>
      </c>
      <c r="S248" s="59"/>
      <c r="V248" s="60"/>
      <c r="X248" s="45" t="str">
        <f t="shared" si="27"/>
        <v/>
      </c>
      <c r="Y248" s="45" t="str">
        <f t="shared" si="28"/>
        <v/>
      </c>
      <c r="Z248" s="86" t="e">
        <f t="shared" si="29"/>
        <v>#VALUE!</v>
      </c>
      <c r="AA248" s="43" t="str">
        <f t="shared" si="25"/>
        <v/>
      </c>
      <c r="AB248" s="43" t="str">
        <f t="shared" si="30"/>
        <v/>
      </c>
      <c r="AC248" s="81" t="str">
        <f t="shared" si="32"/>
        <v>NO</v>
      </c>
      <c r="AD248" s="38"/>
    </row>
    <row r="249" spans="7:30" ht="15" x14ac:dyDescent="0.2">
      <c r="G249" s="46"/>
      <c r="H249" s="46"/>
      <c r="I249" s="46"/>
      <c r="J249" s="46"/>
      <c r="K249" s="46"/>
      <c r="L249" s="59"/>
      <c r="M249" s="66"/>
      <c r="N249" s="75"/>
      <c r="O249" s="60"/>
      <c r="P249" s="43" t="str">
        <f t="shared" si="24"/>
        <v/>
      </c>
      <c r="Q249" s="81" t="str">
        <f t="shared" si="26"/>
        <v/>
      </c>
      <c r="S249" s="59"/>
      <c r="V249" s="60"/>
      <c r="X249" s="45" t="str">
        <f t="shared" si="27"/>
        <v/>
      </c>
      <c r="Y249" s="45" t="str">
        <f t="shared" si="28"/>
        <v/>
      </c>
      <c r="Z249" s="86" t="e">
        <f t="shared" si="29"/>
        <v>#VALUE!</v>
      </c>
      <c r="AA249" s="43" t="str">
        <f t="shared" si="25"/>
        <v/>
      </c>
      <c r="AB249" s="43" t="str">
        <f t="shared" si="30"/>
        <v/>
      </c>
      <c r="AC249" s="81" t="str">
        <f t="shared" si="32"/>
        <v>NO</v>
      </c>
      <c r="AD249" s="38"/>
    </row>
    <row r="250" spans="7:30" ht="15" x14ac:dyDescent="0.2">
      <c r="G250" s="46"/>
      <c r="H250" s="46"/>
      <c r="I250" s="46"/>
      <c r="J250" s="46"/>
      <c r="K250" s="46"/>
      <c r="L250" s="59"/>
      <c r="M250" s="66"/>
      <c r="N250" s="75"/>
      <c r="O250" s="60"/>
      <c r="P250" s="43" t="str">
        <f t="shared" si="24"/>
        <v/>
      </c>
      <c r="Q250" s="81" t="str">
        <f t="shared" si="26"/>
        <v/>
      </c>
      <c r="S250" s="59"/>
      <c r="V250" s="60"/>
      <c r="X250" s="45" t="str">
        <f t="shared" si="27"/>
        <v/>
      </c>
      <c r="Y250" s="45" t="str">
        <f t="shared" si="28"/>
        <v/>
      </c>
      <c r="Z250" s="86" t="e">
        <f t="shared" si="29"/>
        <v>#VALUE!</v>
      </c>
      <c r="AA250" s="43" t="str">
        <f t="shared" si="25"/>
        <v/>
      </c>
      <c r="AB250" s="43" t="str">
        <f t="shared" si="30"/>
        <v/>
      </c>
      <c r="AC250" s="81" t="str">
        <f t="shared" si="32"/>
        <v>NO</v>
      </c>
      <c r="AD250" s="38"/>
    </row>
    <row r="251" spans="7:30" ht="15" x14ac:dyDescent="0.2">
      <c r="G251" s="46"/>
      <c r="H251" s="46"/>
      <c r="I251" s="46"/>
      <c r="J251" s="46"/>
      <c r="K251" s="46"/>
      <c r="L251" s="59"/>
      <c r="M251" s="66"/>
      <c r="N251" s="75"/>
      <c r="O251" s="60"/>
      <c r="P251" s="43" t="str">
        <f t="shared" si="24"/>
        <v/>
      </c>
      <c r="Q251" s="81" t="str">
        <f t="shared" si="26"/>
        <v/>
      </c>
      <c r="S251" s="59"/>
      <c r="V251" s="60"/>
      <c r="X251" s="45" t="str">
        <f t="shared" si="27"/>
        <v/>
      </c>
      <c r="Y251" s="45" t="str">
        <f t="shared" si="28"/>
        <v/>
      </c>
      <c r="Z251" s="86" t="e">
        <f t="shared" si="29"/>
        <v>#VALUE!</v>
      </c>
      <c r="AA251" s="43" t="str">
        <f t="shared" si="25"/>
        <v/>
      </c>
      <c r="AB251" s="43" t="str">
        <f t="shared" si="30"/>
        <v/>
      </c>
      <c r="AC251" s="81" t="str">
        <f t="shared" si="32"/>
        <v>NO</v>
      </c>
      <c r="AD251" s="38"/>
    </row>
    <row r="252" spans="7:30" ht="15" x14ac:dyDescent="0.2">
      <c r="G252" s="46"/>
      <c r="H252" s="46"/>
      <c r="I252" s="46"/>
      <c r="J252" s="46"/>
      <c r="K252" s="46"/>
      <c r="L252" s="59"/>
      <c r="M252" s="66"/>
      <c r="N252" s="75"/>
      <c r="O252" s="60"/>
      <c r="P252" s="43" t="str">
        <f t="shared" si="24"/>
        <v/>
      </c>
      <c r="Q252" s="81" t="str">
        <f t="shared" si="26"/>
        <v/>
      </c>
      <c r="S252" s="59"/>
      <c r="V252" s="60"/>
      <c r="X252" s="45" t="str">
        <f t="shared" si="27"/>
        <v/>
      </c>
      <c r="Y252" s="45" t="str">
        <f t="shared" si="28"/>
        <v/>
      </c>
      <c r="Z252" s="86" t="e">
        <f t="shared" si="29"/>
        <v>#VALUE!</v>
      </c>
      <c r="AA252" s="43" t="str">
        <f t="shared" si="25"/>
        <v/>
      </c>
      <c r="AB252" s="43" t="str">
        <f t="shared" si="30"/>
        <v/>
      </c>
      <c r="AC252" s="81" t="str">
        <f t="shared" si="32"/>
        <v>NO</v>
      </c>
      <c r="AD252" s="38"/>
    </row>
    <row r="253" spans="7:30" ht="15" x14ac:dyDescent="0.2">
      <c r="G253" s="46"/>
      <c r="H253" s="46"/>
      <c r="I253" s="46"/>
      <c r="J253" s="46"/>
      <c r="K253" s="46"/>
      <c r="L253" s="59"/>
      <c r="M253" s="66"/>
      <c r="N253" s="75"/>
      <c r="O253" s="60"/>
      <c r="P253" s="43" t="str">
        <f t="shared" si="24"/>
        <v/>
      </c>
      <c r="Q253" s="81" t="str">
        <f t="shared" si="26"/>
        <v/>
      </c>
      <c r="S253" s="59"/>
      <c r="V253" s="60"/>
      <c r="X253" s="45" t="str">
        <f t="shared" si="27"/>
        <v/>
      </c>
      <c r="Y253" s="45" t="str">
        <f t="shared" si="28"/>
        <v/>
      </c>
      <c r="Z253" s="86" t="e">
        <f t="shared" si="29"/>
        <v>#VALUE!</v>
      </c>
      <c r="AA253" s="43" t="str">
        <f t="shared" si="25"/>
        <v/>
      </c>
      <c r="AB253" s="43" t="str">
        <f t="shared" si="30"/>
        <v/>
      </c>
      <c r="AC253" s="81" t="str">
        <f t="shared" si="32"/>
        <v>NO</v>
      </c>
      <c r="AD253" s="38"/>
    </row>
    <row r="254" spans="7:30" ht="15" x14ac:dyDescent="0.2">
      <c r="G254" s="46"/>
      <c r="H254" s="46"/>
      <c r="I254" s="46"/>
      <c r="J254" s="46"/>
      <c r="K254" s="46"/>
      <c r="L254" s="59"/>
      <c r="M254" s="66"/>
      <c r="N254" s="75"/>
      <c r="O254" s="60"/>
      <c r="P254" s="43" t="str">
        <f t="shared" si="24"/>
        <v/>
      </c>
      <c r="Q254" s="81" t="str">
        <f t="shared" si="26"/>
        <v/>
      </c>
      <c r="S254" s="59"/>
      <c r="V254" s="60"/>
      <c r="X254" s="45" t="str">
        <f t="shared" si="27"/>
        <v/>
      </c>
      <c r="Y254" s="45" t="str">
        <f t="shared" si="28"/>
        <v/>
      </c>
      <c r="Z254" s="86" t="e">
        <f t="shared" si="29"/>
        <v>#VALUE!</v>
      </c>
      <c r="AA254" s="43" t="str">
        <f t="shared" si="25"/>
        <v/>
      </c>
      <c r="AB254" s="43" t="str">
        <f t="shared" si="30"/>
        <v/>
      </c>
      <c r="AC254" s="81" t="str">
        <f t="shared" si="32"/>
        <v>NO</v>
      </c>
      <c r="AD254" s="38"/>
    </row>
    <row r="255" spans="7:30" ht="15" x14ac:dyDescent="0.2">
      <c r="G255" s="46"/>
      <c r="H255" s="46"/>
      <c r="I255" s="46"/>
      <c r="J255" s="46"/>
      <c r="K255" s="46"/>
      <c r="L255" s="59"/>
      <c r="M255" s="66"/>
      <c r="N255" s="75"/>
      <c r="O255" s="60"/>
      <c r="P255" s="43" t="str">
        <f t="shared" si="24"/>
        <v/>
      </c>
      <c r="Q255" s="81" t="str">
        <f t="shared" si="26"/>
        <v/>
      </c>
      <c r="S255" s="59"/>
      <c r="V255" s="60"/>
      <c r="X255" s="45" t="str">
        <f t="shared" si="27"/>
        <v/>
      </c>
      <c r="Y255" s="45" t="str">
        <f t="shared" si="28"/>
        <v/>
      </c>
      <c r="Z255" s="86" t="e">
        <f t="shared" si="29"/>
        <v>#VALUE!</v>
      </c>
      <c r="AA255" s="43" t="str">
        <f t="shared" si="25"/>
        <v/>
      </c>
      <c r="AB255" s="43" t="str">
        <f t="shared" si="30"/>
        <v/>
      </c>
      <c r="AC255" s="81" t="str">
        <f t="shared" si="32"/>
        <v>NO</v>
      </c>
      <c r="AD255" s="38"/>
    </row>
    <row r="256" spans="7:30" ht="15" x14ac:dyDescent="0.2">
      <c r="G256" s="46"/>
      <c r="H256" s="46"/>
      <c r="I256" s="46"/>
      <c r="J256" s="46"/>
      <c r="K256" s="46"/>
      <c r="L256" s="59"/>
      <c r="M256" s="66"/>
      <c r="N256" s="75"/>
      <c r="O256" s="60"/>
      <c r="P256" s="43" t="str">
        <f t="shared" si="24"/>
        <v/>
      </c>
      <c r="Q256" s="81" t="str">
        <f t="shared" si="26"/>
        <v/>
      </c>
      <c r="S256" s="59"/>
      <c r="V256" s="60"/>
      <c r="X256" s="45" t="str">
        <f t="shared" si="27"/>
        <v/>
      </c>
      <c r="Y256" s="45" t="str">
        <f t="shared" si="28"/>
        <v/>
      </c>
      <c r="Z256" s="86" t="e">
        <f t="shared" si="29"/>
        <v>#VALUE!</v>
      </c>
      <c r="AA256" s="43" t="str">
        <f t="shared" si="25"/>
        <v/>
      </c>
      <c r="AB256" s="43" t="str">
        <f t="shared" si="30"/>
        <v/>
      </c>
      <c r="AC256" s="81" t="str">
        <f t="shared" si="32"/>
        <v>NO</v>
      </c>
      <c r="AD256" s="38"/>
    </row>
    <row r="257" spans="7:30" ht="15" x14ac:dyDescent="0.2">
      <c r="G257" s="46"/>
      <c r="H257" s="46"/>
      <c r="I257" s="46"/>
      <c r="J257" s="46"/>
      <c r="K257" s="46"/>
      <c r="L257" s="59"/>
      <c r="M257" s="66"/>
      <c r="N257" s="75"/>
      <c r="O257" s="60"/>
      <c r="P257" s="43" t="str">
        <f t="shared" si="24"/>
        <v/>
      </c>
      <c r="Q257" s="81" t="str">
        <f t="shared" si="26"/>
        <v/>
      </c>
      <c r="S257" s="59"/>
      <c r="V257" s="60"/>
      <c r="X257" s="45" t="str">
        <f t="shared" si="27"/>
        <v/>
      </c>
      <c r="Y257" s="45" t="str">
        <f t="shared" si="28"/>
        <v/>
      </c>
      <c r="Z257" s="86" t="e">
        <f t="shared" si="29"/>
        <v>#VALUE!</v>
      </c>
      <c r="AA257" s="43" t="str">
        <f t="shared" si="25"/>
        <v/>
      </c>
      <c r="AB257" s="43" t="str">
        <f t="shared" si="30"/>
        <v/>
      </c>
      <c r="AC257" s="81" t="str">
        <f t="shared" si="32"/>
        <v>NO</v>
      </c>
      <c r="AD257" s="38"/>
    </row>
    <row r="258" spans="7:30" ht="15" x14ac:dyDescent="0.2">
      <c r="G258" s="46"/>
      <c r="H258" s="46"/>
      <c r="I258" s="46"/>
      <c r="J258" s="46"/>
      <c r="K258" s="46"/>
      <c r="L258" s="59"/>
      <c r="M258" s="66"/>
      <c r="N258" s="75"/>
      <c r="O258" s="60"/>
      <c r="P258" s="43" t="str">
        <f t="shared" si="24"/>
        <v/>
      </c>
      <c r="Q258" s="81" t="str">
        <f t="shared" si="26"/>
        <v/>
      </c>
      <c r="S258" s="59"/>
      <c r="V258" s="60"/>
      <c r="X258" s="45" t="str">
        <f t="shared" si="27"/>
        <v/>
      </c>
      <c r="Y258" s="45" t="str">
        <f t="shared" si="28"/>
        <v/>
      </c>
      <c r="Z258" s="86" t="e">
        <f t="shared" si="29"/>
        <v>#VALUE!</v>
      </c>
      <c r="AA258" s="43" t="str">
        <f t="shared" si="25"/>
        <v/>
      </c>
      <c r="AB258" s="43" t="str">
        <f t="shared" si="30"/>
        <v/>
      </c>
      <c r="AC258" s="81" t="str">
        <f t="shared" si="32"/>
        <v>NO</v>
      </c>
      <c r="AD258" s="38"/>
    </row>
    <row r="259" spans="7:30" ht="15" x14ac:dyDescent="0.2">
      <c r="G259" s="46"/>
      <c r="H259" s="46"/>
      <c r="I259" s="46"/>
      <c r="J259" s="46"/>
      <c r="K259" s="46"/>
      <c r="L259" s="59"/>
      <c r="M259" s="66"/>
      <c r="N259" s="75"/>
      <c r="O259" s="60"/>
      <c r="P259" s="43" t="str">
        <f t="shared" si="24"/>
        <v/>
      </c>
      <c r="Q259" s="81" t="str">
        <f t="shared" si="26"/>
        <v/>
      </c>
      <c r="S259" s="59"/>
      <c r="V259" s="60"/>
      <c r="X259" s="45" t="str">
        <f t="shared" si="27"/>
        <v/>
      </c>
      <c r="Y259" s="45" t="str">
        <f t="shared" si="28"/>
        <v/>
      </c>
      <c r="Z259" s="86" t="e">
        <f t="shared" si="29"/>
        <v>#VALUE!</v>
      </c>
      <c r="AA259" s="43" t="str">
        <f t="shared" si="25"/>
        <v/>
      </c>
      <c r="AB259" s="43" t="str">
        <f t="shared" si="30"/>
        <v/>
      </c>
      <c r="AC259" s="81" t="str">
        <f t="shared" si="32"/>
        <v>NO</v>
      </c>
      <c r="AD259" s="38"/>
    </row>
    <row r="260" spans="7:30" ht="15" x14ac:dyDescent="0.2">
      <c r="G260" s="46"/>
      <c r="H260" s="46"/>
      <c r="I260" s="46"/>
      <c r="J260" s="46"/>
      <c r="K260" s="46"/>
      <c r="L260" s="59"/>
      <c r="M260" s="66"/>
      <c r="N260" s="75"/>
      <c r="O260" s="60"/>
      <c r="P260" s="43" t="str">
        <f t="shared" si="24"/>
        <v/>
      </c>
      <c r="Q260" s="81" t="str">
        <f t="shared" si="26"/>
        <v/>
      </c>
      <c r="S260" s="59"/>
      <c r="V260" s="60"/>
      <c r="X260" s="45" t="str">
        <f t="shared" si="27"/>
        <v/>
      </c>
      <c r="Y260" s="45" t="str">
        <f t="shared" si="28"/>
        <v/>
      </c>
      <c r="Z260" s="86" t="e">
        <f t="shared" si="29"/>
        <v>#VALUE!</v>
      </c>
      <c r="AA260" s="43" t="str">
        <f t="shared" si="25"/>
        <v/>
      </c>
      <c r="AB260" s="43" t="str">
        <f t="shared" si="30"/>
        <v/>
      </c>
      <c r="AC260" s="81" t="str">
        <f t="shared" si="32"/>
        <v>NO</v>
      </c>
      <c r="AD260" s="38"/>
    </row>
    <row r="261" spans="7:30" ht="15" x14ac:dyDescent="0.2">
      <c r="G261" s="46"/>
      <c r="H261" s="46"/>
      <c r="I261" s="46"/>
      <c r="J261" s="46"/>
      <c r="K261" s="46"/>
      <c r="L261" s="59"/>
      <c r="M261" s="66"/>
      <c r="N261" s="75"/>
      <c r="O261" s="60"/>
      <c r="P261" s="43" t="str">
        <f t="shared" si="24"/>
        <v/>
      </c>
      <c r="Q261" s="81" t="str">
        <f t="shared" si="26"/>
        <v/>
      </c>
      <c r="S261" s="59"/>
      <c r="V261" s="60"/>
      <c r="X261" s="45" t="str">
        <f t="shared" si="27"/>
        <v/>
      </c>
      <c r="Y261" s="45" t="str">
        <f t="shared" si="28"/>
        <v/>
      </c>
      <c r="Z261" s="86" t="e">
        <f t="shared" si="29"/>
        <v>#VALUE!</v>
      </c>
      <c r="AA261" s="43" t="str">
        <f t="shared" si="25"/>
        <v/>
      </c>
      <c r="AB261" s="43" t="str">
        <f t="shared" si="30"/>
        <v/>
      </c>
      <c r="AC261" s="81" t="str">
        <f t="shared" si="32"/>
        <v>NO</v>
      </c>
      <c r="AD261" s="38"/>
    </row>
    <row r="262" spans="7:30" ht="15" x14ac:dyDescent="0.2">
      <c r="G262" s="46"/>
      <c r="H262" s="46"/>
      <c r="I262" s="46"/>
      <c r="J262" s="46"/>
      <c r="K262" s="46"/>
      <c r="L262" s="59"/>
      <c r="M262" s="66"/>
      <c r="N262" s="75"/>
      <c r="O262" s="60"/>
      <c r="P262" s="43" t="str">
        <f t="shared" si="24"/>
        <v/>
      </c>
      <c r="Q262" s="81" t="str">
        <f t="shared" si="26"/>
        <v/>
      </c>
      <c r="S262" s="59"/>
      <c r="V262" s="60"/>
      <c r="X262" s="45" t="str">
        <f t="shared" si="27"/>
        <v/>
      </c>
      <c r="Y262" s="45" t="str">
        <f t="shared" si="28"/>
        <v/>
      </c>
      <c r="Z262" s="86" t="e">
        <f t="shared" si="29"/>
        <v>#VALUE!</v>
      </c>
      <c r="AA262" s="43" t="str">
        <f t="shared" si="25"/>
        <v/>
      </c>
      <c r="AB262" s="43" t="str">
        <f t="shared" si="30"/>
        <v/>
      </c>
      <c r="AC262" s="81" t="str">
        <f t="shared" si="32"/>
        <v>NO</v>
      </c>
      <c r="AD262" s="38"/>
    </row>
    <row r="263" spans="7:30" ht="15" x14ac:dyDescent="0.2">
      <c r="G263" s="46"/>
      <c r="H263" s="46"/>
      <c r="I263" s="46"/>
      <c r="J263" s="46"/>
      <c r="K263" s="46"/>
      <c r="L263" s="59"/>
      <c r="M263" s="66"/>
      <c r="N263" s="75"/>
      <c r="O263" s="60"/>
      <c r="P263" s="43" t="str">
        <f t="shared" si="24"/>
        <v/>
      </c>
      <c r="Q263" s="81" t="str">
        <f t="shared" si="26"/>
        <v/>
      </c>
      <c r="S263" s="59"/>
      <c r="V263" s="60"/>
      <c r="X263" s="45" t="str">
        <f t="shared" si="27"/>
        <v/>
      </c>
      <c r="Y263" s="45" t="str">
        <f t="shared" si="28"/>
        <v/>
      </c>
      <c r="Z263" s="86" t="e">
        <f t="shared" si="29"/>
        <v>#VALUE!</v>
      </c>
      <c r="AA263" s="43" t="str">
        <f t="shared" si="25"/>
        <v/>
      </c>
      <c r="AB263" s="43" t="str">
        <f t="shared" si="30"/>
        <v/>
      </c>
      <c r="AC263" s="81" t="str">
        <f t="shared" si="32"/>
        <v>NO</v>
      </c>
      <c r="AD263" s="38"/>
    </row>
    <row r="264" spans="7:30" ht="15" x14ac:dyDescent="0.2">
      <c r="G264" s="46"/>
      <c r="H264" s="46"/>
      <c r="I264" s="46"/>
      <c r="J264" s="46"/>
      <c r="K264" s="46"/>
      <c r="L264" s="70"/>
      <c r="M264" s="71"/>
      <c r="N264" s="72"/>
      <c r="O264" s="73"/>
      <c r="P264" s="74" t="str">
        <f t="shared" si="24"/>
        <v/>
      </c>
      <c r="Q264" s="82" t="str">
        <f t="shared" si="26"/>
        <v/>
      </c>
      <c r="S264" s="70"/>
      <c r="T264" s="93"/>
      <c r="U264" s="72"/>
      <c r="V264" s="73"/>
      <c r="X264" s="76" t="str">
        <f t="shared" si="27"/>
        <v/>
      </c>
      <c r="Y264" s="76" t="str">
        <f t="shared" si="28"/>
        <v/>
      </c>
      <c r="Z264" s="87" t="e">
        <f t="shared" si="29"/>
        <v>#VALUE!</v>
      </c>
      <c r="AA264" s="74" t="str">
        <f t="shared" si="25"/>
        <v/>
      </c>
      <c r="AB264" s="74" t="str">
        <f t="shared" si="30"/>
        <v/>
      </c>
      <c r="AC264" s="82" t="str">
        <f t="shared" si="32"/>
        <v>NO</v>
      </c>
      <c r="AD264" s="38"/>
    </row>
  </sheetData>
  <protectedRanges>
    <protectedRange sqref="M13:M264 T13" name="Rango1"/>
  </protectedRanges>
  <autoFilter ref="L12:AC264"/>
  <dataConsolidate link="1"/>
  <mergeCells count="10">
    <mergeCell ref="B31:F31"/>
    <mergeCell ref="B39:F39"/>
    <mergeCell ref="B47:F47"/>
    <mergeCell ref="B2:E2"/>
    <mergeCell ref="B10:E11"/>
    <mergeCell ref="L10:M11"/>
    <mergeCell ref="S10:T11"/>
    <mergeCell ref="H13:J13"/>
    <mergeCell ref="B13:D13"/>
    <mergeCell ref="B23:F23"/>
  </mergeCells>
  <conditionalFormatting sqref="D29">
    <cfRule type="cellIs" dxfId="3" priority="7" operator="notEqual">
      <formula>$D$16</formula>
    </cfRule>
  </conditionalFormatting>
  <conditionalFormatting sqref="D37">
    <cfRule type="cellIs" dxfId="2" priority="6" operator="notEqual">
      <formula>$D$17</formula>
    </cfRule>
  </conditionalFormatting>
  <conditionalFormatting sqref="D45">
    <cfRule type="cellIs" dxfId="1" priority="5" operator="notEqual">
      <formula>$D$18</formula>
    </cfRule>
  </conditionalFormatting>
  <conditionalFormatting sqref="D53">
    <cfRule type="cellIs" dxfId="0" priority="1" operator="notEqual">
      <formula>-$D$19</formula>
    </cfRule>
  </conditionalFormatting>
  <pageMargins left="0.7" right="0.7" top="0.75" bottom="0.75" header="0.3" footer="0.3"/>
  <pageSetup scale="51" orientation="landscape"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zoomScale="150" zoomScaleNormal="150" workbookViewId="0">
      <selection activeCell="B2" sqref="B2"/>
    </sheetView>
  </sheetViews>
  <sheetFormatPr baseColWidth="10" defaultRowHeight="15" x14ac:dyDescent="0.25"/>
  <cols>
    <col min="1" max="1" width="12.140625" bestFit="1" customWidth="1"/>
  </cols>
  <sheetData>
    <row r="1" spans="1:5" x14ac:dyDescent="0.25">
      <c r="A1" s="245" t="s">
        <v>15</v>
      </c>
      <c r="B1" s="245"/>
    </row>
    <row r="2" spans="1:5" x14ac:dyDescent="0.25">
      <c r="A2" s="1" t="s">
        <v>0</v>
      </c>
      <c r="B2" s="3">
        <v>1</v>
      </c>
      <c r="E2" s="126"/>
    </row>
    <row r="3" spans="1:5" x14ac:dyDescent="0.25">
      <c r="A3" s="1" t="s">
        <v>744</v>
      </c>
      <c r="B3" s="3">
        <v>0.7</v>
      </c>
      <c r="E3" s="126"/>
    </row>
    <row r="4" spans="1:5" s="2" customFormat="1" x14ac:dyDescent="0.25">
      <c r="A4" s="1" t="s">
        <v>745</v>
      </c>
      <c r="B4" s="3">
        <v>0.3</v>
      </c>
      <c r="E4" s="126"/>
    </row>
    <row r="5" spans="1:5" x14ac:dyDescent="0.25">
      <c r="A5" s="1" t="s">
        <v>1</v>
      </c>
      <c r="B5" s="3">
        <v>0.01</v>
      </c>
      <c r="E5" s="126"/>
    </row>
    <row r="6" spans="1:5" x14ac:dyDescent="0.25">
      <c r="A6" s="2"/>
      <c r="B6" s="2"/>
    </row>
    <row r="7" spans="1:5" x14ac:dyDescent="0.25">
      <c r="A7" s="245" t="s">
        <v>16</v>
      </c>
      <c r="B7" s="245"/>
    </row>
    <row r="8" spans="1:5" x14ac:dyDescent="0.25">
      <c r="A8" s="1" t="s">
        <v>2</v>
      </c>
      <c r="B8" s="3">
        <v>0.5</v>
      </c>
    </row>
    <row r="9" spans="1:5" x14ac:dyDescent="0.25">
      <c r="A9" s="1" t="s">
        <v>3</v>
      </c>
      <c r="B9" s="3">
        <v>0.25</v>
      </c>
    </row>
    <row r="10" spans="1:5" x14ac:dyDescent="0.25">
      <c r="A10" s="1" t="s">
        <v>4</v>
      </c>
      <c r="B10" s="3">
        <v>0.1</v>
      </c>
    </row>
    <row r="11" spans="1:5" x14ac:dyDescent="0.25">
      <c r="A11" s="1" t="s">
        <v>5</v>
      </c>
      <c r="B11" s="3">
        <v>0</v>
      </c>
    </row>
  </sheetData>
  <mergeCells count="2">
    <mergeCell ref="A1:B1"/>
    <mergeCell ref="A7: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INSTRUCTIVO</vt:lpstr>
      <vt:lpstr>BASE DE DATOS</vt:lpstr>
      <vt:lpstr>Hoja1</vt:lpstr>
      <vt:lpstr>TABLA DINÁMICA</vt:lpstr>
      <vt:lpstr>Hoja2</vt:lpstr>
      <vt:lpstr>PLANTILLA</vt:lpstr>
      <vt:lpstr>%.</vt:lpstr>
      <vt:lpstr>PLANTILLA!Área_de_impresión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Valencia Ceballos</dc:creator>
  <cp:lastModifiedBy>DIANA MARIA GRANADA CONTRERAS</cp:lastModifiedBy>
  <dcterms:created xsi:type="dcterms:W3CDTF">2017-06-22T21:17:10Z</dcterms:created>
  <dcterms:modified xsi:type="dcterms:W3CDTF">2021-08-11T23:02:53Z</dcterms:modified>
</cp:coreProperties>
</file>