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n.grajales\Desktop\INVITACIÓN TRANSPORTE -NUEVA\CALIFICACIÓN\"/>
    </mc:Choice>
  </mc:AlternateContent>
  <bookViews>
    <workbookView xWindow="0" yWindow="0" windowWidth="15600" windowHeight="7155"/>
  </bookViews>
  <sheets>
    <sheet name="RECEPCIÓN DE PROPUESTAS" sheetId="2" r:id="rId1"/>
    <sheet name="VERI_REQUISITOS _HABILITANTES" sheetId="1" r:id="rId2"/>
    <sheet name="ANEXO 4A_CAMIONETAS 4x2 y 4x4" sheetId="3" r:id="rId3"/>
    <sheet name="ANEXO 4A_MICROBÚS" sheetId="4" r:id="rId4"/>
    <sheet name="SUMATORIA" sheetId="5" r:id="rId5"/>
  </sheets>
  <definedNames>
    <definedName name="_ftn1" localSheetId="2">'ANEXO 4A_CAMIONETAS 4x2 y 4x4'!#REF!</definedName>
    <definedName name="_ftn1" localSheetId="3">'ANEXO 4A_MICROBÚS'!#REF!</definedName>
    <definedName name="_ftn10" localSheetId="2">'ANEXO 4A_CAMIONETAS 4x2 y 4x4'!$A$103</definedName>
    <definedName name="_ftn10" localSheetId="3">'ANEXO 4A_MICROBÚS'!$A$103</definedName>
    <definedName name="_ftn11" localSheetId="2">'ANEXO 4A_CAMIONETAS 4x2 y 4x4'!#REF!</definedName>
    <definedName name="_ftn11" localSheetId="3">'ANEXO 4A_MICROBÚS'!#REF!</definedName>
    <definedName name="_ftn12" localSheetId="2">'ANEXO 4A_CAMIONETAS 4x2 y 4x4'!#REF!</definedName>
    <definedName name="_ftn12" localSheetId="3">'ANEXO 4A_MICROBÚS'!#REF!</definedName>
    <definedName name="_ftn13" localSheetId="2">'ANEXO 4A_CAMIONETAS 4x2 y 4x4'!#REF!</definedName>
    <definedName name="_ftn13" localSheetId="3">'ANEXO 4A_MICROBÚS'!#REF!</definedName>
    <definedName name="_ftn14" localSheetId="2">'ANEXO 4A_CAMIONETAS 4x2 y 4x4'!#REF!</definedName>
    <definedName name="_ftn14" localSheetId="3">'ANEXO 4A_MICROBÚS'!#REF!</definedName>
    <definedName name="_ftn2" localSheetId="2">'ANEXO 4A_CAMIONETAS 4x2 y 4x4'!#REF!</definedName>
    <definedName name="_ftn2" localSheetId="3">'ANEXO 4A_MICROBÚS'!#REF!</definedName>
    <definedName name="_ftn3" localSheetId="2">'ANEXO 4A_CAMIONETAS 4x2 y 4x4'!#REF!</definedName>
    <definedName name="_ftn3" localSheetId="3">'ANEXO 4A_MICROBÚS'!#REF!</definedName>
    <definedName name="_ftn4" localSheetId="2">'ANEXO 4A_CAMIONETAS 4x2 y 4x4'!#REF!</definedName>
    <definedName name="_ftn4" localSheetId="3">'ANEXO 4A_MICROBÚS'!#REF!</definedName>
    <definedName name="_ftn5" localSheetId="2">'ANEXO 4A_CAMIONETAS 4x2 y 4x4'!#REF!</definedName>
    <definedName name="_ftn5" localSheetId="3">'ANEXO 4A_MICROBÚS'!#REF!</definedName>
    <definedName name="_ftn6" localSheetId="2">'ANEXO 4A_CAMIONETAS 4x2 y 4x4'!#REF!</definedName>
    <definedName name="_ftn6" localSheetId="3">'ANEXO 4A_MICROBÚS'!#REF!</definedName>
    <definedName name="_ftn7" localSheetId="2">'ANEXO 4A_CAMIONETAS 4x2 y 4x4'!#REF!</definedName>
    <definedName name="_ftn7" localSheetId="3">'ANEXO 4A_MICROBÚS'!#REF!</definedName>
    <definedName name="_ftn8" localSheetId="2">'ANEXO 4A_CAMIONETAS 4x2 y 4x4'!$A$98</definedName>
    <definedName name="_ftn8" localSheetId="3">'ANEXO 4A_MICROBÚS'!$A$98</definedName>
    <definedName name="_ftn9" localSheetId="2">'ANEXO 4A_CAMIONETAS 4x2 y 4x4'!$A$102</definedName>
    <definedName name="_ftn9" localSheetId="3">'ANEXO 4A_MICROBÚS'!$A$102</definedName>
    <definedName name="_ftnref10" localSheetId="2">'ANEXO 4A_CAMIONETAS 4x2 y 4x4'!#REF!</definedName>
    <definedName name="_ftnref10" localSheetId="3">'ANEXO 4A_MICROBÚS'!#REF!</definedName>
    <definedName name="_ftnref11" localSheetId="2">'ANEXO 4A_CAMIONETAS 4x2 y 4x4'!#REF!</definedName>
    <definedName name="_ftnref11" localSheetId="3">'ANEXO 4A_MICROBÚS'!#REF!</definedName>
    <definedName name="_ftnref12" localSheetId="2">'ANEXO 4A_CAMIONETAS 4x2 y 4x4'!#REF!</definedName>
    <definedName name="_ftnref12" localSheetId="3">'ANEXO 4A_MICROBÚS'!#REF!</definedName>
    <definedName name="_ftnref13" localSheetId="2">'ANEXO 4A_CAMIONETAS 4x2 y 4x4'!#REF!</definedName>
    <definedName name="_ftnref13" localSheetId="3">'ANEXO 4A_MICROBÚS'!#REF!</definedName>
    <definedName name="_ftnref14" localSheetId="2">'ANEXO 4A_CAMIONETAS 4x2 y 4x4'!#REF!</definedName>
    <definedName name="_ftnref14" localSheetId="3">'ANEXO 4A_MICROBÚS'!#REF!</definedName>
    <definedName name="_ftnref5" localSheetId="2">'ANEXO 4A_CAMIONETAS 4x2 y 4x4'!#REF!</definedName>
    <definedName name="_ftnref5" localSheetId="3">'ANEXO 4A_MICROBÚS'!#REF!</definedName>
    <definedName name="_ftnref6" localSheetId="2">'ANEXO 4A_CAMIONETAS 4x2 y 4x4'!#REF!</definedName>
    <definedName name="_ftnref6" localSheetId="3">'ANEXO 4A_MICROBÚS'!#REF!</definedName>
    <definedName name="_ftnref7" localSheetId="2">'ANEXO 4A_CAMIONETAS 4x2 y 4x4'!#REF!</definedName>
    <definedName name="_ftnref7" localSheetId="3">'ANEXO 4A_MICROBÚS'!#REF!</definedName>
    <definedName name="_ftnref8" localSheetId="2">'ANEXO 4A_CAMIONETAS 4x2 y 4x4'!#REF!</definedName>
    <definedName name="_ftnref8" localSheetId="3">'ANEXO 4A_MICROBÚS'!#REF!</definedName>
    <definedName name="_ftnref9" localSheetId="2">'ANEXO 4A_CAMIONETAS 4x2 y 4x4'!#REF!</definedName>
    <definedName name="_ftnref9" localSheetId="3">'ANEXO 4A_MICROBÚS'!#REF!</definedName>
    <definedName name="_xlnm.Print_Area" localSheetId="2">'ANEXO 4A_CAMIONETAS 4x2 y 4x4'!$A$1:$AT$108</definedName>
    <definedName name="_xlnm.Print_Area" localSheetId="3">'ANEXO 4A_MICROBÚS'!$A$1:$AT$108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4" l="1"/>
  <c r="D7"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49" i="4"/>
  <c r="E54" i="4"/>
  <c r="E56" i="4"/>
  <c r="E57" i="4"/>
  <c r="E58" i="4"/>
  <c r="E59" i="4"/>
  <c r="E62" i="4"/>
  <c r="E64" i="4"/>
  <c r="E68" i="4"/>
  <c r="E69" i="4"/>
  <c r="E71" i="4"/>
  <c r="E75" i="4"/>
  <c r="E76" i="4"/>
  <c r="E78" i="4"/>
  <c r="E82" i="4"/>
  <c r="E88" i="4"/>
  <c r="E93" i="4"/>
  <c r="E96" i="4"/>
  <c r="E97"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49" i="4"/>
  <c r="F27" i="4"/>
  <c r="F28" i="4"/>
  <c r="F29" i="4"/>
  <c r="F30" i="4"/>
  <c r="F31" i="4"/>
  <c r="F32" i="4"/>
  <c r="F33" i="4"/>
  <c r="F34" i="4"/>
  <c r="F35" i="4"/>
  <c r="F36" i="4"/>
  <c r="F37" i="4"/>
  <c r="F38" i="4"/>
  <c r="F39" i="4"/>
  <c r="F40" i="4"/>
  <c r="F41" i="4"/>
  <c r="F42" i="4"/>
  <c r="F43" i="4"/>
  <c r="F26" i="4"/>
  <c r="D27" i="4"/>
  <c r="D28" i="4"/>
  <c r="D29" i="4"/>
  <c r="D30" i="4"/>
  <c r="D31" i="4"/>
  <c r="D32" i="4"/>
  <c r="D33" i="4"/>
  <c r="D34" i="4"/>
  <c r="D35" i="4"/>
  <c r="D36" i="4"/>
  <c r="D37" i="4"/>
  <c r="D38" i="4"/>
  <c r="D39" i="4"/>
  <c r="D40" i="4"/>
  <c r="D41" i="4"/>
  <c r="D42" i="4"/>
  <c r="D43" i="4"/>
  <c r="D26" i="4"/>
  <c r="D10" i="4"/>
  <c r="D11" i="4"/>
  <c r="D12" i="4"/>
  <c r="D13" i="4"/>
  <c r="D14" i="4"/>
  <c r="D15" i="4"/>
  <c r="D16" i="4"/>
  <c r="D17" i="4"/>
  <c r="D18" i="4"/>
  <c r="D19" i="4"/>
  <c r="D20" i="4"/>
  <c r="D21" i="4"/>
  <c r="AB4" i="4"/>
  <c r="AB25" i="4"/>
  <c r="AB47" i="4"/>
  <c r="D9" i="4"/>
  <c r="AB9" i="4"/>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49" i="3"/>
  <c r="E54" i="3"/>
  <c r="E55" i="3"/>
  <c r="E56" i="3"/>
  <c r="E57" i="3"/>
  <c r="E58" i="3"/>
  <c r="E59" i="3"/>
  <c r="E60" i="3"/>
  <c r="E61" i="3"/>
  <c r="E62" i="3"/>
  <c r="E63" i="3"/>
  <c r="E64" i="3"/>
  <c r="E65" i="3"/>
  <c r="E66" i="3"/>
  <c r="E67" i="3"/>
  <c r="E68" i="3"/>
  <c r="E69" i="3"/>
  <c r="E70" i="3"/>
  <c r="E71" i="3"/>
  <c r="E72" i="3"/>
  <c r="E75" i="3"/>
  <c r="E76" i="3"/>
  <c r="E78" i="3"/>
  <c r="E79" i="3"/>
  <c r="E80" i="3"/>
  <c r="E81" i="3"/>
  <c r="E82" i="3"/>
  <c r="E83" i="3"/>
  <c r="E84" i="3"/>
  <c r="E85" i="3"/>
  <c r="E88" i="3"/>
  <c r="E89" i="3"/>
  <c r="E90" i="3"/>
  <c r="E91" i="3"/>
  <c r="E92" i="3"/>
  <c r="E93" i="3"/>
  <c r="E94" i="3"/>
  <c r="E95" i="3"/>
  <c r="E96" i="3"/>
  <c r="E97" i="3"/>
  <c r="E98" i="3"/>
  <c r="E99" i="3"/>
  <c r="E100" i="3"/>
  <c r="E101" i="3"/>
  <c r="E102" i="3"/>
  <c r="E103" i="3"/>
  <c r="E104" i="3"/>
  <c r="E105"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49" i="3"/>
  <c r="F27" i="3"/>
  <c r="F28" i="3"/>
  <c r="F29" i="3"/>
  <c r="F30" i="3"/>
  <c r="F31" i="3"/>
  <c r="F32" i="3"/>
  <c r="F33" i="3"/>
  <c r="F34" i="3"/>
  <c r="F35" i="3"/>
  <c r="F36" i="3"/>
  <c r="F37" i="3"/>
  <c r="F38" i="3"/>
  <c r="F39" i="3"/>
  <c r="F40" i="3"/>
  <c r="F41" i="3"/>
  <c r="F42" i="3"/>
  <c r="F43" i="3"/>
  <c r="F26" i="3"/>
  <c r="D27" i="3"/>
  <c r="D28" i="3"/>
  <c r="D29" i="3"/>
  <c r="D30" i="3"/>
  <c r="D31" i="3"/>
  <c r="D32" i="3"/>
  <c r="D33" i="3"/>
  <c r="D34" i="3"/>
  <c r="D35" i="3"/>
  <c r="D36" i="3"/>
  <c r="D37" i="3"/>
  <c r="D38" i="3"/>
  <c r="D39" i="3"/>
  <c r="D40" i="3"/>
  <c r="D41" i="3"/>
  <c r="D42" i="3"/>
  <c r="D43" i="3"/>
  <c r="D26" i="3"/>
  <c r="D8" i="3"/>
  <c r="D9" i="3"/>
  <c r="D10" i="3"/>
  <c r="D11" i="3"/>
  <c r="D12" i="3"/>
  <c r="D13" i="3"/>
  <c r="D14" i="3"/>
  <c r="D15" i="3"/>
  <c r="D16" i="3"/>
  <c r="D17" i="3"/>
  <c r="D18" i="3"/>
  <c r="D19" i="3"/>
  <c r="D20" i="3"/>
  <c r="D21" i="3"/>
  <c r="D7" i="3"/>
  <c r="A1" i="5"/>
  <c r="B7" i="5"/>
  <c r="B6" i="5"/>
  <c r="B5" i="5"/>
  <c r="B4" i="5"/>
  <c r="B3" i="5"/>
  <c r="AR47" i="4"/>
  <c r="AN47" i="4"/>
  <c r="AJ47" i="4"/>
  <c r="AF47" i="4"/>
  <c r="X46" i="4"/>
  <c r="T46" i="4"/>
  <c r="T4" i="4"/>
  <c r="P46" i="4"/>
  <c r="L46" i="4"/>
  <c r="H46" i="4"/>
  <c r="AR25" i="4"/>
  <c r="AN25" i="4"/>
  <c r="AJ25" i="4"/>
  <c r="AF25" i="4"/>
  <c r="X23" i="4"/>
  <c r="T23" i="4"/>
  <c r="P23" i="4"/>
  <c r="L23" i="4"/>
  <c r="H23" i="4"/>
  <c r="AN4" i="4"/>
  <c r="P4" i="4"/>
  <c r="AR47" i="3"/>
  <c r="AN47" i="3"/>
  <c r="AJ47" i="3"/>
  <c r="AF47" i="3"/>
  <c r="AB47" i="3"/>
  <c r="X4" i="3"/>
  <c r="X46" i="3"/>
  <c r="T46" i="3"/>
  <c r="P46" i="3"/>
  <c r="L46" i="3"/>
  <c r="H46" i="3"/>
  <c r="A1" i="3"/>
  <c r="AR25" i="3"/>
  <c r="AN25" i="3"/>
  <c r="AJ25" i="3"/>
  <c r="AF25" i="3"/>
  <c r="X23" i="3"/>
  <c r="T23" i="3"/>
  <c r="P23" i="3"/>
  <c r="L23" i="3"/>
  <c r="H23" i="3"/>
  <c r="H4" i="3"/>
  <c r="AB25" i="3"/>
  <c r="AR4" i="4"/>
  <c r="AJ4" i="4"/>
  <c r="AF4" i="4"/>
  <c r="X4" i="4"/>
  <c r="L4" i="4"/>
  <c r="H4" i="4"/>
  <c r="AR4" i="3"/>
  <c r="AN4" i="3"/>
  <c r="AJ4" i="3"/>
  <c r="AF4" i="3"/>
  <c r="AB4" i="3"/>
  <c r="T4" i="3"/>
  <c r="P4" i="3"/>
  <c r="L4" i="3"/>
  <c r="Q105" i="4"/>
  <c r="AB105" i="4"/>
  <c r="Q104" i="4"/>
  <c r="E104" i="4"/>
  <c r="AC104" i="4"/>
  <c r="AP104" i="4"/>
  <c r="Q103" i="4"/>
  <c r="E103" i="4"/>
  <c r="AC103" i="4"/>
  <c r="Q102" i="4"/>
  <c r="E102" i="4"/>
  <c r="AD102" i="4"/>
  <c r="Q101" i="4"/>
  <c r="Q100" i="4"/>
  <c r="Q99" i="4"/>
  <c r="Q98" i="4"/>
  <c r="AC97" i="4"/>
  <c r="AC96" i="4"/>
  <c r="Q95" i="4"/>
  <c r="E95" i="4"/>
  <c r="AD95" i="4"/>
  <c r="AB95" i="4"/>
  <c r="Q94" i="4"/>
  <c r="E94" i="4"/>
  <c r="AC93" i="4"/>
  <c r="AB93" i="4"/>
  <c r="Q92" i="4"/>
  <c r="E92" i="4"/>
  <c r="Q91" i="4"/>
  <c r="E91" i="4"/>
  <c r="Q90" i="4"/>
  <c r="E90" i="4"/>
  <c r="Q89" i="4"/>
  <c r="AD89" i="4"/>
  <c r="AC88" i="4"/>
  <c r="Q87" i="4"/>
  <c r="AD87" i="4"/>
  <c r="Q86" i="4"/>
  <c r="E86" i="4"/>
  <c r="Q85" i="4"/>
  <c r="E85" i="4"/>
  <c r="Q84" i="4"/>
  <c r="AD84" i="4"/>
  <c r="Q83" i="4"/>
  <c r="E83" i="4"/>
  <c r="AD83" i="4"/>
  <c r="Q81" i="4"/>
  <c r="E81" i="4"/>
  <c r="Q80" i="4"/>
  <c r="E80" i="4"/>
  <c r="Q79" i="4"/>
  <c r="E79" i="4"/>
  <c r="AC78" i="4"/>
  <c r="Q77" i="4"/>
  <c r="AB77" i="4"/>
  <c r="AC76" i="4"/>
  <c r="AD75" i="4"/>
  <c r="Q74" i="4"/>
  <c r="E74" i="4"/>
  <c r="AD74" i="4"/>
  <c r="Q73" i="4"/>
  <c r="E73" i="4"/>
  <c r="AD73" i="4"/>
  <c r="Q72" i="4"/>
  <c r="E72" i="4"/>
  <c r="AD72" i="4"/>
  <c r="Q70" i="4"/>
  <c r="E70" i="4"/>
  <c r="AC69" i="4"/>
  <c r="AB69" i="4"/>
  <c r="AD68" i="4"/>
  <c r="Q67" i="4"/>
  <c r="Q66" i="4"/>
  <c r="E66" i="4"/>
  <c r="Q65" i="4"/>
  <c r="AC64" i="4"/>
  <c r="Q63" i="4"/>
  <c r="AD62" i="4"/>
  <c r="AC62" i="4"/>
  <c r="AB62" i="4"/>
  <c r="Q61" i="4"/>
  <c r="E61" i="4"/>
  <c r="AD61" i="4"/>
  <c r="Q60" i="4"/>
  <c r="E60" i="4"/>
  <c r="AD60" i="4"/>
  <c r="AC60" i="4"/>
  <c r="AC58" i="4"/>
  <c r="AC57" i="4"/>
  <c r="AD56" i="4"/>
  <c r="AC56" i="4"/>
  <c r="Q55" i="4"/>
  <c r="AC54" i="4"/>
  <c r="Q53" i="4"/>
  <c r="E53" i="4"/>
  <c r="Q52" i="4"/>
  <c r="E52" i="4"/>
  <c r="Q51" i="4"/>
  <c r="E51" i="4"/>
  <c r="Q50" i="4"/>
  <c r="E50" i="4"/>
  <c r="Q49" i="4"/>
  <c r="E49" i="4"/>
  <c r="Q43" i="4"/>
  <c r="E43" i="4"/>
  <c r="Q42" i="4"/>
  <c r="Q41" i="4"/>
  <c r="E41" i="4"/>
  <c r="Q40" i="4"/>
  <c r="Q39" i="4"/>
  <c r="E39" i="4"/>
  <c r="AC39" i="4"/>
  <c r="Q38" i="4"/>
  <c r="Q37" i="4"/>
  <c r="E37" i="4"/>
  <c r="Q36" i="4"/>
  <c r="E36" i="4"/>
  <c r="Q35" i="4"/>
  <c r="Q34" i="4"/>
  <c r="AD34" i="4"/>
  <c r="Q33" i="4"/>
  <c r="E33" i="4"/>
  <c r="Q32" i="4"/>
  <c r="E32" i="4"/>
  <c r="Q31" i="4"/>
  <c r="E31" i="4"/>
  <c r="Q30" i="4"/>
  <c r="Q29" i="4"/>
  <c r="E29" i="4"/>
  <c r="Q28" i="4"/>
  <c r="E28" i="4"/>
  <c r="AB28" i="4"/>
  <c r="Q27" i="4"/>
  <c r="E27" i="4"/>
  <c r="Q26" i="4"/>
  <c r="E26" i="4"/>
  <c r="AB8" i="4"/>
  <c r="AT105" i="3"/>
  <c r="AG105" i="3"/>
  <c r="AR105" i="3"/>
  <c r="AT104" i="3"/>
  <c r="AF104" i="3"/>
  <c r="AR103" i="3"/>
  <c r="AT100" i="3"/>
  <c r="AF100" i="3"/>
  <c r="AT99" i="3"/>
  <c r="AR99" i="3"/>
  <c r="AR97" i="3"/>
  <c r="AF96" i="3"/>
  <c r="AT95" i="3"/>
  <c r="AG94" i="3"/>
  <c r="AG93" i="3"/>
  <c r="AR93" i="3"/>
  <c r="AT92" i="3"/>
  <c r="AF92" i="3"/>
  <c r="AN91" i="3"/>
  <c r="AT90" i="3"/>
  <c r="AJ90" i="3"/>
  <c r="AG89" i="3"/>
  <c r="Q87" i="3"/>
  <c r="E87" i="3"/>
  <c r="Q86" i="3"/>
  <c r="AT86" i="3"/>
  <c r="AJ86" i="3"/>
  <c r="AG85" i="3"/>
  <c r="AT84" i="3"/>
  <c r="AT83" i="3"/>
  <c r="AG83" i="3"/>
  <c r="AN83" i="3"/>
  <c r="AT82" i="3"/>
  <c r="AR82" i="3"/>
  <c r="AT80" i="3"/>
  <c r="AG80" i="3"/>
  <c r="AR80" i="3"/>
  <c r="AT79" i="3"/>
  <c r="AN79" i="3"/>
  <c r="AT78" i="3"/>
  <c r="AG78" i="3"/>
  <c r="AR78" i="3"/>
  <c r="Q77" i="3"/>
  <c r="AJ77" i="3"/>
  <c r="AT75" i="3"/>
  <c r="AR75" i="3"/>
  <c r="Q74" i="3"/>
  <c r="AJ74" i="3"/>
  <c r="Q73" i="3"/>
  <c r="AT72" i="3"/>
  <c r="AR71" i="3"/>
  <c r="AT69" i="3"/>
  <c r="AR69" i="3"/>
  <c r="AG68" i="3"/>
  <c r="AT67" i="3"/>
  <c r="AJ67" i="3"/>
  <c r="AT66" i="3"/>
  <c r="AR66" i="3"/>
  <c r="AT65" i="3"/>
  <c r="AG65" i="3"/>
  <c r="AR65" i="3"/>
  <c r="AN63" i="3"/>
  <c r="AR62" i="3"/>
  <c r="AT61" i="3"/>
  <c r="AG61" i="3"/>
  <c r="AR61" i="3"/>
  <c r="AR60" i="3"/>
  <c r="AR58" i="3"/>
  <c r="AT57" i="3"/>
  <c r="AG57" i="3"/>
  <c r="AR57" i="3"/>
  <c r="AR56" i="3"/>
  <c r="Q53" i="3"/>
  <c r="E53" i="3"/>
  <c r="AT53" i="3"/>
  <c r="AJ53" i="3"/>
  <c r="Q52" i="3"/>
  <c r="E52" i="3"/>
  <c r="Q51" i="3"/>
  <c r="E51" i="3"/>
  <c r="AT51" i="3"/>
  <c r="AJ51" i="3"/>
  <c r="Q50" i="3"/>
  <c r="E50" i="3"/>
  <c r="AN50" i="3"/>
  <c r="Q49" i="3"/>
  <c r="E49" i="3"/>
  <c r="AJ49" i="3"/>
  <c r="Q43" i="3"/>
  <c r="E43" i="3"/>
  <c r="AL43" i="3"/>
  <c r="AN43" i="3"/>
  <c r="Q42" i="3"/>
  <c r="E42" i="3"/>
  <c r="AJ42" i="3"/>
  <c r="Q41" i="3"/>
  <c r="E41" i="3"/>
  <c r="AL41" i="3"/>
  <c r="Q40" i="3"/>
  <c r="E40" i="3"/>
  <c r="AJ40" i="3"/>
  <c r="Q39" i="3"/>
  <c r="E39" i="3"/>
  <c r="AL39" i="3"/>
  <c r="AN39" i="3"/>
  <c r="Q38" i="3"/>
  <c r="E38" i="3"/>
  <c r="AJ38" i="3"/>
  <c r="Q37" i="3"/>
  <c r="E37" i="3"/>
  <c r="AL37" i="3"/>
  <c r="AN37" i="3"/>
  <c r="Q36" i="3"/>
  <c r="E36" i="3"/>
  <c r="AJ36" i="3"/>
  <c r="Q35" i="3"/>
  <c r="E35" i="3"/>
  <c r="AL35" i="3"/>
  <c r="AN35" i="3"/>
  <c r="Q34" i="3"/>
  <c r="E34" i="3"/>
  <c r="AJ34" i="3"/>
  <c r="Q33" i="3"/>
  <c r="E33" i="3"/>
  <c r="AL33" i="3"/>
  <c r="Q32" i="3"/>
  <c r="E32" i="3"/>
  <c r="AJ32" i="3"/>
  <c r="Q31" i="3"/>
  <c r="E31" i="3"/>
  <c r="AL31" i="3"/>
  <c r="AN31" i="3"/>
  <c r="Q30" i="3"/>
  <c r="E30" i="3"/>
  <c r="AL30" i="3"/>
  <c r="AJ30" i="3"/>
  <c r="Q29" i="3"/>
  <c r="E29" i="3"/>
  <c r="AL29" i="3"/>
  <c r="AJ29" i="3"/>
  <c r="Q28" i="3"/>
  <c r="E28" i="3"/>
  <c r="AL28" i="3"/>
  <c r="AJ28" i="3"/>
  <c r="Q27" i="3"/>
  <c r="E27" i="3"/>
  <c r="AL27" i="3"/>
  <c r="AJ27" i="3"/>
  <c r="Q26" i="3"/>
  <c r="E26" i="3"/>
  <c r="AL26" i="3"/>
  <c r="AR21" i="3"/>
  <c r="AR20" i="3"/>
  <c r="AR18" i="3"/>
  <c r="AR17" i="3"/>
  <c r="AR15" i="3"/>
  <c r="AR14" i="3"/>
  <c r="AR13" i="3"/>
  <c r="AB11" i="3"/>
  <c r="AR10" i="3"/>
  <c r="AR9" i="3"/>
  <c r="AR7" i="3"/>
  <c r="E73" i="3"/>
  <c r="AG73" i="3"/>
  <c r="E86" i="3"/>
  <c r="AC86" i="3"/>
  <c r="E74" i="3"/>
  <c r="AG74" i="3"/>
  <c r="E77" i="3"/>
  <c r="AO77" i="3"/>
  <c r="E35" i="4"/>
  <c r="AC35" i="4"/>
  <c r="E63" i="4"/>
  <c r="AC63" i="4"/>
  <c r="E101" i="4"/>
  <c r="AC101" i="4"/>
  <c r="E30" i="4"/>
  <c r="AC30" i="4"/>
  <c r="E40" i="4"/>
  <c r="AC40" i="4"/>
  <c r="E89" i="4"/>
  <c r="AC89" i="4"/>
  <c r="E98" i="4"/>
  <c r="AC98" i="4"/>
  <c r="E105" i="4"/>
  <c r="AC105" i="4"/>
  <c r="E42" i="4"/>
  <c r="AC42" i="4"/>
  <c r="E55" i="4"/>
  <c r="AC55" i="4"/>
  <c r="E100" i="4"/>
  <c r="AC100" i="4"/>
  <c r="E67" i="4"/>
  <c r="AC67" i="4"/>
  <c r="E34" i="4"/>
  <c r="AC34" i="4"/>
  <c r="E38" i="4"/>
  <c r="AC38" i="4"/>
  <c r="E65" i="4"/>
  <c r="AC65" i="4"/>
  <c r="E77" i="4"/>
  <c r="AC77" i="4"/>
  <c r="E84" i="4"/>
  <c r="AC84" i="4"/>
  <c r="E87" i="4"/>
  <c r="AC87" i="4"/>
  <c r="E99" i="4"/>
  <c r="AC99" i="4"/>
  <c r="AB7" i="4"/>
  <c r="AB11" i="4"/>
  <c r="AL26" i="4"/>
  <c r="AD26" i="4"/>
  <c r="AC27" i="4"/>
  <c r="AH30" i="4"/>
  <c r="AD30" i="4"/>
  <c r="AJ33" i="4"/>
  <c r="AB33" i="4"/>
  <c r="AH38" i="4"/>
  <c r="AD38" i="4"/>
  <c r="AR12" i="4"/>
  <c r="AB12" i="4"/>
  <c r="AJ16" i="4"/>
  <c r="AB16" i="4"/>
  <c r="AR20" i="4"/>
  <c r="AB20" i="4"/>
  <c r="AC26" i="4"/>
  <c r="AD29" i="4"/>
  <c r="AJ32" i="4"/>
  <c r="AB32" i="4"/>
  <c r="AT33" i="4"/>
  <c r="AD33" i="4"/>
  <c r="AR36" i="4"/>
  <c r="AB36" i="4"/>
  <c r="AT37" i="4"/>
  <c r="AD37" i="4"/>
  <c r="AB41" i="4"/>
  <c r="AP42" i="4"/>
  <c r="AD42" i="4"/>
  <c r="AC43" i="4"/>
  <c r="AJ50" i="4"/>
  <c r="AB50" i="4"/>
  <c r="AP51" i="4"/>
  <c r="AD51" i="4"/>
  <c r="AK52" i="4"/>
  <c r="AC52" i="4"/>
  <c r="AR54" i="4"/>
  <c r="AB54" i="4"/>
  <c r="AL55" i="4"/>
  <c r="AD55" i="4"/>
  <c r="AR58" i="4"/>
  <c r="AB58" i="4"/>
  <c r="AK59" i="4"/>
  <c r="AC59" i="4"/>
  <c r="AK61" i="4"/>
  <c r="AC61" i="4"/>
  <c r="AR63" i="4"/>
  <c r="AB63" i="4"/>
  <c r="AR67" i="4"/>
  <c r="AB67" i="4"/>
  <c r="AK68" i="4"/>
  <c r="AC68" i="4"/>
  <c r="AT69" i="4"/>
  <c r="AD69" i="4"/>
  <c r="AB71" i="4"/>
  <c r="AK73" i="4"/>
  <c r="AC73" i="4"/>
  <c r="AR75" i="4"/>
  <c r="AB75" i="4"/>
  <c r="AR79" i="4"/>
  <c r="AB79" i="4"/>
  <c r="AH80" i="4"/>
  <c r="AD80" i="4"/>
  <c r="AK81" i="4"/>
  <c r="AC81" i="4"/>
  <c r="AJ83" i="4"/>
  <c r="AB83" i="4"/>
  <c r="AK85" i="4"/>
  <c r="AC85" i="4"/>
  <c r="AB87" i="4"/>
  <c r="AB91" i="4"/>
  <c r="AD92" i="4"/>
  <c r="AT93" i="4"/>
  <c r="AD93" i="4"/>
  <c r="AT97" i="4"/>
  <c r="AD97" i="4"/>
  <c r="AB99" i="4"/>
  <c r="AD100" i="4"/>
  <c r="AR103" i="4"/>
  <c r="AB103" i="4"/>
  <c r="AB104" i="4"/>
  <c r="AB13" i="4"/>
  <c r="AJ17" i="4"/>
  <c r="AB17" i="4"/>
  <c r="AJ21" i="4"/>
  <c r="AB27" i="4"/>
  <c r="AL28" i="4"/>
  <c r="AD28" i="4"/>
  <c r="AC29" i="4"/>
  <c r="AB31" i="4"/>
  <c r="AD32" i="4"/>
  <c r="AC33" i="4"/>
  <c r="AB35" i="4"/>
  <c r="AT36" i="4"/>
  <c r="AD36" i="4"/>
  <c r="AC37" i="4"/>
  <c r="AB39" i="4"/>
  <c r="AR40" i="4"/>
  <c r="AB40" i="4"/>
  <c r="AT41" i="4"/>
  <c r="AD41" i="4"/>
  <c r="AB49" i="4"/>
  <c r="AL50" i="4"/>
  <c r="AD50" i="4"/>
  <c r="AK51" i="4"/>
  <c r="AC51" i="4"/>
  <c r="AR53" i="4"/>
  <c r="AB53" i="4"/>
  <c r="AR57" i="4"/>
  <c r="AB57" i="4"/>
  <c r="AD59" i="4"/>
  <c r="AL63" i="4"/>
  <c r="AD63" i="4"/>
  <c r="AL64" i="4"/>
  <c r="AD64" i="4"/>
  <c r="AR66" i="4"/>
  <c r="AB66" i="4"/>
  <c r="AT67" i="4"/>
  <c r="AD67" i="4"/>
  <c r="AR70" i="4"/>
  <c r="AB70" i="4"/>
  <c r="AK71" i="4"/>
  <c r="AC71" i="4"/>
  <c r="AK72" i="4"/>
  <c r="AC72" i="4"/>
  <c r="AR74" i="4"/>
  <c r="AB74" i="4"/>
  <c r="AC75" i="4"/>
  <c r="AH76" i="4"/>
  <c r="AD76" i="4"/>
  <c r="AR78" i="4"/>
  <c r="AB78" i="4"/>
  <c r="AT79" i="4"/>
  <c r="AD79" i="4"/>
  <c r="AK80" i="4"/>
  <c r="AC80" i="4"/>
  <c r="AR82" i="4"/>
  <c r="AB82" i="4"/>
  <c r="AN86" i="4"/>
  <c r="AB86" i="4"/>
  <c r="AT88" i="4"/>
  <c r="AD88" i="4"/>
  <c r="AB90" i="4"/>
  <c r="AL91" i="4"/>
  <c r="AD91" i="4"/>
  <c r="AK92" i="4"/>
  <c r="AC92" i="4"/>
  <c r="AR94" i="4"/>
  <c r="AB94" i="4"/>
  <c r="AD96" i="4"/>
  <c r="AN98" i="4"/>
  <c r="AB98" i="4"/>
  <c r="AD99" i="4"/>
  <c r="AR102" i="4"/>
  <c r="AB102" i="4"/>
  <c r="AN10" i="4"/>
  <c r="AB10" i="4"/>
  <c r="AN14" i="4"/>
  <c r="AB14" i="4"/>
  <c r="AB18" i="4"/>
  <c r="AB26" i="4"/>
  <c r="AL27" i="4"/>
  <c r="AD27" i="4"/>
  <c r="AC28" i="4"/>
  <c r="AJ30" i="4"/>
  <c r="AB30" i="4"/>
  <c r="AP31" i="4"/>
  <c r="AD31" i="4"/>
  <c r="AC32" i="4"/>
  <c r="AB34" i="4"/>
  <c r="AH35" i="4"/>
  <c r="AD35" i="4"/>
  <c r="AC36" i="4"/>
  <c r="AB38" i="4"/>
  <c r="AT40" i="4"/>
  <c r="AD40" i="4"/>
  <c r="AC41" i="4"/>
  <c r="AB43" i="4"/>
  <c r="AH49" i="4"/>
  <c r="AD49" i="4"/>
  <c r="AK50" i="4"/>
  <c r="AC50" i="4"/>
  <c r="AJ52" i="4"/>
  <c r="AB52" i="4"/>
  <c r="AD53" i="4"/>
  <c r="AH54" i="4"/>
  <c r="AD54" i="4"/>
  <c r="AR56" i="4"/>
  <c r="AB56" i="4"/>
  <c r="AT58" i="4"/>
  <c r="AD58" i="4"/>
  <c r="AJ60" i="4"/>
  <c r="AB60" i="4"/>
  <c r="AJ61" i="4"/>
  <c r="AB61" i="4"/>
  <c r="AB65" i="4"/>
  <c r="AD66" i="4"/>
  <c r="AD70" i="4"/>
  <c r="AD71" i="4"/>
  <c r="AF73" i="4"/>
  <c r="AB73" i="4"/>
  <c r="AK79" i="4"/>
  <c r="AC79" i="4"/>
  <c r="AJ81" i="4"/>
  <c r="AB81" i="4"/>
  <c r="AK82" i="4"/>
  <c r="AC82" i="4"/>
  <c r="AK83" i="4"/>
  <c r="AC83" i="4"/>
  <c r="AF85" i="4"/>
  <c r="AB85" i="4"/>
  <c r="AT86" i="4"/>
  <c r="AD86" i="4"/>
  <c r="AB89" i="4"/>
  <c r="AL90" i="4"/>
  <c r="AD90" i="4"/>
  <c r="AK91" i="4"/>
  <c r="AC91" i="4"/>
  <c r="AL94" i="4"/>
  <c r="AD94" i="4"/>
  <c r="AS95" i="4"/>
  <c r="AC95" i="4"/>
  <c r="AN97" i="4"/>
  <c r="AB97" i="4"/>
  <c r="AD98" i="4"/>
  <c r="AJ101" i="4"/>
  <c r="AB101" i="4"/>
  <c r="AD103" i="4"/>
  <c r="AL104" i="4"/>
  <c r="AD104" i="4"/>
  <c r="AL105" i="4"/>
  <c r="AD105" i="4"/>
  <c r="AF15" i="4"/>
  <c r="AB15" i="4"/>
  <c r="AR19" i="4"/>
  <c r="AB19" i="4"/>
  <c r="AB29" i="4"/>
  <c r="AC31" i="4"/>
  <c r="AB37" i="4"/>
  <c r="AH39" i="4"/>
  <c r="AD39" i="4"/>
  <c r="AB42" i="4"/>
  <c r="AH43" i="4"/>
  <c r="AD43" i="4"/>
  <c r="AK49" i="4"/>
  <c r="AC49" i="4"/>
  <c r="AJ51" i="4"/>
  <c r="AB51" i="4"/>
  <c r="AD52" i="4"/>
  <c r="AK53" i="4"/>
  <c r="AC53" i="4"/>
  <c r="AJ55" i="4"/>
  <c r="AB55" i="4"/>
  <c r="AT57" i="4"/>
  <c r="AD57" i="4"/>
  <c r="AR59" i="4"/>
  <c r="AB59" i="4"/>
  <c r="AR64" i="4"/>
  <c r="AB64" i="4"/>
  <c r="AD65" i="4"/>
  <c r="AK66" i="4"/>
  <c r="AC66" i="4"/>
  <c r="AN68" i="4"/>
  <c r="AB68" i="4"/>
  <c r="AK70" i="4"/>
  <c r="AC70" i="4"/>
  <c r="AJ72" i="4"/>
  <c r="AB72" i="4"/>
  <c r="AK74" i="4"/>
  <c r="AC74" i="4"/>
  <c r="AN76" i="4"/>
  <c r="AB76" i="4"/>
  <c r="AL77" i="4"/>
  <c r="AD77" i="4"/>
  <c r="AH78" i="4"/>
  <c r="AD78" i="4"/>
  <c r="AJ80" i="4"/>
  <c r="AB80" i="4"/>
  <c r="AH81" i="4"/>
  <c r="AD81" i="4"/>
  <c r="AD82" i="4"/>
  <c r="AJ84" i="4"/>
  <c r="AB84" i="4"/>
  <c r="AD85" i="4"/>
  <c r="AK86" i="4"/>
  <c r="AC86" i="4"/>
  <c r="AB88" i="4"/>
  <c r="AK90" i="4"/>
  <c r="AC90" i="4"/>
  <c r="AJ92" i="4"/>
  <c r="AB92" i="4"/>
  <c r="AK94" i="4"/>
  <c r="AC94" i="4"/>
  <c r="AR96" i="4"/>
  <c r="AB96" i="4"/>
  <c r="AN100" i="4"/>
  <c r="AB100" i="4"/>
  <c r="AH101" i="4"/>
  <c r="AD101" i="4"/>
  <c r="AK102" i="4"/>
  <c r="AC102" i="4"/>
  <c r="AH97" i="4"/>
  <c r="AR11" i="4"/>
  <c r="AP36" i="4"/>
  <c r="AH42" i="4"/>
  <c r="AH52" i="4"/>
  <c r="AT53" i="4"/>
  <c r="AG95" i="4"/>
  <c r="AK60" i="4"/>
  <c r="AR71" i="4"/>
  <c r="AK89" i="4"/>
  <c r="AP50" i="4"/>
  <c r="AP54" i="4"/>
  <c r="AS58" i="4"/>
  <c r="AK58" i="4"/>
  <c r="AO64" i="4"/>
  <c r="AK64" i="4"/>
  <c r="AS65" i="4"/>
  <c r="AO78" i="4"/>
  <c r="AK78" i="4"/>
  <c r="AP81" i="4"/>
  <c r="AK87" i="4"/>
  <c r="AH88" i="4"/>
  <c r="AP91" i="4"/>
  <c r="AK100" i="4"/>
  <c r="AK103" i="4"/>
  <c r="AK104" i="4"/>
  <c r="AS54" i="4"/>
  <c r="AK54" i="4"/>
  <c r="AG57" i="4"/>
  <c r="AK57" i="4"/>
  <c r="AS62" i="4"/>
  <c r="AK62" i="4"/>
  <c r="AK63" i="4"/>
  <c r="AS93" i="4"/>
  <c r="AK93" i="4"/>
  <c r="AS97" i="4"/>
  <c r="AK97" i="4"/>
  <c r="AK99" i="4"/>
  <c r="AS55" i="4"/>
  <c r="AK55" i="4"/>
  <c r="AO69" i="4"/>
  <c r="AK69" i="4"/>
  <c r="AS56" i="4"/>
  <c r="AK56" i="4"/>
  <c r="AS67" i="4"/>
  <c r="AK67" i="4"/>
  <c r="AG75" i="4"/>
  <c r="AK75" i="4"/>
  <c r="AS76" i="4"/>
  <c r="AK76" i="4"/>
  <c r="AK77" i="4"/>
  <c r="AS88" i="4"/>
  <c r="AK88" i="4"/>
  <c r="AO95" i="4"/>
  <c r="AK95" i="4"/>
  <c r="AS96" i="4"/>
  <c r="AK96" i="4"/>
  <c r="AK98" i="4"/>
  <c r="AK105" i="4"/>
  <c r="AS32" i="3"/>
  <c r="AK32" i="3"/>
  <c r="AS36" i="3"/>
  <c r="AK36" i="3"/>
  <c r="AS41" i="3"/>
  <c r="AK41" i="3"/>
  <c r="AS51" i="3"/>
  <c r="AG51" i="3"/>
  <c r="AG87" i="3"/>
  <c r="AS90" i="3"/>
  <c r="AG90" i="3"/>
  <c r="AS98" i="3"/>
  <c r="AG98" i="3"/>
  <c r="AS102" i="3"/>
  <c r="AG102" i="3"/>
  <c r="AS27" i="3"/>
  <c r="AK27" i="3"/>
  <c r="AS31" i="3"/>
  <c r="AK31" i="3"/>
  <c r="AS35" i="3"/>
  <c r="AK35" i="3"/>
  <c r="AS39" i="3"/>
  <c r="AK39" i="3"/>
  <c r="AS50" i="3"/>
  <c r="AG50" i="3"/>
  <c r="AG69" i="3"/>
  <c r="AS81" i="3"/>
  <c r="AG81" i="3"/>
  <c r="AG97" i="3"/>
  <c r="AS101" i="3"/>
  <c r="AG101" i="3"/>
  <c r="AS54" i="3"/>
  <c r="AG54" i="3"/>
  <c r="AS66" i="3"/>
  <c r="AG66" i="3"/>
  <c r="AO70" i="3"/>
  <c r="AG70" i="3"/>
  <c r="AG82" i="3"/>
  <c r="AS26" i="3"/>
  <c r="AK26" i="3"/>
  <c r="AG26" i="3"/>
  <c r="AS30" i="3"/>
  <c r="AK30" i="3"/>
  <c r="AS34" i="3"/>
  <c r="AK34" i="3"/>
  <c r="AS38" i="3"/>
  <c r="AK38" i="3"/>
  <c r="AS42" i="3"/>
  <c r="AK42" i="3"/>
  <c r="AS49" i="3"/>
  <c r="AG49" i="3"/>
  <c r="AS53" i="3"/>
  <c r="AG53" i="3"/>
  <c r="AK56" i="3"/>
  <c r="AG56" i="3"/>
  <c r="AK60" i="3"/>
  <c r="AG60" i="3"/>
  <c r="AS64" i="3"/>
  <c r="AG64" i="3"/>
  <c r="AS72" i="3"/>
  <c r="AG72" i="3"/>
  <c r="AS76" i="3"/>
  <c r="AG76" i="3"/>
  <c r="AO84" i="3"/>
  <c r="AG84" i="3"/>
  <c r="AS88" i="3"/>
  <c r="AG88" i="3"/>
  <c r="AS92" i="3"/>
  <c r="AG92" i="3"/>
  <c r="AS96" i="3"/>
  <c r="AG96" i="3"/>
  <c r="AS100" i="3"/>
  <c r="AG100" i="3"/>
  <c r="AK104" i="3"/>
  <c r="AG104" i="3"/>
  <c r="AS28" i="3"/>
  <c r="AK28" i="3"/>
  <c r="AS58" i="3"/>
  <c r="AG58" i="3"/>
  <c r="AS62" i="3"/>
  <c r="AG62" i="3"/>
  <c r="AS29" i="3"/>
  <c r="AK29" i="3"/>
  <c r="AS33" i="3"/>
  <c r="AK33" i="3"/>
  <c r="AS37" i="3"/>
  <c r="AK37" i="3"/>
  <c r="AS40" i="3"/>
  <c r="AK40" i="3"/>
  <c r="AS43" i="3"/>
  <c r="AK43" i="3"/>
  <c r="AS52" i="3"/>
  <c r="AG52" i="3"/>
  <c r="AG55" i="3"/>
  <c r="AG59" i="3"/>
  <c r="AG63" i="3"/>
  <c r="AS67" i="3"/>
  <c r="AG67" i="3"/>
  <c r="AS71" i="3"/>
  <c r="AG71" i="3"/>
  <c r="AO75" i="3"/>
  <c r="AG75" i="3"/>
  <c r="AS79" i="3"/>
  <c r="AG79" i="3"/>
  <c r="AS91" i="3"/>
  <c r="AG91" i="3"/>
  <c r="AS95" i="3"/>
  <c r="AG95" i="3"/>
  <c r="AS99" i="3"/>
  <c r="AG99" i="3"/>
  <c r="AS103" i="3"/>
  <c r="AG103" i="3"/>
  <c r="AL52" i="3"/>
  <c r="AT52" i="3"/>
  <c r="AP85" i="3"/>
  <c r="AT85" i="3"/>
  <c r="AL93" i="3"/>
  <c r="AT93" i="3"/>
  <c r="AL101" i="3"/>
  <c r="AT101" i="3"/>
  <c r="AL56" i="3"/>
  <c r="AT56" i="3"/>
  <c r="AL60" i="3"/>
  <c r="AT60" i="3"/>
  <c r="AT64" i="3"/>
  <c r="AT68" i="3"/>
  <c r="AP76" i="3"/>
  <c r="AT76" i="3"/>
  <c r="AT87" i="3"/>
  <c r="AT88" i="3"/>
  <c r="AL96" i="3"/>
  <c r="AT96" i="3"/>
  <c r="AT81" i="3"/>
  <c r="AH89" i="3"/>
  <c r="AT89" i="3"/>
  <c r="AT97" i="3"/>
  <c r="AL50" i="3"/>
  <c r="AT50" i="3"/>
  <c r="AL55" i="3"/>
  <c r="AT55" i="3"/>
  <c r="AL59" i="3"/>
  <c r="AT59" i="3"/>
  <c r="AP63" i="3"/>
  <c r="AT63" i="3"/>
  <c r="AH71" i="3"/>
  <c r="AT71" i="3"/>
  <c r="AL74" i="3"/>
  <c r="AT74" i="3"/>
  <c r="AH91" i="3"/>
  <c r="AT91" i="3"/>
  <c r="AH103" i="3"/>
  <c r="AT103" i="3"/>
  <c r="AT54" i="3"/>
  <c r="AT58" i="3"/>
  <c r="AT62" i="3"/>
  <c r="AT70" i="3"/>
  <c r="AL73" i="3"/>
  <c r="AT73" i="3"/>
  <c r="AL77" i="3"/>
  <c r="AT77" i="3"/>
  <c r="AH94" i="3"/>
  <c r="AT94" i="3"/>
  <c r="AH98" i="3"/>
  <c r="AT98" i="3"/>
  <c r="AH102" i="3"/>
  <c r="AT102" i="3"/>
  <c r="AS84" i="4"/>
  <c r="AR10" i="4"/>
  <c r="AF12" i="4"/>
  <c r="AF19" i="4"/>
  <c r="AP28" i="4"/>
  <c r="AH29" i="4"/>
  <c r="AG32" i="4"/>
  <c r="AJ68" i="4"/>
  <c r="AR97" i="4"/>
  <c r="AJ104" i="4"/>
  <c r="AT65" i="4"/>
  <c r="AT96" i="4"/>
  <c r="AH58" i="4"/>
  <c r="AO67" i="4"/>
  <c r="AP26" i="4"/>
  <c r="AH28" i="4"/>
  <c r="AP29" i="4"/>
  <c r="AP33" i="4"/>
  <c r="AJ34" i="4"/>
  <c r="AP38" i="4"/>
  <c r="AJ42" i="4"/>
  <c r="AH51" i="4"/>
  <c r="AT52" i="4"/>
  <c r="AF54" i="4"/>
  <c r="AG56" i="4"/>
  <c r="AP57" i="4"/>
  <c r="AN59" i="4"/>
  <c r="AT66" i="4"/>
  <c r="AP69" i="4"/>
  <c r="AF72" i="4"/>
  <c r="AL73" i="4"/>
  <c r="AN75" i="4"/>
  <c r="AT77" i="4"/>
  <c r="AH82" i="4"/>
  <c r="AJ91" i="4"/>
  <c r="AG96" i="4"/>
  <c r="AP101" i="4"/>
  <c r="AP105" i="4"/>
  <c r="AJ38" i="4"/>
  <c r="AP77" i="4"/>
  <c r="AF11" i="4"/>
  <c r="AN12" i="4"/>
  <c r="AF14" i="4"/>
  <c r="AN20" i="4"/>
  <c r="AH26" i="4"/>
  <c r="AT26" i="4"/>
  <c r="AT32" i="4"/>
  <c r="AP37" i="4"/>
  <c r="AH50" i="4"/>
  <c r="AO58" i="4"/>
  <c r="AF64" i="4"/>
  <c r="AF71" i="4"/>
  <c r="AL74" i="4"/>
  <c r="AO75" i="4"/>
  <c r="AH77" i="4"/>
  <c r="AP80" i="4"/>
  <c r="AF87" i="4"/>
  <c r="AL93" i="4"/>
  <c r="AR14" i="4"/>
  <c r="AR41" i="4"/>
  <c r="AK43" i="4"/>
  <c r="AT27" i="4"/>
  <c r="AR37" i="4"/>
  <c r="AP40" i="4"/>
  <c r="AP41" i="4"/>
  <c r="AJ49" i="4"/>
  <c r="AN54" i="4"/>
  <c r="AG58" i="4"/>
  <c r="AP58" i="4"/>
  <c r="AF59" i="4"/>
  <c r="AN64" i="4"/>
  <c r="AN67" i="4"/>
  <c r="AJ69" i="4"/>
  <c r="AN72" i="4"/>
  <c r="AR83" i="4"/>
  <c r="AO88" i="4"/>
  <c r="AT90" i="4"/>
  <c r="AT91" i="4"/>
  <c r="AT95" i="4"/>
  <c r="AP99" i="4"/>
  <c r="AR104" i="4"/>
  <c r="AR8" i="4"/>
  <c r="AN8" i="4"/>
  <c r="AK42" i="4"/>
  <c r="AS68" i="4"/>
  <c r="AO68" i="4"/>
  <c r="AG68" i="4"/>
  <c r="AL89" i="4"/>
  <c r="AP89" i="4"/>
  <c r="AH89" i="4"/>
  <c r="AF93" i="4"/>
  <c r="AR93" i="4"/>
  <c r="AL102" i="4"/>
  <c r="AH102" i="4"/>
  <c r="AP102" i="4"/>
  <c r="AJ28" i="4"/>
  <c r="AL31" i="4"/>
  <c r="AT31" i="4"/>
  <c r="AH31" i="4"/>
  <c r="AT34" i="4"/>
  <c r="AT35" i="4"/>
  <c r="AP35" i="4"/>
  <c r="AK36" i="4"/>
  <c r="AJ37" i="4"/>
  <c r="AK39" i="4"/>
  <c r="AT59" i="4"/>
  <c r="AL59" i="4"/>
  <c r="AP59" i="4"/>
  <c r="AR65" i="4"/>
  <c r="AH68" i="4"/>
  <c r="AP68" i="4"/>
  <c r="AT70" i="4"/>
  <c r="AH70" i="4"/>
  <c r="AP70" i="4"/>
  <c r="AL72" i="4"/>
  <c r="AL75" i="4"/>
  <c r="AJ100" i="4"/>
  <c r="AF100" i="4"/>
  <c r="AF7" i="4"/>
  <c r="AF8" i="4"/>
  <c r="AF10" i="4"/>
  <c r="AR15" i="4"/>
  <c r="AN18" i="4"/>
  <c r="AJ26" i="4"/>
  <c r="AL30" i="4"/>
  <c r="AT30" i="4"/>
  <c r="AP30" i="4"/>
  <c r="AL32" i="4"/>
  <c r="AP32" i="4"/>
  <c r="AH32" i="4"/>
  <c r="AP34" i="4"/>
  <c r="AK37" i="4"/>
  <c r="AT38" i="4"/>
  <c r="AT39" i="4"/>
  <c r="AP39" i="4"/>
  <c r="AK40" i="4"/>
  <c r="AJ41" i="4"/>
  <c r="AL53" i="4"/>
  <c r="AP53" i="4"/>
  <c r="AH53" i="4"/>
  <c r="AT54" i="4"/>
  <c r="AL54" i="4"/>
  <c r="AS61" i="4"/>
  <c r="AG62" i="4"/>
  <c r="AS71" i="4"/>
  <c r="AL84" i="4"/>
  <c r="AS86" i="4"/>
  <c r="AR16" i="4"/>
  <c r="AF16" i="4"/>
  <c r="AN16" i="4"/>
  <c r="AJ40" i="4"/>
  <c r="AS57" i="4"/>
  <c r="AO57" i="4"/>
  <c r="AS59" i="4"/>
  <c r="AS66" i="4"/>
  <c r="AS74" i="4"/>
  <c r="AS83" i="4"/>
  <c r="AR7" i="4"/>
  <c r="AJ8" i="4"/>
  <c r="AL29" i="4"/>
  <c r="AT29" i="4"/>
  <c r="AH34" i="4"/>
  <c r="AJ36" i="4"/>
  <c r="AK38" i="4"/>
  <c r="AK41" i="4"/>
  <c r="AT42" i="4"/>
  <c r="AT43" i="4"/>
  <c r="AP43" i="4"/>
  <c r="AL49" i="4"/>
  <c r="AT49" i="4"/>
  <c r="AP49" i="4"/>
  <c r="AL51" i="4"/>
  <c r="AT51" i="4"/>
  <c r="AL52" i="4"/>
  <c r="AP52" i="4"/>
  <c r="AH57" i="4"/>
  <c r="AH59" i="4"/>
  <c r="AS60" i="4"/>
  <c r="AR62" i="4"/>
  <c r="AJ63" i="4"/>
  <c r="AF67" i="4"/>
  <c r="AP71" i="4"/>
  <c r="AL71" i="4"/>
  <c r="AP76" i="4"/>
  <c r="AT89" i="4"/>
  <c r="AJ98" i="4"/>
  <c r="AF98" i="4"/>
  <c r="AL103" i="4"/>
  <c r="AP103" i="4"/>
  <c r="AH103" i="4"/>
  <c r="AJ12" i="4"/>
  <c r="AN19" i="4"/>
  <c r="AF20" i="4"/>
  <c r="AT28" i="4"/>
  <c r="AJ29" i="4"/>
  <c r="AH33" i="4"/>
  <c r="AR34" i="4"/>
  <c r="AJ35" i="4"/>
  <c r="AH36" i="4"/>
  <c r="AR38" i="4"/>
  <c r="AJ39" i="4"/>
  <c r="AH40" i="4"/>
  <c r="AR42" i="4"/>
  <c r="AT50" i="4"/>
  <c r="AO56" i="4"/>
  <c r="AF66" i="4"/>
  <c r="AJ73" i="4"/>
  <c r="AR73" i="4"/>
  <c r="AN73" i="4"/>
  <c r="AS73" i="4"/>
  <c r="AJ77" i="4"/>
  <c r="AS82" i="4"/>
  <c r="AL83" i="4"/>
  <c r="AJ85" i="4"/>
  <c r="AN85" i="4"/>
  <c r="AR85" i="4"/>
  <c r="AT87" i="4"/>
  <c r="AP87" i="4"/>
  <c r="AR90" i="4"/>
  <c r="AJ95" i="4"/>
  <c r="AN95" i="4"/>
  <c r="AJ20" i="4"/>
  <c r="AH27" i="4"/>
  <c r="AP27" i="4"/>
  <c r="AG28" i="4"/>
  <c r="AR35" i="4"/>
  <c r="AH37" i="4"/>
  <c r="AR39" i="4"/>
  <c r="AH41" i="4"/>
  <c r="AJ43" i="4"/>
  <c r="AR69" i="4"/>
  <c r="AS72" i="4"/>
  <c r="AJ74" i="4"/>
  <c r="AN74" i="4"/>
  <c r="AF74" i="4"/>
  <c r="AT78" i="4"/>
  <c r="AP78" i="4"/>
  <c r="AL80" i="4"/>
  <c r="AT80" i="4"/>
  <c r="AL81" i="4"/>
  <c r="AT81" i="4"/>
  <c r="AT82" i="4"/>
  <c r="AL82" i="4"/>
  <c r="AP82" i="4"/>
  <c r="AR86" i="4"/>
  <c r="AF86" i="4"/>
  <c r="AR88" i="4"/>
  <c r="AL92" i="4"/>
  <c r="AP92" i="4"/>
  <c r="AH92" i="4"/>
  <c r="AT92" i="4"/>
  <c r="AO94" i="4"/>
  <c r="AH96" i="4"/>
  <c r="AJ70" i="4"/>
  <c r="AR72" i="4"/>
  <c r="AJ78" i="4"/>
  <c r="AH79" i="4"/>
  <c r="AP79" i="4"/>
  <c r="AF84" i="4"/>
  <c r="AN84" i="4"/>
  <c r="AH90" i="4"/>
  <c r="AP90" i="4"/>
  <c r="AO96" i="4"/>
  <c r="AL99" i="4"/>
  <c r="AJ102" i="4"/>
  <c r="AH104" i="4"/>
  <c r="AH69" i="4"/>
  <c r="AF75" i="4"/>
  <c r="AG76" i="4"/>
  <c r="AO76" i="4"/>
  <c r="AF83" i="4"/>
  <c r="AN83" i="4"/>
  <c r="AR84" i="4"/>
  <c r="AG88" i="4"/>
  <c r="AH91" i="4"/>
  <c r="AH93" i="4"/>
  <c r="AP93" i="4"/>
  <c r="AF94" i="4"/>
  <c r="AL97" i="4"/>
  <c r="AP97" i="4"/>
  <c r="AJ103" i="4"/>
  <c r="AH105" i="4"/>
  <c r="AF13" i="3"/>
  <c r="AF20" i="3"/>
  <c r="AJ26" i="3"/>
  <c r="AB26" i="3"/>
  <c r="AR64" i="3"/>
  <c r="AD65" i="3"/>
  <c r="AC62" i="3"/>
  <c r="AF8" i="3"/>
  <c r="AP65" i="3"/>
  <c r="AC66" i="3"/>
  <c r="AF12" i="3"/>
  <c r="AF21" i="3"/>
  <c r="AR38" i="3"/>
  <c r="AN71" i="3"/>
  <c r="AK72" i="3"/>
  <c r="AD84" i="3"/>
  <c r="AL95" i="3"/>
  <c r="AD96" i="3"/>
  <c r="AS97" i="3"/>
  <c r="AB98" i="3"/>
  <c r="AD101" i="3"/>
  <c r="AO58" i="3"/>
  <c r="AJ80" i="3"/>
  <c r="AJ10" i="3"/>
  <c r="AN12" i="3"/>
  <c r="AN13" i="3"/>
  <c r="AJ18" i="3"/>
  <c r="AN20" i="3"/>
  <c r="AN21" i="3"/>
  <c r="AR27" i="3"/>
  <c r="AR29" i="3"/>
  <c r="AF32" i="3"/>
  <c r="AF34" i="3"/>
  <c r="AF36" i="3"/>
  <c r="AR40" i="3"/>
  <c r="AR42" i="3"/>
  <c r="AR49" i="3"/>
  <c r="AS56" i="3"/>
  <c r="AB57" i="3"/>
  <c r="AO62" i="3"/>
  <c r="AK66" i="3"/>
  <c r="AD67" i="3"/>
  <c r="AN67" i="3"/>
  <c r="AF69" i="3"/>
  <c r="AB71" i="3"/>
  <c r="AF74" i="3"/>
  <c r="AP77" i="3"/>
  <c r="AN80" i="3"/>
  <c r="AF82" i="3"/>
  <c r="AH84" i="3"/>
  <c r="AR86" i="3"/>
  <c r="AD89" i="3"/>
  <c r="AR91" i="3"/>
  <c r="AB97" i="3"/>
  <c r="AH101" i="3"/>
  <c r="AN103" i="3"/>
  <c r="AR55" i="3"/>
  <c r="AJ61" i="3"/>
  <c r="AF75" i="3"/>
  <c r="AF16" i="3"/>
  <c r="AF17" i="3"/>
  <c r="AF38" i="3"/>
  <c r="AR51" i="3"/>
  <c r="AJ57" i="3"/>
  <c r="AR59" i="3"/>
  <c r="AJ63" i="3"/>
  <c r="AC64" i="3"/>
  <c r="AH65" i="3"/>
  <c r="AH67" i="3"/>
  <c r="AH69" i="3"/>
  <c r="AJ78" i="3"/>
  <c r="AR92" i="3"/>
  <c r="AB93" i="3"/>
  <c r="AB102" i="3"/>
  <c r="AF51" i="3"/>
  <c r="AN69" i="3"/>
  <c r="AO102" i="3"/>
  <c r="AF9" i="3"/>
  <c r="AN8" i="3"/>
  <c r="AN9" i="3"/>
  <c r="AJ14" i="3"/>
  <c r="AN16" i="3"/>
  <c r="AN17" i="3"/>
  <c r="AF27" i="3"/>
  <c r="AF29" i="3"/>
  <c r="AR32" i="3"/>
  <c r="AR34" i="3"/>
  <c r="AR36" i="3"/>
  <c r="AF40" i="3"/>
  <c r="AF42" i="3"/>
  <c r="AF49" i="3"/>
  <c r="AS60" i="3"/>
  <c r="AB61" i="3"/>
  <c r="AJ65" i="3"/>
  <c r="AB69" i="3"/>
  <c r="AB75" i="3"/>
  <c r="AP78" i="3"/>
  <c r="AK79" i="3"/>
  <c r="AO90" i="3"/>
  <c r="AH93" i="3"/>
  <c r="AD95" i="3"/>
  <c r="AL97" i="3"/>
  <c r="AN66" i="4"/>
  <c r="AN65" i="4"/>
  <c r="AF65" i="4"/>
  <c r="AF63" i="4"/>
  <c r="AN63" i="4"/>
  <c r="AN62" i="4"/>
  <c r="AF62" i="4"/>
  <c r="AN60" i="4"/>
  <c r="AF60" i="4"/>
  <c r="AR60" i="4"/>
  <c r="AJ57" i="4"/>
  <c r="AN57" i="4"/>
  <c r="AF57" i="4"/>
  <c r="AN56" i="4"/>
  <c r="AF56" i="4"/>
  <c r="AF55" i="4"/>
  <c r="AN55" i="4"/>
  <c r="AR55" i="4"/>
  <c r="AJ76" i="4"/>
  <c r="AN61" i="4"/>
  <c r="AF61" i="4"/>
  <c r="AR61" i="4"/>
  <c r="AL42" i="3"/>
  <c r="AJ9" i="3"/>
  <c r="AB10" i="3"/>
  <c r="AJ13" i="3"/>
  <c r="AB14" i="3"/>
  <c r="AJ17" i="3"/>
  <c r="AB18" i="3"/>
  <c r="AJ21" i="3"/>
  <c r="AF26" i="3"/>
  <c r="AR26" i="3"/>
  <c r="AF28" i="3"/>
  <c r="AR28" i="3"/>
  <c r="AF30" i="3"/>
  <c r="AR30" i="3"/>
  <c r="AJ37" i="3"/>
  <c r="AR37" i="3"/>
  <c r="AF37" i="3"/>
  <c r="AL38" i="3"/>
  <c r="AJ50" i="3"/>
  <c r="AR50" i="3"/>
  <c r="AF50" i="3"/>
  <c r="AL51" i="3"/>
  <c r="AL53" i="3"/>
  <c r="AP59" i="3"/>
  <c r="AD59" i="3"/>
  <c r="AH59" i="3"/>
  <c r="AS65" i="3"/>
  <c r="AR67" i="3"/>
  <c r="AB67" i="3"/>
  <c r="AF67" i="3"/>
  <c r="AL82" i="3"/>
  <c r="AP82" i="3"/>
  <c r="AD82" i="3"/>
  <c r="AH82" i="3"/>
  <c r="AJ33" i="3"/>
  <c r="AR33" i="3"/>
  <c r="AF33" i="3"/>
  <c r="AL34" i="3"/>
  <c r="AJ41" i="3"/>
  <c r="AR41" i="3"/>
  <c r="AF41" i="3"/>
  <c r="AP55" i="3"/>
  <c r="AD55" i="3"/>
  <c r="AH55" i="3"/>
  <c r="AS68" i="3"/>
  <c r="AK68" i="3"/>
  <c r="AC68" i="3"/>
  <c r="AO68" i="3"/>
  <c r="AL86" i="3"/>
  <c r="AP86" i="3"/>
  <c r="AH86" i="3"/>
  <c r="AN26" i="3"/>
  <c r="AN28" i="3"/>
  <c r="AN30" i="3"/>
  <c r="AN33" i="3"/>
  <c r="AJ35" i="3"/>
  <c r="AR35" i="3"/>
  <c r="AF35" i="3"/>
  <c r="AL36" i="3"/>
  <c r="AN41" i="3"/>
  <c r="AJ43" i="3"/>
  <c r="AR43" i="3"/>
  <c r="AF43" i="3"/>
  <c r="AL49" i="3"/>
  <c r="AR54" i="3"/>
  <c r="AF54" i="3"/>
  <c r="AN54" i="3"/>
  <c r="AS83" i="3"/>
  <c r="AO83" i="3"/>
  <c r="AC83" i="3"/>
  <c r="AK83" i="3"/>
  <c r="AB9" i="3"/>
  <c r="AB13" i="3"/>
  <c r="AB17" i="3"/>
  <c r="AB21" i="3"/>
  <c r="AN27" i="3"/>
  <c r="AN29" i="3"/>
  <c r="AJ31" i="3"/>
  <c r="AR31" i="3"/>
  <c r="AF31" i="3"/>
  <c r="AL32" i="3"/>
  <c r="AJ39" i="3"/>
  <c r="AR39" i="3"/>
  <c r="AF39" i="3"/>
  <c r="AL40" i="3"/>
  <c r="AJ52" i="3"/>
  <c r="AR52" i="3"/>
  <c r="AF52" i="3"/>
  <c r="AN52" i="3"/>
  <c r="AD63" i="3"/>
  <c r="AH63" i="3"/>
  <c r="AL63" i="3"/>
  <c r="AS70" i="3"/>
  <c r="AC70" i="3"/>
  <c r="AK70" i="3"/>
  <c r="AO80" i="3"/>
  <c r="AR101" i="3"/>
  <c r="AB101" i="3"/>
  <c r="AN101" i="3"/>
  <c r="AJ101" i="3"/>
  <c r="AF101" i="3"/>
  <c r="AB55" i="3"/>
  <c r="AS55" i="3"/>
  <c r="AC56" i="3"/>
  <c r="AL57" i="3"/>
  <c r="AK58" i="3"/>
  <c r="AB59" i="3"/>
  <c r="AS59" i="3"/>
  <c r="AC60" i="3"/>
  <c r="AL61" i="3"/>
  <c r="AK62" i="3"/>
  <c r="AB63" i="3"/>
  <c r="AO64" i="3"/>
  <c r="AL65" i="3"/>
  <c r="AL67" i="3"/>
  <c r="AP67" i="3"/>
  <c r="AD69" i="3"/>
  <c r="AJ69" i="3"/>
  <c r="AP69" i="3"/>
  <c r="AR70" i="3"/>
  <c r="AP71" i="3"/>
  <c r="AD71" i="3"/>
  <c r="AL71" i="3"/>
  <c r="AN32" i="3"/>
  <c r="AN34" i="3"/>
  <c r="AN36" i="3"/>
  <c r="AN38" i="3"/>
  <c r="AN40" i="3"/>
  <c r="AN42" i="3"/>
  <c r="AN49" i="3"/>
  <c r="AN51" i="3"/>
  <c r="AN53" i="3"/>
  <c r="AL54" i="3"/>
  <c r="AC55" i="3"/>
  <c r="AF57" i="3"/>
  <c r="AC59" i="3"/>
  <c r="AF61" i="3"/>
  <c r="AC63" i="3"/>
  <c r="AB65" i="3"/>
  <c r="AF65" i="3"/>
  <c r="AL69" i="3"/>
  <c r="AS69" i="3"/>
  <c r="AS78" i="3"/>
  <c r="AS85" i="3"/>
  <c r="AK85" i="3"/>
  <c r="AC85" i="3"/>
  <c r="AO85" i="3"/>
  <c r="AL87" i="3"/>
  <c r="AP87" i="3"/>
  <c r="AH87" i="3"/>
  <c r="AF88" i="3"/>
  <c r="AR88" i="3"/>
  <c r="AR89" i="3"/>
  <c r="AB89" i="3"/>
  <c r="AF89" i="3"/>
  <c r="AJ89" i="3"/>
  <c r="AH90" i="3"/>
  <c r="AB95" i="3"/>
  <c r="AN95" i="3"/>
  <c r="AF53" i="3"/>
  <c r="AR53" i="3"/>
  <c r="AD54" i="3"/>
  <c r="AF56" i="3"/>
  <c r="AH57" i="3"/>
  <c r="AN57" i="3"/>
  <c r="AC58" i="3"/>
  <c r="AH58" i="3"/>
  <c r="AF60" i="3"/>
  <c r="AH61" i="3"/>
  <c r="AN61" i="3"/>
  <c r="AH62" i="3"/>
  <c r="AK64" i="3"/>
  <c r="AN65" i="3"/>
  <c r="AO66" i="3"/>
  <c r="AJ73" i="3"/>
  <c r="AR73" i="3"/>
  <c r="AN73" i="3"/>
  <c r="AF73" i="3"/>
  <c r="AO74" i="3"/>
  <c r="AC74" i="3"/>
  <c r="AK77" i="3"/>
  <c r="AP81" i="3"/>
  <c r="AR84" i="3"/>
  <c r="AF84" i="3"/>
  <c r="AB84" i="3"/>
  <c r="AN84" i="3"/>
  <c r="AJ84" i="3"/>
  <c r="AC87" i="3"/>
  <c r="AN89" i="3"/>
  <c r="AP91" i="3"/>
  <c r="AL91" i="3"/>
  <c r="AD91" i="3"/>
  <c r="AS94" i="3"/>
  <c r="AO94" i="3"/>
  <c r="AC94" i="3"/>
  <c r="AK94" i="3"/>
  <c r="AR95" i="3"/>
  <c r="AL103" i="3"/>
  <c r="AD103" i="3"/>
  <c r="AP103" i="3"/>
  <c r="AS104" i="3"/>
  <c r="AS105" i="3"/>
  <c r="AJ71" i="3"/>
  <c r="AC72" i="3"/>
  <c r="AD75" i="3"/>
  <c r="AH75" i="3"/>
  <c r="AR77" i="3"/>
  <c r="AF78" i="3"/>
  <c r="AL78" i="3"/>
  <c r="AC79" i="3"/>
  <c r="AL80" i="3"/>
  <c r="AP80" i="3"/>
  <c r="AC81" i="3"/>
  <c r="AO81" i="3"/>
  <c r="AB82" i="3"/>
  <c r="AN82" i="3"/>
  <c r="AN87" i="3"/>
  <c r="AK88" i="3"/>
  <c r="AC90" i="3"/>
  <c r="AK90" i="3"/>
  <c r="AB91" i="3"/>
  <c r="AD93" i="3"/>
  <c r="AN93" i="3"/>
  <c r="AD97" i="3"/>
  <c r="AH97" i="3"/>
  <c r="AO98" i="3"/>
  <c r="AH99" i="3"/>
  <c r="AN99" i="3"/>
  <c r="AK100" i="3"/>
  <c r="AC102" i="3"/>
  <c r="AK102" i="3"/>
  <c r="AR102" i="3"/>
  <c r="AB103" i="3"/>
  <c r="AL104" i="3"/>
  <c r="AF105" i="3"/>
  <c r="AJ105" i="3"/>
  <c r="AN105" i="3"/>
  <c r="AO72" i="3"/>
  <c r="AN74" i="3"/>
  <c r="AJ75" i="3"/>
  <c r="AN75" i="3"/>
  <c r="AO76" i="3"/>
  <c r="AH77" i="3"/>
  <c r="AB78" i="3"/>
  <c r="AH78" i="3"/>
  <c r="AO79" i="3"/>
  <c r="AB80" i="3"/>
  <c r="AF80" i="3"/>
  <c r="AK81" i="3"/>
  <c r="AJ82" i="3"/>
  <c r="AL84" i="3"/>
  <c r="AP84" i="3"/>
  <c r="AL89" i="3"/>
  <c r="AK92" i="3"/>
  <c r="AJ93" i="3"/>
  <c r="AH95" i="3"/>
  <c r="AK96" i="3"/>
  <c r="AC98" i="3"/>
  <c r="AK98" i="3"/>
  <c r="AR98" i="3"/>
  <c r="AB99" i="3"/>
  <c r="AP99" i="3"/>
  <c r="AL100" i="3"/>
  <c r="AD104" i="3"/>
  <c r="AB105" i="3"/>
  <c r="AL105" i="3"/>
  <c r="AF71" i="3"/>
  <c r="AR72" i="3"/>
  <c r="AR74" i="3"/>
  <c r="AL75" i="3"/>
  <c r="AP75" i="3"/>
  <c r="AC76" i="3"/>
  <c r="AK76" i="3"/>
  <c r="AD78" i="3"/>
  <c r="AN78" i="3"/>
  <c r="AD80" i="3"/>
  <c r="AH80" i="3"/>
  <c r="AR87" i="3"/>
  <c r="AF93" i="3"/>
  <c r="AP95" i="3"/>
  <c r="AF97" i="3"/>
  <c r="AJ97" i="3"/>
  <c r="AN97" i="3"/>
  <c r="AD99" i="3"/>
  <c r="AL99" i="3"/>
  <c r="AD100" i="3"/>
  <c r="AD105" i="3"/>
  <c r="AH105" i="3"/>
  <c r="AS73" i="3"/>
  <c r="AO73" i="3"/>
  <c r="AK73" i="3"/>
  <c r="AC73" i="3"/>
  <c r="AR11" i="3"/>
  <c r="AC27" i="3"/>
  <c r="AC29" i="3"/>
  <c r="AB7" i="3"/>
  <c r="AR8" i="3"/>
  <c r="AB15" i="3"/>
  <c r="AJ15" i="3"/>
  <c r="AR16" i="3"/>
  <c r="AB19" i="3"/>
  <c r="AJ19" i="3"/>
  <c r="AB8" i="3"/>
  <c r="AJ8" i="3"/>
  <c r="AF10" i="3"/>
  <c r="AN10" i="3"/>
  <c r="AB12" i="3"/>
  <c r="AJ12" i="3"/>
  <c r="AF14" i="3"/>
  <c r="AN14" i="3"/>
  <c r="AB16" i="3"/>
  <c r="AJ16" i="3"/>
  <c r="AF18" i="3"/>
  <c r="AN18" i="3"/>
  <c r="AB20" i="3"/>
  <c r="AJ20" i="3"/>
  <c r="AO26" i="3"/>
  <c r="AT26" i="3"/>
  <c r="AG27" i="3"/>
  <c r="AO27" i="3"/>
  <c r="AT27" i="3"/>
  <c r="AG28" i="3"/>
  <c r="AO28" i="3"/>
  <c r="AT28" i="3"/>
  <c r="AG29" i="3"/>
  <c r="AO29" i="3"/>
  <c r="AT29" i="3"/>
  <c r="AG30" i="3"/>
  <c r="AO30" i="3"/>
  <c r="AT30" i="3"/>
  <c r="AG31" i="3"/>
  <c r="AO31" i="3"/>
  <c r="AT31" i="3"/>
  <c r="AG32" i="3"/>
  <c r="AO32" i="3"/>
  <c r="AT32" i="3"/>
  <c r="AG33" i="3"/>
  <c r="AO33" i="3"/>
  <c r="AT33" i="3"/>
  <c r="AG34" i="3"/>
  <c r="AO34" i="3"/>
  <c r="AT34" i="3"/>
  <c r="AG35" i="3"/>
  <c r="AO35" i="3"/>
  <c r="AT35" i="3"/>
  <c r="AG36" i="3"/>
  <c r="AO36" i="3"/>
  <c r="AT36" i="3"/>
  <c r="AG37" i="3"/>
  <c r="AO37" i="3"/>
  <c r="AT37" i="3"/>
  <c r="AG38" i="3"/>
  <c r="AO38" i="3"/>
  <c r="AT38" i="3"/>
  <c r="AG39" i="3"/>
  <c r="AO39" i="3"/>
  <c r="AT39" i="3"/>
  <c r="AG40" i="3"/>
  <c r="AO40" i="3"/>
  <c r="AT40" i="3"/>
  <c r="AG41" i="3"/>
  <c r="AO41" i="3"/>
  <c r="AT41" i="3"/>
  <c r="AG42" i="3"/>
  <c r="AO42" i="3"/>
  <c r="AT42" i="3"/>
  <c r="AG43" i="3"/>
  <c r="AO43" i="3"/>
  <c r="AT43" i="3"/>
  <c r="AO49" i="3"/>
  <c r="AT49" i="3"/>
  <c r="AO50" i="3"/>
  <c r="AO51" i="3"/>
  <c r="AO52" i="3"/>
  <c r="AO53" i="3"/>
  <c r="AB54" i="3"/>
  <c r="AH54" i="3"/>
  <c r="AJ54" i="3"/>
  <c r="AP54" i="3"/>
  <c r="AO55" i="3"/>
  <c r="AK55" i="3"/>
  <c r="AN55" i="3"/>
  <c r="AJ56" i="3"/>
  <c r="AB56" i="3"/>
  <c r="AD56" i="3"/>
  <c r="AN56" i="3"/>
  <c r="AS57" i="3"/>
  <c r="AL58" i="3"/>
  <c r="AD58" i="3"/>
  <c r="AP58" i="3"/>
  <c r="AO59" i="3"/>
  <c r="AK59" i="3"/>
  <c r="AN59" i="3"/>
  <c r="AJ60" i="3"/>
  <c r="AB60" i="3"/>
  <c r="AD60" i="3"/>
  <c r="AN60" i="3"/>
  <c r="AS61" i="3"/>
  <c r="AL62" i="3"/>
  <c r="AD62" i="3"/>
  <c r="AP62" i="3"/>
  <c r="AK63" i="3"/>
  <c r="AO63" i="3"/>
  <c r="AS63" i="3"/>
  <c r="AR68" i="3"/>
  <c r="AK78" i="3"/>
  <c r="AC78" i="3"/>
  <c r="AO78" i="3"/>
  <c r="AL79" i="3"/>
  <c r="AD79" i="3"/>
  <c r="AP79" i="3"/>
  <c r="AH79" i="3"/>
  <c r="AJ81" i="3"/>
  <c r="AB81" i="3"/>
  <c r="AN81" i="3"/>
  <c r="AF81" i="3"/>
  <c r="AR81" i="3"/>
  <c r="AS86" i="3"/>
  <c r="AO87" i="3"/>
  <c r="AK87" i="3"/>
  <c r="AS87" i="3"/>
  <c r="AR19" i="3"/>
  <c r="AJ7" i="3"/>
  <c r="AJ11" i="3"/>
  <c r="AR12" i="3"/>
  <c r="AF7" i="3"/>
  <c r="AN7" i="3"/>
  <c r="AF11" i="3"/>
  <c r="AN11" i="3"/>
  <c r="AF15" i="3"/>
  <c r="AN15" i="3"/>
  <c r="AF19" i="3"/>
  <c r="AN19" i="3"/>
  <c r="AH26" i="3"/>
  <c r="AP26" i="3"/>
  <c r="AB27" i="3"/>
  <c r="AH27" i="3"/>
  <c r="AP27" i="3"/>
  <c r="AB28" i="3"/>
  <c r="AH28" i="3"/>
  <c r="AP28" i="3"/>
  <c r="AB29" i="3"/>
  <c r="AH29" i="3"/>
  <c r="AP29" i="3"/>
  <c r="AB30" i="3"/>
  <c r="AH30" i="3"/>
  <c r="AP30" i="3"/>
  <c r="AB31" i="3"/>
  <c r="AH31" i="3"/>
  <c r="AP31" i="3"/>
  <c r="AB32" i="3"/>
  <c r="AH32" i="3"/>
  <c r="AP32" i="3"/>
  <c r="AB33" i="3"/>
  <c r="AH33" i="3"/>
  <c r="AP33" i="3"/>
  <c r="AB34" i="3"/>
  <c r="AH34" i="3"/>
  <c r="AP34" i="3"/>
  <c r="AB35" i="3"/>
  <c r="AH35" i="3"/>
  <c r="AP35" i="3"/>
  <c r="AB36" i="3"/>
  <c r="AH36" i="3"/>
  <c r="AP36" i="3"/>
  <c r="AB37" i="3"/>
  <c r="AH37" i="3"/>
  <c r="AP37" i="3"/>
  <c r="AB38" i="3"/>
  <c r="AH38" i="3"/>
  <c r="AP38" i="3"/>
  <c r="AB39" i="3"/>
  <c r="AH39" i="3"/>
  <c r="AP39" i="3"/>
  <c r="AB40" i="3"/>
  <c r="AH40" i="3"/>
  <c r="AP40" i="3"/>
  <c r="AB41" i="3"/>
  <c r="AH41" i="3"/>
  <c r="AP41" i="3"/>
  <c r="AB42" i="3"/>
  <c r="AH42" i="3"/>
  <c r="AP42" i="3"/>
  <c r="AB43" i="3"/>
  <c r="AH43" i="3"/>
  <c r="AP43" i="3"/>
  <c r="AB49" i="3"/>
  <c r="AH49" i="3"/>
  <c r="AP49" i="3"/>
  <c r="AB50" i="3"/>
  <c r="AH50" i="3"/>
  <c r="AP50" i="3"/>
  <c r="AB51" i="3"/>
  <c r="AH51" i="3"/>
  <c r="AP51" i="3"/>
  <c r="AB52" i="3"/>
  <c r="AH52" i="3"/>
  <c r="AP52" i="3"/>
  <c r="AB53" i="3"/>
  <c r="AH53" i="3"/>
  <c r="AP53" i="3"/>
  <c r="AC54" i="3"/>
  <c r="AK54" i="3"/>
  <c r="AO56" i="3"/>
  <c r="AD57" i="3"/>
  <c r="AB58" i="3"/>
  <c r="AO60" i="3"/>
  <c r="AD61" i="3"/>
  <c r="AB62" i="3"/>
  <c r="AN64" i="3"/>
  <c r="AF64" i="3"/>
  <c r="AJ64" i="3"/>
  <c r="AB64" i="3"/>
  <c r="AO65" i="3"/>
  <c r="AK65" i="3"/>
  <c r="AC65" i="3"/>
  <c r="AJ66" i="3"/>
  <c r="AB66" i="3"/>
  <c r="AN66" i="3"/>
  <c r="AF66" i="3"/>
  <c r="AL68" i="3"/>
  <c r="AD68" i="3"/>
  <c r="AP68" i="3"/>
  <c r="AH68" i="3"/>
  <c r="AP70" i="3"/>
  <c r="AH70" i="3"/>
  <c r="AL70" i="3"/>
  <c r="AD70" i="3"/>
  <c r="AK71" i="3"/>
  <c r="AC71" i="3"/>
  <c r="AO71" i="3"/>
  <c r="AN72" i="3"/>
  <c r="AF72" i="3"/>
  <c r="AJ72" i="3"/>
  <c r="AB72" i="3"/>
  <c r="AN90" i="3"/>
  <c r="AF90" i="3"/>
  <c r="AR90" i="3"/>
  <c r="AB90" i="3"/>
  <c r="AC26" i="3"/>
  <c r="AC28" i="3"/>
  <c r="AC30" i="3"/>
  <c r="AC31" i="3"/>
  <c r="AC32" i="3"/>
  <c r="AC33" i="3"/>
  <c r="AC34" i="3"/>
  <c r="AC35" i="3"/>
  <c r="AC36" i="3"/>
  <c r="AC37" i="3"/>
  <c r="AC38" i="3"/>
  <c r="AC39" i="3"/>
  <c r="AC40" i="3"/>
  <c r="AC41" i="3"/>
  <c r="AC42" i="3"/>
  <c r="AC43" i="3"/>
  <c r="AC49" i="3"/>
  <c r="AK49" i="3"/>
  <c r="AC50" i="3"/>
  <c r="AK50" i="3"/>
  <c r="AC51" i="3"/>
  <c r="AK51" i="3"/>
  <c r="AC52" i="3"/>
  <c r="AK52" i="3"/>
  <c r="AC53" i="3"/>
  <c r="AK53" i="3"/>
  <c r="AP56" i="3"/>
  <c r="AH56" i="3"/>
  <c r="AK57" i="3"/>
  <c r="AC57" i="3"/>
  <c r="AO57" i="3"/>
  <c r="AN58" i="3"/>
  <c r="AF58" i="3"/>
  <c r="AJ58" i="3"/>
  <c r="AP60" i="3"/>
  <c r="AH60" i="3"/>
  <c r="AK61" i="3"/>
  <c r="AC61" i="3"/>
  <c r="AO61" i="3"/>
  <c r="AN62" i="3"/>
  <c r="AF62" i="3"/>
  <c r="AJ62" i="3"/>
  <c r="AJ76" i="3"/>
  <c r="AB76" i="3"/>
  <c r="AN76" i="3"/>
  <c r="AF76" i="3"/>
  <c r="AR76" i="3"/>
  <c r="AK82" i="3"/>
  <c r="AC82" i="3"/>
  <c r="AO82" i="3"/>
  <c r="AL83" i="3"/>
  <c r="AD83" i="3"/>
  <c r="AP83" i="3"/>
  <c r="AH83" i="3"/>
  <c r="AJ85" i="3"/>
  <c r="AB85" i="3"/>
  <c r="AN85" i="3"/>
  <c r="AF85" i="3"/>
  <c r="AR85" i="3"/>
  <c r="AP92" i="3"/>
  <c r="AH92" i="3"/>
  <c r="AL92" i="3"/>
  <c r="AD92" i="3"/>
  <c r="AK93" i="3"/>
  <c r="AC93" i="3"/>
  <c r="AS93" i="3"/>
  <c r="AO93" i="3"/>
  <c r="AD26" i="3"/>
  <c r="AD27" i="3"/>
  <c r="AD28" i="3"/>
  <c r="AD29" i="3"/>
  <c r="AD30" i="3"/>
  <c r="AD31" i="3"/>
  <c r="AD32" i="3"/>
  <c r="AD33" i="3"/>
  <c r="AD34" i="3"/>
  <c r="AD35" i="3"/>
  <c r="AD36" i="3"/>
  <c r="AD37" i="3"/>
  <c r="AD38" i="3"/>
  <c r="AD39" i="3"/>
  <c r="AD40" i="3"/>
  <c r="AD41" i="3"/>
  <c r="AD42" i="3"/>
  <c r="AD43" i="3"/>
  <c r="AD49" i="3"/>
  <c r="AD50" i="3"/>
  <c r="AD51" i="3"/>
  <c r="AD52" i="3"/>
  <c r="AD53" i="3"/>
  <c r="AO54" i="3"/>
  <c r="AF55" i="3"/>
  <c r="AJ55" i="3"/>
  <c r="AP57" i="3"/>
  <c r="AF59" i="3"/>
  <c r="AJ59" i="3"/>
  <c r="AP61" i="3"/>
  <c r="AR63" i="3"/>
  <c r="AF63" i="3"/>
  <c r="AL64" i="3"/>
  <c r="AD64" i="3"/>
  <c r="AP64" i="3"/>
  <c r="AH64" i="3"/>
  <c r="AP66" i="3"/>
  <c r="AH66" i="3"/>
  <c r="AL66" i="3"/>
  <c r="AD66" i="3"/>
  <c r="AK67" i="3"/>
  <c r="AC67" i="3"/>
  <c r="AO67" i="3"/>
  <c r="AN68" i="3"/>
  <c r="AF68" i="3"/>
  <c r="AJ68" i="3"/>
  <c r="AB68" i="3"/>
  <c r="AO69" i="3"/>
  <c r="AK69" i="3"/>
  <c r="AC69" i="3"/>
  <c r="AJ70" i="3"/>
  <c r="AB70" i="3"/>
  <c r="AN70" i="3"/>
  <c r="AF70" i="3"/>
  <c r="AL72" i="3"/>
  <c r="AD72" i="3"/>
  <c r="AP72" i="3"/>
  <c r="AH72" i="3"/>
  <c r="AS74" i="3"/>
  <c r="AK74" i="3"/>
  <c r="AS82" i="3"/>
  <c r="AP88" i="3"/>
  <c r="AH88" i="3"/>
  <c r="AL88" i="3"/>
  <c r="AD88" i="3"/>
  <c r="AK89" i="3"/>
  <c r="AC89" i="3"/>
  <c r="AS89" i="3"/>
  <c r="AO89" i="3"/>
  <c r="AN94" i="3"/>
  <c r="AF94" i="3"/>
  <c r="AJ94" i="3"/>
  <c r="AP96" i="3"/>
  <c r="AH96" i="3"/>
  <c r="AR96" i="3"/>
  <c r="AK97" i="3"/>
  <c r="AC97" i="3"/>
  <c r="AO97" i="3"/>
  <c r="AN98" i="3"/>
  <c r="AF98" i="3"/>
  <c r="AJ98" i="3"/>
  <c r="AP100" i="3"/>
  <c r="AH100" i="3"/>
  <c r="AR100" i="3"/>
  <c r="AK101" i="3"/>
  <c r="AC101" i="3"/>
  <c r="AO101" i="3"/>
  <c r="AN102" i="3"/>
  <c r="AF102" i="3"/>
  <c r="AJ102" i="3"/>
  <c r="AP104" i="3"/>
  <c r="AH104" i="3"/>
  <c r="AR104" i="3"/>
  <c r="AK105" i="3"/>
  <c r="AC105" i="3"/>
  <c r="AO105" i="3"/>
  <c r="AJ7" i="4"/>
  <c r="AR9" i="4"/>
  <c r="AJ11" i="4"/>
  <c r="AR13" i="4"/>
  <c r="AJ15" i="4"/>
  <c r="AF18" i="4"/>
  <c r="AN21" i="4"/>
  <c r="AF21" i="4"/>
  <c r="AG26" i="4"/>
  <c r="AK27" i="4"/>
  <c r="AS27" i="4"/>
  <c r="AJ27" i="4"/>
  <c r="AO27" i="4"/>
  <c r="AR29" i="4"/>
  <c r="AN29" i="4"/>
  <c r="AF29" i="4"/>
  <c r="AG30" i="4"/>
  <c r="AK31" i="4"/>
  <c r="AS31" i="4"/>
  <c r="AJ31" i="4"/>
  <c r="AO31" i="4"/>
  <c r="AN33" i="4"/>
  <c r="AF33" i="4"/>
  <c r="AR33" i="4"/>
  <c r="AB73" i="3"/>
  <c r="AH73" i="3"/>
  <c r="AP73" i="3"/>
  <c r="AB74" i="3"/>
  <c r="AH74" i="3"/>
  <c r="AP74" i="3"/>
  <c r="AC75" i="3"/>
  <c r="AK75" i="3"/>
  <c r="AD76" i="3"/>
  <c r="AL76" i="3"/>
  <c r="AD77" i="3"/>
  <c r="AF77" i="3"/>
  <c r="AN77" i="3"/>
  <c r="AB79" i="3"/>
  <c r="AJ79" i="3"/>
  <c r="AC80" i="3"/>
  <c r="AK80" i="3"/>
  <c r="AD81" i="3"/>
  <c r="AL81" i="3"/>
  <c r="AB83" i="3"/>
  <c r="AJ83" i="3"/>
  <c r="AC84" i="3"/>
  <c r="AK84" i="3"/>
  <c r="AD85" i="3"/>
  <c r="AL85" i="3"/>
  <c r="AD86" i="3"/>
  <c r="AF86" i="3"/>
  <c r="AN86" i="3"/>
  <c r="AD87" i="3"/>
  <c r="AF87" i="3"/>
  <c r="AJ87" i="3"/>
  <c r="AC88" i="3"/>
  <c r="AP89" i="3"/>
  <c r="AC91" i="3"/>
  <c r="AF91" i="3"/>
  <c r="AJ91" i="3"/>
  <c r="AC92" i="3"/>
  <c r="AP93" i="3"/>
  <c r="AC95" i="3"/>
  <c r="AF95" i="3"/>
  <c r="AJ95" i="3"/>
  <c r="AC96" i="3"/>
  <c r="AP97" i="3"/>
  <c r="AC99" i="3"/>
  <c r="AF99" i="3"/>
  <c r="AJ99" i="3"/>
  <c r="AC100" i="3"/>
  <c r="AP101" i="3"/>
  <c r="AC103" i="3"/>
  <c r="AF103" i="3"/>
  <c r="AJ103" i="3"/>
  <c r="AC104" i="3"/>
  <c r="AP105" i="3"/>
  <c r="AN7" i="4"/>
  <c r="AJ10" i="4"/>
  <c r="AN11" i="4"/>
  <c r="AJ14" i="4"/>
  <c r="AN15" i="4"/>
  <c r="AR26" i="4"/>
  <c r="AN26" i="4"/>
  <c r="AF26" i="4"/>
  <c r="AG27" i="4"/>
  <c r="AK28" i="4"/>
  <c r="AS28" i="4"/>
  <c r="AO28" i="4"/>
  <c r="AR30" i="4"/>
  <c r="AN30" i="4"/>
  <c r="AF30" i="4"/>
  <c r="AG31" i="4"/>
  <c r="AK32" i="4"/>
  <c r="AS32" i="4"/>
  <c r="AO32" i="4"/>
  <c r="AS75" i="3"/>
  <c r="AR79" i="3"/>
  <c r="AS80" i="3"/>
  <c r="AR83" i="3"/>
  <c r="AS84" i="3"/>
  <c r="AJ88" i="3"/>
  <c r="AB88" i="3"/>
  <c r="AN88" i="3"/>
  <c r="AL90" i="3"/>
  <c r="AD90" i="3"/>
  <c r="AP90" i="3"/>
  <c r="AO91" i="3"/>
  <c r="AK91" i="3"/>
  <c r="AJ92" i="3"/>
  <c r="AB92" i="3"/>
  <c r="AN92" i="3"/>
  <c r="AL94" i="3"/>
  <c r="AD94" i="3"/>
  <c r="AP94" i="3"/>
  <c r="AO95" i="3"/>
  <c r="AK95" i="3"/>
  <c r="AJ96" i="3"/>
  <c r="AB96" i="3"/>
  <c r="AN96" i="3"/>
  <c r="AL98" i="3"/>
  <c r="AD98" i="3"/>
  <c r="AP98" i="3"/>
  <c r="AO99" i="3"/>
  <c r="AK99" i="3"/>
  <c r="AJ100" i="3"/>
  <c r="AB100" i="3"/>
  <c r="AN100" i="3"/>
  <c r="AL102" i="3"/>
  <c r="AD102" i="3"/>
  <c r="AP102" i="3"/>
  <c r="AO103" i="3"/>
  <c r="AK103" i="3"/>
  <c r="AJ104" i="3"/>
  <c r="AB104" i="3"/>
  <c r="AN104" i="3"/>
  <c r="AN9" i="4"/>
  <c r="AF9" i="4"/>
  <c r="AJ9" i="4"/>
  <c r="AN13" i="4"/>
  <c r="AF13" i="4"/>
  <c r="AJ13" i="4"/>
  <c r="AN17" i="4"/>
  <c r="AF17" i="4"/>
  <c r="AR17" i="4"/>
  <c r="AR27" i="4"/>
  <c r="AN27" i="4"/>
  <c r="AF27" i="4"/>
  <c r="AK29" i="4"/>
  <c r="AS29" i="4"/>
  <c r="AO29" i="4"/>
  <c r="AR31" i="4"/>
  <c r="AN31" i="4"/>
  <c r="AF31" i="4"/>
  <c r="AO33" i="4"/>
  <c r="AG33" i="4"/>
  <c r="AS33" i="4"/>
  <c r="AK33" i="4"/>
  <c r="AD73" i="3"/>
  <c r="AD74" i="3"/>
  <c r="AH76" i="3"/>
  <c r="AB77" i="3"/>
  <c r="AF79" i="3"/>
  <c r="AH81" i="3"/>
  <c r="AF83" i="3"/>
  <c r="AH85" i="3"/>
  <c r="AB86" i="3"/>
  <c r="AB87" i="3"/>
  <c r="AO88" i="3"/>
  <c r="AO92" i="3"/>
  <c r="AB94" i="3"/>
  <c r="AR94" i="3"/>
  <c r="AO96" i="3"/>
  <c r="AO100" i="3"/>
  <c r="AO104" i="3"/>
  <c r="AJ18" i="4"/>
  <c r="AR18" i="4"/>
  <c r="AK26" i="4"/>
  <c r="AS26" i="4"/>
  <c r="AO26" i="4"/>
  <c r="AR28" i="4"/>
  <c r="AN28" i="4"/>
  <c r="AF28" i="4"/>
  <c r="AG29" i="4"/>
  <c r="AK30" i="4"/>
  <c r="AS30" i="4"/>
  <c r="AO30" i="4"/>
  <c r="AR32" i="4"/>
  <c r="AN32" i="4"/>
  <c r="AF32" i="4"/>
  <c r="AJ19" i="4"/>
  <c r="AO34" i="4"/>
  <c r="AG34" i="4"/>
  <c r="AS34" i="4"/>
  <c r="AO35" i="4"/>
  <c r="AG35" i="4"/>
  <c r="AS35" i="4"/>
  <c r="AO36" i="4"/>
  <c r="AG36" i="4"/>
  <c r="AS36" i="4"/>
  <c r="AO37" i="4"/>
  <c r="AG37" i="4"/>
  <c r="AS37" i="4"/>
  <c r="AO38" i="4"/>
  <c r="AG38" i="4"/>
  <c r="AS38" i="4"/>
  <c r="AO39" i="4"/>
  <c r="AG39" i="4"/>
  <c r="AS39" i="4"/>
  <c r="AO40" i="4"/>
  <c r="AG40" i="4"/>
  <c r="AS40" i="4"/>
  <c r="AO41" i="4"/>
  <c r="AG41" i="4"/>
  <c r="AS41" i="4"/>
  <c r="AO42" i="4"/>
  <c r="AG42" i="4"/>
  <c r="AS42" i="4"/>
  <c r="AO43" i="4"/>
  <c r="AG43" i="4"/>
  <c r="AS43" i="4"/>
  <c r="AN49" i="4"/>
  <c r="AF49" i="4"/>
  <c r="AR49" i="4"/>
  <c r="AN51" i="4"/>
  <c r="AF51" i="4"/>
  <c r="AR51" i="4"/>
  <c r="AJ53" i="4"/>
  <c r="AN53" i="4"/>
  <c r="AF53" i="4"/>
  <c r="AO49" i="4"/>
  <c r="AG49" i="4"/>
  <c r="AS49" i="4"/>
  <c r="AO51" i="4"/>
  <c r="AG51" i="4"/>
  <c r="AS51" i="4"/>
  <c r="AO53" i="4"/>
  <c r="AG53" i="4"/>
  <c r="AS53" i="4"/>
  <c r="AO54" i="4"/>
  <c r="AG54" i="4"/>
  <c r="AP60" i="4"/>
  <c r="AH60" i="4"/>
  <c r="AT60" i="4"/>
  <c r="AP61" i="4"/>
  <c r="AH61" i="4"/>
  <c r="AT61" i="4"/>
  <c r="AP62" i="4"/>
  <c r="AT62" i="4"/>
  <c r="AL62" i="4"/>
  <c r="AH62" i="4"/>
  <c r="AN50" i="4"/>
  <c r="AF50" i="4"/>
  <c r="AR50" i="4"/>
  <c r="AN52" i="4"/>
  <c r="AF52" i="4"/>
  <c r="AR52" i="4"/>
  <c r="AN34" i="4"/>
  <c r="AF34" i="4"/>
  <c r="AN35" i="4"/>
  <c r="AF35" i="4"/>
  <c r="AN36" i="4"/>
  <c r="AF36" i="4"/>
  <c r="AN37" i="4"/>
  <c r="AF37" i="4"/>
  <c r="AN38" i="4"/>
  <c r="AF38" i="4"/>
  <c r="AN39" i="4"/>
  <c r="AF39" i="4"/>
  <c r="AN40" i="4"/>
  <c r="AF40" i="4"/>
  <c r="AN41" i="4"/>
  <c r="AF41" i="4"/>
  <c r="AN42" i="4"/>
  <c r="AF42" i="4"/>
  <c r="AN43" i="4"/>
  <c r="AF43" i="4"/>
  <c r="AR43" i="4"/>
  <c r="AO50" i="4"/>
  <c r="AG50" i="4"/>
  <c r="AS50" i="4"/>
  <c r="AO52" i="4"/>
  <c r="AG52" i="4"/>
  <c r="AS52" i="4"/>
  <c r="AP55" i="4"/>
  <c r="AH55" i="4"/>
  <c r="AT55" i="4"/>
  <c r="AL56" i="4"/>
  <c r="AP56" i="4"/>
  <c r="AH56" i="4"/>
  <c r="AT56" i="4"/>
  <c r="AJ58" i="4"/>
  <c r="AN58" i="4"/>
  <c r="AF58" i="4"/>
  <c r="AO59" i="4"/>
  <c r="AG59" i="4"/>
  <c r="AL60" i="4"/>
  <c r="AL61" i="4"/>
  <c r="AL33" i="4"/>
  <c r="AL34" i="4"/>
  <c r="AL35" i="4"/>
  <c r="AL36" i="4"/>
  <c r="AL37" i="4"/>
  <c r="AL38" i="4"/>
  <c r="AL39" i="4"/>
  <c r="AL40" i="4"/>
  <c r="AL41" i="4"/>
  <c r="AL42" i="4"/>
  <c r="AL43" i="4"/>
  <c r="AG55" i="4"/>
  <c r="AO55" i="4"/>
  <c r="AJ56" i="4"/>
  <c r="AL58" i="4"/>
  <c r="AG60" i="4"/>
  <c r="AO60" i="4"/>
  <c r="AG61" i="4"/>
  <c r="AO61" i="4"/>
  <c r="AP63" i="4"/>
  <c r="AH63" i="4"/>
  <c r="AT63" i="4"/>
  <c r="AP64" i="4"/>
  <c r="AH64" i="4"/>
  <c r="AG64" i="4"/>
  <c r="AT64" i="4"/>
  <c r="AO66" i="4"/>
  <c r="AP67" i="4"/>
  <c r="AH67" i="4"/>
  <c r="AL67" i="4"/>
  <c r="AL68" i="4"/>
  <c r="AT68" i="4"/>
  <c r="AN70" i="4"/>
  <c r="AF70" i="4"/>
  <c r="AJ71" i="4"/>
  <c r="AN71" i="4"/>
  <c r="AO72" i="4"/>
  <c r="AG72" i="4"/>
  <c r="AO73" i="4"/>
  <c r="AG73" i="4"/>
  <c r="AO74" i="4"/>
  <c r="AG74" i="4"/>
  <c r="AS75" i="4"/>
  <c r="AL76" i="4"/>
  <c r="AT76" i="4"/>
  <c r="AN78" i="4"/>
  <c r="AF78" i="4"/>
  <c r="AO79" i="4"/>
  <c r="AG79" i="4"/>
  <c r="AS79" i="4"/>
  <c r="AO80" i="4"/>
  <c r="AG80" i="4"/>
  <c r="AS80" i="4"/>
  <c r="AO82" i="4"/>
  <c r="AG82" i="4"/>
  <c r="AN82" i="4"/>
  <c r="AJ54" i="4"/>
  <c r="AL57" i="4"/>
  <c r="AJ59" i="4"/>
  <c r="AJ62" i="4"/>
  <c r="AS63" i="4"/>
  <c r="AO65" i="4"/>
  <c r="AP66" i="4"/>
  <c r="AH66" i="4"/>
  <c r="AL66" i="4"/>
  <c r="AG67" i="4"/>
  <c r="AN69" i="4"/>
  <c r="AF69" i="4"/>
  <c r="AO70" i="4"/>
  <c r="AG70" i="4"/>
  <c r="AS70" i="4"/>
  <c r="AO71" i="4"/>
  <c r="AG71" i="4"/>
  <c r="AP72" i="4"/>
  <c r="AH72" i="4"/>
  <c r="AT72" i="4"/>
  <c r="AP73" i="4"/>
  <c r="AH73" i="4"/>
  <c r="AT73" i="4"/>
  <c r="AP74" i="4"/>
  <c r="AH74" i="4"/>
  <c r="AT74" i="4"/>
  <c r="AP75" i="4"/>
  <c r="AH75" i="4"/>
  <c r="AT75" i="4"/>
  <c r="AN77" i="4"/>
  <c r="AF77" i="4"/>
  <c r="AR77" i="4"/>
  <c r="AO77" i="4"/>
  <c r="AJ79" i="4"/>
  <c r="AN81" i="4"/>
  <c r="AF81" i="4"/>
  <c r="AR81" i="4"/>
  <c r="AF82" i="4"/>
  <c r="AO83" i="4"/>
  <c r="AG83" i="4"/>
  <c r="AO84" i="4"/>
  <c r="AG84" i="4"/>
  <c r="AS85" i="4"/>
  <c r="AO85" i="4"/>
  <c r="AG85" i="4"/>
  <c r="AO86" i="4"/>
  <c r="AG86" i="4"/>
  <c r="AO90" i="4"/>
  <c r="AG90" i="4"/>
  <c r="AS90" i="4"/>
  <c r="AO62" i="4"/>
  <c r="AP65" i="4"/>
  <c r="AH65" i="4"/>
  <c r="AL65" i="4"/>
  <c r="AG66" i="4"/>
  <c r="AO81" i="4"/>
  <c r="AG81" i="4"/>
  <c r="AS81" i="4"/>
  <c r="AP83" i="4"/>
  <c r="AH83" i="4"/>
  <c r="AT83" i="4"/>
  <c r="AP84" i="4"/>
  <c r="AH84" i="4"/>
  <c r="AT84" i="4"/>
  <c r="AL85" i="4"/>
  <c r="AP85" i="4"/>
  <c r="AH85" i="4"/>
  <c r="AT85" i="4"/>
  <c r="AS87" i="4"/>
  <c r="AO87" i="4"/>
  <c r="AG87" i="4"/>
  <c r="AO63" i="4"/>
  <c r="AG63" i="4"/>
  <c r="AS64" i="4"/>
  <c r="AG65" i="4"/>
  <c r="AS77" i="4"/>
  <c r="AG77" i="4"/>
  <c r="AN79" i="4"/>
  <c r="AF79" i="4"/>
  <c r="AN80" i="4"/>
  <c r="AF80" i="4"/>
  <c r="AR80" i="4"/>
  <c r="AJ82" i="4"/>
  <c r="AJ64" i="4"/>
  <c r="AJ65" i="4"/>
  <c r="AJ66" i="4"/>
  <c r="AJ67" i="4"/>
  <c r="AR68" i="4"/>
  <c r="AL69" i="4"/>
  <c r="AS69" i="4"/>
  <c r="AL70" i="4"/>
  <c r="AT71" i="4"/>
  <c r="AJ75" i="4"/>
  <c r="AR76" i="4"/>
  <c r="AL78" i="4"/>
  <c r="AS78" i="4"/>
  <c r="AL79" i="4"/>
  <c r="AR87" i="4"/>
  <c r="AJ87" i="4"/>
  <c r="AN87" i="4"/>
  <c r="AO89" i="4"/>
  <c r="AN90" i="4"/>
  <c r="AF90" i="4"/>
  <c r="AJ90" i="4"/>
  <c r="AO91" i="4"/>
  <c r="AG91" i="4"/>
  <c r="AS91" i="4"/>
  <c r="AO93" i="4"/>
  <c r="AG93" i="4"/>
  <c r="AN93" i="4"/>
  <c r="AF68" i="4"/>
  <c r="AG69" i="4"/>
  <c r="AH71" i="4"/>
  <c r="AF76" i="4"/>
  <c r="AG78" i="4"/>
  <c r="AH86" i="4"/>
  <c r="AJ86" i="4"/>
  <c r="AP86" i="4"/>
  <c r="AH87" i="4"/>
  <c r="AL87" i="4"/>
  <c r="AN88" i="4"/>
  <c r="AF88" i="4"/>
  <c r="AJ88" i="4"/>
  <c r="AN92" i="4"/>
  <c r="AF92" i="4"/>
  <c r="AR92" i="4"/>
  <c r="AS94" i="4"/>
  <c r="AG94" i="4"/>
  <c r="AN89" i="4"/>
  <c r="AF89" i="4"/>
  <c r="AR89" i="4"/>
  <c r="AO92" i="4"/>
  <c r="AG92" i="4"/>
  <c r="AS92" i="4"/>
  <c r="AO98" i="4"/>
  <c r="AG98" i="4"/>
  <c r="AS98" i="4"/>
  <c r="AL86" i="4"/>
  <c r="AL88" i="4"/>
  <c r="AP88" i="4"/>
  <c r="AS89" i="4"/>
  <c r="AG89" i="4"/>
  <c r="AJ89" i="4"/>
  <c r="AN91" i="4"/>
  <c r="AF91" i="4"/>
  <c r="AR91" i="4"/>
  <c r="AJ93" i="4"/>
  <c r="AR95" i="4"/>
  <c r="AF95" i="4"/>
  <c r="AP94" i="4"/>
  <c r="AH95" i="4"/>
  <c r="AL95" i="4"/>
  <c r="AN96" i="4"/>
  <c r="AF96" i="4"/>
  <c r="AJ96" i="4"/>
  <c r="AT98" i="4"/>
  <c r="AH98" i="4"/>
  <c r="AR99" i="4"/>
  <c r="AT100" i="4"/>
  <c r="AH100" i="4"/>
  <c r="AN101" i="4"/>
  <c r="AF101" i="4"/>
  <c r="AR101" i="4"/>
  <c r="AP95" i="4"/>
  <c r="AF97" i="4"/>
  <c r="AJ97" i="4"/>
  <c r="AL98" i="4"/>
  <c r="AP98" i="4"/>
  <c r="AO99" i="4"/>
  <c r="AG99" i="4"/>
  <c r="AF99" i="4"/>
  <c r="AJ99" i="4"/>
  <c r="AS99" i="4"/>
  <c r="AL100" i="4"/>
  <c r="AP100" i="4"/>
  <c r="AS101" i="4"/>
  <c r="AO101" i="4"/>
  <c r="AG101" i="4"/>
  <c r="AN102" i="4"/>
  <c r="AF102" i="4"/>
  <c r="AN103" i="4"/>
  <c r="AF103" i="4"/>
  <c r="AN104" i="4"/>
  <c r="AF104" i="4"/>
  <c r="AN105" i="4"/>
  <c r="AF105" i="4"/>
  <c r="AR105" i="4"/>
  <c r="AJ105" i="4"/>
  <c r="AH94" i="4"/>
  <c r="AJ94" i="4"/>
  <c r="AN94" i="4"/>
  <c r="AT94" i="4"/>
  <c r="AL96" i="4"/>
  <c r="AP96" i="4"/>
  <c r="AO97" i="4"/>
  <c r="AG97" i="4"/>
  <c r="AR98" i="4"/>
  <c r="AT99" i="4"/>
  <c r="AH99" i="4"/>
  <c r="AN99" i="4"/>
  <c r="AR100" i="4"/>
  <c r="AL101" i="4"/>
  <c r="AT101" i="4"/>
  <c r="AS102" i="4"/>
  <c r="AO102" i="4"/>
  <c r="AG102" i="4"/>
  <c r="AS103" i="4"/>
  <c r="AO103" i="4"/>
  <c r="AG103" i="4"/>
  <c r="AS104" i="4"/>
  <c r="AO104" i="4"/>
  <c r="AG104" i="4"/>
  <c r="AS105" i="4"/>
  <c r="AO105" i="4"/>
  <c r="AG105" i="4"/>
  <c r="AO100" i="4"/>
  <c r="AG100" i="4"/>
  <c r="AS100" i="4"/>
  <c r="AT102" i="4"/>
  <c r="AT103" i="4"/>
  <c r="AT104" i="4"/>
  <c r="AT105" i="4"/>
  <c r="AO86" i="3"/>
  <c r="AO106" i="3"/>
  <c r="AC77" i="3"/>
  <c r="AC106" i="3"/>
  <c r="AK86" i="3"/>
  <c r="AG77" i="3"/>
  <c r="AG86" i="3"/>
  <c r="AS44" i="3"/>
  <c r="AS77" i="3"/>
  <c r="AK34" i="4"/>
  <c r="AK35" i="4"/>
  <c r="AK84" i="4"/>
  <c r="AK65" i="4"/>
  <c r="AK101" i="4"/>
  <c r="AB22" i="4"/>
  <c r="AD44" i="4"/>
  <c r="AD106" i="4"/>
  <c r="AC106" i="4"/>
  <c r="AB106" i="4"/>
  <c r="AC44" i="4"/>
  <c r="AN44" i="4"/>
  <c r="AJ44" i="4"/>
  <c r="AB44" i="4"/>
  <c r="AS106" i="3"/>
  <c r="AJ106" i="3"/>
  <c r="AD106" i="3"/>
  <c r="AP106" i="3"/>
  <c r="AB106" i="3"/>
  <c r="AL44" i="3"/>
  <c r="AT106" i="3"/>
  <c r="AG106" i="3"/>
  <c r="AN106" i="3"/>
  <c r="AR106" i="3"/>
  <c r="AK106" i="3"/>
  <c r="AH106" i="3"/>
  <c r="AL106" i="3"/>
  <c r="AF106" i="3"/>
  <c r="AT44" i="4"/>
  <c r="AP44" i="4"/>
  <c r="AH44" i="4"/>
  <c r="AK106" i="4"/>
  <c r="AL44" i="4"/>
  <c r="AH106" i="4"/>
  <c r="AF22" i="4"/>
  <c r="AL106" i="4"/>
  <c r="AP106" i="4"/>
  <c r="AR22" i="4"/>
  <c r="AT106" i="4"/>
  <c r="AD44" i="3"/>
  <c r="AO44" i="3"/>
  <c r="AN44" i="3"/>
  <c r="AC44" i="3"/>
  <c r="AP44" i="3"/>
  <c r="AK44" i="3"/>
  <c r="AR44" i="3"/>
  <c r="AB44" i="3"/>
  <c r="AH44" i="3"/>
  <c r="AT44" i="3"/>
  <c r="AG44" i="3"/>
  <c r="AF44" i="3"/>
  <c r="AJ44" i="3"/>
  <c r="AR22" i="3"/>
  <c r="AJ106" i="4"/>
  <c r="AG106" i="4"/>
  <c r="AR44" i="4"/>
  <c r="AN22" i="4"/>
  <c r="AG44" i="4"/>
  <c r="AO106" i="4"/>
  <c r="AF106" i="4"/>
  <c r="AS44" i="4"/>
  <c r="AF44" i="4"/>
  <c r="AJ22" i="4"/>
  <c r="AR106" i="4"/>
  <c r="AN106" i="4"/>
  <c r="AO44" i="4"/>
  <c r="AN22" i="3"/>
  <c r="AS106" i="4"/>
  <c r="AK44" i="4"/>
  <c r="AF22" i="3"/>
  <c r="AJ22" i="3"/>
  <c r="AB22" i="3"/>
  <c r="AN108" i="4"/>
  <c r="D6" i="5"/>
  <c r="AB108" i="4"/>
  <c r="D3" i="5"/>
  <c r="AR108" i="3"/>
  <c r="C7" i="5"/>
  <c r="AJ108" i="3"/>
  <c r="C5" i="5"/>
  <c r="AB108" i="3"/>
  <c r="C3" i="5"/>
  <c r="AN108" i="3"/>
  <c r="C6" i="5"/>
  <c r="E6" i="5"/>
  <c r="AF108" i="3"/>
  <c r="C4" i="5"/>
  <c r="AF108" i="4"/>
  <c r="D4" i="5"/>
  <c r="AR108" i="4"/>
  <c r="D7" i="5"/>
  <c r="AJ108" i="4"/>
  <c r="D5" i="5"/>
  <c r="E3" i="5"/>
  <c r="E7" i="5"/>
  <c r="E4" i="5"/>
  <c r="E5" i="5"/>
  <c r="J3" i="1"/>
  <c r="I3" i="1"/>
  <c r="H3" i="1"/>
  <c r="G3" i="1"/>
  <c r="F3" i="1"/>
  <c r="C3" i="1"/>
  <c r="A1" i="1"/>
  <c r="E3" i="1"/>
  <c r="D3" i="1"/>
</calcChain>
</file>

<file path=xl/sharedStrings.xml><?xml version="1.0" encoding="utf-8"?>
<sst xmlns="http://schemas.openxmlformats.org/spreadsheetml/2006/main" count="645" uniqueCount="382">
  <si>
    <t>REQUISITOS JURÍDICOS</t>
  </si>
  <si>
    <t>PROPONENTES</t>
  </si>
  <si>
    <t>ÍTEM</t>
  </si>
  <si>
    <t>Ser una persona jurídica, sociedad comercial o cooperativa, y:</t>
  </si>
  <si>
    <t>(i) Tener capacidad jurídica para celebrar contratos.</t>
  </si>
  <si>
    <t>(ii) Tener como objeto social el servicio de Transporte Público Terrestre Automotor Especial.</t>
  </si>
  <si>
    <t>(v) Estar habilitada por el Ministerio de Transporte para prestar el servicio de transporte especial.</t>
  </si>
  <si>
    <t>No tener, el representante legal ni los miembros de su órgano de dirección y manejo (sea Junta Directiva, Consejo Directivo, Junta de Socios, entre otras), inhabilidades, incompatibilidades ni conflictos de interés para contratar con LA UNIVERSIDAD, conforme con la Constitución, la Ley y el Acuerdo Superior 395 de 2011 de la Universidad de Antioquia.</t>
  </si>
  <si>
    <t>Haber cumplido con el pago de los aportes al Sistema de Seguridad Social Integral y Parafiscales, en los seis (6) meses anteriores a la presentación de la Propuesta Comercial. Si tiene acuerdos de pago deberá certificarlo</t>
  </si>
  <si>
    <t>No estar reportada al Boletín de Responsables Fiscales de la Contraloría General de la República</t>
  </si>
  <si>
    <t>(iii) Tener por lo menos DOS (2) años de haber sido REGISTRADA en la Cámara de Comercio respectiva, contados a partir de la fecha de cierre de la INVITACIÓN hacia atrás.</t>
  </si>
  <si>
    <t>(iv) Tener una duración igual o mayor a CINCO (5) años, contados a partir del cierre de la INVITACIÓN.</t>
  </si>
  <si>
    <t>PROPONENTE</t>
  </si>
  <si>
    <t>REPRESENTANTE LEGAL</t>
  </si>
  <si>
    <t xml:space="preserve">No. DE FOLIOS </t>
  </si>
  <si>
    <t>OBSERVACIONES</t>
  </si>
  <si>
    <t>NIT</t>
  </si>
  <si>
    <r>
      <t xml:space="preserve">No estar en cesación de pagos o cualquier otra circunstancia que justificadamente permita a </t>
    </r>
    <r>
      <rPr>
        <b/>
        <sz val="9"/>
        <color theme="1"/>
        <rFont val="Arial"/>
        <family val="2"/>
      </rPr>
      <t>LA UNIVERSIDAD</t>
    </r>
    <r>
      <rPr>
        <sz val="9"/>
        <color theme="1"/>
        <rFont val="Arial"/>
        <family val="2"/>
      </rPr>
      <t xml:space="preserve"> presumir incapacidad o imposibilidad jurídica, económica o técnica para cumplir el objeto del contrato.</t>
    </r>
  </si>
  <si>
    <t>900.398.115-1</t>
  </si>
  <si>
    <t>Contar con el acto administrativo mediante el cual el Ministerio de Transporte otorga y/o autoriza la capacidad transportadora de sociedad, de conformidad con lo señalado en el artículo 2.2.1.1.9.1. del Decreto 1079 de 2015.</t>
  </si>
  <si>
    <t>DOCUMENTOS A PRESENTAR CON LA PROPUESTA</t>
  </si>
  <si>
    <t>Fotocopia de la Resolución o acto administrativo mediante el cual el Ministerio de Transporte autoriza u otorga la capacidad transportadora.</t>
  </si>
  <si>
    <t>Certificado del Boletín de Responsables Fiscales de la Contraloría General de la República.</t>
  </si>
  <si>
    <t>Anexo N° 4 A Modelo o formato de presentación de propuesta económica en formato digital Microsoft Excel.</t>
  </si>
  <si>
    <t>Certificación del pago de los aportes de los empleados al Sistemas de Seguridad Social Integral y Parafiscales, expedido por el Revisor Fiscal, o en su defecto el Representante Legal (Anexo N° 3 o una similar), Favor elaborar este documento en papel membrete de LA EMPRESA, debidamente diligenciado y firmado. En caso que firme el revisor fiscal, aportar la fotocopia de la Tarjeta Profesional.</t>
  </si>
  <si>
    <t>Fotocopia de la Resolución de habilitación de la empresa o cooperativa, en la modalidad de transporte público terrestre automotor especial (Decreto 1079 de 2015 Artículo 2.2.1.6.14.1).</t>
  </si>
  <si>
    <t>Anexo A de advertencias y recomendaciones generales, debidamente suscrito por el oferente.</t>
  </si>
  <si>
    <r>
      <t xml:space="preserve">Autorización del máximo órgano social de la sociedad, </t>
    </r>
    <r>
      <rPr>
        <u/>
        <sz val="9"/>
        <color theme="1"/>
        <rFont val="Arial"/>
        <family val="2"/>
      </rPr>
      <t xml:space="preserve">cuando </t>
    </r>
    <r>
      <rPr>
        <sz val="9"/>
        <color theme="1"/>
        <rFont val="Arial"/>
        <family val="2"/>
      </rPr>
      <t>el representante legal tenga limitaciones para presentar la Propuesta Comercial y suscribir el contrato.</t>
    </r>
  </si>
  <si>
    <r>
      <t xml:space="preserve">Anexo 1 </t>
    </r>
    <r>
      <rPr>
        <sz val="9"/>
        <color rgb="FF000000"/>
        <rFont val="Arial"/>
        <family val="2"/>
      </rPr>
      <t>Condiciones Técnicas Obligatoria</t>
    </r>
    <r>
      <rPr>
        <sz val="9"/>
        <color theme="1"/>
        <rFont val="Arial"/>
        <family val="2"/>
      </rPr>
      <t>, debidamente suscrito por el oferente.</t>
    </r>
  </si>
  <si>
    <r>
      <t>Carta de presentación y declaraciones del PROPONENTE (Anexo 2)</t>
    </r>
    <r>
      <rPr>
        <b/>
        <sz val="9"/>
        <color theme="1"/>
        <rFont val="Arial"/>
        <family val="2"/>
      </rPr>
      <t xml:space="preserve"> </t>
    </r>
    <r>
      <rPr>
        <sz val="9"/>
        <color theme="1"/>
        <rFont val="Arial"/>
        <family val="2"/>
      </rPr>
      <t>debidamente diligenciado y suscrito por el oferente.</t>
    </r>
  </si>
  <si>
    <r>
      <t xml:space="preserve">Anexo No.4, </t>
    </r>
    <r>
      <rPr>
        <sz val="9"/>
        <color theme="1"/>
        <rFont val="Arial"/>
        <family val="2"/>
      </rPr>
      <t>modelo o formato de presentación de propuesta económica, debidamente diligenciado y suscrito por el oferente.</t>
    </r>
  </si>
  <si>
    <t>El certificado de existencia y representación legal, en el que conste la habilitación expedida por el Ministerio de Transporte o autoridad competente.</t>
  </si>
  <si>
    <t>N/A</t>
  </si>
  <si>
    <r>
      <t xml:space="preserve">APORTA: </t>
    </r>
    <r>
      <rPr>
        <sz val="9"/>
        <color theme="1"/>
        <rFont val="Arial"/>
        <family val="2"/>
      </rPr>
      <t xml:space="preserve">(CD) </t>
    </r>
  </si>
  <si>
    <t>ENTREGA CD</t>
  </si>
  <si>
    <r>
      <rPr>
        <b/>
        <sz val="9"/>
        <color theme="1"/>
        <rFont val="Arial"/>
        <family val="2"/>
      </rPr>
      <t xml:space="preserve">CUMPLE: </t>
    </r>
    <r>
      <rPr>
        <sz val="9"/>
        <color theme="1"/>
        <rFont val="Arial"/>
        <family val="2"/>
      </rPr>
      <t>A folios 13, 14 y 15, aporta Anexo No. 2, en el cual manifiesta que la sociedad no se encuentran en ninguna de las circunstancias señaladas.</t>
    </r>
  </si>
  <si>
    <r>
      <rPr>
        <b/>
        <sz val="9"/>
        <color theme="1"/>
        <rFont val="Arial"/>
        <family val="2"/>
      </rPr>
      <t>CUMPLE:</t>
    </r>
    <r>
      <rPr>
        <sz val="9"/>
        <color theme="1"/>
        <rFont val="Arial"/>
        <family val="2"/>
      </rPr>
      <t xml:space="preserve"> A folios 13, 14 y 15, aporta Anexo No. 2, en el cual manifiesta que la sociedad, sus socios o directivos, no poseen conflictos de intereses para contratar con la Universidad de Antioquia.</t>
    </r>
  </si>
  <si>
    <r>
      <t xml:space="preserve">APORTA: </t>
    </r>
    <r>
      <rPr>
        <sz val="9"/>
        <color theme="1"/>
        <rFont val="Arial"/>
        <family val="2"/>
      </rPr>
      <t xml:space="preserve">(FOLIOS 2 - 6) </t>
    </r>
  </si>
  <si>
    <r>
      <t>APORTA:</t>
    </r>
    <r>
      <rPr>
        <sz val="9"/>
        <color theme="1"/>
        <rFont val="Arial"/>
        <family val="2"/>
      </rPr>
      <t xml:space="preserve"> (FOLIOS 13 - 15) </t>
    </r>
  </si>
  <si>
    <r>
      <t xml:space="preserve">APORTA: </t>
    </r>
    <r>
      <rPr>
        <sz val="9"/>
        <color theme="1"/>
        <rFont val="Arial"/>
        <family val="2"/>
      </rPr>
      <t xml:space="preserve">(FOLIOS 34 - 36) </t>
    </r>
  </si>
  <si>
    <r>
      <rPr>
        <b/>
        <sz val="9"/>
        <color theme="1"/>
        <rFont val="Arial"/>
        <family val="2"/>
      </rPr>
      <t>CUMPLE:</t>
    </r>
    <r>
      <rPr>
        <sz val="9"/>
        <color theme="1"/>
        <rFont val="Arial"/>
        <family val="2"/>
      </rPr>
      <t xml:space="preserve"> A folios 1 al 3, aporta Anexo No. 2,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</si>
  <si>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1 al 3, aporta Anexo No. 2, en el cual manifiesta que la sociedad no se encuentran en ninguna de las circunstancias señaladas.</t>
    </r>
  </si>
  <si>
    <r>
      <rPr>
        <b/>
        <sz val="9"/>
        <color theme="1"/>
        <rFont val="Arial"/>
        <family val="2"/>
      </rPr>
      <t>CUMPLE:</t>
    </r>
    <r>
      <rPr>
        <sz val="9"/>
        <color theme="1"/>
        <rFont val="Arial"/>
        <family val="2"/>
      </rPr>
      <t xml:space="preserve"> Al reverso del folio 4 de la propuesta, en el  certificado de existencia y representación legal, se lee que la sociedad fue constituida el 27 de noviembre de 2010, y registrada en la cámara de comercio el 29 de noviembre de 2010, en el libro 9, bajo el número 19002.</t>
    </r>
  </si>
  <si>
    <r>
      <t xml:space="preserve">CUMPLE: </t>
    </r>
    <r>
      <rPr>
        <sz val="9"/>
        <color theme="1"/>
        <rFont val="Arial"/>
        <family val="2"/>
      </rPr>
      <t>Al reverso del folio 4 de la propuesta, en el certificado de existencia y represnetación legal, se lee que la sociedad tendra una duración indefinida.</t>
    </r>
  </si>
  <si>
    <r>
      <t>APORTA:</t>
    </r>
    <r>
      <rPr>
        <sz val="9"/>
        <color theme="1"/>
        <rFont val="Arial"/>
        <family val="2"/>
      </rPr>
      <t xml:space="preserve"> (FOLIOS 1 - 3)</t>
    </r>
    <r>
      <rPr>
        <b/>
        <sz val="9"/>
        <color theme="1"/>
        <rFont val="Arial"/>
        <family val="2"/>
      </rPr>
      <t xml:space="preserve"> </t>
    </r>
  </si>
  <si>
    <r>
      <rPr>
        <b/>
        <sz val="10"/>
        <color theme="1"/>
        <rFont val="Arial"/>
        <family val="2"/>
      </rPr>
      <t xml:space="preserve">INVITACIÓN A COTIZAR
FNSP-007-2019
</t>
    </r>
    <r>
      <rPr>
        <sz val="10"/>
        <color theme="1"/>
        <rFont val="Arial"/>
        <family val="2"/>
      </rPr>
      <t>Prestar el servicio de transporte terrestre automotor especial de pasajeros a demanda (incluye sus equipajes materiales, equipos, reactivos y muestras), para las regiones o zonas de Colombia, especificadas en el Anexo 1. Además se podrá solicitar servicios para otros municipios no especificados, según las necesidades del servicio lo exijan.</t>
    </r>
  </si>
  <si>
    <t>ALIANZA TERRESTRE S.A.S.</t>
  </si>
  <si>
    <t>830.087.371-2</t>
  </si>
  <si>
    <t>LUIS EDISÓN ARISTIZABAL ALZATE</t>
  </si>
  <si>
    <t>RUTAS VERDE Y BLANCO S.A.S.</t>
  </si>
  <si>
    <t>811.010.525-1</t>
  </si>
  <si>
    <t>FABIO ALBERTO ARANGO ARANGO</t>
  </si>
  <si>
    <t>TRANSPORTES JAZZ S.A.S.</t>
  </si>
  <si>
    <t>JOSÉ ANGEL ZULUAGA ZULUAGA</t>
  </si>
  <si>
    <t>MOLOSER S.A.S.</t>
  </si>
  <si>
    <t>900.857.984-5</t>
  </si>
  <si>
    <t>HECTOR MARIO CSTAÑEDA GONZALEZ</t>
  </si>
  <si>
    <t>COOMULTRANSCON</t>
  </si>
  <si>
    <t>811.031.496-4</t>
  </si>
  <si>
    <t>JHON EDISON VASQUEZ BEDOYA</t>
  </si>
  <si>
    <t>EFITRANS T.C. S.A.S.</t>
  </si>
  <si>
    <t>811.028.194-4</t>
  </si>
  <si>
    <t>EDISON ALEXANDER OSORIO ALVAREZ</t>
  </si>
  <si>
    <t>TRANSPORTE Y TURISMO 1 A S.A.S.</t>
  </si>
  <si>
    <t>811.010.604-3</t>
  </si>
  <si>
    <t>JANETH CRISTINA PINILLOS PEREZ</t>
  </si>
  <si>
    <t>TRANSPORTES ESPECIALES A&amp;S S.A.S. - TRANES</t>
  </si>
  <si>
    <t>900.549.783-0</t>
  </si>
  <si>
    <t>JORGE IVAN TRUJILLO VELEZ</t>
  </si>
  <si>
    <t>(vi) De ser procedente, haber sido rehabilitada o verificadas por el Ministerio de Transporte, las condiciones para mantener la habilitación.</t>
  </si>
  <si>
    <r>
      <t xml:space="preserve">Haber ejecutado dentro de los últimos tres (3) años, mínimo dos (2) contratos </t>
    </r>
    <r>
      <rPr>
        <sz val="9"/>
        <color rgb="FF000000"/>
        <rFont val="Arial"/>
        <family val="2"/>
      </rPr>
      <t>de Transporte Público Terrestre Automotor Especial, con valores igual o superiores al presupuesto oficial de la presente invitación, expresados en SMLMV; los contratos con los cuales se certificará la experiencia, deberán estar inscriptos en el Registro Único de Proponentes – RUP, con los códigos que se detalla en la siguiente tabla.</t>
    </r>
  </si>
  <si>
    <r>
      <rPr>
        <sz val="9"/>
        <color rgb="FF000000"/>
        <rFont val="Arial"/>
        <family val="2"/>
      </rPr>
      <t xml:space="preserve">Fotocopia de la Resolución de Rehabilitación o verificación de las condiciones para mantener la habilitación </t>
    </r>
    <r>
      <rPr>
        <sz val="9"/>
        <color theme="1"/>
        <rFont val="Arial"/>
        <family val="2"/>
      </rPr>
      <t>(Decreto 1079 de 2015 Artículo 2.2.1.6.14.1).</t>
    </r>
  </si>
  <si>
    <t>Fotocopia del registro Único de Proponentes – RUP –, actualizado al 2019, y con una fecha de expedición no superior a 30 días al cierre de la propuesta.</t>
  </si>
  <si>
    <t>Anexo No. 5 Relación de contratos inscriptos en el RUP, para acreditación de experiencia, debidamente diligenciado y suscrito por el Proponente.</t>
  </si>
  <si>
    <t>Anexo No. 6 Matriz de Riesgos, debidamente suscrito por el oferente.</t>
  </si>
  <si>
    <r>
      <rPr>
        <b/>
        <sz val="9"/>
        <color theme="1"/>
        <rFont val="Arial"/>
        <family val="2"/>
      </rPr>
      <t>CUMPLE:</t>
    </r>
    <r>
      <rPr>
        <sz val="9"/>
        <color theme="1"/>
        <rFont val="Arial"/>
        <family val="2"/>
      </rPr>
      <t xml:space="preserve">  A folio 3 de la propuesta, en el certificado de existencia y representación legal, se lee que el representante legal principal no tendrá restricción de contratación por razón de la naturaleza  ni de la cuantía de los actos que celebre. </t>
    </r>
  </si>
  <si>
    <r>
      <rPr>
        <b/>
        <sz val="9"/>
        <color theme="1"/>
        <rFont val="Arial"/>
        <family val="2"/>
      </rPr>
      <t xml:space="preserve">CUMPLE: </t>
    </r>
    <r>
      <rPr>
        <sz val="9"/>
        <color theme="1"/>
        <rFont val="Arial"/>
        <family val="2"/>
      </rPr>
      <t xml:space="preserve">A folio 2 del certificado de existencia y representación legal, se lee en su objeto social </t>
    </r>
    <r>
      <rPr>
        <i/>
        <sz val="9"/>
        <color theme="1"/>
        <rFont val="Arial"/>
        <family val="2"/>
      </rPr>
      <t>"A. Prestar el servicio público de transporte reglamentado en Colombia, en cualquiera de sus modalidades como; transporte especial".</t>
    </r>
  </si>
  <si>
    <r>
      <rPr>
        <b/>
        <sz val="9"/>
        <color theme="1"/>
        <rFont val="Arial"/>
        <family val="2"/>
      </rPr>
      <t>CUMPLE:</t>
    </r>
    <r>
      <rPr>
        <sz val="9"/>
        <color theme="1"/>
        <rFont val="Arial"/>
        <family val="2"/>
      </rPr>
      <t xml:space="preserve"> Al reverso del folio 1 del certificado de existencia y represnetación legal, se lee que la sociedad fue constituida el 06 de junio de 2001, y registrada en la cámara de comercio de Medellín, el 27 de octubre de 2014,  en el libro 9, bajo el número 20284.</t>
    </r>
  </si>
  <si>
    <r>
      <t xml:space="preserve">CUMPLE: </t>
    </r>
    <r>
      <rPr>
        <sz val="9"/>
        <color theme="1"/>
        <rFont val="Arial"/>
        <family val="2"/>
      </rPr>
      <t>A folio 2 de la propuesta, se lee que su duracción es indefinida.</t>
    </r>
  </si>
  <si>
    <r>
      <rPr>
        <b/>
        <sz val="9"/>
        <color theme="1"/>
        <rFont val="Arial"/>
        <family val="2"/>
      </rPr>
      <t xml:space="preserve">CUMPLE: </t>
    </r>
    <r>
      <rPr>
        <sz val="9"/>
        <color theme="1"/>
        <rFont val="Arial"/>
        <family val="2"/>
      </rPr>
      <t xml:space="preserve">A folio 16 a 20, aporta Resolución de habilitación No. 004920 del 12 de octubre de 2001, expedida por el Ministerio de Transporte - Dirección Territorial de Cundinamarca, mediante la cual se habilita como Empresa de Servicio Público de Transporte Terrestre Automotor Especial a la sociedad SETRANSVEL LTDA; y mediante Resolución No. 009 del 11 de febrero de 2016, expedida por El Ministerio de Transporte - Dirección Territorial de Antioquia, reconoció el cambio de razón social, con la nueva denominación de Alianza Terrestre S.A.S. </t>
    </r>
  </si>
  <si>
    <r>
      <rPr>
        <b/>
        <sz val="9"/>
        <color theme="1"/>
        <rFont val="Arial"/>
        <family val="2"/>
      </rPr>
      <t xml:space="preserve">CUMPLE: </t>
    </r>
    <r>
      <rPr>
        <sz val="9"/>
        <color theme="1"/>
        <rFont val="Arial"/>
        <family val="2"/>
      </rPr>
      <t>A folio 21 a 23, aporta Resolución NO. 073 de 2019, mediante la cual el Ministerio de Transaporte - Dirección Territorial de Antioqoquia, resolvío mantener la habilitación para la prestación del servicio Público de Transporte Terrestre Automotor en la modalidad de Especial, concedida a la empresa Alianza Terrestre S.A.S.</t>
    </r>
  </si>
  <si>
    <r>
      <rPr>
        <b/>
        <sz val="9"/>
        <color theme="1"/>
        <rFont val="Arial"/>
        <family val="2"/>
      </rPr>
      <t xml:space="preserve">CUMPLE: </t>
    </r>
    <r>
      <rPr>
        <sz val="9"/>
        <color theme="1"/>
        <rFont val="Arial"/>
        <family val="2"/>
      </rPr>
      <t>A folio 24 de la propuesta, aporta certificado de paz y salvo de aportes de seguridad social y parafiscales, debidamente suscrito por su revisor fiscal.</t>
    </r>
  </si>
  <si>
    <r>
      <rPr>
        <b/>
        <sz val="9"/>
        <color theme="1"/>
        <rFont val="Arial"/>
        <family val="2"/>
      </rPr>
      <t xml:space="preserve">CUMPLE: </t>
    </r>
    <r>
      <rPr>
        <sz val="9"/>
        <color theme="1"/>
        <rFont val="Arial"/>
        <family val="2"/>
      </rPr>
      <t>A folio 53 y 54 de la propuesta, aporta certificados de la contraloría con códigos de verificación, 8300873712190504122205 y 98555937190504122010, con fecha del  04 de mayo de 2019, en el cual se lee que la sociedad ni su representante legal, no se encuentran reportados como responsable fiscal.</t>
    </r>
  </si>
  <si>
    <r>
      <t xml:space="preserve">APORTA: </t>
    </r>
    <r>
      <rPr>
        <sz val="9"/>
        <color theme="1"/>
        <rFont val="Arial"/>
        <family val="2"/>
      </rPr>
      <t xml:space="preserve">(FOLIOS 1 - 4) </t>
    </r>
  </si>
  <si>
    <r>
      <t xml:space="preserve">APORTA: </t>
    </r>
    <r>
      <rPr>
        <sz val="9"/>
        <color theme="1"/>
        <rFont val="Arial"/>
        <family val="2"/>
      </rPr>
      <t xml:space="preserve">(FOLIOS 5 - 6) </t>
    </r>
  </si>
  <si>
    <r>
      <t xml:space="preserve">APORTA: </t>
    </r>
    <r>
      <rPr>
        <sz val="9"/>
        <color theme="1"/>
        <rFont val="Arial"/>
        <family val="2"/>
      </rPr>
      <t xml:space="preserve">(FOLIOS 7 - 12) </t>
    </r>
  </si>
  <si>
    <r>
      <t xml:space="preserve">APORTA: </t>
    </r>
    <r>
      <rPr>
        <sz val="9"/>
        <color theme="1"/>
        <rFont val="Arial"/>
        <family val="2"/>
      </rPr>
      <t xml:space="preserve">(FOLIOS 17 - 20) </t>
    </r>
  </si>
  <si>
    <r>
      <t xml:space="preserve">APORTA: </t>
    </r>
    <r>
      <rPr>
        <sz val="9"/>
        <color theme="1"/>
        <rFont val="Arial"/>
        <family val="2"/>
      </rPr>
      <t xml:space="preserve">(FOLIOS 21 - 23) </t>
    </r>
  </si>
  <si>
    <r>
      <t xml:space="preserve">APORTA: </t>
    </r>
    <r>
      <rPr>
        <sz val="9"/>
        <color theme="1"/>
        <rFont val="Arial"/>
        <family val="2"/>
      </rPr>
      <t xml:space="preserve">(FOLIO 24) </t>
    </r>
  </si>
  <si>
    <r>
      <t xml:space="preserve">APORTA: </t>
    </r>
    <r>
      <rPr>
        <sz val="9"/>
        <color theme="1"/>
        <rFont val="Arial"/>
        <family val="2"/>
      </rPr>
      <t xml:space="preserve">(FOLIOS 28 - 35) </t>
    </r>
  </si>
  <si>
    <r>
      <t xml:space="preserve">APORTA: </t>
    </r>
    <r>
      <rPr>
        <sz val="9"/>
        <color theme="1"/>
        <rFont val="Arial"/>
        <family val="2"/>
      </rPr>
      <t xml:space="preserve">(FOLIOS 37 - 45) </t>
    </r>
  </si>
  <si>
    <r>
      <t xml:space="preserve">APORTA: </t>
    </r>
    <r>
      <rPr>
        <sz val="9"/>
        <color theme="1"/>
        <rFont val="Arial"/>
        <family val="2"/>
      </rPr>
      <t xml:space="preserve">(FOLIO 46) </t>
    </r>
  </si>
  <si>
    <r>
      <t xml:space="preserve">APORTA: </t>
    </r>
    <r>
      <rPr>
        <sz val="9"/>
        <color theme="1"/>
        <rFont val="Arial"/>
        <family val="2"/>
      </rPr>
      <t xml:space="preserve">(FOLIO 50 - 52) </t>
    </r>
  </si>
  <si>
    <r>
      <t xml:space="preserve">CUMPLE: </t>
    </r>
    <r>
      <rPr>
        <sz val="9"/>
        <color theme="1"/>
        <rFont val="Arial"/>
        <family val="2"/>
      </rPr>
      <t>(FOLIOS 59 - 62)</t>
    </r>
  </si>
  <si>
    <r>
      <rPr>
        <b/>
        <sz val="9"/>
        <color theme="1"/>
        <rFont val="Arial"/>
        <family val="2"/>
      </rPr>
      <t>CUMPLE:</t>
    </r>
    <r>
      <rPr>
        <sz val="9"/>
        <color theme="1"/>
        <rFont val="Arial"/>
        <family val="2"/>
      </rPr>
      <t xml:space="preserve"> (FOLIOS 3 a 6), aporta certificado de existencia y representación legal en el cual se verifica la inscripción como Sociedad comercial, por Acciones Simplificadas.</t>
    </r>
  </si>
  <si>
    <r>
      <rPr>
        <b/>
        <sz val="9"/>
        <color theme="1"/>
        <rFont val="Arial"/>
        <family val="2"/>
      </rPr>
      <t>CUMPLE:</t>
    </r>
    <r>
      <rPr>
        <sz val="9"/>
        <color theme="1"/>
        <rFont val="Arial"/>
        <family val="2"/>
      </rPr>
      <t xml:space="preserve"> (FOLIOS 1 a 4), aporta certificado de existencia y representación legal en el cual se verifica la inscripción como Sociedad comercial, por Acciones Simplificadas.</t>
    </r>
  </si>
  <si>
    <r>
      <rPr>
        <b/>
        <sz val="9"/>
        <color theme="1"/>
        <rFont val="Arial"/>
        <family val="2"/>
      </rPr>
      <t>CUMPLE:</t>
    </r>
    <r>
      <rPr>
        <sz val="9"/>
        <color theme="1"/>
        <rFont val="Arial"/>
        <family val="2"/>
      </rPr>
      <t xml:space="preserve">  A folio 5 de la propuesta, en el  certificado de existencia y representación legal, se lee que la sociedad será gerenciada, administrada y represnetada legalmente ante terceros, por el representante legal, quien no tendrá restricciones de contratación por razón de la naturaleza  ni de la cuantía de los actos que celebre. Por lo tanto se entenderá que el representante legal podrá celebrar o ejecutar todos los actos y contratos comprendidos en el objeto socialo que se relacionen directamente con la existencia y el funcionamiento de la sociedad.</t>
    </r>
  </si>
  <si>
    <r>
      <rPr>
        <b/>
        <sz val="9"/>
        <color theme="1"/>
        <rFont val="Arial"/>
        <family val="2"/>
      </rPr>
      <t xml:space="preserve">CUMPLE: </t>
    </r>
    <r>
      <rPr>
        <sz val="9"/>
        <color theme="1"/>
        <rFont val="Arial"/>
        <family val="2"/>
      </rPr>
      <t xml:space="preserve">A folio 4 de la propuesta, en el  certificado de existencia y representación legal, se lee que la sociedad tendra como objeto social </t>
    </r>
    <r>
      <rPr>
        <i/>
        <sz val="9"/>
        <color theme="1"/>
        <rFont val="Arial"/>
        <family val="2"/>
      </rPr>
      <t>"... El desarrollo de la actividad de transporte de pasajeros en tas (sic) diferentes modalidades y de carga a nivel nacional e internacional ..."</t>
    </r>
  </si>
  <si>
    <r>
      <rPr>
        <b/>
        <sz val="9"/>
        <color theme="1"/>
        <rFont val="Arial"/>
        <family val="2"/>
      </rPr>
      <t>CUMPLE:</t>
    </r>
    <r>
      <rPr>
        <sz val="9"/>
        <color theme="1"/>
        <rFont val="Arial"/>
        <family val="2"/>
      </rPr>
      <t xml:space="preserve"> A folio 3 reverso de la propuesta, en el  certificado de existencia y representación legal, se lee que la sociedad fue constituida por Escritura Pública No. 1093, de la Notaría 21 de Medellín, el 20 de junio de 1997, y fue inscrita en la Cámara de Comercio el 25 de junio de 1997, en el libro 9, folio 719, bajo el número 5033.</t>
    </r>
  </si>
  <si>
    <r>
      <t xml:space="preserve">CUMPLE: </t>
    </r>
    <r>
      <rPr>
        <sz val="9"/>
        <color theme="1"/>
        <rFont val="Arial"/>
        <family val="2"/>
      </rPr>
      <t>A folio 4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</si>
  <si>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 48 y 49, aporta Resolución de habilitación No. 200 del 23 de mayo de 2001, expedida por el Ministerio de Transporte - Dirección territorial de Antioquia, mediante la cual se concede habilitación y permiso a la empresa Rutas Verde y Blanco, para operar como empresa de Transporte Público de pasajeros en la forma de contratación de servicios especiales.</t>
    </r>
  </si>
  <si>
    <r>
      <rPr>
        <b/>
        <sz val="9"/>
        <color theme="1"/>
        <rFont val="Arial"/>
        <family val="2"/>
      </rPr>
      <t>CUMPLE:</t>
    </r>
    <r>
      <rPr>
        <sz val="9"/>
        <color theme="1"/>
        <rFont val="Arial"/>
        <family val="2"/>
      </rPr>
      <t xml:space="preserve"> A folios 1 y 2, aporta Anexo No. 2,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</si>
  <si>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1 y 2, aporta Anexo No. 2, en el cual manifiesta que la sociedad no se encuentran en ninguna de las circunstancias señaladas.</t>
    </r>
  </si>
  <si>
    <r>
      <rPr>
        <b/>
        <sz val="9"/>
        <color theme="1"/>
        <rFont val="Arial"/>
        <family val="2"/>
      </rPr>
      <t xml:space="preserve">CUMPLE: </t>
    </r>
    <r>
      <rPr>
        <sz val="9"/>
        <color theme="1"/>
        <rFont val="Arial"/>
        <family val="2"/>
      </rPr>
      <t>A folio 19 de la propuesta, aporta certificado de paz y salvo de aportes de seguridad social y parafiscales, debidamente suscrito por su revisor fiscal.</t>
    </r>
  </si>
  <si>
    <r>
      <rPr>
        <b/>
        <sz val="9"/>
        <color theme="1"/>
        <rFont val="Arial"/>
        <family val="2"/>
      </rPr>
      <t>CUMPLE:</t>
    </r>
    <r>
      <rPr>
        <sz val="9"/>
        <color theme="1"/>
        <rFont val="Arial"/>
        <family val="2"/>
      </rPr>
      <t xml:space="preserve"> A folio 31 de la propuesta, aporta anexo No. 5, debidamente diligenciado, en el cual relaciona la ejecución de contratos con Politecnico J.I.C. por 479.30 SMLMV y Municipio de Barbosa, por 802.41; los cuales fueron verificados el el RUP, que reposa a folios 32 a 47.</t>
    </r>
  </si>
  <si>
    <r>
      <rPr>
        <b/>
        <sz val="9"/>
        <color theme="1"/>
        <rFont val="Arial"/>
        <family val="2"/>
      </rPr>
      <t>CUMPLE:</t>
    </r>
    <r>
      <rPr>
        <sz val="9"/>
        <color theme="1"/>
        <rFont val="Arial"/>
        <family val="2"/>
      </rPr>
      <t xml:space="preserve"> A folio 46 de la propuesta, aporta anexo No. 5, debidamente diligenciado, en el cual relaciona la ejecución de contratos con Corantioquia por 482.51 SMLMV, Colegió Luis Amigó por 1048.33 SMLMV, y Corantioquia por 346.93 SMLMV; los cuales fueron verificados el el RUP, que reposa a folios 37 a 45.</t>
    </r>
  </si>
  <si>
    <r>
      <rPr>
        <b/>
        <sz val="9"/>
        <color theme="1"/>
        <rFont val="Arial"/>
        <family val="2"/>
      </rPr>
      <t xml:space="preserve">CUMPLE: </t>
    </r>
    <r>
      <rPr>
        <sz val="9"/>
        <color theme="1"/>
        <rFont val="Arial"/>
        <family val="2"/>
      </rPr>
      <t>A folios 10 y 11 de la propuesta, aporta certificados de la contraloría con códigos de verificación, 8110105251190502161503 y 71905162190502161427, con fecha del 02 de mayo de 2019, en el cual se lee que la sociedad ni su representante legal, no se encuentran reportados como responsable fiscal.</t>
    </r>
  </si>
  <si>
    <r>
      <rPr>
        <b/>
        <sz val="9"/>
        <color theme="1"/>
        <rFont val="Arial"/>
        <family val="2"/>
      </rPr>
      <t xml:space="preserve">CUMPLE: </t>
    </r>
    <r>
      <rPr>
        <sz val="9"/>
        <color theme="1"/>
        <rFont val="Arial"/>
        <family val="2"/>
      </rPr>
      <t>A folios 59 a 62, aporta resolución No. 1291 de 2008, mediante la cual se autoriza la capacidad transportadora inicial del proponente.</t>
    </r>
  </si>
  <si>
    <r>
      <rPr>
        <b/>
        <sz val="9"/>
        <color theme="1"/>
        <rFont val="Arial"/>
        <family val="2"/>
      </rPr>
      <t xml:space="preserve">CUMPLE: </t>
    </r>
    <r>
      <rPr>
        <sz val="9"/>
        <color theme="1"/>
        <rFont val="Arial"/>
        <family val="2"/>
      </rPr>
      <t>A folios 53 y 55 aporta resolución No. 027 del 05 de febrero de 2015, mediante la cual autoriza el incremento de la capacidad  transportadora de la sociedad proponente; igualmente afolios 56 a 62, aporta certificado expedido por el RUNT, relacionado con la capacidad trsnportadora.</t>
    </r>
  </si>
  <si>
    <r>
      <t xml:space="preserve">APORTA: </t>
    </r>
    <r>
      <rPr>
        <sz val="9"/>
        <color theme="1"/>
        <rFont val="Arial"/>
        <family val="2"/>
      </rPr>
      <t xml:space="preserve">(FOLIO 15) </t>
    </r>
  </si>
  <si>
    <r>
      <t xml:space="preserve">APORTA: </t>
    </r>
    <r>
      <rPr>
        <sz val="9"/>
        <color theme="1"/>
        <rFont val="Arial"/>
        <family val="2"/>
      </rPr>
      <t xml:space="preserve">(FOLIOS 1 - 2) </t>
    </r>
  </si>
  <si>
    <r>
      <t xml:space="preserve">APORTA: </t>
    </r>
    <r>
      <rPr>
        <sz val="9"/>
        <color theme="1"/>
        <rFont val="Arial"/>
        <family val="2"/>
      </rPr>
      <t xml:space="preserve">(FOLIOS 48 - 49) </t>
    </r>
  </si>
  <si>
    <r>
      <t xml:space="preserve">APORTA: </t>
    </r>
    <r>
      <rPr>
        <sz val="9"/>
        <color theme="1"/>
        <rFont val="Arial"/>
        <family val="2"/>
      </rPr>
      <t xml:space="preserve">(FOLIOS 50 - 51) </t>
    </r>
  </si>
  <si>
    <r>
      <t xml:space="preserve">APORTA: </t>
    </r>
    <r>
      <rPr>
        <sz val="9"/>
        <color theme="1"/>
        <rFont val="Arial"/>
        <family val="2"/>
      </rPr>
      <t xml:space="preserve">(FOLIO 19) </t>
    </r>
  </si>
  <si>
    <r>
      <t xml:space="preserve">APORTA: </t>
    </r>
    <r>
      <rPr>
        <sz val="9"/>
        <rFont val="Arial"/>
        <family val="2"/>
      </rPr>
      <t xml:space="preserve">(FOLIOS 21 - 30), </t>
    </r>
  </si>
  <si>
    <r>
      <t xml:space="preserve">APORTA: </t>
    </r>
    <r>
      <rPr>
        <sz val="9"/>
        <color theme="1"/>
        <rFont val="Arial"/>
        <family val="2"/>
      </rPr>
      <t xml:space="preserve">(FOLIOS 32 - 47) </t>
    </r>
  </si>
  <si>
    <r>
      <t xml:space="preserve">APORTA: </t>
    </r>
    <r>
      <rPr>
        <sz val="9"/>
        <color theme="1"/>
        <rFont val="Arial"/>
        <family val="2"/>
      </rPr>
      <t xml:space="preserve">(FOLIO 31) </t>
    </r>
  </si>
  <si>
    <r>
      <t xml:space="preserve">APORTA: </t>
    </r>
    <r>
      <rPr>
        <sz val="9"/>
        <color theme="1"/>
        <rFont val="Arial"/>
        <family val="2"/>
      </rPr>
      <t xml:space="preserve">(FOLIOS 77 - 78) </t>
    </r>
  </si>
  <si>
    <r>
      <t xml:space="preserve">APORTA: </t>
    </r>
    <r>
      <rPr>
        <sz val="9"/>
        <color theme="1"/>
        <rFont val="Arial"/>
        <family val="2"/>
      </rPr>
      <t xml:space="preserve">(FOLIO 10 - 11) </t>
    </r>
  </si>
  <si>
    <r>
      <t xml:space="preserve">APORTA: </t>
    </r>
    <r>
      <rPr>
        <sz val="9"/>
        <color theme="1"/>
        <rFont val="Arial"/>
        <family val="2"/>
      </rPr>
      <t xml:space="preserve">(FOLIOS 53 - 62) </t>
    </r>
  </si>
  <si>
    <r>
      <rPr>
        <b/>
        <sz val="9"/>
        <color theme="1"/>
        <rFont val="Arial"/>
        <family val="2"/>
      </rPr>
      <t>CUMPLE:</t>
    </r>
    <r>
      <rPr>
        <sz val="9"/>
        <color theme="1"/>
        <rFont val="Arial"/>
        <family val="2"/>
      </rPr>
      <t xml:space="preserve"> (FOLIOS 4 - 6), aporta certificado de existencia y representación legal en el cual se verifica la inscripción como Sociedad comercial, por Acciones Simplificadas.</t>
    </r>
  </si>
  <si>
    <r>
      <rPr>
        <b/>
        <sz val="9"/>
        <color theme="1"/>
        <rFont val="Arial"/>
        <family val="2"/>
      </rPr>
      <t xml:space="preserve">CUMPLE: </t>
    </r>
    <r>
      <rPr>
        <sz val="9"/>
        <color theme="1"/>
        <rFont val="Arial"/>
        <family val="2"/>
      </rPr>
      <t>A folio 5 de la propuesta, en el  certificado de existencia y representación legal, se lee que la sociedad tendrá como</t>
    </r>
    <r>
      <rPr>
        <i/>
        <sz val="9"/>
        <color theme="1"/>
        <rFont val="Arial"/>
        <family val="2"/>
      </rPr>
      <t xml:space="preserve"> objeto social principal cualquier actividad comercial o civil licita; pero primordialmente el transportede servicio público terrestre especial..</t>
    </r>
    <r>
      <rPr>
        <sz val="9"/>
        <color theme="1"/>
        <rFont val="Arial"/>
        <family val="2"/>
      </rPr>
      <t>.</t>
    </r>
  </si>
  <si>
    <r>
      <rPr>
        <b/>
        <sz val="9"/>
        <color theme="1"/>
        <rFont val="Arial"/>
        <family val="2"/>
      </rPr>
      <t xml:space="preserve">CUMPLE: </t>
    </r>
    <r>
      <rPr>
        <sz val="9"/>
        <color theme="1"/>
        <rFont val="Arial"/>
        <family val="2"/>
      </rPr>
      <t>A folio 13 a 16, aporta Resolución de habilitación No. 104 del 28 de junio de 2011, mediante la cual se habilita a la sociedad para operar como empresa de Transporte Público Terreres Automotor en la modalidad de especiales.</t>
    </r>
  </si>
  <si>
    <r>
      <rPr>
        <b/>
        <sz val="9"/>
        <color theme="1"/>
        <rFont val="Arial"/>
        <family val="2"/>
      </rPr>
      <t xml:space="preserve">CUMPLE: </t>
    </r>
    <r>
      <rPr>
        <sz val="9"/>
        <color theme="1"/>
        <rFont val="Arial"/>
        <family val="2"/>
      </rPr>
      <t>A folio 20 de la propuesta, aporta certificado de paz y salvo de aportes de seguridad social y parafiscales, debidamente suscrito por su revisor fiscal.</t>
    </r>
  </si>
  <si>
    <r>
      <rPr>
        <b/>
        <sz val="9"/>
        <color theme="1"/>
        <rFont val="Arial"/>
        <family val="2"/>
      </rPr>
      <t xml:space="preserve">CUMPLE: </t>
    </r>
    <r>
      <rPr>
        <sz val="9"/>
        <color theme="1"/>
        <rFont val="Arial"/>
        <family val="2"/>
      </rPr>
      <t>A folio 56 de la propuesta, aporta certificado de la contraloría con código de verificación, 9003981151190514183650, con fecha de expedición del 14 de mayo de 2019; en el cual se lee que la sociedad no se encuentra reportada como responsable fiscal.</t>
    </r>
  </si>
  <si>
    <r>
      <rPr>
        <b/>
        <sz val="9"/>
        <color theme="1"/>
        <rFont val="Arial"/>
        <family val="2"/>
      </rPr>
      <t xml:space="preserve">CUMPLE: </t>
    </r>
    <r>
      <rPr>
        <sz val="9"/>
        <color theme="1"/>
        <rFont val="Arial"/>
        <family val="2"/>
      </rPr>
      <t>A folios 57 y 61 aporta certificado expedido por el RUNT en el cual se cetifica la capacidad transportadora de la sociedad oferente.</t>
    </r>
  </si>
  <si>
    <r>
      <t xml:space="preserve">APORTA: </t>
    </r>
    <r>
      <rPr>
        <sz val="9"/>
        <color theme="1"/>
        <rFont val="Arial"/>
        <family val="2"/>
      </rPr>
      <t xml:space="preserve">(FOLIOS 4 - 6) </t>
    </r>
  </si>
  <si>
    <r>
      <t xml:space="preserve">APORTA: </t>
    </r>
    <r>
      <rPr>
        <sz val="9"/>
        <color theme="1"/>
        <rFont val="Arial"/>
        <family val="2"/>
      </rPr>
      <t>(FOLIO 9)</t>
    </r>
    <r>
      <rPr>
        <b/>
        <sz val="9"/>
        <color theme="1"/>
        <rFont val="Arial"/>
        <family val="2"/>
      </rPr>
      <t xml:space="preserve"> </t>
    </r>
  </si>
  <si>
    <r>
      <t>APORTA:</t>
    </r>
    <r>
      <rPr>
        <sz val="9"/>
        <color theme="1"/>
        <rFont val="Arial"/>
        <family val="2"/>
      </rPr>
      <t xml:space="preserve"> (FOLIOS 10 - 12)</t>
    </r>
    <r>
      <rPr>
        <b/>
        <sz val="9"/>
        <color theme="1"/>
        <rFont val="Arial"/>
        <family val="2"/>
      </rPr>
      <t xml:space="preserve"> </t>
    </r>
  </si>
  <si>
    <r>
      <t xml:space="preserve">APORTA: </t>
    </r>
    <r>
      <rPr>
        <sz val="9"/>
        <color theme="1"/>
        <rFont val="Arial"/>
        <family val="2"/>
      </rPr>
      <t xml:space="preserve">(FOLIOS 13 - 16) </t>
    </r>
  </si>
  <si>
    <r>
      <t xml:space="preserve">APORTA: </t>
    </r>
    <r>
      <rPr>
        <sz val="9"/>
        <color theme="1"/>
        <rFont val="Arial"/>
        <family val="2"/>
      </rPr>
      <t xml:space="preserve">(FOLIOS 18 - 19) </t>
    </r>
  </si>
  <si>
    <r>
      <rPr>
        <b/>
        <sz val="9"/>
        <color theme="1"/>
        <rFont val="Arial"/>
        <family val="2"/>
      </rPr>
      <t xml:space="preserve">CUMPLE: </t>
    </r>
    <r>
      <rPr>
        <sz val="9"/>
        <color theme="1"/>
        <rFont val="Arial"/>
        <family val="2"/>
      </rPr>
      <t>(FOLIO 20)</t>
    </r>
  </si>
  <si>
    <r>
      <t xml:space="preserve">APORTA: </t>
    </r>
    <r>
      <rPr>
        <sz val="9"/>
        <color theme="1"/>
        <rFont val="Arial"/>
        <family val="2"/>
      </rPr>
      <t>(FOLIOS 23 - 30)</t>
    </r>
    <r>
      <rPr>
        <b/>
        <sz val="9"/>
        <color theme="1"/>
        <rFont val="Arial"/>
        <family val="2"/>
      </rPr>
      <t xml:space="preserve"> </t>
    </r>
  </si>
  <si>
    <r>
      <t xml:space="preserve">APORTA: </t>
    </r>
    <r>
      <rPr>
        <sz val="9"/>
        <color rgb="FFFF0000"/>
        <rFont val="Arial"/>
        <family val="2"/>
      </rPr>
      <t>(CD) en blanco</t>
    </r>
  </si>
  <si>
    <r>
      <t xml:space="preserve">APORTA: </t>
    </r>
    <r>
      <rPr>
        <sz val="9"/>
        <color theme="1"/>
        <rFont val="Arial"/>
        <family val="2"/>
      </rPr>
      <t xml:space="preserve">(FOLIOS 31 - 41) </t>
    </r>
  </si>
  <si>
    <r>
      <t xml:space="preserve">APORTA: </t>
    </r>
    <r>
      <rPr>
        <sz val="9"/>
        <color theme="1"/>
        <rFont val="Arial"/>
        <family val="2"/>
      </rPr>
      <t xml:space="preserve">(FOLIO 42) </t>
    </r>
  </si>
  <si>
    <r>
      <t>APORTA:</t>
    </r>
    <r>
      <rPr>
        <sz val="9"/>
        <color theme="1"/>
        <rFont val="Arial"/>
        <family val="2"/>
      </rPr>
      <t xml:space="preserve"> (FOLIOS 54 - 55</t>
    </r>
    <r>
      <rPr>
        <b/>
        <sz val="9"/>
        <color theme="1"/>
        <rFont val="Arial"/>
        <family val="2"/>
      </rPr>
      <t xml:space="preserve">) </t>
    </r>
  </si>
  <si>
    <r>
      <t xml:space="preserve">APORTA: </t>
    </r>
    <r>
      <rPr>
        <sz val="9"/>
        <color theme="1"/>
        <rFont val="Arial"/>
        <family val="2"/>
      </rPr>
      <t xml:space="preserve">(FOLIO 56) </t>
    </r>
  </si>
  <si>
    <r>
      <t xml:space="preserve">CUMPLE: </t>
    </r>
    <r>
      <rPr>
        <sz val="9"/>
        <color theme="1"/>
        <rFont val="Arial"/>
        <family val="2"/>
      </rPr>
      <t>(FOLIOS 57 - 61)</t>
    </r>
  </si>
  <si>
    <r>
      <rPr>
        <b/>
        <sz val="9"/>
        <color theme="1"/>
        <rFont val="Arial"/>
        <family val="2"/>
      </rPr>
      <t>CUMPLE:</t>
    </r>
    <r>
      <rPr>
        <sz val="9"/>
        <color theme="1"/>
        <rFont val="Arial"/>
        <family val="2"/>
      </rPr>
      <t xml:space="preserve"> (FOLIOS 2 a 5), aporta certificado de existencia y representación legal en el cual se verifica la inscripción como Sociedad comercial, por Acciones Simplificadas.</t>
    </r>
  </si>
  <si>
    <r>
      <rPr>
        <b/>
        <sz val="9"/>
        <color theme="1"/>
        <rFont val="Arial"/>
        <family val="2"/>
      </rPr>
      <t>CUMPLE:</t>
    </r>
    <r>
      <rPr>
        <sz val="9"/>
        <color theme="1"/>
        <rFont val="Arial"/>
        <family val="2"/>
      </rPr>
      <t xml:space="preserve">  A folios 4 - 6 aporta certificado de existencia y representación legal, en el cual se indica que "</t>
    </r>
    <r>
      <rPr>
        <i/>
        <sz val="9"/>
        <color theme="1"/>
        <rFont val="Arial"/>
        <family val="2"/>
      </rPr>
      <t xml:space="preserve">el gerente es un mandatario con representación, investido de funciones administrativas y ejecutivas, y como tal es el representante legal de la sociedad, con facultade, por lo tanto para </t>
    </r>
    <r>
      <rPr>
        <i/>
        <u/>
        <sz val="9"/>
        <color theme="1"/>
        <rFont val="Arial"/>
        <family val="2"/>
      </rPr>
      <t>ejecutar todos los actos y contratos acordes con la naturaleza de su encargoy que se relacionen directamente con el giro orddinario de los negocios sociales"</t>
    </r>
    <r>
      <rPr>
        <sz val="9"/>
        <color theme="1"/>
        <rFont val="Arial"/>
        <family val="2"/>
      </rPr>
      <t>; así mismo, al revisar el certificado de existencia, no se evidencia que exista limitación alguna para la celebración de contratos.</t>
    </r>
  </si>
  <si>
    <r>
      <rPr>
        <b/>
        <sz val="9"/>
        <color theme="1"/>
        <rFont val="Arial"/>
        <family val="2"/>
      </rPr>
      <t>CUMPLE:</t>
    </r>
    <r>
      <rPr>
        <sz val="9"/>
        <color theme="1"/>
        <rFont val="Arial"/>
        <family val="2"/>
      </rPr>
      <t xml:space="preserve">  A folios 4 - 6 aporta certificado de existencia y representación legal, en el cual se indica que "</t>
    </r>
    <r>
      <rPr>
        <i/>
        <sz val="9"/>
        <color theme="1"/>
        <rFont val="Arial"/>
        <family val="2"/>
      </rPr>
      <t>La representación legal de la sociedad estará a cargo de Gerenta, quien a su vez tendráun Gerente Suplente, s</t>
    </r>
    <r>
      <rPr>
        <i/>
        <u/>
        <sz val="9"/>
        <color theme="1"/>
        <rFont val="Arial"/>
        <family val="2"/>
      </rPr>
      <t>e entenderá que el representante legal podrá celebrar o ejecutar todos los actos y contratoscomprendidos en el objeto social ...</t>
    </r>
    <r>
      <rPr>
        <i/>
        <sz val="9"/>
        <color theme="1"/>
        <rFont val="Arial"/>
        <family val="2"/>
      </rPr>
      <t>;</t>
    </r>
    <r>
      <rPr>
        <sz val="9"/>
        <color theme="1"/>
        <rFont val="Arial"/>
        <family val="2"/>
      </rPr>
      <t xml:space="preserve"> así mismo, al revisar el certificado de existencia, no se evidencia que exista limitación alguna para la celebración de contratos.</t>
    </r>
  </si>
  <si>
    <r>
      <rPr>
        <b/>
        <sz val="9"/>
        <rFont val="Arial"/>
        <family val="2"/>
      </rPr>
      <t xml:space="preserve">CUMPLE: </t>
    </r>
    <r>
      <rPr>
        <sz val="9"/>
        <rFont val="Arial"/>
        <family val="2"/>
      </rPr>
      <t>A folio 4 de la propuesta, en el  certificado de existencia y representación legal, se lee que "</t>
    </r>
    <r>
      <rPr>
        <i/>
        <sz val="9"/>
        <rFont val="Arial"/>
        <family val="2"/>
      </rPr>
      <t>la empresa se dedicará a la sesoría y prestación de servicios complementarios relacionados con el transporte. Y además puede realizar cualquier acto o actividad licita de comercio.</t>
    </r>
  </si>
  <si>
    <r>
      <t xml:space="preserve">CUMPLE: </t>
    </r>
    <r>
      <rPr>
        <sz val="9"/>
        <color theme="1"/>
        <rFont val="Arial"/>
        <family val="2"/>
      </rPr>
      <t>A folio 3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</si>
  <si>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 28 a 31, aporta Resolución de habilitación No. 014 del 01 de marzo de 2016, mediante la cual se concede habilitación a la emprersa Moloser S.A.S., para operar como empresa de Servicio Público de Transporte Terreres Automotor Especial .</t>
    </r>
  </si>
  <si>
    <r>
      <rPr>
        <b/>
        <sz val="9"/>
        <rFont val="Arial"/>
        <family val="2"/>
      </rPr>
      <t>No requiere:</t>
    </r>
    <r>
      <rPr>
        <sz val="9"/>
        <rFont val="Arial"/>
        <family val="2"/>
      </rPr>
      <t xml:space="preserve"> toda vez que la empresa se habilitó mediante la Resolución No. 014 del 1 de marzo de 2016; y el artículo 2.2.1.6.14,1, del Decreto 1079 de 2015, señala la obligatoriedad del requisito solicitado, para aquellas sociedades que se hubieren habilitado antes del 25 de febrero de 2015.</t>
    </r>
  </si>
  <si>
    <r>
      <rPr>
        <b/>
        <sz val="9"/>
        <color theme="1"/>
        <rFont val="Arial"/>
        <family val="2"/>
      </rPr>
      <t>CUMPLE:</t>
    </r>
    <r>
      <rPr>
        <sz val="9"/>
        <color theme="1"/>
        <rFont val="Arial"/>
        <family val="2"/>
      </rPr>
      <t xml:space="preserve"> A folios 24 a 26, aporta Anexo No. 2,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</si>
  <si>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24 a 26, aporta Anexo No. 2, en el cual manifiesta que la sociedad no se encuentran en ninguna de las circunstancias señaladas.</t>
    </r>
  </si>
  <si>
    <r>
      <rPr>
        <b/>
        <sz val="9"/>
        <color theme="1"/>
        <rFont val="Arial"/>
        <family val="2"/>
      </rPr>
      <t xml:space="preserve">CUMPLE: </t>
    </r>
    <r>
      <rPr>
        <sz val="9"/>
        <color theme="1"/>
        <rFont val="Arial"/>
        <family val="2"/>
      </rPr>
      <t>A folio 32 de la propuesta, aporta certificado de paz y salvo de aportes de seguridad social y parafiscales, debidamente suscrito por su revisor fiscal.</t>
    </r>
  </si>
  <si>
    <r>
      <rPr>
        <b/>
        <sz val="9"/>
        <color theme="1"/>
        <rFont val="Arial"/>
        <family val="2"/>
      </rPr>
      <t>CUMPLE:</t>
    </r>
    <r>
      <rPr>
        <sz val="9"/>
        <color theme="1"/>
        <rFont val="Arial"/>
        <family val="2"/>
      </rPr>
      <t xml:space="preserve"> A folios 62 y 63 de la propuesta, aporta anexo No. 5, debidamente diligenciado, en el cual relaciona la ejecución de contratos con 3Net Telecomunicaciones S.A.S, por 1.040,56 SMLMV y CAM Colombia Multiservicios S.A.S, por 1.915,75; los cuales fueron verificados el el RUP, que reposa a folios 49 a 61; con la observación que el contrato de AM Colombia Multiservicios S.A.S, fue relacionado por el proponente en el anexo No. 5, con el número de contrato en el RUP No. 16; sin embrago se encuentra en el número 21.</t>
    </r>
  </si>
  <si>
    <r>
      <rPr>
        <b/>
        <sz val="9"/>
        <color theme="1"/>
        <rFont val="Arial"/>
        <family val="2"/>
      </rPr>
      <t xml:space="preserve">CUMPLE: </t>
    </r>
    <r>
      <rPr>
        <sz val="9"/>
        <color theme="1"/>
        <rFont val="Arial"/>
        <family val="2"/>
      </rPr>
      <t>A folios 14 y 15 de la propuesta, aporta certificados de la contraloría con códigos de verificación, 9008579845190423175542 y 71655546190423175518, con fecha de expedición del 23 de abril de 2019; en el cual se lee que la sociedad y su representante legal, no se encuentran reportados como responsable fiscal.</t>
    </r>
  </si>
  <si>
    <r>
      <rPr>
        <b/>
        <sz val="9"/>
        <color theme="1"/>
        <rFont val="Arial"/>
        <family val="2"/>
      </rPr>
      <t xml:space="preserve">CUMPLE: </t>
    </r>
    <r>
      <rPr>
        <sz val="9"/>
        <color theme="1"/>
        <rFont val="Arial"/>
        <family val="2"/>
      </rPr>
      <t>A folios 67 a 70 aporta Resolución No. 119 del 02 de junio de 2016, mediante la cual el Ministerio de Transporte - Dirección Territorial Antioquia, fijó capacidad trsnaportadora al proponente.</t>
    </r>
  </si>
  <si>
    <r>
      <t xml:space="preserve">APORTA: </t>
    </r>
    <r>
      <rPr>
        <sz val="9"/>
        <color theme="1"/>
        <rFont val="Arial"/>
        <family val="2"/>
      </rPr>
      <t xml:space="preserve">(FOLIOS 2 - 5) </t>
    </r>
  </si>
  <si>
    <r>
      <t xml:space="preserve">APORTA: </t>
    </r>
    <r>
      <rPr>
        <sz val="9"/>
        <color theme="1"/>
        <rFont val="Arial"/>
        <family val="2"/>
      </rPr>
      <t xml:space="preserve">(FOLIOS 28 - 31) </t>
    </r>
  </si>
  <si>
    <r>
      <t xml:space="preserve">APORTA: </t>
    </r>
    <r>
      <rPr>
        <sz val="9"/>
        <rFont val="Arial"/>
        <family val="2"/>
      </rPr>
      <t xml:space="preserve">(CD) </t>
    </r>
  </si>
  <si>
    <r>
      <t xml:space="preserve">APORTA: </t>
    </r>
    <r>
      <rPr>
        <sz val="9"/>
        <color theme="1"/>
        <rFont val="Arial"/>
        <family val="2"/>
      </rPr>
      <t xml:space="preserve">(FOLIOS 49 - 61) </t>
    </r>
  </si>
  <si>
    <r>
      <t xml:space="preserve">APORTA: </t>
    </r>
    <r>
      <rPr>
        <sz val="9"/>
        <color theme="1"/>
        <rFont val="Arial"/>
        <family val="2"/>
      </rPr>
      <t xml:space="preserve">(FOLIO 14 - 15) </t>
    </r>
  </si>
  <si>
    <r>
      <t xml:space="preserve">CUMPLE: </t>
    </r>
    <r>
      <rPr>
        <sz val="9"/>
        <color theme="1"/>
        <rFont val="Arial"/>
        <family val="2"/>
      </rPr>
      <t>(FOLIOS 68 - 70)</t>
    </r>
  </si>
  <si>
    <r>
      <rPr>
        <b/>
        <sz val="9"/>
        <color theme="1"/>
        <rFont val="Arial"/>
        <family val="2"/>
      </rPr>
      <t>CUMPLE:</t>
    </r>
    <r>
      <rPr>
        <sz val="9"/>
        <color theme="1"/>
        <rFont val="Arial"/>
        <family val="2"/>
      </rPr>
      <t xml:space="preserve"> (FOLIOS 4 - 9), aporta certificado de existencia y representación legal en el cual se verifica la inscripción del proponente como una entidad de Economía Solidaria.</t>
    </r>
  </si>
  <si>
    <r>
      <rPr>
        <b/>
        <sz val="9"/>
        <color theme="1"/>
        <rFont val="Arial"/>
        <family val="2"/>
      </rPr>
      <t>CUMPLE:</t>
    </r>
    <r>
      <rPr>
        <sz val="9"/>
        <color theme="1"/>
        <rFont val="Arial"/>
        <family val="2"/>
      </rPr>
      <t xml:space="preserve">  A folios 4 - 9 aporta certificado de existencia y representación legal, en el cual se indica que son funciones del Gerente </t>
    </r>
    <r>
      <rPr>
        <i/>
        <sz val="9"/>
        <color theme="1"/>
        <rFont val="Arial"/>
        <family val="2"/>
      </rPr>
      <t>"b. Dirigir y ejecutar, conforme a la ley Cooperativa, los estatutos, los reglamentos y orientaciones de la Asamblea General de Asociados y consejo de administración, el funcionamiento de la Cooperativa, la prestación de los servicios, eldesarrollo de los programas...</t>
    </r>
    <r>
      <rPr>
        <i/>
        <u/>
        <sz val="9"/>
        <color theme="1"/>
        <rFont val="Arial"/>
        <family val="2"/>
      </rPr>
      <t>"</t>
    </r>
    <r>
      <rPr>
        <sz val="9"/>
        <color theme="1"/>
        <rFont val="Arial"/>
        <family val="2"/>
      </rPr>
      <t xml:space="preserve">; así mismo, al revisar el certificado de existencia y representación legal, en el acápite de </t>
    </r>
    <r>
      <rPr>
        <i/>
        <sz val="9"/>
        <color theme="1"/>
        <rFont val="Arial"/>
        <family val="2"/>
      </rPr>
      <t xml:space="preserve">LIMITACIONES, PROHIBICIONES, AUTORIZACIONES ESTABLECIDAS SEGÚN ESTATUTOS, </t>
    </r>
    <r>
      <rPr>
        <sz val="9"/>
        <color theme="1"/>
        <rFont val="Arial"/>
        <family val="2"/>
      </rPr>
      <t xml:space="preserve">se puede observar que es función del consejo de administración </t>
    </r>
    <r>
      <rPr>
        <i/>
        <sz val="9"/>
        <color theme="1"/>
        <rFont val="Arial"/>
        <family val="2"/>
      </rPr>
      <t xml:space="preserve">"Autorizar al Representante Legal para celebrar contratos hasta por 400 SMLMV; </t>
    </r>
    <r>
      <rPr>
        <sz val="9"/>
        <color theme="1"/>
        <rFont val="Arial"/>
        <family val="2"/>
      </rPr>
      <t>Por lo cual a folio 10, el proponente aporta extracto de acta No. 202, mediante la cual se autoriza al represnetante legal, para participar en el proceso de invitación, y suscribir el contrato, en el evento de salir favorecido.</t>
    </r>
  </si>
  <si>
    <r>
      <rPr>
        <b/>
        <sz val="9"/>
        <color theme="1"/>
        <rFont val="Arial"/>
        <family val="2"/>
      </rPr>
      <t xml:space="preserve">CUMPLE: </t>
    </r>
    <r>
      <rPr>
        <sz val="9"/>
        <color theme="1"/>
        <rFont val="Arial"/>
        <family val="2"/>
      </rPr>
      <t>Al reverso del folio 5 de la propuesta, en el certificado de existencia y representación legal, se lee que la sociedad tendrá como ojeto social "</t>
    </r>
    <r>
      <rPr>
        <i/>
        <sz val="9"/>
        <color theme="1"/>
        <rFont val="Arial"/>
        <family val="2"/>
      </rPr>
      <t>1. Transporte A. Prestar el Servicio de Transporte de pasajeros…"</t>
    </r>
    <r>
      <rPr>
        <sz val="9"/>
        <color theme="1"/>
        <rFont val="Arial"/>
        <family val="2"/>
      </rPr>
      <t>.</t>
    </r>
  </si>
  <si>
    <r>
      <rPr>
        <b/>
        <sz val="9"/>
        <color theme="1"/>
        <rFont val="Arial"/>
        <family val="2"/>
      </rPr>
      <t>CUMPLE:</t>
    </r>
    <r>
      <rPr>
        <sz val="9"/>
        <color theme="1"/>
        <rFont val="Arial"/>
        <family val="2"/>
      </rPr>
      <t xml:space="preserve"> Al reverso del folio 4 de la propuesta, en el  certificado de existencia y representación legal, se lee que la sociedad fue constituida el 11 de diciembre de 2001, y registrada en la cámara de comercio el 9 de enero de 2002, en el libro 10, bajo el número 24.</t>
    </r>
  </si>
  <si>
    <r>
      <t xml:space="preserve">CUMPLE: </t>
    </r>
    <r>
      <rPr>
        <sz val="9"/>
        <color theme="1"/>
        <rFont val="Arial"/>
        <family val="2"/>
      </rPr>
      <t>A folio 5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</si>
  <si>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 11 y 12, aporta Resolución de habilitación No. 212 del 07 de mayo de 2002, mediante la cual se concede habilitación y permiso al proponente, para operar como empresa de Transporte Público Terreres Automotor en la forma de contratación de servicios especiales.</t>
    </r>
  </si>
  <si>
    <r>
      <rPr>
        <b/>
        <sz val="9"/>
        <color theme="1"/>
        <rFont val="Arial"/>
        <family val="2"/>
      </rPr>
      <t>CUMPLE:</t>
    </r>
    <r>
      <rPr>
        <sz val="9"/>
        <color theme="1"/>
        <rFont val="Arial"/>
        <family val="2"/>
      </rPr>
      <t xml:space="preserve"> A folios 1 a 3, aporta Anexo No. 2, en el cual manifiesta que la sociedad, sus socios o directivos, no poseen conflictos de intereses para contratar con la Universidad de Antioquia.</t>
    </r>
  </si>
  <si>
    <r>
      <rPr>
        <b/>
        <sz val="9"/>
        <color theme="1"/>
        <rFont val="Arial"/>
        <family val="2"/>
      </rPr>
      <t>CUMPLE:</t>
    </r>
    <r>
      <rPr>
        <sz val="9"/>
        <color theme="1"/>
        <rFont val="Arial"/>
        <family val="2"/>
      </rPr>
      <t xml:space="preserve"> A folio 38 de la propuesta, aporta anexo No. 5, debidamente diligenciado, en el cual relaciona la ejecución de contratos con EDU, por 1.301.,67 SMLMV, INMEL, por 1.749,65 SMLMV, entre otros; los cuales fueron verificados el el RUP, que reposa a folios 20 a 37. </t>
    </r>
  </si>
  <si>
    <r>
      <rPr>
        <b/>
        <sz val="9"/>
        <color theme="1"/>
        <rFont val="Arial"/>
        <family val="2"/>
      </rPr>
      <t xml:space="preserve">CUMPLE: </t>
    </r>
    <r>
      <rPr>
        <sz val="9"/>
        <color theme="1"/>
        <rFont val="Arial"/>
        <family val="2"/>
      </rPr>
      <t>A folio 46 y 47 de la propuesta, aporta certificados de la contraloría con códigos de verificación, 8110314964190430112604 y 1020448368190430111609, con fecha de expedición del 30 de abril de 2019; en el cual se lee que la sociedad y su representante legal no se encuentran reportados como responsable fiscal.</t>
    </r>
  </si>
  <si>
    <r>
      <t xml:space="preserve">APORTA: </t>
    </r>
    <r>
      <rPr>
        <sz val="9"/>
        <color theme="1"/>
        <rFont val="Arial"/>
        <family val="2"/>
      </rPr>
      <t xml:space="preserve">(FOLIOS 4 - 9) </t>
    </r>
  </si>
  <si>
    <r>
      <t xml:space="preserve">APORTA: </t>
    </r>
    <r>
      <rPr>
        <sz val="9"/>
        <color theme="1"/>
        <rFont val="Arial"/>
        <family val="2"/>
      </rPr>
      <t>(FOLIO 10)</t>
    </r>
    <r>
      <rPr>
        <b/>
        <sz val="9"/>
        <color theme="1"/>
        <rFont val="Arial"/>
        <family val="2"/>
      </rPr>
      <t xml:space="preserve"> </t>
    </r>
  </si>
  <si>
    <r>
      <t xml:space="preserve">APORTA: </t>
    </r>
    <r>
      <rPr>
        <sz val="9"/>
        <color theme="1"/>
        <rFont val="Arial"/>
        <family val="2"/>
      </rPr>
      <t>(FOLIO 54)</t>
    </r>
    <r>
      <rPr>
        <b/>
        <sz val="9"/>
        <color theme="1"/>
        <rFont val="Arial"/>
        <family val="2"/>
      </rPr>
      <t xml:space="preserve"> </t>
    </r>
  </si>
  <si>
    <r>
      <t>APORTA:</t>
    </r>
    <r>
      <rPr>
        <sz val="9"/>
        <color theme="1"/>
        <rFont val="Arial"/>
        <family val="2"/>
      </rPr>
      <t xml:space="preserve"> (FOLIOS 56 - 58)</t>
    </r>
    <r>
      <rPr>
        <b/>
        <sz val="9"/>
        <color theme="1"/>
        <rFont val="Arial"/>
        <family val="2"/>
      </rPr>
      <t xml:space="preserve"> </t>
    </r>
  </si>
  <si>
    <r>
      <t xml:space="preserve">APORTA: </t>
    </r>
    <r>
      <rPr>
        <sz val="9"/>
        <color theme="1"/>
        <rFont val="Arial"/>
        <family val="2"/>
      </rPr>
      <t xml:space="preserve">(FOLIOS 11 - 12) </t>
    </r>
  </si>
  <si>
    <r>
      <rPr>
        <b/>
        <sz val="9"/>
        <color theme="1"/>
        <rFont val="Arial"/>
        <family val="2"/>
      </rPr>
      <t xml:space="preserve">CUMPLE: </t>
    </r>
    <r>
      <rPr>
        <sz val="9"/>
        <color theme="1"/>
        <rFont val="Arial"/>
        <family val="2"/>
      </rPr>
      <t>(FOLIO 19)</t>
    </r>
  </si>
  <si>
    <r>
      <t xml:space="preserve">APORTA: </t>
    </r>
    <r>
      <rPr>
        <sz val="9"/>
        <color theme="1"/>
        <rFont val="Arial"/>
        <family val="2"/>
      </rPr>
      <t>(FOLIOS 63 - 70)</t>
    </r>
    <r>
      <rPr>
        <b/>
        <sz val="9"/>
        <color theme="1"/>
        <rFont val="Arial"/>
        <family val="2"/>
      </rPr>
      <t xml:space="preserve"> </t>
    </r>
  </si>
  <si>
    <r>
      <t xml:space="preserve">APORTA: </t>
    </r>
    <r>
      <rPr>
        <sz val="9"/>
        <color theme="1"/>
        <rFont val="Arial"/>
        <family val="2"/>
      </rPr>
      <t xml:space="preserve">(FOLIOS 21 - 36) </t>
    </r>
  </si>
  <si>
    <r>
      <t xml:space="preserve">APORTA: </t>
    </r>
    <r>
      <rPr>
        <sz val="9"/>
        <color theme="1"/>
        <rFont val="Arial"/>
        <family val="2"/>
      </rPr>
      <t xml:space="preserve">(FOLIO 38) </t>
    </r>
  </si>
  <si>
    <r>
      <t>APORTA:</t>
    </r>
    <r>
      <rPr>
        <sz val="9"/>
        <color theme="1"/>
        <rFont val="Arial"/>
        <family val="2"/>
      </rPr>
      <t xml:space="preserve"> (FOLIOS 61 - 62</t>
    </r>
    <r>
      <rPr>
        <b/>
        <sz val="9"/>
        <color theme="1"/>
        <rFont val="Arial"/>
        <family val="2"/>
      </rPr>
      <t xml:space="preserve">) </t>
    </r>
  </si>
  <si>
    <r>
      <t xml:space="preserve">APORTA: </t>
    </r>
    <r>
      <rPr>
        <sz val="9"/>
        <color theme="1"/>
        <rFont val="Arial"/>
        <family val="2"/>
      </rPr>
      <t xml:space="preserve">(FOLIO 47 - 48) </t>
    </r>
  </si>
  <si>
    <r>
      <t xml:space="preserve">CUMPLE: </t>
    </r>
    <r>
      <rPr>
        <sz val="9"/>
        <color theme="1"/>
        <rFont val="Arial"/>
        <family val="2"/>
      </rPr>
      <t>(FOLIOS 16 - 18 y 52 - 53)</t>
    </r>
  </si>
  <si>
    <r>
      <rPr>
        <b/>
        <sz val="9"/>
        <color theme="1"/>
        <rFont val="Arial"/>
        <family val="2"/>
      </rPr>
      <t>CUMPLE:</t>
    </r>
    <r>
      <rPr>
        <sz val="9"/>
        <color theme="1"/>
        <rFont val="Arial"/>
        <family val="2"/>
      </rPr>
      <t xml:space="preserve"> (FOLIOS 4 - 8), aporta certificado de existencia y representación legal en el cual se verifica la inscripción del proponente como una sociedad comercial del tipo de Acciones Simplificadas.</t>
    </r>
  </si>
  <si>
    <r>
      <rPr>
        <b/>
        <sz val="9"/>
        <color theme="1"/>
        <rFont val="Arial"/>
        <family val="2"/>
      </rPr>
      <t xml:space="preserve">CUMPLE: </t>
    </r>
    <r>
      <rPr>
        <sz val="9"/>
        <color theme="1"/>
        <rFont val="Arial"/>
        <family val="2"/>
      </rPr>
      <t>A folio 5 de la propuesta, en el certificado de existencia y representación legal, se lee que la sociedad tendrá como ojeto social "</t>
    </r>
    <r>
      <rPr>
        <i/>
        <sz val="9"/>
        <color theme="1"/>
        <rFont val="Arial"/>
        <family val="2"/>
      </rPr>
      <t xml:space="preserve"> La sociedad tendrá como objeto social la realización de todas las actividades comerciales  y civiles lícitas y en especial la realización de las siguientes actividades: Ejecución de toda clase de negocias directamente relacionado con la insdustria de transporte terrestre automotor, en sus diversas modalidades..."</t>
    </r>
  </si>
  <si>
    <r>
      <rPr>
        <b/>
        <sz val="9"/>
        <color theme="1"/>
        <rFont val="Arial"/>
        <family val="2"/>
      </rPr>
      <t>CUMPLE:</t>
    </r>
    <r>
      <rPr>
        <sz val="9"/>
        <color theme="1"/>
        <rFont val="Arial"/>
        <family val="2"/>
      </rPr>
      <t xml:space="preserve"> Al reverso del folio 4 de la propuesta, en el  certificado de existencia y representación legal, se lee que la sociedad fue constituida el 21 de mayo de 2001, y registrada en la cámara de comercio de Medellín, el 10 de diciembre de 2008, en el libro 10, bajo el número 16215.</t>
    </r>
  </si>
  <si>
    <r>
      <rPr>
        <b/>
        <sz val="9"/>
        <color theme="1"/>
        <rFont val="Arial"/>
        <family val="2"/>
      </rPr>
      <t xml:space="preserve">CUMPLE: </t>
    </r>
    <r>
      <rPr>
        <sz val="9"/>
        <color theme="1"/>
        <rFont val="Arial"/>
        <family val="2"/>
      </rPr>
      <t>A folio 17 de la propuesta, aporta certificado de paz y salvo de aportes de seguridad social y parafiscales, debidamente suscrito por su revisor fiscal.</t>
    </r>
  </si>
  <si>
    <r>
      <rPr>
        <b/>
        <sz val="9"/>
        <color theme="1"/>
        <rFont val="Arial"/>
        <family val="2"/>
      </rPr>
      <t>CUMPLE:</t>
    </r>
    <r>
      <rPr>
        <sz val="9"/>
        <color theme="1"/>
        <rFont val="Arial"/>
        <family val="2"/>
      </rPr>
      <t xml:space="preserve"> A folio 20 de la propuesta, aporta anexo No. 5, debidamente diligenciado, en el cual relaciona la ejecución de contratos con Cornare, por 1.390,00 y 1.868.82 SMLMV; los cuales fueron verificados el el RUP, que reposa a folios 21 a 31. </t>
    </r>
  </si>
  <si>
    <r>
      <rPr>
        <b/>
        <sz val="9"/>
        <color theme="1"/>
        <rFont val="Arial"/>
        <family val="2"/>
      </rPr>
      <t xml:space="preserve">CUMPLE: </t>
    </r>
    <r>
      <rPr>
        <sz val="9"/>
        <color theme="1"/>
        <rFont val="Arial"/>
        <family val="2"/>
      </rPr>
      <t>A folio 32 y 33 de la propuesta, aporta certificados de la contraloría con códigos de verificación, 811028194190411113950 y 98594821190411113925, con fecha de expedición del 11 de abril de 2019; en el cual se lee que la sociedad y su representante legal no se encuentran reportados como responsable fiscal.</t>
    </r>
  </si>
  <si>
    <r>
      <rPr>
        <b/>
        <sz val="9"/>
        <color theme="1"/>
        <rFont val="Arial"/>
        <family val="2"/>
      </rPr>
      <t xml:space="preserve">CUMPLE: </t>
    </r>
    <r>
      <rPr>
        <sz val="9"/>
        <color theme="1"/>
        <rFont val="Arial"/>
        <family val="2"/>
      </rPr>
      <t>A folios 34 y 35 de la propuesta, aporta Resolución No. 022 del 01 de febrero de 2019, mediante la cual se ajusta la capacidad transportdora del proponente.</t>
    </r>
  </si>
  <si>
    <r>
      <rPr>
        <b/>
        <sz val="9"/>
        <color theme="1"/>
        <rFont val="Arial"/>
        <family val="2"/>
      </rPr>
      <t xml:space="preserve">CUMPLE: </t>
    </r>
    <r>
      <rPr>
        <sz val="9"/>
        <color theme="1"/>
        <rFont val="Arial"/>
        <family val="2"/>
      </rPr>
      <t>A folios 52 y 53 de la propuesta, aporta Resolución NO. 019 del 31 de enero de 2019, mediante la cual se ajusta la capacidad transportdora del Proponente; así mismo, a folios 16 a 18, aporta certificado expedido por el RUNT en el cual se cetifica la capacidad transportadora de la sociedad oferente.</t>
    </r>
  </si>
  <si>
    <r>
      <t xml:space="preserve">APORTA: </t>
    </r>
    <r>
      <rPr>
        <sz val="9"/>
        <color theme="1"/>
        <rFont val="Arial"/>
        <family val="2"/>
      </rPr>
      <t xml:space="preserve">(FOLIOS 4 - 8) </t>
    </r>
  </si>
  <si>
    <r>
      <t xml:space="preserve">APORTA: </t>
    </r>
    <r>
      <rPr>
        <sz val="9"/>
        <color theme="1"/>
        <rFont val="Arial"/>
        <family val="2"/>
      </rPr>
      <t xml:space="preserve">(FOLIOS 10 - 12) </t>
    </r>
  </si>
  <si>
    <r>
      <t xml:space="preserve">APORTA: </t>
    </r>
    <r>
      <rPr>
        <sz val="9"/>
        <color theme="1"/>
        <rFont val="Arial"/>
        <family val="2"/>
      </rPr>
      <t>(FOLIOS 36 - 43)</t>
    </r>
    <r>
      <rPr>
        <b/>
        <sz val="9"/>
        <color theme="1"/>
        <rFont val="Arial"/>
        <family val="2"/>
      </rPr>
      <t xml:space="preserve"> </t>
    </r>
  </si>
  <si>
    <r>
      <t xml:space="preserve">APORTA: </t>
    </r>
    <r>
      <rPr>
        <sz val="9"/>
        <color theme="1"/>
        <rFont val="Arial"/>
        <family val="2"/>
      </rPr>
      <t xml:space="preserve">(FOLIOS 21 - 31) </t>
    </r>
  </si>
  <si>
    <r>
      <t xml:space="preserve">APORTA: </t>
    </r>
    <r>
      <rPr>
        <sz val="9"/>
        <color theme="1"/>
        <rFont val="Arial"/>
        <family val="2"/>
      </rPr>
      <t xml:space="preserve">(FOLIO 20) </t>
    </r>
  </si>
  <si>
    <r>
      <t xml:space="preserve">APORTA: </t>
    </r>
    <r>
      <rPr>
        <sz val="9"/>
        <color theme="1"/>
        <rFont val="Arial"/>
        <family val="2"/>
      </rPr>
      <t xml:space="preserve">(FOLIO 33 - 33) </t>
    </r>
  </si>
  <si>
    <r>
      <t xml:space="preserve">CUMPLE: </t>
    </r>
    <r>
      <rPr>
        <sz val="9"/>
        <color theme="1"/>
        <rFont val="Arial"/>
        <family val="2"/>
      </rPr>
      <t>(FOLIOS 34 - 35)</t>
    </r>
  </si>
  <si>
    <r>
      <rPr>
        <b/>
        <sz val="9"/>
        <color theme="1"/>
        <rFont val="Arial"/>
        <family val="2"/>
      </rPr>
      <t>CUMPLE:</t>
    </r>
    <r>
      <rPr>
        <sz val="9"/>
        <color theme="1"/>
        <rFont val="Arial"/>
        <family val="2"/>
      </rPr>
      <t xml:space="preserve"> (FOLIOS 6 - 14), aporta certificado de existencia y representación legal en el cual se verifica la inscripción del proponente como una sociedad comercial del tipo de Acciones Simplificadas.</t>
    </r>
  </si>
  <si>
    <r>
      <rPr>
        <b/>
        <sz val="9"/>
        <color theme="1"/>
        <rFont val="Arial"/>
        <family val="2"/>
      </rPr>
      <t>CUMPLE:</t>
    </r>
    <r>
      <rPr>
        <sz val="9"/>
        <color theme="1"/>
        <rFont val="Arial"/>
        <family val="2"/>
      </rPr>
      <t xml:space="preserve">  Al reverso del folio 5, del certificado de existencia y representación legal, en relación con el objeto social, se lee que </t>
    </r>
    <r>
      <rPr>
        <i/>
        <sz val="9"/>
        <color theme="1"/>
        <rFont val="Arial"/>
        <family val="2"/>
      </rPr>
      <t>"5, Realizar o celebrar actos o contratos tendientes a desarrollar el objeto social";</t>
    </r>
    <r>
      <rPr>
        <sz val="9"/>
        <color theme="1"/>
        <rFont val="Arial"/>
        <family val="2"/>
      </rPr>
      <t xml:space="preserve"> así mismo, a folio 7 de la propuesta, en relación con las facultades del gerente, se indica: </t>
    </r>
    <r>
      <rPr>
        <i/>
        <sz val="9"/>
        <color theme="1"/>
        <rFont val="Arial"/>
        <family val="2"/>
      </rPr>
      <t>"4, Ejecutar o celebrar cualquier acto o contrato, ajustado al objeto social de la sociedad".</t>
    </r>
  </si>
  <si>
    <r>
      <rPr>
        <b/>
        <sz val="9"/>
        <color theme="1"/>
        <rFont val="Arial"/>
        <family val="2"/>
      </rPr>
      <t>CUMPLE:</t>
    </r>
    <r>
      <rPr>
        <sz val="9"/>
        <color theme="1"/>
        <rFont val="Arial"/>
        <family val="2"/>
      </rPr>
      <t xml:space="preserve">  A folio 12, del certificado de existencia y representación legal, en relación con el objeto social, se lee que </t>
    </r>
    <r>
      <rPr>
        <i/>
        <sz val="9"/>
        <color theme="1"/>
        <rFont val="Arial"/>
        <family val="2"/>
      </rPr>
      <t>"5, Realizar o celebrar actos o contratos tendientes a desarrollar el objeto social";</t>
    </r>
    <r>
      <rPr>
        <sz val="9"/>
        <color theme="1"/>
        <rFont val="Arial"/>
        <family val="2"/>
      </rPr>
      <t xml:space="preserve"> así mismo, a folio 12 de la propuesta, en relación con las facultades del gerente, se indica: </t>
    </r>
    <r>
      <rPr>
        <i/>
        <sz val="9"/>
        <color theme="1"/>
        <rFont val="Arial"/>
        <family val="2"/>
      </rPr>
      <t xml:space="preserve">"4, Ejecutar o celebrar cualquier acto o contrato, ajustado al objeto social de la sociedad"; </t>
    </r>
    <r>
      <rPr>
        <sz val="9"/>
        <color theme="1"/>
        <rFont val="Arial"/>
        <family val="2"/>
      </rPr>
      <t>así mismo al  revisar el certificado de existencia y representación legal, en el mismo no se identifica limitación alguna para suscribir contratos, en razon de la naturaleza o cuantía.</t>
    </r>
  </si>
  <si>
    <r>
      <rPr>
        <b/>
        <sz val="9"/>
        <color theme="1"/>
        <rFont val="Arial"/>
        <family val="2"/>
      </rPr>
      <t>CUMPLE:</t>
    </r>
    <r>
      <rPr>
        <sz val="9"/>
        <color theme="1"/>
        <rFont val="Arial"/>
        <family val="2"/>
      </rPr>
      <t xml:space="preserve"> Al reverso del folio 7 de la propuesta, en el  certificado de existencia y representación legal, se lee que la sociedad fue constituida el 30 de mayo de 1997, y registrada en la cámara de comercio de Medellín, el 06 de junio de 2008, en el libro 9, bajo el número 7536.</t>
    </r>
  </si>
  <si>
    <r>
      <t xml:space="preserve">CUMPLE: </t>
    </r>
    <r>
      <rPr>
        <sz val="9"/>
        <color theme="1"/>
        <rFont val="Arial"/>
        <family val="2"/>
      </rPr>
      <t>A folio 8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</si>
  <si>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 10 y 11, de la propuesta, aporta Resolución de habilitación No. 252 del 03 de julio de 2001, mediante la cual se concede habilitación y permiso a la empresa TRANS ESPECIALES EMANUEL LTDA, para operar como empresa de Transporte Público de pasajeros en la forma de contratación de servicios especiales; así mismo a folio 12 de la propuesta, aporta Resolución No. 315 del 23 de julio de 2009, del Ministerio de Transporte, mediante la cual se reconoce el cambio de razón social de la empresa TRANS ESPECIALES EMANUEL LTDA, por la EFITRANS TRANSPORTES DE COLOMBIA S.A.S.</t>
    </r>
  </si>
  <si>
    <r>
      <rPr>
        <b/>
        <sz val="9"/>
        <color theme="1"/>
        <rFont val="Arial"/>
        <family val="2"/>
      </rPr>
      <t xml:space="preserve">CUMPLE: </t>
    </r>
    <r>
      <rPr>
        <sz val="9"/>
        <color theme="1"/>
        <rFont val="Arial"/>
        <family val="2"/>
      </rPr>
      <t>A folio 16 A 18 (sic), de la propuesta, aporta Resolución de habilitación No. 092 del 21 del 21 de marzo de 2002, mediante la cual se concede habilitación y permiso a la empresa TRANSPORTE Y TURISMO 1A LTDA, para operar como empresa de Transporte Público de pasajeros en la forma de contratación de servicios especiales; así mismo a folio 19 reverso y 21 (sic) de la propuesta, aporta Resolución No. 0397 del 04 de diciembre de 2009, del Ministerio de Transporte, mediante la cual se reconoce el cambio de razón social de la empresa TRANSPORTE Y TURISMO 1A LTDA, por la TRANSPORTE Y TURISMO 1A S.A.S.</t>
    </r>
  </si>
  <si>
    <r>
      <rPr>
        <b/>
        <sz val="9"/>
        <rFont val="Arial"/>
        <family val="2"/>
      </rPr>
      <t xml:space="preserve">CUMPLE: </t>
    </r>
    <r>
      <rPr>
        <sz val="9"/>
        <rFont val="Arial"/>
        <family val="2"/>
      </rPr>
      <t>A folios 21 reverso (sic) y 23, aporta resolución No. 023 del 4 de febrero de 2019, mediante la cual el Ministerio de Transporte Dirección Territorial Antioquia, resolvió entre otras, "</t>
    </r>
    <r>
      <rPr>
        <i/>
        <sz val="9"/>
        <rFont val="Arial"/>
        <family val="2"/>
      </rPr>
      <t>Mantener la habilitación para la prestación del Servicios Público de Transporte Terrestre Automotor En la modalidad de especial, concedida mediante la Resolución No. 092 del 21 de marzo de 2002.</t>
    </r>
  </si>
  <si>
    <r>
      <rPr>
        <b/>
        <sz val="9"/>
        <color theme="1"/>
        <rFont val="Arial"/>
        <family val="2"/>
      </rPr>
      <t xml:space="preserve">CUMPLE: </t>
    </r>
    <r>
      <rPr>
        <sz val="9"/>
        <color theme="1"/>
        <rFont val="Arial"/>
        <family val="2"/>
      </rPr>
      <t>A folios 2 a 4, aporta Anexo No. 2, en el cual manifiesta que la sociedad no se encuentran en ninguna de las circunstancias señaladas.</t>
    </r>
  </si>
  <si>
    <r>
      <rPr>
        <b/>
        <sz val="9"/>
        <color theme="1"/>
        <rFont val="Arial"/>
        <family val="2"/>
      </rPr>
      <t>CUMPLE:</t>
    </r>
    <r>
      <rPr>
        <sz val="9"/>
        <color theme="1"/>
        <rFont val="Arial"/>
        <family val="2"/>
      </rPr>
      <t xml:space="preserve"> A folios 2 a 4, aporta Anexo No. 2,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</si>
  <si>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 26 de la propuesta, aporta certificado de paz y salvo de aportes de seguridad social y parafiscales, debidamente suscrito por su revisor fiscal.</t>
    </r>
  </si>
  <si>
    <r>
      <rPr>
        <b/>
        <sz val="9"/>
        <color theme="1"/>
        <rFont val="Arial"/>
        <family val="2"/>
      </rPr>
      <t>CUMPLE:</t>
    </r>
    <r>
      <rPr>
        <sz val="9"/>
        <color theme="1"/>
        <rFont val="Arial"/>
        <family val="2"/>
      </rPr>
      <t xml:space="preserve"> A folio 31 de la propuesta, aporta anexo No. 5, debidamente diligenciado, en el cual relaciona la ejecución de contratos con EPM, por 4.411,27 SMLMV, y Universidad Eafit por 1.551.37 SMLMV; los cuales fueron verificados el el RUP, que reposa a folios 59 a 113. </t>
    </r>
  </si>
  <si>
    <r>
      <rPr>
        <b/>
        <sz val="9"/>
        <color theme="1"/>
        <rFont val="Arial"/>
        <family val="2"/>
      </rPr>
      <t xml:space="preserve">CUMPLE: </t>
    </r>
    <r>
      <rPr>
        <sz val="9"/>
        <color theme="1"/>
        <rFont val="Arial"/>
        <family val="2"/>
      </rPr>
      <t>A folios 33 y 34 de la propuesta, aporta certificados de la contraloría con códigos de verificación, 8110106043190516092516 y 43114194190516092240, con fecha de expedición del 16 de mayo  de 2019; en el cual se lee que la sociedad y su representante legal no se encuentran reportados como responsable fiscal.</t>
    </r>
  </si>
  <si>
    <r>
      <rPr>
        <b/>
        <sz val="9"/>
        <color theme="1"/>
        <rFont val="Arial"/>
        <family val="2"/>
      </rPr>
      <t xml:space="preserve">CUMPLE: </t>
    </r>
    <r>
      <rPr>
        <sz val="9"/>
        <color theme="1"/>
        <rFont val="Arial"/>
        <family val="2"/>
      </rPr>
      <t>A folios 36 y 42 de la propuesta, aporta aporta certificado expedido por el RUNT en el cual se cetifica la capacidad transportadora de la sociedad oferente.</t>
    </r>
  </si>
  <si>
    <r>
      <t xml:space="preserve">APORTA: </t>
    </r>
    <r>
      <rPr>
        <sz val="9"/>
        <color theme="1"/>
        <rFont val="Arial"/>
        <family val="2"/>
      </rPr>
      <t xml:space="preserve">(FOLIOS 6 - 14) </t>
    </r>
  </si>
  <si>
    <r>
      <t xml:space="preserve">APORTA: </t>
    </r>
    <r>
      <rPr>
        <sz val="9"/>
        <color theme="1"/>
        <rFont val="Arial"/>
        <family val="2"/>
      </rPr>
      <t>(FOLIO 45 - 46)</t>
    </r>
    <r>
      <rPr>
        <b/>
        <sz val="9"/>
        <color theme="1"/>
        <rFont val="Arial"/>
        <family val="2"/>
      </rPr>
      <t xml:space="preserve"> </t>
    </r>
  </si>
  <si>
    <r>
      <t>APORTA:</t>
    </r>
    <r>
      <rPr>
        <sz val="9"/>
        <color theme="1"/>
        <rFont val="Arial"/>
        <family val="2"/>
      </rPr>
      <t xml:space="preserve"> (FOLIOS 48 - 53)</t>
    </r>
    <r>
      <rPr>
        <b/>
        <sz val="9"/>
        <color theme="1"/>
        <rFont val="Arial"/>
        <family val="2"/>
      </rPr>
      <t xml:space="preserve"> </t>
    </r>
  </si>
  <si>
    <r>
      <t>APORTA:</t>
    </r>
    <r>
      <rPr>
        <sz val="9"/>
        <color theme="1"/>
        <rFont val="Arial"/>
        <family val="2"/>
      </rPr>
      <t xml:space="preserve"> (FOLIOS 2 - 4)</t>
    </r>
    <r>
      <rPr>
        <b/>
        <sz val="9"/>
        <color theme="1"/>
        <rFont val="Arial"/>
        <family val="2"/>
      </rPr>
      <t xml:space="preserve"> </t>
    </r>
  </si>
  <si>
    <r>
      <t xml:space="preserve">APORTA: </t>
    </r>
    <r>
      <rPr>
        <sz val="9"/>
        <color theme="1"/>
        <rFont val="Arial"/>
        <family val="2"/>
      </rPr>
      <t xml:space="preserve">(FOLIOS 16 - 19) </t>
    </r>
  </si>
  <si>
    <r>
      <t xml:space="preserve">APORTA: </t>
    </r>
    <r>
      <rPr>
        <sz val="9"/>
        <rFont val="Arial"/>
        <family val="2"/>
      </rPr>
      <t xml:space="preserve">(FOLIOS 21 reverso - 23) </t>
    </r>
  </si>
  <si>
    <r>
      <rPr>
        <b/>
        <sz val="9"/>
        <color theme="1"/>
        <rFont val="Arial"/>
        <family val="2"/>
      </rPr>
      <t xml:space="preserve">CUMPLE: </t>
    </r>
    <r>
      <rPr>
        <sz val="9"/>
        <color theme="1"/>
        <rFont val="Arial"/>
        <family val="2"/>
      </rPr>
      <t>(FOLIO 26)</t>
    </r>
  </si>
  <si>
    <r>
      <t xml:space="preserve">APORTA: </t>
    </r>
    <r>
      <rPr>
        <sz val="9"/>
        <color theme="1"/>
        <rFont val="Arial"/>
        <family val="2"/>
      </rPr>
      <t>(FOLIOS 134 - 141)</t>
    </r>
    <r>
      <rPr>
        <b/>
        <sz val="9"/>
        <color theme="1"/>
        <rFont val="Arial"/>
        <family val="2"/>
      </rPr>
      <t xml:space="preserve"> </t>
    </r>
  </si>
  <si>
    <r>
      <t xml:space="preserve">APORTA: </t>
    </r>
    <r>
      <rPr>
        <sz val="9"/>
        <color theme="1"/>
        <rFont val="Arial"/>
        <family val="2"/>
      </rPr>
      <t xml:space="preserve">(FOLIOS 59 - 113) </t>
    </r>
  </si>
  <si>
    <r>
      <t>APORTA:</t>
    </r>
    <r>
      <rPr>
        <sz val="9"/>
        <color theme="1"/>
        <rFont val="Arial"/>
        <family val="2"/>
      </rPr>
      <t xml:space="preserve"> (FOLIOS 55 - 57</t>
    </r>
    <r>
      <rPr>
        <b/>
        <sz val="9"/>
        <color theme="1"/>
        <rFont val="Arial"/>
        <family val="2"/>
      </rPr>
      <t xml:space="preserve">) </t>
    </r>
  </si>
  <si>
    <r>
      <t xml:space="preserve">APORTA: </t>
    </r>
    <r>
      <rPr>
        <sz val="9"/>
        <color theme="1"/>
        <rFont val="Arial"/>
        <family val="2"/>
      </rPr>
      <t xml:space="preserve">(FOLIO 33 - 34) </t>
    </r>
  </si>
  <si>
    <r>
      <t xml:space="preserve">CUMPLE: </t>
    </r>
    <r>
      <rPr>
        <sz val="9"/>
        <color theme="1"/>
        <rFont val="Arial"/>
        <family val="2"/>
      </rPr>
      <t>(FOLIOS 36 - 42)</t>
    </r>
  </si>
  <si>
    <r>
      <rPr>
        <b/>
        <sz val="9"/>
        <color theme="1"/>
        <rFont val="Arial"/>
        <family val="2"/>
      </rPr>
      <t>CUMPLE:</t>
    </r>
    <r>
      <rPr>
        <sz val="9"/>
        <color theme="1"/>
        <rFont val="Arial"/>
        <family val="2"/>
      </rPr>
      <t xml:space="preserve"> (FOLIOS 4 - 13), aporta certificado de existencia y representación legal en el cual se verifica la inscripción del proponente como una sociedad comercial del tipo de Acciones Simplificadas.</t>
    </r>
  </si>
  <si>
    <r>
      <rPr>
        <b/>
        <sz val="9"/>
        <color theme="1"/>
        <rFont val="Arial"/>
        <family val="2"/>
      </rPr>
      <t>CUMPLE:</t>
    </r>
    <r>
      <rPr>
        <sz val="9"/>
        <color theme="1"/>
        <rFont val="Arial"/>
        <family val="2"/>
      </rPr>
      <t xml:space="preserve">  A folio 7, del certificado de existencia y representación legal, en relación con el objeto social, se lee que </t>
    </r>
    <r>
      <rPr>
        <i/>
        <sz val="9"/>
        <color theme="1"/>
        <rFont val="Arial"/>
        <family val="2"/>
      </rPr>
      <t>"6, Realizar o celebrar actos o contratos tendientes a desarrollar el objeto social";</t>
    </r>
    <r>
      <rPr>
        <sz val="9"/>
        <color theme="1"/>
        <rFont val="Arial"/>
        <family val="2"/>
      </rPr>
      <t xml:space="preserve"> así mismo, a folio 10 de la propuesta, en relación con las facultades del gerente, se indica: </t>
    </r>
    <r>
      <rPr>
        <i/>
        <sz val="9"/>
        <color theme="1"/>
        <rFont val="Arial"/>
        <family val="2"/>
      </rPr>
      <t>"4. Celebrar actos y contratos en nombre de y en representación de la sociedad por valores ilimitados, sin previa autorización de la junta de accionista por la naturaleza o cuantía".</t>
    </r>
  </si>
  <si>
    <r>
      <rPr>
        <b/>
        <sz val="9"/>
        <color theme="1"/>
        <rFont val="Arial"/>
        <family val="2"/>
      </rPr>
      <t xml:space="preserve">CUMPLE: </t>
    </r>
    <r>
      <rPr>
        <sz val="9"/>
        <color theme="1"/>
        <rFont val="Arial"/>
        <family val="2"/>
      </rPr>
      <t xml:space="preserve">A folio 8 de la propuesta, en el certificado de existencia y representación legal, se lee que la sociedad tendrá como ojeto social </t>
    </r>
    <r>
      <rPr>
        <i/>
        <sz val="9"/>
        <color theme="1"/>
        <rFont val="Arial"/>
        <family val="2"/>
      </rPr>
      <t>"la realización de todas las actividades comerciales y civiles licitasy en especial ...1, realizar toda clase de servicios de transporte público, terrestre automotos especial..."</t>
    </r>
    <r>
      <rPr>
        <sz val="9"/>
        <color theme="1"/>
        <rFont val="Arial"/>
        <family val="2"/>
      </rPr>
      <t/>
    </r>
  </si>
  <si>
    <r>
      <rPr>
        <b/>
        <sz val="9"/>
        <color theme="1"/>
        <rFont val="Arial"/>
        <family val="2"/>
      </rPr>
      <t xml:space="preserve">CUMPLE: </t>
    </r>
    <r>
      <rPr>
        <sz val="9"/>
        <color theme="1"/>
        <rFont val="Arial"/>
        <family val="2"/>
      </rPr>
      <t xml:space="preserve">A folio 6 de la propuesta, en el certificado de existencia y representación legal, se lee que la sociedad tendrá como ojeto social </t>
    </r>
    <r>
      <rPr>
        <i/>
        <sz val="9"/>
        <color theme="1"/>
        <rFont val="Arial"/>
        <family val="2"/>
      </rPr>
      <t>" … el dasarrollo de la actividad de transporte terrestre …en las modalidades de intermunicipal, carga y/o pasajeros por carretera y especial"</t>
    </r>
    <r>
      <rPr>
        <sz val="9"/>
        <color theme="1"/>
        <rFont val="Arial"/>
        <family val="2"/>
      </rPr>
      <t/>
    </r>
  </si>
  <si>
    <r>
      <rPr>
        <b/>
        <sz val="9"/>
        <color theme="1"/>
        <rFont val="Arial"/>
        <family val="2"/>
      </rPr>
      <t>CUMPLE:</t>
    </r>
    <r>
      <rPr>
        <sz val="9"/>
        <color theme="1"/>
        <rFont val="Arial"/>
        <family val="2"/>
      </rPr>
      <t xml:space="preserve"> A folio 5 de la propuesta, en el  certificado de existencia y representación legal, se lee que la sociedad fue constituida el 21 de diciembre de 2011 , y registrada en la cámara de comercio de Medellín, el 26 de diciembre de 2011, en el libro 9, bajo el número 23212.</t>
    </r>
  </si>
  <si>
    <r>
      <t xml:space="preserve">CUMPLE: </t>
    </r>
    <r>
      <rPr>
        <sz val="9"/>
        <color theme="1"/>
        <rFont val="Arial"/>
        <family val="2"/>
      </rPr>
      <t>A folio 6 de la propuesta, en el certificado de existencia y represnetación legal, se lee que la sociedad tendra una duración indefinida.</t>
    </r>
  </si>
  <si>
    <r>
      <rPr>
        <b/>
        <sz val="9"/>
        <rFont val="Arial"/>
        <family val="2"/>
      </rPr>
      <t xml:space="preserve">CUMPLE: </t>
    </r>
    <r>
      <rPr>
        <sz val="9"/>
        <rFont val="Arial"/>
        <family val="2"/>
      </rPr>
      <t>A folios 63 y 64 de la propuesta, aporta Resolución No. 064 del 17 de mayo de 2017, mediante la cual se resolvió mantener la habilitación a la Empresa Transportes Especiales A&amp;S Tranes S.A.S.</t>
    </r>
  </si>
  <si>
    <r>
      <rPr>
        <b/>
        <sz val="9"/>
        <color theme="1"/>
        <rFont val="Arial"/>
        <family val="2"/>
      </rPr>
      <t xml:space="preserve">CUMPLE: </t>
    </r>
    <r>
      <rPr>
        <sz val="9"/>
        <color theme="1"/>
        <rFont val="Arial"/>
        <family val="2"/>
      </rPr>
      <t>A folios 1 a 3, aporta Anexo No. 2, en el cual manifiesta que la sociedad no se encuentran en ninguna de las circunstancias señaladas.</t>
    </r>
  </si>
  <si>
    <r>
      <rPr>
        <b/>
        <sz val="9"/>
        <color theme="1"/>
        <rFont val="Arial"/>
        <family val="2"/>
      </rPr>
      <t xml:space="preserve">CUMPLE: </t>
    </r>
    <r>
      <rPr>
        <sz val="9"/>
        <color theme="1"/>
        <rFont val="Arial"/>
        <family val="2"/>
      </rPr>
      <t>A folio 14 de la propuesta, aporta certificado de paz y salvo de aportes de seguridad social y parafiscales, debidamente suscrito por su representante legal.</t>
    </r>
  </si>
  <si>
    <r>
      <rPr>
        <b/>
        <sz val="9"/>
        <color theme="1"/>
        <rFont val="Arial"/>
        <family val="2"/>
      </rPr>
      <t>CUMPLE:</t>
    </r>
    <r>
      <rPr>
        <sz val="9"/>
        <color theme="1"/>
        <rFont val="Arial"/>
        <family val="2"/>
      </rPr>
      <t xml:space="preserve"> A folio 28 de la propuesta, aporta anexo No. 5, debidamente diligenciado, en el cual relaciona la ejecución de contratos con Ingenieros Consultores Civiles y Eléctricos, por 2.688,67 SMLMV, y CYAn Ligistica y Eventos por 1.026,10 SMLMV; los cuales fueron verificados el el RUP, que reposa a folios 31 a 54. </t>
    </r>
  </si>
  <si>
    <r>
      <rPr>
        <b/>
        <sz val="9"/>
        <color theme="1"/>
        <rFont val="Arial"/>
        <family val="2"/>
      </rPr>
      <t xml:space="preserve">CUMPLE: </t>
    </r>
    <r>
      <rPr>
        <sz val="9"/>
        <color theme="1"/>
        <rFont val="Arial"/>
        <family val="2"/>
      </rPr>
      <t>A folios 19 y 20 de la propuesta, aporta certificados de la contraloría con códigos de verificación, 9005497830190425093738 y 32562794190425093701, con fecha de expedición del 25 de abril de 2019; en el cual se lee que la sociedad y su representante legal no se encuentran reportados como responsable fiscal.</t>
    </r>
  </si>
  <si>
    <r>
      <rPr>
        <b/>
        <sz val="9"/>
        <color theme="1"/>
        <rFont val="Arial"/>
        <family val="2"/>
      </rPr>
      <t xml:space="preserve">CUMPLE: </t>
    </r>
    <r>
      <rPr>
        <sz val="9"/>
        <color theme="1"/>
        <rFont val="Arial"/>
        <family val="2"/>
      </rPr>
      <t>A folios 74 y 77 de la propuesta, aporta Resolución No. 148 del 16 de abril de 2019, mediante la cual se incrementa la capacidad transportdora del Proponente; así mismo, a folios 78 a 81, aporta certificado expedido por el RUNT en el cual se cetifica la capacidad transportadora de la sociedad oferente.</t>
    </r>
  </si>
  <si>
    <r>
      <t xml:space="preserve">APORTA: </t>
    </r>
    <r>
      <rPr>
        <sz val="9"/>
        <color theme="1"/>
        <rFont val="Arial"/>
        <family val="2"/>
      </rPr>
      <t xml:space="preserve">(FOLIOS 4 - 13) </t>
    </r>
  </si>
  <si>
    <r>
      <t xml:space="preserve">APORTA: </t>
    </r>
    <r>
      <rPr>
        <sz val="9"/>
        <color theme="1"/>
        <rFont val="Arial"/>
        <family val="2"/>
      </rPr>
      <t>(FOLIO 61 - 62)</t>
    </r>
    <r>
      <rPr>
        <b/>
        <sz val="9"/>
        <color theme="1"/>
        <rFont val="Arial"/>
        <family val="2"/>
      </rPr>
      <t xml:space="preserve"> </t>
    </r>
  </si>
  <si>
    <r>
      <t>APORTA:</t>
    </r>
    <r>
      <rPr>
        <sz val="9"/>
        <color theme="1"/>
        <rFont val="Arial"/>
        <family val="2"/>
      </rPr>
      <t xml:space="preserve"> (FOLIOS 55 - 60)</t>
    </r>
    <r>
      <rPr>
        <b/>
        <sz val="9"/>
        <color theme="1"/>
        <rFont val="Arial"/>
        <family val="2"/>
      </rPr>
      <t xml:space="preserve"> </t>
    </r>
  </si>
  <si>
    <t xml:space="preserve">NO APORTA: </t>
  </si>
  <si>
    <r>
      <t xml:space="preserve">APORTA: </t>
    </r>
    <r>
      <rPr>
        <sz val="9"/>
        <rFont val="Arial"/>
        <family val="2"/>
      </rPr>
      <t xml:space="preserve">(FOLIOS 63 - 64) </t>
    </r>
  </si>
  <si>
    <r>
      <rPr>
        <b/>
        <sz val="9"/>
        <color theme="1"/>
        <rFont val="Arial"/>
        <family val="2"/>
      </rPr>
      <t xml:space="preserve">CUMPLE: </t>
    </r>
    <r>
      <rPr>
        <sz val="9"/>
        <color theme="1"/>
        <rFont val="Arial"/>
        <family val="2"/>
      </rPr>
      <t>(FOLIO 14)</t>
    </r>
  </si>
  <si>
    <r>
      <t xml:space="preserve">APORTA: </t>
    </r>
    <r>
      <rPr>
        <sz val="9"/>
        <color theme="1"/>
        <rFont val="Arial"/>
        <family val="2"/>
      </rPr>
      <t>(FOLIOS 82 - 91)</t>
    </r>
    <r>
      <rPr>
        <b/>
        <sz val="9"/>
        <color theme="1"/>
        <rFont val="Arial"/>
        <family val="2"/>
      </rPr>
      <t xml:space="preserve"> </t>
    </r>
  </si>
  <si>
    <r>
      <t xml:space="preserve">APORTA: </t>
    </r>
    <r>
      <rPr>
        <sz val="9"/>
        <color theme="1"/>
        <rFont val="Arial"/>
        <family val="2"/>
      </rPr>
      <t xml:space="preserve">(FOLIOS 31 - 54) </t>
    </r>
  </si>
  <si>
    <r>
      <t xml:space="preserve">APORTA: </t>
    </r>
    <r>
      <rPr>
        <sz val="9"/>
        <color theme="1"/>
        <rFont val="Arial"/>
        <family val="2"/>
      </rPr>
      <t xml:space="preserve">(FOLIO 28) </t>
    </r>
  </si>
  <si>
    <r>
      <t>APORTA:</t>
    </r>
    <r>
      <rPr>
        <sz val="9"/>
        <color theme="1"/>
        <rFont val="Arial"/>
        <family val="2"/>
      </rPr>
      <t xml:space="preserve"> (FOLIOS 26 - 27</t>
    </r>
    <r>
      <rPr>
        <b/>
        <sz val="9"/>
        <color theme="1"/>
        <rFont val="Arial"/>
        <family val="2"/>
      </rPr>
      <t xml:space="preserve">) </t>
    </r>
  </si>
  <si>
    <r>
      <t xml:space="preserve">APORTA: </t>
    </r>
    <r>
      <rPr>
        <sz val="9"/>
        <color theme="1"/>
        <rFont val="Arial"/>
        <family val="2"/>
      </rPr>
      <t xml:space="preserve">(FOLIO 19 - 20) </t>
    </r>
  </si>
  <si>
    <r>
      <t xml:space="preserve">CUMPLE: </t>
    </r>
    <r>
      <rPr>
        <sz val="9"/>
        <color theme="1"/>
        <rFont val="Arial"/>
        <family val="2"/>
      </rPr>
      <t>(FOLIOS 74 - 81)</t>
    </r>
  </si>
  <si>
    <t xml:space="preserve">ÁREA METROPOLITANA </t>
  </si>
  <si>
    <t>Municipio</t>
  </si>
  <si>
    <t>MENOR PRECIO OFERTADO</t>
  </si>
  <si>
    <t>Valor hora</t>
  </si>
  <si>
    <t>Área metropolitana del Valle de Aburrá y sus Corregimientos</t>
  </si>
  <si>
    <t>Medellín</t>
  </si>
  <si>
    <t>Itagüí</t>
  </si>
  <si>
    <t>Sabaneta</t>
  </si>
  <si>
    <t>Caldas</t>
  </si>
  <si>
    <t>Bello</t>
  </si>
  <si>
    <t>Copacabana</t>
  </si>
  <si>
    <t>Girardota</t>
  </si>
  <si>
    <t>Barbosa</t>
  </si>
  <si>
    <t>La Estrella</t>
  </si>
  <si>
    <t>Envigado</t>
  </si>
  <si>
    <t>San Sebastián de Palmitas</t>
  </si>
  <si>
    <t>Altavista</t>
  </si>
  <si>
    <t>Santa Elena</t>
  </si>
  <si>
    <t xml:space="preserve">San Antonio de Prado </t>
  </si>
  <si>
    <t>San Cristóbal</t>
  </si>
  <si>
    <t>RUTAS MÁS FRECUENTES</t>
  </si>
  <si>
    <t>Valor día  (ida y
regreso el mismo
día)</t>
  </si>
  <si>
    <t>Valor de cada día 
 (ida y
regreso distintos
días)</t>
  </si>
  <si>
    <t>Valor hora
adicional</t>
  </si>
  <si>
    <t>Subregión Norte</t>
  </si>
  <si>
    <t>Ituango</t>
  </si>
  <si>
    <t>Toledo</t>
  </si>
  <si>
    <t>Valle de Toledo</t>
  </si>
  <si>
    <t>Valdivia</t>
  </si>
  <si>
    <t>Puerto Valdivia</t>
  </si>
  <si>
    <t>Briceño</t>
  </si>
  <si>
    <t>Guadalupe</t>
  </si>
  <si>
    <t>San Andrés de Cuerquia</t>
  </si>
  <si>
    <t>Don Matías</t>
  </si>
  <si>
    <t>Subregión Occidente</t>
  </si>
  <si>
    <t>Buriticá</t>
  </si>
  <si>
    <t>Liborina</t>
  </si>
  <si>
    <t>Olaya</t>
  </si>
  <si>
    <t>Peque</t>
  </si>
  <si>
    <t>Sabana Larga</t>
  </si>
  <si>
    <t>Santa Fe de Antioquia</t>
  </si>
  <si>
    <t>Subregión Nordeste</t>
  </si>
  <si>
    <t>Amalfi</t>
  </si>
  <si>
    <t>Anorí</t>
  </si>
  <si>
    <t>Yolombo</t>
  </si>
  <si>
    <t>Santa Rosa de Osos</t>
  </si>
  <si>
    <t>Campamento</t>
  </si>
  <si>
    <t>Entrerrios</t>
  </si>
  <si>
    <t>Yarumal</t>
  </si>
  <si>
    <t>Gomez Plata</t>
  </si>
  <si>
    <t>Subregión Oriente</t>
  </si>
  <si>
    <t>Carmen de Viboral</t>
  </si>
  <si>
    <t>El Peñol</t>
  </si>
  <si>
    <t>El Retiro</t>
  </si>
  <si>
    <t>Guarne</t>
  </si>
  <si>
    <t>Marinilla</t>
  </si>
  <si>
    <t>Rionegro</t>
  </si>
  <si>
    <t>Santuario</t>
  </si>
  <si>
    <t>Sonsón</t>
  </si>
  <si>
    <t>La Ceja</t>
  </si>
  <si>
    <t>San Carlos</t>
  </si>
  <si>
    <t>Guatape</t>
  </si>
  <si>
    <t>San Francisco</t>
  </si>
  <si>
    <t>San Luis</t>
  </si>
  <si>
    <t>San Rafael</t>
  </si>
  <si>
    <t>La unión</t>
  </si>
  <si>
    <t>Granada</t>
  </si>
  <si>
    <t>Cocorna</t>
  </si>
  <si>
    <t>Aeropuerto José María Córdova</t>
  </si>
  <si>
    <t>Caicedo</t>
  </si>
  <si>
    <t>Cañas Gordas</t>
  </si>
  <si>
    <t>Frontino</t>
  </si>
  <si>
    <t>San Jeronimo</t>
  </si>
  <si>
    <t>Sopetrán</t>
  </si>
  <si>
    <t>Uramita</t>
  </si>
  <si>
    <t>Subregión
magdalena medio</t>
  </si>
  <si>
    <t>Cisneros</t>
  </si>
  <si>
    <t>Puerto Berrio</t>
  </si>
  <si>
    <t>Puerto Triunfo</t>
  </si>
  <si>
    <t>Puerto Nare</t>
  </si>
  <si>
    <t>San Roque</t>
  </si>
  <si>
    <t>Corregimiento san José del Nus</t>
  </si>
  <si>
    <t>Santo Domingo</t>
  </si>
  <si>
    <t>Segovia</t>
  </si>
  <si>
    <t>Remedios</t>
  </si>
  <si>
    <t>Subregión Suroeste</t>
  </si>
  <si>
    <t>Amaga</t>
  </si>
  <si>
    <t>Andes</t>
  </si>
  <si>
    <t>Támesis</t>
  </si>
  <si>
    <t>Ciudad Bolívar</t>
  </si>
  <si>
    <t>Salgar</t>
  </si>
  <si>
    <t>Fredonia</t>
  </si>
  <si>
    <t>Jardín</t>
  </si>
  <si>
    <t>Jericó</t>
  </si>
  <si>
    <t>Santa Barbará</t>
  </si>
  <si>
    <t>Bolombolo</t>
  </si>
  <si>
    <t>Subregión
Bajo Cauca</t>
  </si>
  <si>
    <t>Cáceres</t>
  </si>
  <si>
    <t>Caucasia</t>
  </si>
  <si>
    <t>Tarazá</t>
  </si>
  <si>
    <t>Nechí</t>
  </si>
  <si>
    <t>El Bagre</t>
  </si>
  <si>
    <t>Zaragoza</t>
  </si>
  <si>
    <t>Departamento de Córdoba</t>
  </si>
  <si>
    <t>Planeta Rica</t>
  </si>
  <si>
    <t>Departamento de Magdalena</t>
  </si>
  <si>
    <t>Santa Marta</t>
  </si>
  <si>
    <t>OTRAS RUTAS O RUTAS MENOS FRECUENTES</t>
  </si>
  <si>
    <t>REGIÓN</t>
  </si>
  <si>
    <t>Asignación de Puntaje</t>
  </si>
  <si>
    <t>SUB TOTAL POR VEHÍCULO</t>
  </si>
  <si>
    <t>Valor hora ofertado</t>
  </si>
  <si>
    <t>Sub Total Vehiculo</t>
  </si>
  <si>
    <t>PROVEEDOR</t>
  </si>
  <si>
    <t>TOTAL PUNTOS CAMIONETAS</t>
  </si>
  <si>
    <t>TOTAL PUNTOS MICROBÚS</t>
  </si>
  <si>
    <r>
      <rPr>
        <b/>
        <sz val="9"/>
        <rFont val="Arial"/>
        <family val="2"/>
      </rPr>
      <t xml:space="preserve">CUMPLE: </t>
    </r>
    <r>
      <rPr>
        <sz val="9"/>
        <rFont val="Arial"/>
        <family val="2"/>
      </rPr>
      <t>A folio 50 y 51, aporta respuesta a radicado No. 20183050075812 del 5 de julio de 2018, en la cual el Director Territorial de Antioquia del Ministerio de Transporte - manifiesta que está pendiente por resolver la solicitud de rehabilitación presentada por la empresa.</t>
    </r>
  </si>
  <si>
    <t>CUMPLE: A folio 17 a 19, aporta respuesta a radicado No. 20183050137982 del 28 de noviembre de 2018, en la cual el Director Territorial de Antioquia del Ministerio de Transporte - manifiesta que está pendiente por resolver la solicitud de rehabilitación presentada por la empresa.</t>
  </si>
  <si>
    <t>CUMPLE: A folios 13 a 15 de la propuesta, aporta solicitud elevada al Ministeriode Transporte, con radicado No. 20183050023792 del 24 de febrero de 2018, mediante el cual solicita verificación de los requisitos para mantener la habilitación.</t>
  </si>
  <si>
    <r>
      <t xml:space="preserve">APORTA: </t>
    </r>
    <r>
      <rPr>
        <sz val="9"/>
        <rFont val="Arial"/>
        <family val="2"/>
      </rPr>
      <t xml:space="preserve">(FOLIOS 13 - 15) </t>
    </r>
  </si>
  <si>
    <r>
      <rPr>
        <b/>
        <sz val="9"/>
        <rFont val="Arial"/>
        <family val="2"/>
      </rPr>
      <t xml:space="preserve">CUMPLE: </t>
    </r>
    <r>
      <rPr>
        <sz val="9"/>
        <rFont val="Arial"/>
        <family val="2"/>
      </rPr>
      <t>A folio 13, de la propuesta, aporta solicitud elevada al Ministeriode Transporte, con radicado No. 20183050020092 del 17 de febrero de 2018, mediante el cual solicita verificación de los requisitos para mantener la habilitación; así mismo a folio 16, aporta oficio con radicado No. 20193050009591, del 10 de abril de 2019, mediante el cual el Director Territorial Antioquia del Ministerio de Transporte, certrifica que el proponente presentó oportunamente los documentos para varificación de las condiciones por las cuales se otorgó la habilitación, y que la misma se encuentra pendiente de ser resuelta.</t>
    </r>
  </si>
  <si>
    <r>
      <t xml:space="preserve">APORTA: </t>
    </r>
    <r>
      <rPr>
        <sz val="9"/>
        <rFont val="Arial"/>
        <family val="2"/>
      </rPr>
      <t xml:space="preserve">(FOLIOS 13 - 16) </t>
    </r>
  </si>
  <si>
    <r>
      <rPr>
        <b/>
        <sz val="9"/>
        <rFont val="Arial"/>
        <family val="2"/>
      </rPr>
      <t xml:space="preserve">CUMPLE: </t>
    </r>
    <r>
      <rPr>
        <sz val="9"/>
        <rFont val="Arial"/>
        <family val="2"/>
      </rPr>
      <t>Si bien, el proponente no aporta fotocopia de la resolcuión de habilitación; este anexa a sus propuesta certificado expedido por el Director Territorial de Antioquia (e), en el cual se certifica que la empresa se encuentra habilitada mediante la Resolución No. 213 del 8 de juliod¿ de 2014, para prestar el servicio de transporte público terrestre automotor en la modalidad de especial; además mediante la Resolución 064 del 17 de mayo de 2017, expedida por el Ministerio de Transporte - Dirección Territorial Antioquia, mediante la cual se mantiene la habilitación otorgada; por lo anterior, se entiende complido el requisito.</t>
    </r>
  </si>
  <si>
    <r>
      <rPr>
        <b/>
        <sz val="9"/>
        <color theme="1"/>
        <rFont val="Arial"/>
        <family val="2"/>
      </rPr>
      <t>CUMPLE:</t>
    </r>
    <r>
      <rPr>
        <sz val="9"/>
        <color theme="1"/>
        <rFont val="Arial"/>
        <family val="2"/>
      </rPr>
      <t xml:space="preserve"> A folio 42 de la propuesta, aporta anexo No. 5, debidamente diligenciado, en el cual relaciona la ejecución de contratos con Alcaldía de San Jeronimo - Antioquia, por 373.12 SMLMV y Agencia de Desarrollo Rural, por 2.223 SMLMV; los cuales fueron verificados el el RUP, que reposa a folios 31 a 41. </t>
    </r>
  </si>
  <si>
    <t>RADICADO</t>
  </si>
  <si>
    <t>ÓRDEN DE ELEGIBILIDAD</t>
  </si>
  <si>
    <t>TOTAL PUNTOS OBTENIDOS</t>
  </si>
  <si>
    <r>
      <t xml:space="preserve">APORTA: </t>
    </r>
    <r>
      <rPr>
        <sz val="9"/>
        <color theme="1"/>
        <rFont val="Arial"/>
        <family val="2"/>
      </rPr>
      <t xml:space="preserve">(FOLIOS 17 a 18) </t>
    </r>
  </si>
  <si>
    <r>
      <rPr>
        <b/>
        <sz val="9"/>
        <rFont val="Arial"/>
        <family val="2"/>
      </rPr>
      <t>NO CUMPLE:</t>
    </r>
    <r>
      <rPr>
        <sz val="9"/>
        <rFont val="Arial"/>
        <family val="2"/>
      </rPr>
      <t xml:space="preserve"> A folio 3 de la propuesta, en el  certificado de existencia y representación legal, se lee que la sociedad fue constituida el 29 de mayo de 2015, y registrada en la cámara de comercio de Aburrá Sur el 10 de junio de 2015, y posteriormente en la Cámara de Comercio de Medellín, el 28 de julio de 2017, bajo el número 18668, en el libro 9.</t>
    </r>
  </si>
  <si>
    <r>
      <t xml:space="preserve">APORTA: </t>
    </r>
    <r>
      <rPr>
        <sz val="9"/>
        <rFont val="Arial"/>
        <family val="2"/>
      </rPr>
      <t>(FOLIO 16 - 17); El proponente aportó el formato identificado con el número de invitación a cotizar No. FNS-001-2019; identificación que no corresponde al proceso para el cual la Universidad recibió propuestas; a pesar de ser un requisito que podría ser subsanado, no se solicitará su corrección, toda vez que la propuesta esta incursa en otros defectos que no son subsanables.</t>
    </r>
  </si>
  <si>
    <r>
      <t>APORTA:</t>
    </r>
    <r>
      <rPr>
        <sz val="9"/>
        <rFont val="Arial"/>
        <family val="2"/>
      </rPr>
      <t xml:space="preserve"> (FOLIOS 18 - 23)</t>
    </r>
    <r>
      <rPr>
        <b/>
        <sz val="9"/>
        <rFont val="Arial"/>
        <family val="2"/>
      </rPr>
      <t xml:space="preserve"> </t>
    </r>
    <r>
      <rPr>
        <sz val="9"/>
        <rFont val="Arial"/>
        <family val="2"/>
      </rPr>
      <t>El proponente aportó el formato un formato diferente al solicitado, además el mismo se encuentra identificado con el número de invitación a cotizar No. FNS-001-2019; identificación que no corresponde al proceso para el cual la Universidad recibió propuestas; a pesar de ser un requisito que podría ser subsanado, no se solicitará su corrección, toda vez que la propuesta esta incursa en otros defectos que no son subsanables.</t>
    </r>
  </si>
  <si>
    <r>
      <t>APORTA:</t>
    </r>
    <r>
      <rPr>
        <sz val="9"/>
        <rFont val="Arial"/>
        <family val="2"/>
      </rPr>
      <t xml:space="preserve"> (FOLIOS 24 - 26)</t>
    </r>
    <r>
      <rPr>
        <b/>
        <sz val="9"/>
        <rFont val="Arial"/>
        <family val="2"/>
      </rPr>
      <t xml:space="preserve"> </t>
    </r>
    <r>
      <rPr>
        <sz val="9"/>
        <rFont val="Arial"/>
        <family val="2"/>
      </rPr>
      <t>El proponente aportó el formato identificado con el número de invitación a cotizar No. FNS-001-2019; identificación que no corresponde al proceso para el cual la Universidad recibió propuestas; a pesar de ser un requisito que podría ser subsanado, no se solicitará su corrección, toda vez que la propuesta esta incursa en otros defectos que no son subsanables.</t>
    </r>
  </si>
  <si>
    <r>
      <rPr>
        <b/>
        <sz val="9"/>
        <rFont val="Arial"/>
        <family val="2"/>
      </rPr>
      <t xml:space="preserve">CUMPLE: </t>
    </r>
    <r>
      <rPr>
        <sz val="9"/>
        <rFont val="Arial"/>
        <family val="2"/>
      </rPr>
      <t>(FOLIO 32) El proponente aportó el formato identificado con el número de invitación a cotizar No. FNS-001-2019; identificación que no corresponde al proceso para el cual la Universidad recibió propuestas; a pesar de ser un requisito que podría ser subsanado, no se solicitará su corrección, toda vez que la propuesta esta incursa en otros defectos que no son subsanables.</t>
    </r>
  </si>
  <si>
    <r>
      <t xml:space="preserve">APORTA: </t>
    </r>
    <r>
      <rPr>
        <sz val="9"/>
        <rFont val="Arial"/>
        <family val="2"/>
      </rPr>
      <t xml:space="preserve">(FOLIOS 34 - 47) El proponente aportó el formato identificado con el número de invitación a cotizar No. FNS-001-2019; identificación que no corresponde al proceso para el cual la Universidad recibió propuestas; </t>
    </r>
    <r>
      <rPr>
        <b/>
        <u/>
        <sz val="9"/>
        <rFont val="Arial"/>
        <family val="2"/>
      </rPr>
      <t xml:space="preserve">NO </t>
    </r>
    <r>
      <rPr>
        <sz val="9"/>
        <rFont val="Arial"/>
        <family val="2"/>
      </rPr>
      <t>se puede subsanar, por ser un requisito de comparación y asignación de puntajes, razón por la cual, entre otras la propuesta será rechazada.</t>
    </r>
  </si>
  <si>
    <r>
      <t xml:space="preserve">APORTA: </t>
    </r>
    <r>
      <rPr>
        <sz val="9"/>
        <rFont val="Arial"/>
        <family val="2"/>
      </rPr>
      <t xml:space="preserve">(FOLIO 62 - 63) El proponente aportó el formato identificado con el número de invitación a cotizar No. FNS-001-2019; identificación que no corresponde al proceso para el cual la Universidad recibió propuestas; a pesar de ser un requisito que podría ser subsanado, no se solicitará su corrección, toda vez que la propuesta esta incursa en otros defectos que no son subsanables. </t>
    </r>
  </si>
  <si>
    <r>
      <t>APORTA:</t>
    </r>
    <r>
      <rPr>
        <sz val="9"/>
        <rFont val="Arial"/>
        <family val="2"/>
      </rPr>
      <t xml:space="preserve"> (FOLIOS 64 - 66</t>
    </r>
    <r>
      <rPr>
        <b/>
        <sz val="9"/>
        <rFont val="Arial"/>
        <family val="2"/>
      </rPr>
      <t xml:space="preserve">) </t>
    </r>
    <r>
      <rPr>
        <sz val="9"/>
        <rFont val="Arial"/>
        <family val="2"/>
      </rPr>
      <t>El proponente aportó el formato identificado con el número de invitación a cotizar No. FNS-001-2019; identificación que no corresponde al proceso para el cual la Universidad recibió propuestas; a pesar de ser un requisito que podría ser subsanado, no se solicitará su corrección, toda vez que la propuesta esta incursa en otros defectos que no son subsanables.</t>
    </r>
  </si>
  <si>
    <r>
      <rPr>
        <b/>
        <sz val="9"/>
        <color theme="1"/>
        <rFont val="Arial"/>
        <family val="2"/>
      </rPr>
      <t xml:space="preserve">APORTA: </t>
    </r>
    <r>
      <rPr>
        <sz val="9"/>
        <color theme="1"/>
        <rFont val="Arial"/>
        <family val="2"/>
      </rPr>
      <t>(FOLIO 17)</t>
    </r>
  </si>
  <si>
    <r>
      <rPr>
        <b/>
        <sz val="9"/>
        <rFont val="Arial"/>
        <family val="2"/>
      </rPr>
      <t>NO APORTA</t>
    </r>
    <r>
      <rPr>
        <sz val="9"/>
        <rFont val="Arial"/>
        <family val="2"/>
      </rPr>
      <t>, a pesar de ser un requisito que podría ser subsanado, no se solicitará su corrección, toda vez que la propuesta esta incursa en otros defectos que no son subsanables.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</si>
</sst>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quot;$&quot;* #,##0_-;\-&quot;$&quot;* #,##0_-;_-&quot;$&quot;* &quot;-&quot;??_-;_-@_-"/>
    <numFmt numFmtId="165" formatCode="0.000"/>
    <numFmt numFmtId="166" formatCode="_(&quot;$&quot;\ * #,##0_);_(&quot;$&quot;\ * \(#,##0\);_(&quot;$&quot;\ * &quot;-&quot;??_);_(@_)"/>
    <numFmt numFmtId="167" formatCode="_-* #,##0\ _€_-;\-* #,##0\ _€_-;_-* &quot;-&quot;??\ _€_-;_-@_-"/>
  </numFmts>
  <fonts count="24" x14ac:knownFonts="1">
    <font>
      <sz val="11"/>
      <color theme="1"/>
      <name val="Calibri"/>
      <family val="2"/>
      <scheme val="minor"/>
    </font>
    <font>
      <sz val="11"/>
      <color theme="1"/>
      <name val="Arial"/>
      <family val="2"/>
    </font>
    <font>
      <sz val="9"/>
      <color rgb="FF000000"/>
      <name val="Arial"/>
      <family val="2"/>
    </font>
    <font>
      <b/>
      <sz val="9"/>
      <color theme="1"/>
      <name val="Arial"/>
      <family val="2"/>
    </font>
    <font>
      <sz val="9"/>
      <color theme="1"/>
      <name val="Arial"/>
      <family val="2"/>
    </font>
    <font>
      <sz val="10"/>
      <color theme="1"/>
      <name val="Arial"/>
      <family val="2"/>
    </font>
    <font>
      <b/>
      <sz val="10"/>
      <color theme="1"/>
      <name val="Arial"/>
      <family val="2"/>
    </font>
    <font>
      <b/>
      <sz val="9"/>
      <color rgb="FFFF0000"/>
      <name val="Arial"/>
      <family val="2"/>
    </font>
    <font>
      <sz val="9"/>
      <color rgb="FFFF0000"/>
      <name val="Arial"/>
      <family val="2"/>
    </font>
    <font>
      <sz val="9"/>
      <name val="Arial"/>
      <family val="2"/>
    </font>
    <font>
      <b/>
      <sz val="9"/>
      <color rgb="FF000000"/>
      <name val="Arial"/>
      <family val="2"/>
    </font>
    <font>
      <b/>
      <sz val="10"/>
      <color rgb="FF000000"/>
      <name val="Arial"/>
      <family val="2"/>
    </font>
    <font>
      <sz val="10"/>
      <color rgb="FF000000"/>
      <name val="Arial"/>
      <family val="2"/>
    </font>
    <font>
      <u/>
      <sz val="9"/>
      <color theme="1"/>
      <name val="Arial"/>
      <family val="2"/>
    </font>
    <font>
      <b/>
      <sz val="9"/>
      <name val="Arial"/>
      <family val="2"/>
    </font>
    <font>
      <i/>
      <sz val="9"/>
      <color theme="1"/>
      <name val="Arial"/>
      <family val="2"/>
    </font>
    <font>
      <i/>
      <u/>
      <sz val="9"/>
      <color theme="1"/>
      <name val="Arial"/>
      <family val="2"/>
    </font>
    <font>
      <i/>
      <sz val="9"/>
      <name val="Arial"/>
      <family val="2"/>
    </font>
    <font>
      <sz val="11"/>
      <color theme="1"/>
      <name val="Calibri"/>
      <family val="2"/>
      <scheme val="minor"/>
    </font>
    <font>
      <b/>
      <sz val="11"/>
      <color theme="1"/>
      <name val="Calibri"/>
      <family val="2"/>
      <scheme val="minor"/>
    </font>
    <font>
      <sz val="9"/>
      <name val="Calibri"/>
      <family val="2"/>
      <scheme val="minor"/>
    </font>
    <font>
      <b/>
      <sz val="9"/>
      <name val="Calibri"/>
      <family val="2"/>
      <scheme val="minor"/>
    </font>
    <font>
      <b/>
      <sz val="10"/>
      <name val="Calibri"/>
      <family val="2"/>
      <scheme val="minor"/>
    </font>
    <font>
      <b/>
      <u/>
      <sz val="9"/>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43" fontId="18" fillId="0" borderId="0" applyFont="0" applyFill="0" applyBorder="0" applyAlignment="0" applyProtection="0"/>
    <xf numFmtId="44" fontId="18" fillId="0" borderId="0" applyFont="0" applyFill="0" applyBorder="0" applyAlignment="0" applyProtection="0"/>
  </cellStyleXfs>
  <cellXfs count="226">
    <xf numFmtId="0" fontId="0" fillId="0" borderId="0" xfId="0"/>
    <xf numFmtId="0" fontId="1" fillId="0" borderId="0" xfId="0" applyFont="1"/>
    <xf numFmtId="0" fontId="4" fillId="0" borderId="0" xfId="0" applyFont="1"/>
    <xf numFmtId="0" fontId="10" fillId="0" borderId="1" xfId="0" applyFont="1" applyBorder="1" applyAlignment="1">
      <alignment horizontal="center" vertical="center" wrapText="1"/>
    </xf>
    <xf numFmtId="0" fontId="4" fillId="0" borderId="1" xfId="0" applyFont="1" applyBorder="1" applyAlignment="1">
      <alignment horizontal="justify"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1" fillId="0" borderId="2" xfId="0" applyFont="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justify" vertical="center"/>
    </xf>
    <xf numFmtId="0" fontId="4" fillId="0" borderId="1" xfId="0" applyFont="1" applyBorder="1" applyAlignment="1">
      <alignment horizontal="justify"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vertical="center"/>
    </xf>
    <xf numFmtId="0" fontId="11" fillId="0" borderId="2" xfId="0" applyFont="1" applyBorder="1" applyAlignment="1">
      <alignment vertical="center" wrapText="1"/>
    </xf>
    <xf numFmtId="0" fontId="12" fillId="0" borderId="2" xfId="0" applyFont="1" applyBorder="1" applyAlignment="1">
      <alignment vertical="center"/>
    </xf>
    <xf numFmtId="0" fontId="1" fillId="0" borderId="2" xfId="0" applyFont="1" applyBorder="1" applyAlignment="1">
      <alignment horizontal="center"/>
    </xf>
    <xf numFmtId="0" fontId="1" fillId="0" borderId="2" xfId="0" applyFont="1" applyBorder="1" applyAlignment="1">
      <alignment horizontal="center" vertical="center"/>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7" fillId="0" borderId="1" xfId="0" applyFont="1" applyBorder="1" applyAlignment="1">
      <alignment horizontal="center" vertical="center"/>
    </xf>
    <xf numFmtId="0" fontId="9" fillId="2" borderId="1" xfId="0" applyFont="1" applyFill="1" applyBorder="1" applyAlignment="1">
      <alignment vertical="center" wrapText="1"/>
    </xf>
    <xf numFmtId="0" fontId="9" fillId="0" borderId="1" xfId="0" applyFont="1" applyBorder="1" applyAlignment="1">
      <alignment vertical="center" wrapText="1"/>
    </xf>
    <xf numFmtId="0" fontId="3"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0" xfId="0" applyFont="1" applyBorder="1" applyAlignment="1">
      <alignment vertical="center"/>
    </xf>
    <xf numFmtId="0" fontId="20" fillId="0" borderId="0" xfId="0" applyFont="1" applyBorder="1"/>
    <xf numFmtId="0" fontId="14" fillId="0" borderId="0" xfId="0" applyFont="1" applyBorder="1" applyAlignment="1">
      <alignment horizontal="center" vertical="center" wrapText="1"/>
    </xf>
    <xf numFmtId="0" fontId="9" fillId="0" borderId="0" xfId="0" applyFont="1" applyBorder="1" applyAlignment="1">
      <alignment vertical="center" wrapText="1"/>
    </xf>
    <xf numFmtId="0" fontId="14" fillId="2" borderId="2" xfId="0" applyFont="1" applyFill="1" applyBorder="1" applyAlignment="1">
      <alignment horizontal="center" vertical="center" wrapText="1"/>
    </xf>
    <xf numFmtId="0" fontId="9" fillId="0" borderId="2" xfId="0" applyFont="1" applyBorder="1" applyAlignment="1">
      <alignment vertical="center" wrapText="1"/>
    </xf>
    <xf numFmtId="164" fontId="20" fillId="5" borderId="2" xfId="0" applyNumberFormat="1" applyFont="1" applyFill="1" applyBorder="1"/>
    <xf numFmtId="164" fontId="20" fillId="0" borderId="2" xfId="2" applyNumberFormat="1" applyFont="1" applyBorder="1"/>
    <xf numFmtId="164" fontId="9" fillId="0" borderId="2" xfId="2" applyNumberFormat="1" applyFont="1" applyBorder="1" applyAlignment="1">
      <alignment horizontal="center" vertical="center" wrapText="1"/>
    </xf>
    <xf numFmtId="166" fontId="9" fillId="0" borderId="2" xfId="2" applyNumberFormat="1" applyFont="1" applyBorder="1" applyAlignment="1">
      <alignment horizontal="center" vertical="center" wrapText="1"/>
    </xf>
    <xf numFmtId="0" fontId="9" fillId="2" borderId="2" xfId="0" applyFont="1" applyFill="1" applyBorder="1" applyAlignment="1">
      <alignment vertical="center" wrapText="1"/>
    </xf>
    <xf numFmtId="164" fontId="9" fillId="5" borderId="2" xfId="0" applyNumberFormat="1" applyFont="1" applyFill="1" applyBorder="1" applyAlignment="1">
      <alignment vertical="center" wrapText="1"/>
    </xf>
    <xf numFmtId="164" fontId="9" fillId="0" borderId="2" xfId="2" applyNumberFormat="1" applyFont="1" applyBorder="1" applyAlignment="1">
      <alignment vertical="center" wrapText="1"/>
    </xf>
    <xf numFmtId="166" fontId="9" fillId="0" borderId="2" xfId="2" applyNumberFormat="1" applyFont="1" applyBorder="1" applyAlignment="1">
      <alignment vertical="center" wrapText="1"/>
    </xf>
    <xf numFmtId="0" fontId="14" fillId="0" borderId="2" xfId="0" applyFont="1" applyBorder="1" applyAlignment="1">
      <alignment vertical="center" wrapText="1"/>
    </xf>
    <xf numFmtId="0" fontId="20" fillId="0" borderId="0" xfId="0" applyFont="1"/>
    <xf numFmtId="0" fontId="21" fillId="0" borderId="0" xfId="0" applyFont="1" applyBorder="1" applyAlignment="1">
      <alignment horizontal="center"/>
    </xf>
    <xf numFmtId="0" fontId="14" fillId="5" borderId="2" xfId="0" applyFont="1" applyFill="1" applyBorder="1" applyAlignment="1">
      <alignment horizontal="center" vertical="center" wrapText="1"/>
    </xf>
    <xf numFmtId="164" fontId="9" fillId="5" borderId="2" xfId="0" applyNumberFormat="1" applyFont="1" applyFill="1" applyBorder="1"/>
    <xf numFmtId="164" fontId="9" fillId="0" borderId="2" xfId="2" applyNumberFormat="1" applyFont="1" applyBorder="1"/>
    <xf numFmtId="167" fontId="9" fillId="0" borderId="2" xfId="1" applyNumberFormat="1" applyFont="1" applyBorder="1" applyAlignment="1">
      <alignment vertical="center" wrapText="1"/>
    </xf>
    <xf numFmtId="167" fontId="9" fillId="0" borderId="2" xfId="1" applyNumberFormat="1" applyFont="1" applyBorder="1" applyAlignment="1">
      <alignment horizontal="center" vertical="center" wrapText="1"/>
    </xf>
    <xf numFmtId="0" fontId="20" fillId="2" borderId="0" xfId="0" applyFont="1" applyFill="1" applyBorder="1"/>
    <xf numFmtId="164" fontId="9" fillId="2" borderId="2" xfId="2" applyNumberFormat="1" applyFont="1" applyFill="1" applyBorder="1" applyAlignment="1">
      <alignment vertical="center" wrapText="1"/>
    </xf>
    <xf numFmtId="164" fontId="9" fillId="2" borderId="2" xfId="2" applyNumberFormat="1" applyFont="1" applyFill="1" applyBorder="1" applyAlignment="1">
      <alignment horizontal="center" vertical="center" wrapText="1"/>
    </xf>
    <xf numFmtId="166" fontId="9" fillId="2" borderId="2" xfId="2" applyNumberFormat="1" applyFont="1" applyFill="1" applyBorder="1" applyAlignment="1">
      <alignment vertical="center" wrapText="1"/>
    </xf>
    <xf numFmtId="166" fontId="9" fillId="2" borderId="2" xfId="2" applyNumberFormat="1" applyFont="1" applyFill="1" applyBorder="1" applyAlignment="1">
      <alignment horizontal="center" vertical="center" wrapText="1"/>
    </xf>
    <xf numFmtId="165" fontId="20" fillId="2" borderId="0" xfId="0" applyNumberFormat="1" applyFont="1" applyFill="1" applyBorder="1" applyAlignment="1">
      <alignment horizontal="center"/>
    </xf>
    <xf numFmtId="165" fontId="20" fillId="2" borderId="0" xfId="0" applyNumberFormat="1" applyFont="1" applyFill="1" applyBorder="1" applyAlignment="1">
      <alignment horizontal="center" vertical="center"/>
    </xf>
    <xf numFmtId="0" fontId="14" fillId="0" borderId="2" xfId="0" applyFont="1" applyBorder="1" applyAlignment="1">
      <alignment horizontal="center" vertical="center" wrapText="1"/>
    </xf>
    <xf numFmtId="165" fontId="21" fillId="0" borderId="0" xfId="0" applyNumberFormat="1" applyFont="1" applyBorder="1" applyAlignment="1">
      <alignment horizontal="center"/>
    </xf>
    <xf numFmtId="0" fontId="14" fillId="2" borderId="0" xfId="0" applyFont="1" applyFill="1" applyBorder="1" applyAlignment="1">
      <alignment horizontal="center" vertical="center" wrapText="1"/>
    </xf>
    <xf numFmtId="0" fontId="9" fillId="2" borderId="0" xfId="0" applyFont="1" applyFill="1" applyBorder="1" applyAlignment="1">
      <alignment vertical="center" wrapText="1"/>
    </xf>
    <xf numFmtId="164" fontId="20" fillId="2" borderId="0" xfId="0" applyNumberFormat="1" applyFont="1" applyFill="1" applyBorder="1"/>
    <xf numFmtId="0" fontId="20" fillId="0" borderId="0" xfId="0" applyFont="1" applyBorder="1" applyAlignment="1">
      <alignment vertical="center"/>
    </xf>
    <xf numFmtId="164" fontId="20" fillId="2" borderId="0" xfId="2" applyNumberFormat="1" applyFont="1" applyFill="1" applyBorder="1"/>
    <xf numFmtId="164" fontId="9" fillId="2" borderId="0" xfId="2" applyNumberFormat="1" applyFont="1" applyFill="1" applyBorder="1" applyAlignment="1">
      <alignment horizontal="center" vertical="center" wrapText="1"/>
    </xf>
    <xf numFmtId="166" fontId="9" fillId="2" borderId="0" xfId="2" applyNumberFormat="1" applyFont="1" applyFill="1" applyBorder="1" applyAlignment="1">
      <alignment horizontal="center" vertical="center" wrapText="1"/>
    </xf>
    <xf numFmtId="165" fontId="20" fillId="0" borderId="2" xfId="0" applyNumberFormat="1" applyFont="1" applyBorder="1" applyAlignment="1">
      <alignment horizontal="center"/>
    </xf>
    <xf numFmtId="165" fontId="20" fillId="2" borderId="2" xfId="0" applyNumberFormat="1" applyFont="1" applyFill="1" applyBorder="1" applyAlignment="1">
      <alignment horizontal="center"/>
    </xf>
    <xf numFmtId="165" fontId="21" fillId="2" borderId="2" xfId="0" applyNumberFormat="1" applyFont="1" applyFill="1" applyBorder="1" applyAlignment="1">
      <alignment horizontal="center"/>
    </xf>
    <xf numFmtId="165" fontId="20" fillId="0" borderId="2" xfId="0" applyNumberFormat="1" applyFont="1" applyBorder="1" applyAlignment="1">
      <alignment horizontal="center" vertical="center"/>
    </xf>
    <xf numFmtId="165" fontId="20" fillId="2" borderId="2" xfId="0" applyNumberFormat="1" applyFont="1" applyFill="1" applyBorder="1" applyAlignment="1">
      <alignment horizontal="center" vertical="center"/>
    </xf>
    <xf numFmtId="165" fontId="21" fillId="2" borderId="2" xfId="0" applyNumberFormat="1" applyFont="1" applyFill="1" applyBorder="1" applyAlignment="1">
      <alignment horizontal="center" vertical="center"/>
    </xf>
    <xf numFmtId="165" fontId="21" fillId="0" borderId="2" xfId="0" applyNumberFormat="1" applyFont="1" applyBorder="1" applyAlignment="1">
      <alignment horizontal="center"/>
    </xf>
    <xf numFmtId="0" fontId="14" fillId="2" borderId="0" xfId="0" applyFont="1" applyFill="1" applyBorder="1" applyAlignment="1">
      <alignment vertical="center" wrapText="1"/>
    </xf>
    <xf numFmtId="0" fontId="20" fillId="0" borderId="0" xfId="0" applyFont="1" applyAlignment="1">
      <alignment vertical="center"/>
    </xf>
    <xf numFmtId="2" fontId="20" fillId="0" borderId="2" xfId="0" applyNumberFormat="1" applyFont="1" applyBorder="1" applyAlignment="1">
      <alignment horizontal="center"/>
    </xf>
    <xf numFmtId="2" fontId="20" fillId="2" borderId="2" xfId="0" applyNumberFormat="1" applyFont="1" applyFill="1" applyBorder="1" applyAlignment="1">
      <alignment horizontal="center"/>
    </xf>
    <xf numFmtId="2" fontId="21" fillId="0" borderId="2" xfId="0" applyNumberFormat="1" applyFont="1" applyBorder="1" applyAlignment="1">
      <alignment horizontal="center"/>
    </xf>
    <xf numFmtId="0" fontId="0" fillId="0" borderId="0" xfId="0"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Font="1" applyBorder="1" applyAlignment="1">
      <alignment horizontal="left" vertical="center"/>
    </xf>
    <xf numFmtId="165" fontId="0" fillId="0" borderId="2" xfId="0" applyNumberFormat="1" applyFont="1" applyBorder="1" applyAlignment="1">
      <alignment horizontal="center" vertical="center"/>
    </xf>
    <xf numFmtId="165" fontId="0" fillId="0" borderId="2" xfId="0" applyNumberFormat="1" applyBorder="1" applyAlignment="1">
      <alignment horizontal="center" vertical="center"/>
    </xf>
    <xf numFmtId="165" fontId="19" fillId="0" borderId="2" xfId="0" applyNumberFormat="1"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6" xfId="0" applyFont="1" applyBorder="1" applyAlignment="1">
      <alignment horizontal="center"/>
    </xf>
    <xf numFmtId="0" fontId="14" fillId="0" borderId="2" xfId="0" applyFont="1" applyBorder="1" applyAlignment="1">
      <alignment horizontal="center" vertical="center" wrapText="1"/>
    </xf>
    <xf numFmtId="165" fontId="21" fillId="2" borderId="2" xfId="0" applyNumberFormat="1" applyFont="1" applyFill="1" applyBorder="1" applyAlignment="1">
      <alignment horizontal="center" vertical="center"/>
    </xf>
    <xf numFmtId="165" fontId="14" fillId="2" borderId="2" xfId="0" applyNumberFormat="1" applyFont="1" applyFill="1" applyBorder="1" applyAlignment="1">
      <alignment horizontal="center" vertical="center" wrapText="1"/>
    </xf>
    <xf numFmtId="0" fontId="21" fillId="0" borderId="0" xfId="0" applyFont="1" applyBorder="1" applyAlignment="1">
      <alignment horizontal="center"/>
    </xf>
    <xf numFmtId="165" fontId="14" fillId="2" borderId="2" xfId="0" applyNumberFormat="1" applyFont="1" applyFill="1" applyBorder="1" applyAlignment="1">
      <alignment horizontal="center" vertical="center"/>
    </xf>
    <xf numFmtId="165" fontId="21" fillId="2" borderId="7" xfId="0" applyNumberFormat="1"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164" fontId="14" fillId="2" borderId="2" xfId="2"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4" xfId="0" applyFont="1" applyFill="1" applyBorder="1" applyAlignment="1">
      <alignment horizontal="center" vertical="center"/>
    </xf>
    <xf numFmtId="164" fontId="14" fillId="2" borderId="2" xfId="2" applyNumberFormat="1" applyFont="1" applyFill="1" applyBorder="1" applyAlignment="1">
      <alignment horizontal="center" vertical="center" wrapText="1"/>
    </xf>
    <xf numFmtId="164" fontId="21" fillId="2" borderId="2" xfId="2" applyNumberFormat="1" applyFont="1" applyFill="1" applyBorder="1" applyAlignment="1">
      <alignment horizont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165" fontId="9" fillId="0" borderId="7"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5" fontId="9" fillId="0" borderId="9" xfId="0" applyNumberFormat="1" applyFont="1" applyBorder="1" applyAlignment="1">
      <alignment horizontal="center" vertical="center" wrapText="1"/>
    </xf>
    <xf numFmtId="0" fontId="21" fillId="0" borderId="0" xfId="0" applyFont="1" applyAlignment="1">
      <alignment horizontal="center" wrapText="1"/>
    </xf>
    <xf numFmtId="0" fontId="20" fillId="0" borderId="0" xfId="0" applyFont="1" applyBorder="1" applyAlignment="1">
      <alignment horizontal="center"/>
    </xf>
    <xf numFmtId="164" fontId="9" fillId="0" borderId="7" xfId="2" applyNumberFormat="1" applyFont="1" applyBorder="1" applyAlignment="1">
      <alignment horizontal="center" vertical="center" wrapText="1"/>
    </xf>
    <xf numFmtId="164" fontId="9" fillId="0" borderId="8" xfId="2" applyNumberFormat="1" applyFont="1" applyBorder="1" applyAlignment="1">
      <alignment horizontal="center" vertical="center" wrapText="1"/>
    </xf>
    <xf numFmtId="164" fontId="9" fillId="0" borderId="9" xfId="2" applyNumberFormat="1" applyFont="1" applyBorder="1" applyAlignment="1">
      <alignment horizontal="center"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14" fillId="4" borderId="2" xfId="0" applyFont="1" applyFill="1" applyBorder="1" applyAlignment="1">
      <alignment horizontal="left" vertical="center" wrapText="1"/>
    </xf>
    <xf numFmtId="165" fontId="21" fillId="0" borderId="7"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165" fontId="21" fillId="0" borderId="2" xfId="0" applyNumberFormat="1" applyFont="1" applyBorder="1" applyAlignment="1">
      <alignment horizontal="center" vertical="center"/>
    </xf>
    <xf numFmtId="0" fontId="14" fillId="4" borderId="2" xfId="0" applyFont="1" applyFill="1" applyBorder="1" applyAlignment="1">
      <alignment horizontal="center" vertical="center" wrapText="1"/>
    </xf>
    <xf numFmtId="165" fontId="21" fillId="0" borderId="8" xfId="0" applyNumberFormat="1" applyFont="1" applyBorder="1" applyAlignment="1">
      <alignment horizontal="center" vertical="center"/>
    </xf>
    <xf numFmtId="165" fontId="21" fillId="0" borderId="9" xfId="0" applyNumberFormat="1" applyFont="1" applyBorder="1" applyAlignment="1">
      <alignment horizontal="center" vertical="center"/>
    </xf>
    <xf numFmtId="165" fontId="9" fillId="0" borderId="2" xfId="0" applyNumberFormat="1" applyFont="1" applyBorder="1" applyAlignment="1">
      <alignment horizontal="center" vertical="center" wrapText="1"/>
    </xf>
    <xf numFmtId="165" fontId="22" fillId="2" borderId="7" xfId="0" applyNumberFormat="1" applyFont="1" applyFill="1" applyBorder="1" applyAlignment="1">
      <alignment horizontal="center" vertical="center"/>
    </xf>
    <xf numFmtId="165" fontId="22" fillId="2" borderId="8" xfId="0" applyNumberFormat="1" applyFont="1" applyFill="1" applyBorder="1" applyAlignment="1">
      <alignment horizontal="center" vertical="center"/>
    </xf>
    <xf numFmtId="165" fontId="22" fillId="2" borderId="9" xfId="0" applyNumberFormat="1" applyFont="1" applyFill="1" applyBorder="1" applyAlignment="1">
      <alignment horizontal="center" vertical="center"/>
    </xf>
    <xf numFmtId="166" fontId="14" fillId="2" borderId="2" xfId="2" applyNumberFormat="1" applyFont="1" applyFill="1" applyBorder="1" applyAlignment="1">
      <alignment horizontal="center" vertical="center" wrapText="1"/>
    </xf>
    <xf numFmtId="164" fontId="9" fillId="5" borderId="7" xfId="0" applyNumberFormat="1"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164" fontId="9" fillId="0" borderId="7" xfId="2" applyNumberFormat="1" applyFont="1" applyBorder="1" applyAlignment="1">
      <alignment horizontal="center" vertical="center"/>
    </xf>
    <xf numFmtId="164" fontId="9" fillId="0" borderId="8" xfId="2" applyNumberFormat="1" applyFont="1" applyBorder="1" applyAlignment="1">
      <alignment horizontal="center" vertical="center"/>
    </xf>
    <xf numFmtId="164" fontId="9" fillId="0" borderId="9" xfId="2" applyNumberFormat="1" applyFont="1" applyBorder="1" applyAlignment="1">
      <alignment horizontal="center" vertical="center"/>
    </xf>
    <xf numFmtId="0" fontId="14" fillId="4" borderId="2"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21" fillId="2" borderId="7" xfId="0" applyFont="1" applyFill="1" applyBorder="1" applyAlignment="1">
      <alignment horizontal="center" vertical="center"/>
    </xf>
    <xf numFmtId="0" fontId="14"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xf>
    <xf numFmtId="165" fontId="20" fillId="0" borderId="7" xfId="0" applyNumberFormat="1" applyFont="1" applyBorder="1" applyAlignment="1">
      <alignment horizontal="center"/>
    </xf>
    <xf numFmtId="165" fontId="20" fillId="0" borderId="8" xfId="0" applyNumberFormat="1" applyFont="1" applyBorder="1" applyAlignment="1">
      <alignment horizontal="center"/>
    </xf>
    <xf numFmtId="165" fontId="20" fillId="0" borderId="9" xfId="0" applyNumberFormat="1" applyFont="1" applyBorder="1" applyAlignment="1">
      <alignment horizont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0" xfId="0" applyFont="1" applyBorder="1" applyAlignment="1">
      <alignment horizontal="center" vertical="center"/>
    </xf>
    <xf numFmtId="0" fontId="21" fillId="0" borderId="14" xfId="0" applyFont="1" applyBorder="1" applyAlignment="1">
      <alignment horizontal="center" vertical="center"/>
    </xf>
    <xf numFmtId="165" fontId="21" fillId="2" borderId="8" xfId="0" applyNumberFormat="1" applyFont="1" applyFill="1" applyBorder="1" applyAlignment="1">
      <alignment horizontal="center" vertical="center"/>
    </xf>
    <xf numFmtId="165" fontId="21" fillId="2" borderId="9" xfId="0" applyNumberFormat="1" applyFont="1" applyFill="1" applyBorder="1" applyAlignment="1">
      <alignment horizontal="center" vertical="center"/>
    </xf>
    <xf numFmtId="2" fontId="21" fillId="2" borderId="7" xfId="0" applyNumberFormat="1" applyFont="1" applyFill="1" applyBorder="1" applyAlignment="1">
      <alignment horizontal="center" vertical="center"/>
    </xf>
    <xf numFmtId="0" fontId="14" fillId="0" borderId="0" xfId="0" applyFont="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21" fillId="5" borderId="2" xfId="0" applyFont="1" applyFill="1" applyBorder="1" applyAlignment="1">
      <alignment horizontal="center" vertical="center"/>
    </xf>
    <xf numFmtId="165" fontId="21" fillId="0" borderId="7" xfId="0" applyNumberFormat="1" applyFont="1" applyBorder="1" applyAlignment="1">
      <alignment horizontal="center"/>
    </xf>
    <xf numFmtId="0" fontId="21" fillId="0" borderId="8" xfId="0" applyFont="1" applyBorder="1" applyAlignment="1">
      <alignment horizontal="center"/>
    </xf>
    <xf numFmtId="0" fontId="21" fillId="0" borderId="9" xfId="0" applyFont="1" applyBorder="1" applyAlignment="1">
      <alignment horizontal="center"/>
    </xf>
    <xf numFmtId="2" fontId="21" fillId="0" borderId="7" xfId="0" applyNumberFormat="1" applyFont="1" applyBorder="1" applyAlignment="1">
      <alignment horizontal="center"/>
    </xf>
    <xf numFmtId="2" fontId="21" fillId="0" borderId="8" xfId="0" applyNumberFormat="1" applyFont="1" applyBorder="1" applyAlignment="1">
      <alignment horizontal="center"/>
    </xf>
    <xf numFmtId="2" fontId="21" fillId="0" borderId="9" xfId="0" applyNumberFormat="1" applyFont="1" applyBorder="1" applyAlignment="1">
      <alignment horizontal="center"/>
    </xf>
    <xf numFmtId="165" fontId="21" fillId="0" borderId="8" xfId="0" applyNumberFormat="1" applyFont="1" applyBorder="1" applyAlignment="1">
      <alignment horizontal="center"/>
    </xf>
    <xf numFmtId="165" fontId="21" fillId="0" borderId="9" xfId="0" applyNumberFormat="1" applyFont="1" applyBorder="1" applyAlignment="1">
      <alignment horizontal="center"/>
    </xf>
    <xf numFmtId="164" fontId="9" fillId="2" borderId="7" xfId="2" applyNumberFormat="1" applyFont="1" applyFill="1" applyBorder="1" applyAlignment="1">
      <alignment horizontal="center" vertical="center" wrapText="1"/>
    </xf>
    <xf numFmtId="164" fontId="9" fillId="2" borderId="8" xfId="2" applyNumberFormat="1" applyFont="1" applyFill="1" applyBorder="1" applyAlignment="1">
      <alignment horizontal="center" vertical="center" wrapText="1"/>
    </xf>
    <xf numFmtId="164" fontId="9" fillId="2" borderId="9" xfId="2" applyNumberFormat="1" applyFont="1" applyFill="1" applyBorder="1" applyAlignment="1">
      <alignment horizontal="center" vertical="center" wrapText="1"/>
    </xf>
    <xf numFmtId="165" fontId="20" fillId="0" borderId="7" xfId="0" applyNumberFormat="1" applyFont="1" applyBorder="1" applyAlignment="1">
      <alignment horizontal="center" vertical="center"/>
    </xf>
    <xf numFmtId="165" fontId="20" fillId="0" borderId="8" xfId="0" applyNumberFormat="1" applyFont="1" applyBorder="1" applyAlignment="1">
      <alignment horizontal="center" vertical="center"/>
    </xf>
    <xf numFmtId="165" fontId="20" fillId="0" borderId="9" xfId="0" applyNumberFormat="1" applyFont="1" applyBorder="1" applyAlignment="1">
      <alignment horizontal="center" vertical="center"/>
    </xf>
    <xf numFmtId="2" fontId="20" fillId="0" borderId="7" xfId="0" applyNumberFormat="1" applyFont="1" applyBorder="1" applyAlignment="1">
      <alignment horizontal="center"/>
    </xf>
    <xf numFmtId="2" fontId="20" fillId="0" borderId="8" xfId="0" applyNumberFormat="1" applyFont="1" applyBorder="1" applyAlignment="1">
      <alignment horizontal="center"/>
    </xf>
    <xf numFmtId="2" fontId="20" fillId="0" borderId="9" xfId="0" applyNumberFormat="1" applyFont="1" applyBorder="1" applyAlignment="1">
      <alignment horizontal="center"/>
    </xf>
    <xf numFmtId="166" fontId="9" fillId="0" borderId="7" xfId="2" applyNumberFormat="1" applyFont="1" applyBorder="1" applyAlignment="1">
      <alignment horizontal="center" vertical="center" wrapText="1"/>
    </xf>
    <xf numFmtId="166" fontId="9" fillId="0" borderId="8" xfId="2" applyNumberFormat="1" applyFont="1" applyBorder="1" applyAlignment="1">
      <alignment horizontal="center" vertical="center" wrapText="1"/>
    </xf>
    <xf numFmtId="166" fontId="9" fillId="0" borderId="9" xfId="2" applyNumberFormat="1" applyFont="1" applyBorder="1" applyAlignment="1">
      <alignment horizontal="center" vertical="center" wrapText="1"/>
    </xf>
    <xf numFmtId="164" fontId="9" fillId="5" borderId="8" xfId="0" applyNumberFormat="1" applyFont="1" applyFill="1" applyBorder="1" applyAlignment="1">
      <alignment horizontal="center" vertical="center" wrapText="1"/>
    </xf>
    <xf numFmtId="164" fontId="9" fillId="5" borderId="9" xfId="0" applyNumberFormat="1" applyFont="1" applyFill="1" applyBorder="1" applyAlignment="1">
      <alignment horizontal="center" vertical="center" wrapText="1"/>
    </xf>
    <xf numFmtId="0" fontId="14" fillId="0" borderId="0" xfId="0" applyFont="1" applyAlignment="1">
      <alignment horizontal="center" vertical="center"/>
    </xf>
    <xf numFmtId="0" fontId="19" fillId="0" borderId="2" xfId="0" applyFont="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3F3F76"/>
      <color rgb="FF006100"/>
      <color rgb="FF000061"/>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view="pageBreakPreview" zoomScaleNormal="100" zoomScaleSheetLayoutView="100" workbookViewId="0">
      <selection activeCell="F15" sqref="F15"/>
    </sheetView>
  </sheetViews>
  <sheetFormatPr baseColWidth="10" defaultRowHeight="14.25" x14ac:dyDescent="0.2"/>
  <cols>
    <col min="1" max="1" width="5.7109375" style="1" bestFit="1" customWidth="1"/>
    <col min="2" max="2" width="13.5703125" style="1" customWidth="1"/>
    <col min="3" max="3" width="47.7109375" style="1" bestFit="1" customWidth="1"/>
    <col min="4" max="4" width="14.28515625" style="1" bestFit="1" customWidth="1"/>
    <col min="5" max="5" width="37.140625" style="1" customWidth="1"/>
    <col min="6" max="6" width="8" style="1" bestFit="1" customWidth="1"/>
    <col min="7" max="7" width="17.140625" style="1" bestFit="1" customWidth="1"/>
    <col min="8" max="16384" width="11.42578125" style="1"/>
  </cols>
  <sheetData>
    <row r="1" spans="1:7" ht="27" customHeight="1" thickBot="1" x14ac:dyDescent="0.25">
      <c r="A1" s="100" t="s">
        <v>45</v>
      </c>
      <c r="B1" s="100"/>
      <c r="C1" s="100"/>
      <c r="D1" s="100"/>
      <c r="E1" s="100"/>
      <c r="F1" s="100"/>
      <c r="G1" s="100"/>
    </row>
    <row r="2" spans="1:7" ht="38.25" customHeight="1" thickBot="1" x14ac:dyDescent="0.25">
      <c r="A2" s="100"/>
      <c r="B2" s="100"/>
      <c r="C2" s="100"/>
      <c r="D2" s="100"/>
      <c r="E2" s="100"/>
      <c r="F2" s="100"/>
      <c r="G2" s="100"/>
    </row>
    <row r="3" spans="1:7" ht="26.25" thickBot="1" x14ac:dyDescent="0.25">
      <c r="A3" s="7" t="s">
        <v>2</v>
      </c>
      <c r="B3" s="7" t="s">
        <v>368</v>
      </c>
      <c r="C3" s="7" t="s">
        <v>12</v>
      </c>
      <c r="D3" s="22" t="s">
        <v>16</v>
      </c>
      <c r="E3" s="22" t="s">
        <v>13</v>
      </c>
      <c r="F3" s="22" t="s">
        <v>14</v>
      </c>
      <c r="G3" s="7" t="s">
        <v>15</v>
      </c>
    </row>
    <row r="4" spans="1:7" ht="15" thickBot="1" x14ac:dyDescent="0.25">
      <c r="A4" s="23">
        <v>1</v>
      </c>
      <c r="B4" s="23">
        <v>2019008607</v>
      </c>
      <c r="C4" s="24" t="s">
        <v>46</v>
      </c>
      <c r="D4" s="23" t="s">
        <v>47</v>
      </c>
      <c r="E4" s="25" t="s">
        <v>48</v>
      </c>
      <c r="F4" s="26">
        <v>106</v>
      </c>
      <c r="G4" s="23" t="s">
        <v>34</v>
      </c>
    </row>
    <row r="5" spans="1:7" ht="15" thickBot="1" x14ac:dyDescent="0.25">
      <c r="A5" s="23">
        <v>2</v>
      </c>
      <c r="B5" s="23">
        <v>2019008608</v>
      </c>
      <c r="C5" s="24" t="s">
        <v>49</v>
      </c>
      <c r="D5" s="23" t="s">
        <v>50</v>
      </c>
      <c r="E5" s="25" t="s">
        <v>51</v>
      </c>
      <c r="F5" s="26">
        <v>78</v>
      </c>
      <c r="G5" s="23" t="s">
        <v>34</v>
      </c>
    </row>
    <row r="6" spans="1:7" ht="15" thickBot="1" x14ac:dyDescent="0.25">
      <c r="A6" s="23">
        <v>3</v>
      </c>
      <c r="B6" s="23">
        <v>2019008609</v>
      </c>
      <c r="C6" s="24" t="s">
        <v>52</v>
      </c>
      <c r="D6" s="23" t="s">
        <v>18</v>
      </c>
      <c r="E6" s="25" t="s">
        <v>53</v>
      </c>
      <c r="F6" s="26">
        <v>62</v>
      </c>
      <c r="G6" s="23" t="s">
        <v>34</v>
      </c>
    </row>
    <row r="7" spans="1:7" ht="15" thickBot="1" x14ac:dyDescent="0.25">
      <c r="A7" s="23">
        <v>4</v>
      </c>
      <c r="B7" s="23">
        <v>2019008610</v>
      </c>
      <c r="C7" s="24" t="s">
        <v>54</v>
      </c>
      <c r="D7" s="26" t="s">
        <v>55</v>
      </c>
      <c r="E7" s="25" t="s">
        <v>56</v>
      </c>
      <c r="F7" s="27">
        <v>73</v>
      </c>
      <c r="G7" s="23" t="s">
        <v>34</v>
      </c>
    </row>
    <row r="8" spans="1:7" ht="15" thickBot="1" x14ac:dyDescent="0.25">
      <c r="A8" s="23">
        <v>5</v>
      </c>
      <c r="B8" s="23">
        <v>2019008611</v>
      </c>
      <c r="C8" s="24" t="s">
        <v>57</v>
      </c>
      <c r="D8" s="26" t="s">
        <v>58</v>
      </c>
      <c r="E8" s="25" t="s">
        <v>59</v>
      </c>
      <c r="F8" s="27">
        <v>70</v>
      </c>
      <c r="G8" s="23" t="s">
        <v>34</v>
      </c>
    </row>
    <row r="9" spans="1:7" ht="15" thickBot="1" x14ac:dyDescent="0.25">
      <c r="A9" s="23">
        <v>6</v>
      </c>
      <c r="B9" s="23">
        <v>2019008612</v>
      </c>
      <c r="C9" s="24" t="s">
        <v>60</v>
      </c>
      <c r="D9" s="26" t="s">
        <v>61</v>
      </c>
      <c r="E9" s="25" t="s">
        <v>62</v>
      </c>
      <c r="F9" s="26">
        <v>43</v>
      </c>
      <c r="G9" s="23" t="s">
        <v>34</v>
      </c>
    </row>
    <row r="10" spans="1:7" ht="15" thickBot="1" x14ac:dyDescent="0.25">
      <c r="A10" s="23">
        <v>7</v>
      </c>
      <c r="B10" s="23">
        <v>2019008613</v>
      </c>
      <c r="C10" s="24" t="s">
        <v>63</v>
      </c>
      <c r="D10" s="26" t="s">
        <v>64</v>
      </c>
      <c r="E10" s="25" t="s">
        <v>65</v>
      </c>
      <c r="F10" s="26">
        <v>144</v>
      </c>
      <c r="G10" s="23" t="s">
        <v>34</v>
      </c>
    </row>
    <row r="11" spans="1:7" ht="15" thickBot="1" x14ac:dyDescent="0.25">
      <c r="A11" s="23">
        <v>8</v>
      </c>
      <c r="B11" s="23">
        <v>2019008615</v>
      </c>
      <c r="C11" s="24" t="s">
        <v>66</v>
      </c>
      <c r="D11" s="27" t="s">
        <v>67</v>
      </c>
      <c r="E11" s="25" t="s">
        <v>68</v>
      </c>
      <c r="F11" s="27">
        <v>94</v>
      </c>
      <c r="G11" s="23" t="s">
        <v>34</v>
      </c>
    </row>
  </sheetData>
  <sheetProtection algorithmName="SHA-512" hashValue="xxRRwLX6lw9BztewlxS9+KJ7OjFInjsXcspvCgT4Amn5CilBMeAbjCYbM8lXH6ejbrQuRIfoOtxo664qF8s7Mw==" saltValue="VXjJkIVxhz3AL7UEqlMyjA==" spinCount="100000" sheet="1" selectLockedCells="1" selectUnlockedCells="1"/>
  <mergeCells count="1">
    <mergeCell ref="A1:G2"/>
  </mergeCells>
  <pageMargins left="0.7" right="0.7" top="0.75" bottom="0.75" header="0.3" footer="0.3"/>
  <pageSetup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10" zoomScaleSheetLayoutView="100" workbookViewId="0">
      <pane xSplit="2" ySplit="3" topLeftCell="C4" activePane="bottomRight" state="frozen"/>
      <selection pane="topRight" activeCell="C1" sqref="C1"/>
      <selection pane="bottomLeft" activeCell="A4" sqref="A4"/>
      <selection pane="bottomRight" activeCell="K15" sqref="K15"/>
    </sheetView>
  </sheetViews>
  <sheetFormatPr baseColWidth="10" defaultRowHeight="12" x14ac:dyDescent="0.2"/>
  <cols>
    <col min="1" max="1" width="7.140625" style="2" bestFit="1" customWidth="1"/>
    <col min="2" max="2" width="45.5703125" style="2" customWidth="1"/>
    <col min="3" max="6" width="36.7109375" style="2" customWidth="1"/>
    <col min="7" max="7" width="36.5703125" style="2" customWidth="1"/>
    <col min="8" max="8" width="36.7109375" style="2" customWidth="1"/>
    <col min="9" max="9" width="31" style="2" bestFit="1" customWidth="1"/>
    <col min="10" max="10" width="36.85546875" style="2" customWidth="1"/>
    <col min="11" max="16384" width="11.42578125" style="2"/>
  </cols>
  <sheetData>
    <row r="1" spans="1:10" ht="70.5" customHeight="1" x14ac:dyDescent="0.2">
      <c r="A1" s="101" t="str">
        <f>'RECEPCIÓN DE PROPUESTAS'!A1</f>
        <v>INVITACIÓN A COTIZAR
FNSP-007-2019
Prestar el servicio de transporte terrestre automotor especial de pasajeros a demanda (incluye sus equipajes materiales, equipos, reactivos y muestras), para las regiones o zonas de Colombia, especificadas en el Anexo 1. Además se podrá solicitar servicios para otros municipios no especificados, según las necesidades del servicio lo exijan.</v>
      </c>
      <c r="B1" s="102"/>
      <c r="C1" s="102"/>
      <c r="D1" s="102"/>
      <c r="E1" s="102"/>
      <c r="F1" s="102"/>
      <c r="G1" s="102"/>
      <c r="H1" s="102"/>
      <c r="I1" s="102"/>
      <c r="J1" s="103"/>
    </row>
    <row r="2" spans="1:10" x14ac:dyDescent="0.2">
      <c r="A2" s="108" t="s">
        <v>2</v>
      </c>
      <c r="B2" s="107" t="s">
        <v>0</v>
      </c>
      <c r="C2" s="101" t="s">
        <v>1</v>
      </c>
      <c r="D2" s="102"/>
      <c r="E2" s="102"/>
      <c r="F2" s="102"/>
      <c r="G2" s="102"/>
      <c r="H2" s="102"/>
      <c r="I2" s="102"/>
      <c r="J2" s="103"/>
    </row>
    <row r="3" spans="1:10" ht="24" x14ac:dyDescent="0.2">
      <c r="A3" s="108"/>
      <c r="B3" s="107"/>
      <c r="C3" s="3" t="str">
        <f>'RECEPCIÓN DE PROPUESTAS'!C4</f>
        <v>ALIANZA TERRESTRE S.A.S.</v>
      </c>
      <c r="D3" s="96" t="str">
        <f>'RECEPCIÓN DE PROPUESTAS'!C5</f>
        <v>RUTAS VERDE Y BLANCO S.A.S.</v>
      </c>
      <c r="E3" s="3" t="str">
        <f>'RECEPCIÓN DE PROPUESTAS'!C6</f>
        <v>TRANSPORTES JAZZ S.A.S.</v>
      </c>
      <c r="F3" s="97" t="str">
        <f>'RECEPCIÓN DE PROPUESTAS'!C7</f>
        <v>MOLOSER S.A.S.</v>
      </c>
      <c r="G3" s="20" t="str">
        <f>'RECEPCIÓN DE PROPUESTAS'!C8</f>
        <v>COOMULTRANSCON</v>
      </c>
      <c r="H3" s="97" t="str">
        <f>'RECEPCIÓN DE PROPUESTAS'!C9</f>
        <v>EFITRANS T.C. S.A.S.</v>
      </c>
      <c r="I3" s="20" t="str">
        <f>'RECEPCIÓN DE PROPUESTAS'!C10</f>
        <v>TRANSPORTE Y TURISMO 1 A S.A.S.</v>
      </c>
      <c r="J3" s="19" t="str">
        <f>'RECEPCIÓN DE PROPUESTAS'!C11</f>
        <v>TRANSPORTES ESPECIALES A&amp;S S.A.S. - TRANES</v>
      </c>
    </row>
    <row r="4" spans="1:10" ht="72" x14ac:dyDescent="0.2">
      <c r="A4" s="108">
        <v>1</v>
      </c>
      <c r="B4" s="15" t="s">
        <v>3</v>
      </c>
      <c r="C4" s="14" t="s">
        <v>95</v>
      </c>
      <c r="D4" s="28" t="s">
        <v>94</v>
      </c>
      <c r="E4" s="28" t="s">
        <v>120</v>
      </c>
      <c r="F4" s="28" t="s">
        <v>139</v>
      </c>
      <c r="G4" s="28" t="s">
        <v>158</v>
      </c>
      <c r="H4" s="28" t="s">
        <v>179</v>
      </c>
      <c r="I4" s="28" t="s">
        <v>194</v>
      </c>
      <c r="J4" s="28" t="s">
        <v>220</v>
      </c>
    </row>
    <row r="5" spans="1:10" ht="276" x14ac:dyDescent="0.2">
      <c r="A5" s="108"/>
      <c r="B5" s="15" t="s">
        <v>4</v>
      </c>
      <c r="C5" s="14" t="s">
        <v>75</v>
      </c>
      <c r="D5" s="28" t="s">
        <v>96</v>
      </c>
      <c r="E5" s="28" t="s">
        <v>140</v>
      </c>
      <c r="F5" s="28" t="s">
        <v>141</v>
      </c>
      <c r="G5" s="28" t="s">
        <v>159</v>
      </c>
      <c r="H5" s="28" t="s">
        <v>195</v>
      </c>
      <c r="I5" s="28" t="s">
        <v>196</v>
      </c>
      <c r="J5" s="28" t="s">
        <v>221</v>
      </c>
    </row>
    <row r="6" spans="1:10" ht="132" x14ac:dyDescent="0.2">
      <c r="A6" s="108"/>
      <c r="B6" s="15" t="s">
        <v>5</v>
      </c>
      <c r="C6" s="14" t="s">
        <v>76</v>
      </c>
      <c r="D6" s="28" t="s">
        <v>97</v>
      </c>
      <c r="E6" s="28" t="s">
        <v>121</v>
      </c>
      <c r="F6" s="32" t="s">
        <v>142</v>
      </c>
      <c r="G6" s="28" t="s">
        <v>160</v>
      </c>
      <c r="H6" s="28" t="s">
        <v>180</v>
      </c>
      <c r="I6" s="28" t="s">
        <v>222</v>
      </c>
      <c r="J6" s="28" t="s">
        <v>223</v>
      </c>
    </row>
    <row r="7" spans="1:10" ht="108" x14ac:dyDescent="0.2">
      <c r="A7" s="108"/>
      <c r="B7" s="15" t="s">
        <v>10</v>
      </c>
      <c r="C7" s="14" t="s">
        <v>77</v>
      </c>
      <c r="D7" s="28" t="s">
        <v>98</v>
      </c>
      <c r="E7" s="28" t="s">
        <v>42</v>
      </c>
      <c r="F7" s="32" t="s">
        <v>372</v>
      </c>
      <c r="G7" s="28" t="s">
        <v>161</v>
      </c>
      <c r="H7" s="28" t="s">
        <v>181</v>
      </c>
      <c r="I7" s="28" t="s">
        <v>197</v>
      </c>
      <c r="J7" s="28" t="s">
        <v>224</v>
      </c>
    </row>
    <row r="8" spans="1:10" ht="60" x14ac:dyDescent="0.2">
      <c r="A8" s="108"/>
      <c r="B8" s="17" t="s">
        <v>11</v>
      </c>
      <c r="C8" s="16" t="s">
        <v>78</v>
      </c>
      <c r="D8" s="29" t="s">
        <v>99</v>
      </c>
      <c r="E8" s="29" t="s">
        <v>43</v>
      </c>
      <c r="F8" s="29" t="s">
        <v>143</v>
      </c>
      <c r="G8" s="29" t="s">
        <v>162</v>
      </c>
      <c r="H8" s="29" t="s">
        <v>162</v>
      </c>
      <c r="I8" s="29" t="s">
        <v>198</v>
      </c>
      <c r="J8" s="29" t="s">
        <v>225</v>
      </c>
    </row>
    <row r="9" spans="1:10" ht="228" x14ac:dyDescent="0.2">
      <c r="A9" s="108"/>
      <c r="B9" s="17" t="s">
        <v>6</v>
      </c>
      <c r="C9" s="14" t="s">
        <v>79</v>
      </c>
      <c r="D9" s="28" t="s">
        <v>100</v>
      </c>
      <c r="E9" s="28" t="s">
        <v>122</v>
      </c>
      <c r="F9" s="28" t="s">
        <v>144</v>
      </c>
      <c r="G9" s="28" t="s">
        <v>163</v>
      </c>
      <c r="H9" s="28" t="s">
        <v>199</v>
      </c>
      <c r="I9" s="28" t="s">
        <v>200</v>
      </c>
      <c r="J9" s="32" t="s">
        <v>366</v>
      </c>
    </row>
    <row r="10" spans="1:10" ht="180" x14ac:dyDescent="0.2">
      <c r="A10" s="20">
        <v>2</v>
      </c>
      <c r="B10" s="17" t="s">
        <v>69</v>
      </c>
      <c r="C10" s="14" t="s">
        <v>80</v>
      </c>
      <c r="D10" s="33" t="s">
        <v>360</v>
      </c>
      <c r="E10" s="33" t="s">
        <v>361</v>
      </c>
      <c r="F10" s="33" t="s">
        <v>145</v>
      </c>
      <c r="G10" s="33" t="s">
        <v>362</v>
      </c>
      <c r="H10" s="33" t="s">
        <v>364</v>
      </c>
      <c r="I10" s="33" t="s">
        <v>201</v>
      </c>
      <c r="J10" s="33" t="s">
        <v>226</v>
      </c>
    </row>
    <row r="11" spans="1:10" ht="84" x14ac:dyDescent="0.2">
      <c r="A11" s="20">
        <v>3</v>
      </c>
      <c r="B11" s="17" t="s">
        <v>7</v>
      </c>
      <c r="C11" s="14" t="s">
        <v>36</v>
      </c>
      <c r="D11" s="28" t="s">
        <v>101</v>
      </c>
      <c r="E11" s="28" t="s">
        <v>40</v>
      </c>
      <c r="F11" s="28" t="s">
        <v>146</v>
      </c>
      <c r="G11" s="28" t="s">
        <v>164</v>
      </c>
      <c r="H11" s="28" t="s">
        <v>164</v>
      </c>
      <c r="I11" s="28" t="s">
        <v>203</v>
      </c>
      <c r="J11" s="28" t="s">
        <v>164</v>
      </c>
    </row>
    <row r="12" spans="1:10" ht="60" x14ac:dyDescent="0.2">
      <c r="A12" s="20">
        <v>4</v>
      </c>
      <c r="B12" s="4" t="s">
        <v>17</v>
      </c>
      <c r="C12" s="15" t="s">
        <v>35</v>
      </c>
      <c r="D12" s="30" t="s">
        <v>102</v>
      </c>
      <c r="E12" s="30" t="s">
        <v>41</v>
      </c>
      <c r="F12" s="30" t="s">
        <v>147</v>
      </c>
      <c r="G12" s="30" t="s">
        <v>41</v>
      </c>
      <c r="H12" s="30" t="s">
        <v>41</v>
      </c>
      <c r="I12" s="30" t="s">
        <v>202</v>
      </c>
      <c r="J12" s="30" t="s">
        <v>227</v>
      </c>
    </row>
    <row r="13" spans="1:10" ht="60" x14ac:dyDescent="0.2">
      <c r="A13" s="20">
        <v>5</v>
      </c>
      <c r="B13" s="17" t="s">
        <v>8</v>
      </c>
      <c r="C13" s="15" t="s">
        <v>81</v>
      </c>
      <c r="D13" s="30" t="s">
        <v>103</v>
      </c>
      <c r="E13" s="30" t="s">
        <v>123</v>
      </c>
      <c r="F13" s="30" t="s">
        <v>148</v>
      </c>
      <c r="G13" s="30" t="s">
        <v>103</v>
      </c>
      <c r="H13" s="30" t="s">
        <v>182</v>
      </c>
      <c r="I13" s="30" t="s">
        <v>204</v>
      </c>
      <c r="J13" s="30" t="s">
        <v>228</v>
      </c>
    </row>
    <row r="14" spans="1:10" ht="156" x14ac:dyDescent="0.2">
      <c r="A14" s="20">
        <v>6</v>
      </c>
      <c r="B14" s="17" t="s">
        <v>70</v>
      </c>
      <c r="C14" s="15" t="s">
        <v>105</v>
      </c>
      <c r="D14" s="15" t="s">
        <v>104</v>
      </c>
      <c r="E14" s="15" t="s">
        <v>367</v>
      </c>
      <c r="F14" s="15" t="s">
        <v>149</v>
      </c>
      <c r="G14" s="15" t="s">
        <v>165</v>
      </c>
      <c r="H14" s="15" t="s">
        <v>183</v>
      </c>
      <c r="I14" s="15" t="s">
        <v>205</v>
      </c>
      <c r="J14" s="15" t="s">
        <v>229</v>
      </c>
    </row>
    <row r="15" spans="1:10" ht="132" x14ac:dyDescent="0.2">
      <c r="A15" s="20">
        <v>7</v>
      </c>
      <c r="B15" s="15" t="s">
        <v>9</v>
      </c>
      <c r="C15" s="15" t="s">
        <v>82</v>
      </c>
      <c r="D15" s="30" t="s">
        <v>106</v>
      </c>
      <c r="E15" s="30" t="s">
        <v>124</v>
      </c>
      <c r="F15" s="30" t="s">
        <v>150</v>
      </c>
      <c r="G15" s="30" t="s">
        <v>166</v>
      </c>
      <c r="H15" s="30" t="s">
        <v>184</v>
      </c>
      <c r="I15" s="30" t="s">
        <v>206</v>
      </c>
      <c r="J15" s="30" t="s">
        <v>230</v>
      </c>
    </row>
    <row r="16" spans="1:10" ht="96" x14ac:dyDescent="0.2">
      <c r="A16" s="20">
        <v>8</v>
      </c>
      <c r="B16" s="17" t="s">
        <v>19</v>
      </c>
      <c r="C16" s="15" t="s">
        <v>107</v>
      </c>
      <c r="D16" s="30" t="s">
        <v>108</v>
      </c>
      <c r="E16" s="30" t="s">
        <v>125</v>
      </c>
      <c r="F16" s="30" t="s">
        <v>151</v>
      </c>
      <c r="G16" s="30" t="s">
        <v>186</v>
      </c>
      <c r="H16" s="30" t="s">
        <v>185</v>
      </c>
      <c r="I16" s="30" t="s">
        <v>207</v>
      </c>
      <c r="J16" s="30" t="s">
        <v>231</v>
      </c>
    </row>
    <row r="17" spans="1:10" ht="14.25" customHeight="1" x14ac:dyDescent="0.2">
      <c r="A17" s="109"/>
      <c r="B17" s="109"/>
      <c r="C17" s="109"/>
      <c r="D17" s="109"/>
      <c r="E17" s="109"/>
    </row>
    <row r="18" spans="1:10" ht="15" customHeight="1" x14ac:dyDescent="0.2">
      <c r="A18" s="104" t="s">
        <v>20</v>
      </c>
      <c r="B18" s="105"/>
      <c r="C18" s="105"/>
      <c r="D18" s="105"/>
      <c r="E18" s="106"/>
    </row>
    <row r="19" spans="1:10" ht="36" x14ac:dyDescent="0.2">
      <c r="A19" s="5">
        <v>1</v>
      </c>
      <c r="B19" s="9" t="s">
        <v>31</v>
      </c>
      <c r="C19" s="5" t="s">
        <v>83</v>
      </c>
      <c r="D19" s="5" t="s">
        <v>37</v>
      </c>
      <c r="E19" s="5" t="s">
        <v>126</v>
      </c>
      <c r="F19" s="21" t="s">
        <v>152</v>
      </c>
      <c r="G19" s="21" t="s">
        <v>167</v>
      </c>
      <c r="H19" s="21" t="s">
        <v>187</v>
      </c>
      <c r="I19" s="21" t="s">
        <v>208</v>
      </c>
      <c r="J19" s="21" t="s">
        <v>232</v>
      </c>
    </row>
    <row r="20" spans="1:10" ht="48" x14ac:dyDescent="0.2">
      <c r="A20" s="5">
        <v>2</v>
      </c>
      <c r="B20" s="10" t="s">
        <v>27</v>
      </c>
      <c r="C20" s="6" t="s">
        <v>32</v>
      </c>
      <c r="D20" s="6" t="s">
        <v>32</v>
      </c>
      <c r="E20" s="6" t="s">
        <v>32</v>
      </c>
      <c r="F20" s="6" t="s">
        <v>32</v>
      </c>
      <c r="G20" s="21" t="s">
        <v>168</v>
      </c>
      <c r="H20" s="6" t="s">
        <v>32</v>
      </c>
      <c r="I20" s="6" t="s">
        <v>32</v>
      </c>
      <c r="J20" s="6" t="s">
        <v>32</v>
      </c>
    </row>
    <row r="21" spans="1:10" ht="120" x14ac:dyDescent="0.2">
      <c r="A21" s="5">
        <v>3</v>
      </c>
      <c r="B21" s="10" t="s">
        <v>26</v>
      </c>
      <c r="C21" s="11" t="s">
        <v>84</v>
      </c>
      <c r="D21" s="20" t="s">
        <v>109</v>
      </c>
      <c r="E21" s="13" t="s">
        <v>127</v>
      </c>
      <c r="F21" s="18" t="s">
        <v>373</v>
      </c>
      <c r="G21" s="21" t="s">
        <v>169</v>
      </c>
      <c r="H21" s="98" t="s">
        <v>381</v>
      </c>
      <c r="I21" s="21" t="s">
        <v>209</v>
      </c>
      <c r="J21" s="21" t="s">
        <v>233</v>
      </c>
    </row>
    <row r="22" spans="1:10" ht="132" x14ac:dyDescent="0.2">
      <c r="A22" s="5">
        <v>4</v>
      </c>
      <c r="B22" s="10" t="s">
        <v>28</v>
      </c>
      <c r="C22" s="11" t="s">
        <v>85</v>
      </c>
      <c r="D22" s="19" t="s">
        <v>371</v>
      </c>
      <c r="E22" s="5" t="s">
        <v>128</v>
      </c>
      <c r="F22" s="18" t="s">
        <v>374</v>
      </c>
      <c r="G22" s="21" t="s">
        <v>170</v>
      </c>
      <c r="H22" s="98" t="s">
        <v>381</v>
      </c>
      <c r="I22" s="21" t="s">
        <v>210</v>
      </c>
      <c r="J22" s="21" t="s">
        <v>234</v>
      </c>
    </row>
    <row r="23" spans="1:10" ht="120" x14ac:dyDescent="0.2">
      <c r="A23" s="5">
        <v>5</v>
      </c>
      <c r="B23" s="10" t="s">
        <v>29</v>
      </c>
      <c r="C23" s="5" t="s">
        <v>38</v>
      </c>
      <c r="D23" s="5" t="s">
        <v>110</v>
      </c>
      <c r="E23" s="5" t="s">
        <v>44</v>
      </c>
      <c r="F23" s="18" t="s">
        <v>375</v>
      </c>
      <c r="G23" s="21" t="s">
        <v>44</v>
      </c>
      <c r="H23" s="21" t="s">
        <v>44</v>
      </c>
      <c r="I23" s="21" t="s">
        <v>211</v>
      </c>
      <c r="J23" s="21" t="s">
        <v>44</v>
      </c>
    </row>
    <row r="24" spans="1:10" ht="48" x14ac:dyDescent="0.2">
      <c r="A24" s="5">
        <v>6</v>
      </c>
      <c r="B24" s="10" t="s">
        <v>25</v>
      </c>
      <c r="C24" s="5" t="s">
        <v>86</v>
      </c>
      <c r="D24" s="11" t="s">
        <v>111</v>
      </c>
      <c r="E24" s="5" t="s">
        <v>129</v>
      </c>
      <c r="F24" s="21" t="s">
        <v>153</v>
      </c>
      <c r="G24" s="21" t="s">
        <v>171</v>
      </c>
      <c r="H24" s="21" t="s">
        <v>188</v>
      </c>
      <c r="I24" s="21" t="s">
        <v>212</v>
      </c>
      <c r="J24" s="35" t="s">
        <v>235</v>
      </c>
    </row>
    <row r="25" spans="1:10" ht="48" x14ac:dyDescent="0.2">
      <c r="A25" s="20">
        <v>7</v>
      </c>
      <c r="B25" s="10" t="s">
        <v>71</v>
      </c>
      <c r="C25" s="20" t="s">
        <v>87</v>
      </c>
      <c r="D25" s="20" t="s">
        <v>112</v>
      </c>
      <c r="E25" s="20" t="s">
        <v>130</v>
      </c>
      <c r="F25" s="21" t="s">
        <v>32</v>
      </c>
      <c r="G25" s="35" t="s">
        <v>363</v>
      </c>
      <c r="H25" s="35" t="s">
        <v>365</v>
      </c>
      <c r="I25" s="35" t="s">
        <v>213</v>
      </c>
      <c r="J25" s="35" t="s">
        <v>236</v>
      </c>
    </row>
    <row r="26" spans="1:10" ht="120" x14ac:dyDescent="0.2">
      <c r="A26" s="5">
        <v>8</v>
      </c>
      <c r="B26" s="10" t="s">
        <v>24</v>
      </c>
      <c r="C26" s="5" t="s">
        <v>88</v>
      </c>
      <c r="D26" s="11" t="s">
        <v>113</v>
      </c>
      <c r="E26" s="6" t="s">
        <v>131</v>
      </c>
      <c r="F26" s="98" t="s">
        <v>376</v>
      </c>
      <c r="G26" s="6" t="s">
        <v>172</v>
      </c>
      <c r="H26" s="6" t="s">
        <v>380</v>
      </c>
      <c r="I26" s="6" t="s">
        <v>214</v>
      </c>
      <c r="J26" s="6" t="s">
        <v>237</v>
      </c>
    </row>
    <row r="27" spans="1:10" ht="108" x14ac:dyDescent="0.2">
      <c r="A27" s="5">
        <v>9</v>
      </c>
      <c r="B27" s="9" t="s">
        <v>30</v>
      </c>
      <c r="C27" s="12" t="s">
        <v>89</v>
      </c>
      <c r="D27" s="18" t="s">
        <v>114</v>
      </c>
      <c r="E27" s="12" t="s">
        <v>132</v>
      </c>
      <c r="F27" s="99" t="s">
        <v>377</v>
      </c>
      <c r="G27" s="12" t="s">
        <v>173</v>
      </c>
      <c r="H27" s="12" t="s">
        <v>189</v>
      </c>
      <c r="I27" s="12" t="s">
        <v>215</v>
      </c>
      <c r="J27" s="12" t="s">
        <v>238</v>
      </c>
    </row>
    <row r="28" spans="1:10" ht="24" x14ac:dyDescent="0.2">
      <c r="A28" s="5">
        <v>10</v>
      </c>
      <c r="B28" s="10" t="s">
        <v>23</v>
      </c>
      <c r="C28" s="5" t="s">
        <v>33</v>
      </c>
      <c r="D28" s="11" t="s">
        <v>33</v>
      </c>
      <c r="E28" s="31" t="s">
        <v>133</v>
      </c>
      <c r="F28" s="35" t="s">
        <v>154</v>
      </c>
      <c r="G28" s="35" t="s">
        <v>154</v>
      </c>
      <c r="H28" s="35" t="s">
        <v>154</v>
      </c>
      <c r="I28" s="35" t="s">
        <v>154</v>
      </c>
      <c r="J28" s="35" t="s">
        <v>154</v>
      </c>
    </row>
    <row r="29" spans="1:10" ht="36" x14ac:dyDescent="0.2">
      <c r="A29" s="20">
        <v>11</v>
      </c>
      <c r="B29" s="10" t="s">
        <v>72</v>
      </c>
      <c r="C29" s="12" t="s">
        <v>90</v>
      </c>
      <c r="D29" s="12" t="s">
        <v>115</v>
      </c>
      <c r="E29" s="12" t="s">
        <v>134</v>
      </c>
      <c r="F29" s="34" t="s">
        <v>155</v>
      </c>
      <c r="G29" s="12" t="s">
        <v>174</v>
      </c>
      <c r="H29" s="12" t="s">
        <v>190</v>
      </c>
      <c r="I29" s="12" t="s">
        <v>216</v>
      </c>
      <c r="J29" s="12" t="s">
        <v>239</v>
      </c>
    </row>
    <row r="30" spans="1:10" ht="120" x14ac:dyDescent="0.2">
      <c r="A30" s="20">
        <v>12</v>
      </c>
      <c r="B30" s="10" t="s">
        <v>73</v>
      </c>
      <c r="C30" s="20" t="s">
        <v>91</v>
      </c>
      <c r="D30" s="20" t="s">
        <v>116</v>
      </c>
      <c r="E30" s="20" t="s">
        <v>135</v>
      </c>
      <c r="F30" s="18" t="s">
        <v>378</v>
      </c>
      <c r="G30" s="21" t="s">
        <v>175</v>
      </c>
      <c r="H30" s="21" t="s">
        <v>191</v>
      </c>
      <c r="I30" s="21" t="s">
        <v>116</v>
      </c>
      <c r="J30" s="21" t="s">
        <v>240</v>
      </c>
    </row>
    <row r="31" spans="1:10" ht="120" x14ac:dyDescent="0.2">
      <c r="A31" s="5">
        <v>13</v>
      </c>
      <c r="B31" s="10" t="s">
        <v>74</v>
      </c>
      <c r="C31" s="12" t="s">
        <v>39</v>
      </c>
      <c r="D31" s="12" t="s">
        <v>117</v>
      </c>
      <c r="E31" s="5" t="s">
        <v>136</v>
      </c>
      <c r="F31" s="18" t="s">
        <v>379</v>
      </c>
      <c r="G31" s="21" t="s">
        <v>176</v>
      </c>
      <c r="H31" s="98" t="s">
        <v>381</v>
      </c>
      <c r="I31" s="21" t="s">
        <v>217</v>
      </c>
      <c r="J31" s="21" t="s">
        <v>241</v>
      </c>
    </row>
    <row r="32" spans="1:10" ht="24" x14ac:dyDescent="0.2">
      <c r="A32" s="5">
        <v>14</v>
      </c>
      <c r="B32" s="10" t="s">
        <v>22</v>
      </c>
      <c r="C32" s="5" t="s">
        <v>92</v>
      </c>
      <c r="D32" s="5" t="s">
        <v>118</v>
      </c>
      <c r="E32" s="5" t="s">
        <v>137</v>
      </c>
      <c r="F32" s="21" t="s">
        <v>156</v>
      </c>
      <c r="G32" s="21" t="s">
        <v>177</v>
      </c>
      <c r="H32" s="21" t="s">
        <v>192</v>
      </c>
      <c r="I32" s="21" t="s">
        <v>218</v>
      </c>
      <c r="J32" s="21" t="s">
        <v>242</v>
      </c>
    </row>
    <row r="33" spans="1:10" ht="36" x14ac:dyDescent="0.2">
      <c r="A33" s="5">
        <v>15</v>
      </c>
      <c r="B33" s="10" t="s">
        <v>21</v>
      </c>
      <c r="C33" s="5" t="s">
        <v>93</v>
      </c>
      <c r="D33" s="5" t="s">
        <v>119</v>
      </c>
      <c r="E33" s="5" t="s">
        <v>138</v>
      </c>
      <c r="F33" s="21" t="s">
        <v>157</v>
      </c>
      <c r="G33" s="21" t="s">
        <v>178</v>
      </c>
      <c r="H33" s="21" t="s">
        <v>193</v>
      </c>
      <c r="I33" s="21" t="s">
        <v>219</v>
      </c>
      <c r="J33" s="21" t="s">
        <v>243</v>
      </c>
    </row>
    <row r="34" spans="1:10" x14ac:dyDescent="0.2">
      <c r="A34" s="8"/>
    </row>
    <row r="35" spans="1:10" x14ac:dyDescent="0.2">
      <c r="A35" s="8"/>
    </row>
  </sheetData>
  <sheetProtection algorithmName="SHA-512" hashValue="BAm8rp0KjaezO0rTO6ve/UHB0APuPY3LT1GoenL5pf15rY5Azs2qaTLRLkBFZqJbVSHj7ggfz4hp1Y+gzC+vQA==" saltValue="Uunj1kcX7xfbaUgAt0btjw==" spinCount="100000" sheet="1" selectLockedCells="1" selectUnlockedCells="1"/>
  <mergeCells count="7">
    <mergeCell ref="A1:J1"/>
    <mergeCell ref="C2:J2"/>
    <mergeCell ref="A18:E18"/>
    <mergeCell ref="B2:B3"/>
    <mergeCell ref="A2:A3"/>
    <mergeCell ref="A4:A9"/>
    <mergeCell ref="A17:E17"/>
  </mergeCells>
  <pageMargins left="0.7" right="0.7" top="0.75" bottom="0.75" header="0.3" footer="0.3"/>
  <pageSetup scale="2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8"/>
  <sheetViews>
    <sheetView view="pageBreakPreview" zoomScaleNormal="100" zoomScaleSheetLayoutView="100" workbookViewId="0">
      <pane xSplit="6" ySplit="5" topLeftCell="J84" activePane="bottomRight" state="frozen"/>
      <selection pane="topRight" activeCell="J1" sqref="J1"/>
      <selection pane="bottomLeft" activeCell="A6" sqref="A6"/>
      <selection pane="bottomRight" activeCell="AU111" sqref="AU111"/>
    </sheetView>
  </sheetViews>
  <sheetFormatPr baseColWidth="10" defaultRowHeight="12" x14ac:dyDescent="0.2"/>
  <cols>
    <col min="1" max="1" width="25.5703125" style="51" customWidth="1"/>
    <col min="2" max="2" width="27.140625" style="51" bestFit="1" customWidth="1"/>
    <col min="3" max="3" width="2.28515625" style="37" customWidth="1"/>
    <col min="4" max="4" width="13" style="37" customWidth="1"/>
    <col min="5" max="5" width="15.28515625" style="37" customWidth="1"/>
    <col min="6" max="6" width="11.42578125" style="37"/>
    <col min="7" max="7" width="1.5703125" style="37" customWidth="1"/>
    <col min="8" max="8" width="13.140625" style="37" bestFit="1" customWidth="1"/>
    <col min="9" max="9" width="11.85546875" style="37" bestFit="1" customWidth="1"/>
    <col min="10" max="10" width="11.7109375" style="37" bestFit="1" customWidth="1"/>
    <col min="11" max="11" width="1.85546875" style="37" customWidth="1"/>
    <col min="12" max="14" width="11.42578125" style="37"/>
    <col min="15" max="15" width="2" style="37" customWidth="1"/>
    <col min="16" max="17" width="11.7109375" style="37" bestFit="1" customWidth="1"/>
    <col min="18" max="18" width="11.5703125" style="37" bestFit="1" customWidth="1"/>
    <col min="19" max="19" width="2.140625" style="37" customWidth="1"/>
    <col min="20" max="20" width="13.140625" style="37" bestFit="1" customWidth="1"/>
    <col min="21" max="21" width="13.28515625" style="37" bestFit="1" customWidth="1"/>
    <col min="22" max="22" width="11.7109375" style="37" bestFit="1" customWidth="1"/>
    <col min="23" max="23" width="1.5703125" style="37" customWidth="1"/>
    <col min="24" max="24" width="12.7109375" style="37" bestFit="1" customWidth="1"/>
    <col min="25" max="25" width="11.7109375" style="37" bestFit="1" customWidth="1"/>
    <col min="26" max="26" width="11.5703125" style="37" bestFit="1" customWidth="1"/>
    <col min="27" max="27" width="1.85546875" style="37" customWidth="1"/>
    <col min="28" max="30" width="11.42578125" style="37"/>
    <col min="31" max="31" width="1.5703125" style="37" customWidth="1"/>
    <col min="32" max="34" width="11.42578125" style="37"/>
    <col min="35" max="35" width="1.85546875" style="37" customWidth="1"/>
    <col min="36" max="38" width="11.42578125" style="37"/>
    <col min="39" max="39" width="2" style="37" customWidth="1"/>
    <col min="40" max="42" width="11.42578125" style="37"/>
    <col min="43" max="43" width="1.5703125" style="37" customWidth="1"/>
    <col min="44" max="16384" width="11.42578125" style="37"/>
  </cols>
  <sheetData>
    <row r="1" spans="1:46" ht="22.5" customHeight="1" x14ac:dyDescent="0.2">
      <c r="A1" s="133" t="str">
        <f>'RECEPCIÓN DE PROPUESTAS'!A1:G2</f>
        <v>INVITACIÓN A COTIZAR
FNSP-007-2019
Prestar el servicio de transporte terrestre automotor especial de pasajeros a demanda (incluye sus equipajes materiales, equipos, reactivos y muestras), para las regiones o zonas de Colombia, especificadas en el Anexo 1. Además se podrá solicitar servicios para otros municipios no especificados, según las necesidades del servicio lo exijan.</v>
      </c>
      <c r="B1" s="133"/>
      <c r="C1" s="133"/>
      <c r="D1" s="133"/>
      <c r="E1" s="133"/>
      <c r="F1" s="133"/>
      <c r="G1" s="133"/>
      <c r="H1" s="133"/>
      <c r="I1" s="133"/>
      <c r="J1" s="133"/>
      <c r="K1" s="133"/>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row>
    <row r="2" spans="1:46" ht="26.25" customHeight="1" x14ac:dyDescent="0.2">
      <c r="A2" s="133"/>
      <c r="B2" s="133"/>
      <c r="C2" s="133"/>
      <c r="D2" s="133"/>
      <c r="E2" s="133"/>
      <c r="F2" s="133"/>
      <c r="G2" s="133"/>
      <c r="H2" s="133"/>
      <c r="I2" s="133"/>
      <c r="J2" s="133"/>
      <c r="K2" s="133"/>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row>
    <row r="3" spans="1:46" ht="12.75" thickBot="1" x14ac:dyDescent="0.25"/>
    <row r="4" spans="1:46" ht="24" customHeight="1" thickBot="1" x14ac:dyDescent="0.25">
      <c r="A4" s="149" t="s">
        <v>244</v>
      </c>
      <c r="B4" s="166"/>
      <c r="D4" s="160" t="s">
        <v>246</v>
      </c>
      <c r="E4" s="161"/>
      <c r="F4" s="162"/>
      <c r="H4" s="167" t="str">
        <f>'RECEPCIÓN DE PROPUESTAS'!C4</f>
        <v>ALIANZA TERRESTRE S.A.S.</v>
      </c>
      <c r="I4" s="168"/>
      <c r="J4" s="169"/>
      <c r="L4" s="167" t="str">
        <f>'RECEPCIÓN DE PROPUESTAS'!C6</f>
        <v>TRANSPORTES JAZZ S.A.S.</v>
      </c>
      <c r="M4" s="168"/>
      <c r="N4" s="169"/>
      <c r="P4" s="167" t="str">
        <f>'RECEPCIÓN DE PROPUESTAS'!C8</f>
        <v>COOMULTRANSCON</v>
      </c>
      <c r="Q4" s="168"/>
      <c r="R4" s="169"/>
      <c r="T4" s="167" t="str">
        <f>'RECEPCIÓN DE PROPUESTAS'!C10</f>
        <v>TRANSPORTE Y TURISMO 1 A S.A.S.</v>
      </c>
      <c r="U4" s="168"/>
      <c r="V4" s="169"/>
      <c r="X4" s="167" t="str">
        <f>'RECEPCIÓN DE PROPUESTAS'!C11</f>
        <v>TRANSPORTES ESPECIALES A&amp;S S.A.S. - TRANES</v>
      </c>
      <c r="Y4" s="168"/>
      <c r="Z4" s="169"/>
      <c r="AB4" s="173" t="str">
        <f>'RECEPCIÓN DE PROPUESTAS'!C4</f>
        <v>ALIANZA TERRESTRE S.A.S.</v>
      </c>
      <c r="AC4" s="116"/>
      <c r="AD4" s="117"/>
      <c r="AF4" s="120" t="str">
        <f>'RECEPCIÓN DE PROPUESTAS'!C6</f>
        <v>TRANSPORTES JAZZ S.A.S.</v>
      </c>
      <c r="AG4" s="121"/>
      <c r="AH4" s="122"/>
      <c r="AJ4" s="173" t="str">
        <f>'RECEPCIÓN DE PROPUESTAS'!C8</f>
        <v>COOMULTRANSCON</v>
      </c>
      <c r="AK4" s="116"/>
      <c r="AL4" s="117"/>
      <c r="AN4" s="173" t="str">
        <f>'RECEPCIÓN DE PROPUESTAS'!C10</f>
        <v>TRANSPORTE Y TURISMO 1 A S.A.S.</v>
      </c>
      <c r="AO4" s="116"/>
      <c r="AP4" s="117"/>
      <c r="AR4" s="138" t="str">
        <f>'RECEPCIÓN DE PROPUESTAS'!C11</f>
        <v>TRANSPORTES ESPECIALES A&amp;S S.A.S. - TRANES</v>
      </c>
      <c r="AS4" s="139"/>
      <c r="AT4" s="140"/>
    </row>
    <row r="5" spans="1:46" ht="20.25" customHeight="1" thickBot="1" x14ac:dyDescent="0.25">
      <c r="A5" s="149" t="s">
        <v>244</v>
      </c>
      <c r="B5" s="110" t="s">
        <v>245</v>
      </c>
      <c r="D5" s="160"/>
      <c r="E5" s="161"/>
      <c r="F5" s="162"/>
      <c r="H5" s="170"/>
      <c r="I5" s="171"/>
      <c r="J5" s="172"/>
      <c r="L5" s="170"/>
      <c r="M5" s="171"/>
      <c r="N5" s="172"/>
      <c r="P5" s="170"/>
      <c r="Q5" s="171"/>
      <c r="R5" s="172"/>
      <c r="T5" s="170"/>
      <c r="U5" s="171"/>
      <c r="V5" s="172"/>
      <c r="X5" s="170"/>
      <c r="Y5" s="171"/>
      <c r="Z5" s="172"/>
      <c r="AB5" s="173"/>
      <c r="AC5" s="116"/>
      <c r="AD5" s="117"/>
      <c r="AF5" s="123"/>
      <c r="AG5" s="124"/>
      <c r="AH5" s="125"/>
      <c r="AJ5" s="173"/>
      <c r="AK5" s="116"/>
      <c r="AL5" s="117"/>
      <c r="AN5" s="173"/>
      <c r="AO5" s="116"/>
      <c r="AP5" s="117"/>
      <c r="AR5" s="141"/>
      <c r="AS5" s="142"/>
      <c r="AT5" s="143"/>
    </row>
    <row r="6" spans="1:46" ht="16.5" customHeight="1" thickBot="1" x14ac:dyDescent="0.25">
      <c r="A6" s="149"/>
      <c r="B6" s="110"/>
      <c r="D6" s="160" t="s">
        <v>247</v>
      </c>
      <c r="E6" s="161"/>
      <c r="F6" s="162"/>
      <c r="H6" s="160" t="s">
        <v>355</v>
      </c>
      <c r="I6" s="161"/>
      <c r="J6" s="162"/>
      <c r="L6" s="160" t="s">
        <v>355</v>
      </c>
      <c r="M6" s="161"/>
      <c r="N6" s="162"/>
      <c r="P6" s="160" t="s">
        <v>355</v>
      </c>
      <c r="Q6" s="161"/>
      <c r="R6" s="162"/>
      <c r="T6" s="160" t="s">
        <v>355</v>
      </c>
      <c r="U6" s="161"/>
      <c r="V6" s="162"/>
      <c r="X6" s="160" t="s">
        <v>355</v>
      </c>
      <c r="Y6" s="161"/>
      <c r="Z6" s="162"/>
      <c r="AB6" s="160" t="s">
        <v>353</v>
      </c>
      <c r="AC6" s="161"/>
      <c r="AD6" s="162"/>
      <c r="AF6" s="160" t="s">
        <v>353</v>
      </c>
      <c r="AG6" s="161"/>
      <c r="AH6" s="162"/>
      <c r="AJ6" s="160" t="s">
        <v>353</v>
      </c>
      <c r="AK6" s="161"/>
      <c r="AL6" s="162"/>
      <c r="AN6" s="160" t="s">
        <v>353</v>
      </c>
      <c r="AO6" s="161"/>
      <c r="AP6" s="162"/>
      <c r="AR6" s="160" t="s">
        <v>353</v>
      </c>
      <c r="AS6" s="161"/>
      <c r="AT6" s="162"/>
    </row>
    <row r="7" spans="1:46" ht="16.5" customHeight="1" thickBot="1" x14ac:dyDescent="0.25">
      <c r="A7" s="110" t="s">
        <v>248</v>
      </c>
      <c r="B7" s="41" t="s">
        <v>249</v>
      </c>
      <c r="D7" s="157">
        <f t="shared" ref="D7:D21" si="0">MIN(H7,L7,P7,T7,X7)</f>
        <v>17000</v>
      </c>
      <c r="E7" s="158"/>
      <c r="F7" s="159"/>
      <c r="H7" s="135">
        <v>20350</v>
      </c>
      <c r="I7" s="136"/>
      <c r="J7" s="137"/>
      <c r="L7" s="135">
        <v>17550</v>
      </c>
      <c r="M7" s="136"/>
      <c r="N7" s="137"/>
      <c r="P7" s="135">
        <v>17000</v>
      </c>
      <c r="Q7" s="136"/>
      <c r="R7" s="137"/>
      <c r="T7" s="163">
        <v>29850</v>
      </c>
      <c r="U7" s="164"/>
      <c r="V7" s="165"/>
      <c r="X7" s="135">
        <v>22800</v>
      </c>
      <c r="Y7" s="136"/>
      <c r="Z7" s="137"/>
      <c r="AB7" s="130">
        <f t="shared" ref="AB7:AB21" si="1">D7*5/H7</f>
        <v>4.176904176904177</v>
      </c>
      <c r="AC7" s="131"/>
      <c r="AD7" s="132"/>
      <c r="AF7" s="152">
        <f t="shared" ref="AF7:AF21" si="2">D7*5/L7</f>
        <v>4.8433048433048436</v>
      </c>
      <c r="AG7" s="152"/>
      <c r="AH7" s="152"/>
      <c r="AJ7" s="130">
        <f t="shared" ref="AJ7:AJ21" si="3">D7*5/P7</f>
        <v>5</v>
      </c>
      <c r="AK7" s="131"/>
      <c r="AL7" s="132"/>
      <c r="AN7" s="130">
        <f t="shared" ref="AN7:AN21" si="4">D7*5/T7</f>
        <v>2.8475711892797322</v>
      </c>
      <c r="AO7" s="131"/>
      <c r="AP7" s="132"/>
      <c r="AR7" s="152">
        <f t="shared" ref="AR7:AR21" si="5">D7*5/X7</f>
        <v>3.7280701754385963</v>
      </c>
      <c r="AS7" s="152"/>
      <c r="AT7" s="152"/>
    </row>
    <row r="8" spans="1:46" ht="12.75" thickBot="1" x14ac:dyDescent="0.25">
      <c r="A8" s="110"/>
      <c r="B8" s="41" t="s">
        <v>250</v>
      </c>
      <c r="D8" s="157">
        <f t="shared" si="0"/>
        <v>17000</v>
      </c>
      <c r="E8" s="158"/>
      <c r="F8" s="159"/>
      <c r="H8" s="135">
        <v>20350</v>
      </c>
      <c r="I8" s="136"/>
      <c r="J8" s="137"/>
      <c r="L8" s="135">
        <v>17550</v>
      </c>
      <c r="M8" s="136"/>
      <c r="N8" s="137"/>
      <c r="P8" s="135">
        <v>17000</v>
      </c>
      <c r="Q8" s="136"/>
      <c r="R8" s="137"/>
      <c r="T8" s="135">
        <v>29850</v>
      </c>
      <c r="U8" s="136"/>
      <c r="V8" s="137"/>
      <c r="X8" s="135">
        <v>22800</v>
      </c>
      <c r="Y8" s="136"/>
      <c r="Z8" s="137"/>
      <c r="AB8" s="130">
        <f t="shared" si="1"/>
        <v>4.176904176904177</v>
      </c>
      <c r="AC8" s="131"/>
      <c r="AD8" s="132"/>
      <c r="AF8" s="152">
        <f t="shared" si="2"/>
        <v>4.8433048433048436</v>
      </c>
      <c r="AG8" s="152"/>
      <c r="AH8" s="152"/>
      <c r="AJ8" s="130">
        <f t="shared" si="3"/>
        <v>5</v>
      </c>
      <c r="AK8" s="131"/>
      <c r="AL8" s="132"/>
      <c r="AN8" s="130">
        <f t="shared" si="4"/>
        <v>2.8475711892797322</v>
      </c>
      <c r="AO8" s="131"/>
      <c r="AP8" s="132"/>
      <c r="AR8" s="152">
        <f t="shared" si="5"/>
        <v>3.7280701754385963</v>
      </c>
      <c r="AS8" s="152"/>
      <c r="AT8" s="152"/>
    </row>
    <row r="9" spans="1:46" ht="12.75" thickBot="1" x14ac:dyDescent="0.25">
      <c r="A9" s="110"/>
      <c r="B9" s="41" t="s">
        <v>251</v>
      </c>
      <c r="D9" s="157">
        <f t="shared" si="0"/>
        <v>17000</v>
      </c>
      <c r="E9" s="158"/>
      <c r="F9" s="159"/>
      <c r="H9" s="135">
        <v>20350</v>
      </c>
      <c r="I9" s="136"/>
      <c r="J9" s="137"/>
      <c r="L9" s="135">
        <v>17550</v>
      </c>
      <c r="M9" s="136"/>
      <c r="N9" s="137"/>
      <c r="P9" s="135">
        <v>17000</v>
      </c>
      <c r="Q9" s="136"/>
      <c r="R9" s="137"/>
      <c r="T9" s="135">
        <v>31000</v>
      </c>
      <c r="U9" s="136"/>
      <c r="V9" s="137"/>
      <c r="X9" s="135">
        <v>22800</v>
      </c>
      <c r="Y9" s="136"/>
      <c r="Z9" s="137"/>
      <c r="AB9" s="130">
        <f t="shared" si="1"/>
        <v>4.176904176904177</v>
      </c>
      <c r="AC9" s="131"/>
      <c r="AD9" s="132"/>
      <c r="AF9" s="152">
        <f t="shared" si="2"/>
        <v>4.8433048433048436</v>
      </c>
      <c r="AG9" s="152"/>
      <c r="AH9" s="152"/>
      <c r="AJ9" s="130">
        <f t="shared" si="3"/>
        <v>5</v>
      </c>
      <c r="AK9" s="131"/>
      <c r="AL9" s="132"/>
      <c r="AN9" s="130">
        <f t="shared" si="4"/>
        <v>2.7419354838709675</v>
      </c>
      <c r="AO9" s="131"/>
      <c r="AP9" s="132"/>
      <c r="AR9" s="152">
        <f t="shared" si="5"/>
        <v>3.7280701754385963</v>
      </c>
      <c r="AS9" s="152"/>
      <c r="AT9" s="152"/>
    </row>
    <row r="10" spans="1:46" ht="12.75" thickBot="1" x14ac:dyDescent="0.25">
      <c r="A10" s="110"/>
      <c r="B10" s="41" t="s">
        <v>252</v>
      </c>
      <c r="D10" s="157">
        <f t="shared" si="0"/>
        <v>17000</v>
      </c>
      <c r="E10" s="158"/>
      <c r="F10" s="159"/>
      <c r="H10" s="135">
        <v>20350</v>
      </c>
      <c r="I10" s="136"/>
      <c r="J10" s="137"/>
      <c r="L10" s="135">
        <v>17550</v>
      </c>
      <c r="M10" s="136"/>
      <c r="N10" s="137"/>
      <c r="P10" s="135">
        <v>17000</v>
      </c>
      <c r="Q10" s="136"/>
      <c r="R10" s="137"/>
      <c r="T10" s="135">
        <v>29850</v>
      </c>
      <c r="U10" s="136"/>
      <c r="V10" s="137"/>
      <c r="X10" s="135">
        <v>23700</v>
      </c>
      <c r="Y10" s="136"/>
      <c r="Z10" s="137"/>
      <c r="AB10" s="130">
        <f t="shared" si="1"/>
        <v>4.176904176904177</v>
      </c>
      <c r="AC10" s="131"/>
      <c r="AD10" s="132"/>
      <c r="AF10" s="152">
        <f t="shared" si="2"/>
        <v>4.8433048433048436</v>
      </c>
      <c r="AG10" s="152"/>
      <c r="AH10" s="152"/>
      <c r="AJ10" s="130">
        <f t="shared" si="3"/>
        <v>5</v>
      </c>
      <c r="AK10" s="131"/>
      <c r="AL10" s="132"/>
      <c r="AN10" s="130">
        <f t="shared" si="4"/>
        <v>2.8475711892797322</v>
      </c>
      <c r="AO10" s="131"/>
      <c r="AP10" s="132"/>
      <c r="AR10" s="152">
        <f t="shared" si="5"/>
        <v>3.5864978902953588</v>
      </c>
      <c r="AS10" s="152"/>
      <c r="AT10" s="152"/>
    </row>
    <row r="11" spans="1:46" ht="12.75" thickBot="1" x14ac:dyDescent="0.25">
      <c r="A11" s="110"/>
      <c r="B11" s="41" t="s">
        <v>253</v>
      </c>
      <c r="D11" s="157">
        <f t="shared" si="0"/>
        <v>17000</v>
      </c>
      <c r="E11" s="158"/>
      <c r="F11" s="159"/>
      <c r="H11" s="135">
        <v>20350</v>
      </c>
      <c r="I11" s="136"/>
      <c r="J11" s="137"/>
      <c r="L11" s="135">
        <v>17550</v>
      </c>
      <c r="M11" s="136"/>
      <c r="N11" s="137"/>
      <c r="P11" s="135">
        <v>17000</v>
      </c>
      <c r="Q11" s="136"/>
      <c r="R11" s="137"/>
      <c r="T11" s="135">
        <v>29850</v>
      </c>
      <c r="U11" s="136"/>
      <c r="V11" s="137"/>
      <c r="X11" s="135">
        <v>23700</v>
      </c>
      <c r="Y11" s="136"/>
      <c r="Z11" s="137"/>
      <c r="AB11" s="130">
        <f t="shared" si="1"/>
        <v>4.176904176904177</v>
      </c>
      <c r="AC11" s="131"/>
      <c r="AD11" s="132"/>
      <c r="AF11" s="152">
        <f t="shared" si="2"/>
        <v>4.8433048433048436</v>
      </c>
      <c r="AG11" s="152"/>
      <c r="AH11" s="152"/>
      <c r="AJ11" s="130">
        <f t="shared" si="3"/>
        <v>5</v>
      </c>
      <c r="AK11" s="131"/>
      <c r="AL11" s="132"/>
      <c r="AN11" s="130">
        <f t="shared" si="4"/>
        <v>2.8475711892797322</v>
      </c>
      <c r="AO11" s="131"/>
      <c r="AP11" s="132"/>
      <c r="AR11" s="152">
        <f t="shared" si="5"/>
        <v>3.5864978902953588</v>
      </c>
      <c r="AS11" s="152"/>
      <c r="AT11" s="152"/>
    </row>
    <row r="12" spans="1:46" ht="12.75" thickBot="1" x14ac:dyDescent="0.25">
      <c r="A12" s="110"/>
      <c r="B12" s="41" t="s">
        <v>254</v>
      </c>
      <c r="D12" s="157">
        <f t="shared" si="0"/>
        <v>17550</v>
      </c>
      <c r="E12" s="158"/>
      <c r="F12" s="159"/>
      <c r="H12" s="135">
        <v>20350</v>
      </c>
      <c r="I12" s="136"/>
      <c r="J12" s="137"/>
      <c r="L12" s="135">
        <v>17550</v>
      </c>
      <c r="M12" s="136"/>
      <c r="N12" s="137"/>
      <c r="P12" s="135">
        <v>25000</v>
      </c>
      <c r="Q12" s="136"/>
      <c r="R12" s="137"/>
      <c r="T12" s="135">
        <v>31000</v>
      </c>
      <c r="U12" s="136"/>
      <c r="V12" s="137"/>
      <c r="X12" s="135">
        <v>31000</v>
      </c>
      <c r="Y12" s="136"/>
      <c r="Z12" s="137"/>
      <c r="AB12" s="130">
        <f t="shared" si="1"/>
        <v>4.3120393120393121</v>
      </c>
      <c r="AC12" s="131"/>
      <c r="AD12" s="132"/>
      <c r="AF12" s="152">
        <f t="shared" si="2"/>
        <v>5</v>
      </c>
      <c r="AG12" s="152"/>
      <c r="AH12" s="152"/>
      <c r="AJ12" s="130">
        <f t="shared" si="3"/>
        <v>3.51</v>
      </c>
      <c r="AK12" s="131"/>
      <c r="AL12" s="132"/>
      <c r="AN12" s="130">
        <f t="shared" si="4"/>
        <v>2.8306451612903225</v>
      </c>
      <c r="AO12" s="131"/>
      <c r="AP12" s="132"/>
      <c r="AR12" s="152">
        <f t="shared" si="5"/>
        <v>2.8306451612903225</v>
      </c>
      <c r="AS12" s="152"/>
      <c r="AT12" s="152"/>
    </row>
    <row r="13" spans="1:46" ht="12.75" thickBot="1" x14ac:dyDescent="0.25">
      <c r="A13" s="110"/>
      <c r="B13" s="41" t="s">
        <v>255</v>
      </c>
      <c r="D13" s="157">
        <f t="shared" si="0"/>
        <v>17550</v>
      </c>
      <c r="E13" s="158"/>
      <c r="F13" s="159"/>
      <c r="H13" s="135">
        <v>20350</v>
      </c>
      <c r="I13" s="136"/>
      <c r="J13" s="137"/>
      <c r="L13" s="135">
        <v>17550</v>
      </c>
      <c r="M13" s="136"/>
      <c r="N13" s="137"/>
      <c r="P13" s="135">
        <v>25000</v>
      </c>
      <c r="Q13" s="136"/>
      <c r="R13" s="137"/>
      <c r="T13" s="135">
        <v>33500</v>
      </c>
      <c r="U13" s="136"/>
      <c r="V13" s="137"/>
      <c r="X13" s="135">
        <v>35000</v>
      </c>
      <c r="Y13" s="136"/>
      <c r="Z13" s="137"/>
      <c r="AB13" s="130">
        <f t="shared" si="1"/>
        <v>4.3120393120393121</v>
      </c>
      <c r="AC13" s="131"/>
      <c r="AD13" s="132"/>
      <c r="AF13" s="152">
        <f t="shared" si="2"/>
        <v>5</v>
      </c>
      <c r="AG13" s="152"/>
      <c r="AH13" s="152"/>
      <c r="AJ13" s="130">
        <f t="shared" si="3"/>
        <v>3.51</v>
      </c>
      <c r="AK13" s="131"/>
      <c r="AL13" s="132"/>
      <c r="AN13" s="130">
        <f t="shared" si="4"/>
        <v>2.6194029850746268</v>
      </c>
      <c r="AO13" s="131"/>
      <c r="AP13" s="132"/>
      <c r="AR13" s="152">
        <f t="shared" si="5"/>
        <v>2.5071428571428571</v>
      </c>
      <c r="AS13" s="152"/>
      <c r="AT13" s="152"/>
    </row>
    <row r="14" spans="1:46" ht="12.75" thickBot="1" x14ac:dyDescent="0.25">
      <c r="A14" s="110"/>
      <c r="B14" s="41" t="s">
        <v>256</v>
      </c>
      <c r="D14" s="157">
        <f t="shared" si="0"/>
        <v>17550</v>
      </c>
      <c r="E14" s="158"/>
      <c r="F14" s="159"/>
      <c r="H14" s="135">
        <v>25950</v>
      </c>
      <c r="I14" s="136"/>
      <c r="J14" s="137"/>
      <c r="L14" s="135">
        <v>17550</v>
      </c>
      <c r="M14" s="136"/>
      <c r="N14" s="137"/>
      <c r="P14" s="135">
        <v>30000</v>
      </c>
      <c r="Q14" s="136"/>
      <c r="R14" s="137"/>
      <c r="T14" s="135">
        <v>33500</v>
      </c>
      <c r="U14" s="136"/>
      <c r="V14" s="137"/>
      <c r="X14" s="135">
        <v>35000</v>
      </c>
      <c r="Y14" s="136"/>
      <c r="Z14" s="137"/>
      <c r="AB14" s="130">
        <f t="shared" si="1"/>
        <v>3.3815028901734103</v>
      </c>
      <c r="AC14" s="131"/>
      <c r="AD14" s="132"/>
      <c r="AF14" s="152">
        <f t="shared" si="2"/>
        <v>5</v>
      </c>
      <c r="AG14" s="152"/>
      <c r="AH14" s="152"/>
      <c r="AJ14" s="130">
        <f t="shared" si="3"/>
        <v>2.9249999999999998</v>
      </c>
      <c r="AK14" s="131"/>
      <c r="AL14" s="132"/>
      <c r="AN14" s="130">
        <f t="shared" si="4"/>
        <v>2.6194029850746268</v>
      </c>
      <c r="AO14" s="131"/>
      <c r="AP14" s="132"/>
      <c r="AR14" s="152">
        <f t="shared" si="5"/>
        <v>2.5071428571428571</v>
      </c>
      <c r="AS14" s="152"/>
      <c r="AT14" s="152"/>
    </row>
    <row r="15" spans="1:46" ht="12.75" thickBot="1" x14ac:dyDescent="0.25">
      <c r="A15" s="110"/>
      <c r="B15" s="41" t="s">
        <v>257</v>
      </c>
      <c r="D15" s="157">
        <f t="shared" si="0"/>
        <v>17000</v>
      </c>
      <c r="E15" s="158"/>
      <c r="F15" s="159"/>
      <c r="H15" s="135">
        <v>20350</v>
      </c>
      <c r="I15" s="136"/>
      <c r="J15" s="137"/>
      <c r="L15" s="135">
        <v>17550</v>
      </c>
      <c r="M15" s="136"/>
      <c r="N15" s="137"/>
      <c r="P15" s="135">
        <v>17000</v>
      </c>
      <c r="Q15" s="136"/>
      <c r="R15" s="137"/>
      <c r="T15" s="135">
        <v>29850</v>
      </c>
      <c r="U15" s="136"/>
      <c r="V15" s="137"/>
      <c r="X15" s="135">
        <v>35000</v>
      </c>
      <c r="Y15" s="136"/>
      <c r="Z15" s="137"/>
      <c r="AB15" s="130">
        <f t="shared" si="1"/>
        <v>4.176904176904177</v>
      </c>
      <c r="AC15" s="131"/>
      <c r="AD15" s="132"/>
      <c r="AF15" s="152">
        <f t="shared" si="2"/>
        <v>4.8433048433048436</v>
      </c>
      <c r="AG15" s="152"/>
      <c r="AH15" s="152"/>
      <c r="AJ15" s="130">
        <f t="shared" si="3"/>
        <v>5</v>
      </c>
      <c r="AK15" s="131"/>
      <c r="AL15" s="132"/>
      <c r="AN15" s="130">
        <f t="shared" si="4"/>
        <v>2.8475711892797322</v>
      </c>
      <c r="AO15" s="131"/>
      <c r="AP15" s="132"/>
      <c r="AR15" s="152">
        <f t="shared" si="5"/>
        <v>2.4285714285714284</v>
      </c>
      <c r="AS15" s="152"/>
      <c r="AT15" s="152"/>
    </row>
    <row r="16" spans="1:46" ht="12.75" thickBot="1" x14ac:dyDescent="0.25">
      <c r="A16" s="110"/>
      <c r="B16" s="41" t="s">
        <v>258</v>
      </c>
      <c r="D16" s="157">
        <f t="shared" si="0"/>
        <v>17000</v>
      </c>
      <c r="E16" s="158"/>
      <c r="F16" s="159"/>
      <c r="H16" s="135">
        <v>20350</v>
      </c>
      <c r="I16" s="136"/>
      <c r="J16" s="137"/>
      <c r="L16" s="135">
        <v>17550</v>
      </c>
      <c r="M16" s="136"/>
      <c r="N16" s="137"/>
      <c r="P16" s="135">
        <v>17000</v>
      </c>
      <c r="Q16" s="136"/>
      <c r="R16" s="137"/>
      <c r="T16" s="135">
        <v>29850</v>
      </c>
      <c r="U16" s="136"/>
      <c r="V16" s="137"/>
      <c r="X16" s="135">
        <v>35000</v>
      </c>
      <c r="Y16" s="136"/>
      <c r="Z16" s="137"/>
      <c r="AB16" s="130">
        <f t="shared" si="1"/>
        <v>4.176904176904177</v>
      </c>
      <c r="AC16" s="131"/>
      <c r="AD16" s="132"/>
      <c r="AF16" s="152">
        <f t="shared" si="2"/>
        <v>4.8433048433048436</v>
      </c>
      <c r="AG16" s="152"/>
      <c r="AH16" s="152"/>
      <c r="AJ16" s="130">
        <f t="shared" si="3"/>
        <v>5</v>
      </c>
      <c r="AK16" s="131"/>
      <c r="AL16" s="132"/>
      <c r="AN16" s="130">
        <f t="shared" si="4"/>
        <v>2.8475711892797322</v>
      </c>
      <c r="AO16" s="131"/>
      <c r="AP16" s="132"/>
      <c r="AR16" s="152">
        <f t="shared" si="5"/>
        <v>2.4285714285714284</v>
      </c>
      <c r="AS16" s="152"/>
      <c r="AT16" s="152"/>
    </row>
    <row r="17" spans="1:46" ht="12.75" thickBot="1" x14ac:dyDescent="0.25">
      <c r="A17" s="110"/>
      <c r="B17" s="41" t="s">
        <v>259</v>
      </c>
      <c r="D17" s="157">
        <f t="shared" si="0"/>
        <v>17550</v>
      </c>
      <c r="E17" s="158"/>
      <c r="F17" s="159"/>
      <c r="H17" s="135">
        <v>25950</v>
      </c>
      <c r="I17" s="136"/>
      <c r="J17" s="137"/>
      <c r="L17" s="135">
        <v>17550</v>
      </c>
      <c r="M17" s="136"/>
      <c r="N17" s="137"/>
      <c r="P17" s="135">
        <v>30000</v>
      </c>
      <c r="Q17" s="136"/>
      <c r="R17" s="137"/>
      <c r="T17" s="135">
        <v>33500</v>
      </c>
      <c r="U17" s="136"/>
      <c r="V17" s="137"/>
      <c r="X17" s="135">
        <v>35000</v>
      </c>
      <c r="Y17" s="136"/>
      <c r="Z17" s="137"/>
      <c r="AB17" s="130">
        <f t="shared" si="1"/>
        <v>3.3815028901734103</v>
      </c>
      <c r="AC17" s="131"/>
      <c r="AD17" s="132"/>
      <c r="AF17" s="152">
        <f t="shared" si="2"/>
        <v>5</v>
      </c>
      <c r="AG17" s="152"/>
      <c r="AH17" s="152"/>
      <c r="AJ17" s="130">
        <f t="shared" si="3"/>
        <v>2.9249999999999998</v>
      </c>
      <c r="AK17" s="131"/>
      <c r="AL17" s="132"/>
      <c r="AN17" s="130">
        <f t="shared" si="4"/>
        <v>2.6194029850746268</v>
      </c>
      <c r="AO17" s="131"/>
      <c r="AP17" s="132"/>
      <c r="AR17" s="152">
        <f t="shared" si="5"/>
        <v>2.5071428571428571</v>
      </c>
      <c r="AS17" s="152"/>
      <c r="AT17" s="152"/>
    </row>
    <row r="18" spans="1:46" ht="12.75" thickBot="1" x14ac:dyDescent="0.25">
      <c r="A18" s="110"/>
      <c r="B18" s="41" t="s">
        <v>260</v>
      </c>
      <c r="D18" s="157">
        <f t="shared" si="0"/>
        <v>17550</v>
      </c>
      <c r="E18" s="158"/>
      <c r="F18" s="159"/>
      <c r="H18" s="135">
        <v>21600</v>
      </c>
      <c r="I18" s="136"/>
      <c r="J18" s="137"/>
      <c r="L18" s="135">
        <v>17550</v>
      </c>
      <c r="M18" s="136"/>
      <c r="N18" s="137"/>
      <c r="P18" s="135">
        <v>22000</v>
      </c>
      <c r="Q18" s="136"/>
      <c r="R18" s="137"/>
      <c r="T18" s="135">
        <v>29850</v>
      </c>
      <c r="U18" s="136"/>
      <c r="V18" s="137"/>
      <c r="X18" s="135">
        <v>35000</v>
      </c>
      <c r="Y18" s="136"/>
      <c r="Z18" s="137"/>
      <c r="AB18" s="130">
        <f t="shared" si="1"/>
        <v>4.0625</v>
      </c>
      <c r="AC18" s="131"/>
      <c r="AD18" s="132"/>
      <c r="AF18" s="152">
        <f t="shared" si="2"/>
        <v>5</v>
      </c>
      <c r="AG18" s="152"/>
      <c r="AH18" s="152"/>
      <c r="AJ18" s="130">
        <f t="shared" si="3"/>
        <v>3.9886363636363638</v>
      </c>
      <c r="AK18" s="131"/>
      <c r="AL18" s="132"/>
      <c r="AN18" s="130">
        <f t="shared" si="4"/>
        <v>2.9396984924623117</v>
      </c>
      <c r="AO18" s="131"/>
      <c r="AP18" s="132"/>
      <c r="AR18" s="152">
        <f t="shared" si="5"/>
        <v>2.5071428571428571</v>
      </c>
      <c r="AS18" s="152"/>
      <c r="AT18" s="152"/>
    </row>
    <row r="19" spans="1:46" ht="12.75" thickBot="1" x14ac:dyDescent="0.25">
      <c r="A19" s="110"/>
      <c r="B19" s="41" t="s">
        <v>261</v>
      </c>
      <c r="D19" s="157">
        <f t="shared" si="0"/>
        <v>17550</v>
      </c>
      <c r="E19" s="158"/>
      <c r="F19" s="159"/>
      <c r="H19" s="135">
        <v>21600</v>
      </c>
      <c r="I19" s="136"/>
      <c r="J19" s="137"/>
      <c r="L19" s="135">
        <v>17550</v>
      </c>
      <c r="M19" s="136"/>
      <c r="N19" s="137"/>
      <c r="P19" s="135">
        <v>22000</v>
      </c>
      <c r="Q19" s="136"/>
      <c r="R19" s="137"/>
      <c r="T19" s="135">
        <v>33500</v>
      </c>
      <c r="U19" s="136"/>
      <c r="V19" s="137"/>
      <c r="X19" s="135">
        <v>35000</v>
      </c>
      <c r="Y19" s="136"/>
      <c r="Z19" s="137"/>
      <c r="AB19" s="130">
        <f t="shared" si="1"/>
        <v>4.0625</v>
      </c>
      <c r="AC19" s="131"/>
      <c r="AD19" s="132"/>
      <c r="AF19" s="152">
        <f t="shared" si="2"/>
        <v>5</v>
      </c>
      <c r="AG19" s="152"/>
      <c r="AH19" s="152"/>
      <c r="AJ19" s="130">
        <f t="shared" si="3"/>
        <v>3.9886363636363638</v>
      </c>
      <c r="AK19" s="131"/>
      <c r="AL19" s="132"/>
      <c r="AN19" s="130">
        <f t="shared" si="4"/>
        <v>2.6194029850746268</v>
      </c>
      <c r="AO19" s="131"/>
      <c r="AP19" s="132"/>
      <c r="AR19" s="152">
        <f t="shared" si="5"/>
        <v>2.5071428571428571</v>
      </c>
      <c r="AS19" s="152"/>
      <c r="AT19" s="152"/>
    </row>
    <row r="20" spans="1:46" ht="12.75" thickBot="1" x14ac:dyDescent="0.25">
      <c r="A20" s="110"/>
      <c r="B20" s="41" t="s">
        <v>262</v>
      </c>
      <c r="D20" s="157">
        <f t="shared" si="0"/>
        <v>17550</v>
      </c>
      <c r="E20" s="158"/>
      <c r="F20" s="159"/>
      <c r="H20" s="135">
        <v>21600</v>
      </c>
      <c r="I20" s="136"/>
      <c r="J20" s="137"/>
      <c r="L20" s="135">
        <v>17550</v>
      </c>
      <c r="M20" s="136"/>
      <c r="N20" s="137"/>
      <c r="P20" s="135">
        <v>22000</v>
      </c>
      <c r="Q20" s="136"/>
      <c r="R20" s="137"/>
      <c r="T20" s="135">
        <v>31000</v>
      </c>
      <c r="U20" s="136"/>
      <c r="V20" s="137"/>
      <c r="X20" s="135">
        <v>35000</v>
      </c>
      <c r="Y20" s="136"/>
      <c r="Z20" s="137"/>
      <c r="AB20" s="130">
        <f t="shared" si="1"/>
        <v>4.0625</v>
      </c>
      <c r="AC20" s="131"/>
      <c r="AD20" s="132"/>
      <c r="AF20" s="152">
        <f t="shared" si="2"/>
        <v>5</v>
      </c>
      <c r="AG20" s="152"/>
      <c r="AH20" s="152"/>
      <c r="AJ20" s="130">
        <f t="shared" si="3"/>
        <v>3.9886363636363638</v>
      </c>
      <c r="AK20" s="131"/>
      <c r="AL20" s="132"/>
      <c r="AN20" s="130">
        <f t="shared" si="4"/>
        <v>2.8306451612903225</v>
      </c>
      <c r="AO20" s="131"/>
      <c r="AP20" s="132"/>
      <c r="AR20" s="152">
        <f t="shared" si="5"/>
        <v>2.5071428571428571</v>
      </c>
      <c r="AS20" s="152"/>
      <c r="AT20" s="152"/>
    </row>
    <row r="21" spans="1:46" ht="12.75" thickBot="1" x14ac:dyDescent="0.25">
      <c r="A21" s="110"/>
      <c r="B21" s="41" t="s">
        <v>263</v>
      </c>
      <c r="D21" s="157">
        <f t="shared" si="0"/>
        <v>17550</v>
      </c>
      <c r="E21" s="158"/>
      <c r="F21" s="159"/>
      <c r="H21" s="135">
        <v>21600</v>
      </c>
      <c r="I21" s="136"/>
      <c r="J21" s="137"/>
      <c r="L21" s="135">
        <v>17550</v>
      </c>
      <c r="M21" s="136"/>
      <c r="N21" s="137"/>
      <c r="P21" s="135">
        <v>22000</v>
      </c>
      <c r="Q21" s="136"/>
      <c r="R21" s="137"/>
      <c r="T21" s="135">
        <v>29850</v>
      </c>
      <c r="U21" s="136"/>
      <c r="V21" s="137"/>
      <c r="X21" s="135">
        <v>35000</v>
      </c>
      <c r="Y21" s="136"/>
      <c r="Z21" s="137"/>
      <c r="AB21" s="130">
        <f t="shared" si="1"/>
        <v>4.0625</v>
      </c>
      <c r="AC21" s="131"/>
      <c r="AD21" s="132"/>
      <c r="AF21" s="152">
        <f t="shared" si="2"/>
        <v>5</v>
      </c>
      <c r="AG21" s="152"/>
      <c r="AH21" s="152"/>
      <c r="AJ21" s="130">
        <f t="shared" si="3"/>
        <v>3.9886363636363638</v>
      </c>
      <c r="AK21" s="131"/>
      <c r="AL21" s="132"/>
      <c r="AN21" s="130">
        <f t="shared" si="4"/>
        <v>2.9396984924623117</v>
      </c>
      <c r="AO21" s="131"/>
      <c r="AP21" s="132"/>
      <c r="AR21" s="152">
        <f t="shared" si="5"/>
        <v>2.5071428571428571</v>
      </c>
      <c r="AS21" s="152"/>
      <c r="AT21" s="152"/>
    </row>
    <row r="22" spans="1:46" ht="16.5" customHeight="1" thickBot="1" x14ac:dyDescent="0.25">
      <c r="A22" s="38"/>
      <c r="B22" s="39"/>
      <c r="AB22" s="145">
        <f>SUM(AB7:AD21)</f>
        <v>60.87541364275468</v>
      </c>
      <c r="AC22" s="150"/>
      <c r="AD22" s="151"/>
      <c r="AE22" s="70"/>
      <c r="AF22" s="148">
        <f>SUM(AF7:AH21)</f>
        <v>73.903133903133906</v>
      </c>
      <c r="AG22" s="128"/>
      <c r="AH22" s="128"/>
      <c r="AI22" s="70"/>
      <c r="AJ22" s="145">
        <f>SUM(AJ7:AL21)</f>
        <v>63.824545454545458</v>
      </c>
      <c r="AK22" s="146"/>
      <c r="AL22" s="147"/>
      <c r="AM22" s="70"/>
      <c r="AN22" s="145">
        <f>SUM(AN7:AP21)</f>
        <v>41.845661867353137</v>
      </c>
      <c r="AO22" s="146"/>
      <c r="AP22" s="147"/>
      <c r="AQ22" s="70"/>
      <c r="AR22" s="148">
        <f>SUM(AR7:AT21)</f>
        <v>43.594994325339691</v>
      </c>
      <c r="AS22" s="128"/>
      <c r="AT22" s="128"/>
    </row>
    <row r="23" spans="1:46" ht="12.75" thickBot="1" x14ac:dyDescent="0.25">
      <c r="A23" s="149" t="s">
        <v>264</v>
      </c>
      <c r="B23" s="149"/>
      <c r="D23" s="128" t="s">
        <v>246</v>
      </c>
      <c r="E23" s="128"/>
      <c r="F23" s="128"/>
      <c r="H23" s="128" t="str">
        <f>'RECEPCIÓN DE PROPUESTAS'!C4</f>
        <v>ALIANZA TERRESTRE S.A.S.</v>
      </c>
      <c r="I23" s="128"/>
      <c r="J23" s="128"/>
      <c r="L23" s="128" t="str">
        <f>'RECEPCIÓN DE PROPUESTAS'!C6</f>
        <v>TRANSPORTES JAZZ S.A.S.</v>
      </c>
      <c r="M23" s="128"/>
      <c r="N23" s="128"/>
      <c r="P23" s="128" t="str">
        <f>'RECEPCIÓN DE PROPUESTAS'!C8</f>
        <v>COOMULTRANSCON</v>
      </c>
      <c r="Q23" s="128"/>
      <c r="R23" s="128"/>
      <c r="T23" s="128" t="str">
        <f>'RECEPCIÓN DE PROPUESTAS'!C10</f>
        <v>TRANSPORTE Y TURISMO 1 A S.A.S.</v>
      </c>
      <c r="U23" s="128"/>
      <c r="V23" s="128"/>
      <c r="X23" s="129" t="str">
        <f>'RECEPCIÓN DE PROPUESTAS'!C11</f>
        <v>TRANSPORTES ESPECIALES A&amp;S S.A.S. - TRANES</v>
      </c>
      <c r="Y23" s="129"/>
      <c r="Z23" s="129"/>
    </row>
    <row r="24" spans="1:46" ht="12.75" customHeight="1" thickBot="1" x14ac:dyDescent="0.25">
      <c r="A24" s="144" t="s">
        <v>264</v>
      </c>
      <c r="B24" s="110" t="s">
        <v>245</v>
      </c>
      <c r="D24" s="128"/>
      <c r="E24" s="128"/>
      <c r="F24" s="128"/>
      <c r="H24" s="128"/>
      <c r="I24" s="128"/>
      <c r="J24" s="128"/>
      <c r="L24" s="128"/>
      <c r="M24" s="128"/>
      <c r="N24" s="128"/>
      <c r="P24" s="128"/>
      <c r="Q24" s="128"/>
      <c r="R24" s="128"/>
      <c r="T24" s="128"/>
      <c r="U24" s="128"/>
      <c r="V24" s="128"/>
      <c r="X24" s="129"/>
      <c r="Y24" s="129"/>
      <c r="Z24" s="129"/>
      <c r="AB24" s="110" t="s">
        <v>353</v>
      </c>
      <c r="AC24" s="110"/>
      <c r="AD24" s="110"/>
      <c r="AF24" s="110" t="s">
        <v>353</v>
      </c>
      <c r="AG24" s="110"/>
      <c r="AH24" s="110"/>
      <c r="AJ24" s="110" t="s">
        <v>353</v>
      </c>
      <c r="AK24" s="110"/>
      <c r="AL24" s="110"/>
      <c r="AN24" s="110" t="s">
        <v>353</v>
      </c>
      <c r="AO24" s="110"/>
      <c r="AP24" s="110"/>
      <c r="AR24" s="110" t="s">
        <v>353</v>
      </c>
      <c r="AS24" s="110"/>
      <c r="AT24" s="110"/>
    </row>
    <row r="25" spans="1:46" ht="56.25" customHeight="1" thickBot="1" x14ac:dyDescent="0.25">
      <c r="A25" s="144"/>
      <c r="B25" s="110"/>
      <c r="D25" s="65" t="s">
        <v>265</v>
      </c>
      <c r="E25" s="40" t="s">
        <v>266</v>
      </c>
      <c r="F25" s="65" t="s">
        <v>267</v>
      </c>
      <c r="H25" s="65" t="s">
        <v>265</v>
      </c>
      <c r="I25" s="40" t="s">
        <v>266</v>
      </c>
      <c r="J25" s="65" t="s">
        <v>267</v>
      </c>
      <c r="L25" s="65" t="s">
        <v>265</v>
      </c>
      <c r="M25" s="40" t="s">
        <v>266</v>
      </c>
      <c r="N25" s="65" t="s">
        <v>267</v>
      </c>
      <c r="P25" s="65" t="s">
        <v>265</v>
      </c>
      <c r="Q25" s="40" t="s">
        <v>266</v>
      </c>
      <c r="R25" s="65" t="s">
        <v>267</v>
      </c>
      <c r="T25" s="65" t="s">
        <v>265</v>
      </c>
      <c r="U25" s="40" t="s">
        <v>266</v>
      </c>
      <c r="V25" s="65" t="s">
        <v>267</v>
      </c>
      <c r="X25" s="65" t="s">
        <v>265</v>
      </c>
      <c r="Y25" s="40" t="s">
        <v>266</v>
      </c>
      <c r="Z25" s="65" t="s">
        <v>267</v>
      </c>
      <c r="AB25" s="128" t="str">
        <f>'RECEPCIÓN DE PROPUESTAS'!C4</f>
        <v>ALIANZA TERRESTRE S.A.S.</v>
      </c>
      <c r="AC25" s="128"/>
      <c r="AD25" s="128"/>
      <c r="AF25" s="128" t="str">
        <f>'RECEPCIÓN DE PROPUESTAS'!C6</f>
        <v>TRANSPORTES JAZZ S.A.S.</v>
      </c>
      <c r="AG25" s="128"/>
      <c r="AH25" s="128"/>
      <c r="AJ25" s="128" t="str">
        <f>'RECEPCIÓN DE PROPUESTAS'!C8</f>
        <v>COOMULTRANSCON</v>
      </c>
      <c r="AK25" s="128"/>
      <c r="AL25" s="128"/>
      <c r="AN25" s="128" t="str">
        <f>'RECEPCIÓN DE PROPUESTAS'!C10</f>
        <v>TRANSPORTE Y TURISMO 1 A S.A.S.</v>
      </c>
      <c r="AO25" s="128"/>
      <c r="AP25" s="128"/>
      <c r="AR25" s="129" t="str">
        <f>'RECEPCIÓN DE PROPUESTAS'!C11</f>
        <v>TRANSPORTES ESPECIALES A&amp;S S.A.S. - TRANES</v>
      </c>
      <c r="AS25" s="129"/>
      <c r="AT25" s="129"/>
    </row>
    <row r="26" spans="1:46" ht="12.75" thickBot="1" x14ac:dyDescent="0.25">
      <c r="A26" s="110" t="s">
        <v>268</v>
      </c>
      <c r="B26" s="41" t="s">
        <v>269</v>
      </c>
      <c r="D26" s="42">
        <f t="shared" ref="D26:D43" si="6">MIN(H26,L26,P26,T26,X26)</f>
        <v>504300</v>
      </c>
      <c r="E26" s="42">
        <f t="shared" ref="E26:E43" si="7">MIN(I26,M26,Q26,U26,Y26)</f>
        <v>230000</v>
      </c>
      <c r="F26" s="42">
        <f t="shared" ref="F26:F43" si="8">MIN(J26,N26,R26,V26,Z26)</f>
        <v>4000</v>
      </c>
      <c r="H26" s="43">
        <v>598000</v>
      </c>
      <c r="I26" s="43">
        <v>230000</v>
      </c>
      <c r="J26" s="43">
        <v>10000</v>
      </c>
      <c r="L26" s="45">
        <v>925440</v>
      </c>
      <c r="M26" s="45">
        <v>750000</v>
      </c>
      <c r="N26" s="45">
        <v>4000</v>
      </c>
      <c r="P26" s="44">
        <v>520000</v>
      </c>
      <c r="Q26" s="44">
        <f>(+P26+(P26*60%))/2</f>
        <v>416000</v>
      </c>
      <c r="R26" s="44">
        <v>17000</v>
      </c>
      <c r="T26" s="44">
        <v>945000</v>
      </c>
      <c r="U26" s="44">
        <v>1512000</v>
      </c>
      <c r="V26" s="44">
        <v>35230</v>
      </c>
      <c r="X26" s="43">
        <v>504300</v>
      </c>
      <c r="Y26" s="43">
        <v>290000</v>
      </c>
      <c r="Z26" s="43">
        <v>21600</v>
      </c>
      <c r="AB26" s="74">
        <f t="shared" ref="AB26:AB43" si="9">D26*4/H26</f>
        <v>3.3732441471571906</v>
      </c>
      <c r="AC26" s="74">
        <f t="shared" ref="AC26:AC43" si="10">E26*8/I26</f>
        <v>8</v>
      </c>
      <c r="AD26" s="74">
        <f t="shared" ref="AD26:AD43" si="11">F26*1/J26</f>
        <v>0.4</v>
      </c>
      <c r="AF26" s="74">
        <f t="shared" ref="AF26:AF43" si="12">D26*4/L26</f>
        <v>2.1797199170124482</v>
      </c>
      <c r="AG26" s="74">
        <f t="shared" ref="AG26:AG43" si="13">E26*8/M26</f>
        <v>2.4533333333333331</v>
      </c>
      <c r="AH26" s="74">
        <f t="shared" ref="AH26:AH43" si="14">F26*1/N26</f>
        <v>1</v>
      </c>
      <c r="AJ26" s="77">
        <f t="shared" ref="AJ26:AJ43" si="15">D26*4/P26</f>
        <v>3.879230769230769</v>
      </c>
      <c r="AK26" s="74">
        <f t="shared" ref="AK26:AK43" si="16">E26*8/Q26</f>
        <v>4.4230769230769234</v>
      </c>
      <c r="AL26" s="74">
        <f t="shared" ref="AL26:AL43" si="17">F26*1/R26</f>
        <v>0.23529411764705882</v>
      </c>
      <c r="AN26" s="74">
        <f t="shared" ref="AN26:AN43" si="18">D26*4/T26</f>
        <v>2.1346031746031744</v>
      </c>
      <c r="AO26" s="74">
        <f t="shared" ref="AO26:AO43" si="19">E26*8/U26</f>
        <v>1.216931216931217</v>
      </c>
      <c r="AP26" s="74">
        <f t="shared" ref="AP26:AP43" si="20">F26*1/V26</f>
        <v>0.11353959693443089</v>
      </c>
      <c r="AR26" s="74">
        <f t="shared" ref="AR26:AR43" si="21">D26*4/X26</f>
        <v>4</v>
      </c>
      <c r="AS26" s="74">
        <f t="shared" ref="AS26:AS43" si="22">E26*8/Y26</f>
        <v>6.3448275862068968</v>
      </c>
      <c r="AT26" s="74">
        <f t="shared" ref="AT26:AT43" si="23">F26*1/Z26</f>
        <v>0.18518518518518517</v>
      </c>
    </row>
    <row r="27" spans="1:46" ht="12.75" thickBot="1" x14ac:dyDescent="0.25">
      <c r="A27" s="110"/>
      <c r="B27" s="41" t="s">
        <v>270</v>
      </c>
      <c r="D27" s="42">
        <f t="shared" si="6"/>
        <v>450000</v>
      </c>
      <c r="E27" s="42">
        <f t="shared" si="7"/>
        <v>230000</v>
      </c>
      <c r="F27" s="42">
        <f t="shared" si="8"/>
        <v>4000</v>
      </c>
      <c r="H27" s="43">
        <v>550000</v>
      </c>
      <c r="I27" s="43">
        <v>230000</v>
      </c>
      <c r="J27" s="43">
        <v>10000</v>
      </c>
      <c r="L27" s="45">
        <v>825000</v>
      </c>
      <c r="M27" s="45">
        <v>650000</v>
      </c>
      <c r="N27" s="45">
        <v>4000</v>
      </c>
      <c r="P27" s="44">
        <v>450000</v>
      </c>
      <c r="Q27" s="44">
        <f t="shared" ref="Q27:Q53" si="24">(+P27+(P27*60%))/2</f>
        <v>360000</v>
      </c>
      <c r="R27" s="44">
        <v>17000</v>
      </c>
      <c r="T27" s="44">
        <v>529200</v>
      </c>
      <c r="U27" s="44">
        <v>846720</v>
      </c>
      <c r="V27" s="44">
        <v>35230</v>
      </c>
      <c r="X27" s="43">
        <v>504300</v>
      </c>
      <c r="Y27" s="43">
        <v>290000</v>
      </c>
      <c r="Z27" s="43">
        <v>21600</v>
      </c>
      <c r="AB27" s="74">
        <f t="shared" si="9"/>
        <v>3.2727272727272729</v>
      </c>
      <c r="AC27" s="74">
        <f t="shared" si="10"/>
        <v>8</v>
      </c>
      <c r="AD27" s="74">
        <f t="shared" si="11"/>
        <v>0.4</v>
      </c>
      <c r="AF27" s="74">
        <f t="shared" si="12"/>
        <v>2.1818181818181817</v>
      </c>
      <c r="AG27" s="74">
        <f t="shared" si="13"/>
        <v>2.8307692307692309</v>
      </c>
      <c r="AH27" s="74">
        <f t="shared" si="14"/>
        <v>1</v>
      </c>
      <c r="AJ27" s="77">
        <f t="shared" si="15"/>
        <v>4</v>
      </c>
      <c r="AK27" s="74">
        <f t="shared" si="16"/>
        <v>5.1111111111111107</v>
      </c>
      <c r="AL27" s="74">
        <f t="shared" si="17"/>
        <v>0.23529411764705882</v>
      </c>
      <c r="AN27" s="74">
        <f t="shared" si="18"/>
        <v>3.4013605442176869</v>
      </c>
      <c r="AO27" s="74">
        <f t="shared" si="19"/>
        <v>2.1730914588057444</v>
      </c>
      <c r="AP27" s="74">
        <f t="shared" si="20"/>
        <v>0.11353959693443089</v>
      </c>
      <c r="AR27" s="74">
        <f t="shared" si="21"/>
        <v>3.569303985722784</v>
      </c>
      <c r="AS27" s="74">
        <f t="shared" si="22"/>
        <v>6.3448275862068968</v>
      </c>
      <c r="AT27" s="74">
        <f t="shared" si="23"/>
        <v>0.18518518518518517</v>
      </c>
    </row>
    <row r="28" spans="1:46" ht="12.75" thickBot="1" x14ac:dyDescent="0.25">
      <c r="A28" s="110"/>
      <c r="B28" s="41" t="s">
        <v>271</v>
      </c>
      <c r="D28" s="42">
        <f t="shared" si="6"/>
        <v>450000</v>
      </c>
      <c r="E28" s="42">
        <f t="shared" si="7"/>
        <v>230000</v>
      </c>
      <c r="F28" s="42">
        <f t="shared" si="8"/>
        <v>4000</v>
      </c>
      <c r="H28" s="43">
        <v>550000</v>
      </c>
      <c r="I28" s="43">
        <v>230000</v>
      </c>
      <c r="J28" s="43">
        <v>10000</v>
      </c>
      <c r="L28" s="45">
        <v>825000</v>
      </c>
      <c r="M28" s="45">
        <v>650000</v>
      </c>
      <c r="N28" s="45">
        <v>4000</v>
      </c>
      <c r="P28" s="44">
        <v>450000</v>
      </c>
      <c r="Q28" s="44">
        <f t="shared" si="24"/>
        <v>360000</v>
      </c>
      <c r="R28" s="44">
        <v>17000</v>
      </c>
      <c r="T28" s="44">
        <v>614250</v>
      </c>
      <c r="U28" s="44">
        <v>982800</v>
      </c>
      <c r="V28" s="44">
        <v>35230</v>
      </c>
      <c r="X28" s="43">
        <v>504300</v>
      </c>
      <c r="Y28" s="43">
        <v>290000</v>
      </c>
      <c r="Z28" s="43">
        <v>21600</v>
      </c>
      <c r="AB28" s="74">
        <f t="shared" si="9"/>
        <v>3.2727272727272729</v>
      </c>
      <c r="AC28" s="74">
        <f t="shared" si="10"/>
        <v>8</v>
      </c>
      <c r="AD28" s="74">
        <f t="shared" si="11"/>
        <v>0.4</v>
      </c>
      <c r="AF28" s="74">
        <f t="shared" si="12"/>
        <v>2.1818181818181817</v>
      </c>
      <c r="AG28" s="74">
        <f t="shared" si="13"/>
        <v>2.8307692307692309</v>
      </c>
      <c r="AH28" s="74">
        <f t="shared" si="14"/>
        <v>1</v>
      </c>
      <c r="AJ28" s="77">
        <f t="shared" si="15"/>
        <v>4</v>
      </c>
      <c r="AK28" s="74">
        <f t="shared" si="16"/>
        <v>5.1111111111111107</v>
      </c>
      <c r="AL28" s="74">
        <f t="shared" si="17"/>
        <v>0.23529411764705882</v>
      </c>
      <c r="AN28" s="74">
        <f t="shared" si="18"/>
        <v>2.9304029304029302</v>
      </c>
      <c r="AO28" s="74">
        <f t="shared" si="19"/>
        <v>1.8722018722018723</v>
      </c>
      <c r="AP28" s="74">
        <f t="shared" si="20"/>
        <v>0.11353959693443089</v>
      </c>
      <c r="AR28" s="74">
        <f t="shared" si="21"/>
        <v>3.569303985722784</v>
      </c>
      <c r="AS28" s="74">
        <f t="shared" si="22"/>
        <v>6.3448275862068968</v>
      </c>
      <c r="AT28" s="74">
        <f t="shared" si="23"/>
        <v>0.18518518518518517</v>
      </c>
    </row>
    <row r="29" spans="1:46" ht="12.75" thickBot="1" x14ac:dyDescent="0.25">
      <c r="A29" s="110"/>
      <c r="B29" s="41" t="s">
        <v>272</v>
      </c>
      <c r="D29" s="42">
        <f t="shared" si="6"/>
        <v>357200</v>
      </c>
      <c r="E29" s="42">
        <f t="shared" si="7"/>
        <v>230000</v>
      </c>
      <c r="F29" s="42">
        <f t="shared" si="8"/>
        <v>4000</v>
      </c>
      <c r="H29" s="43">
        <v>490000</v>
      </c>
      <c r="I29" s="43">
        <v>230000</v>
      </c>
      <c r="J29" s="43">
        <v>10000</v>
      </c>
      <c r="L29" s="45">
        <v>625000</v>
      </c>
      <c r="M29" s="45">
        <v>450000</v>
      </c>
      <c r="N29" s="45">
        <v>4000</v>
      </c>
      <c r="P29" s="44">
        <v>450000</v>
      </c>
      <c r="Q29" s="44">
        <f t="shared" si="24"/>
        <v>360000</v>
      </c>
      <c r="R29" s="44">
        <v>17000</v>
      </c>
      <c r="T29" s="44">
        <v>567000</v>
      </c>
      <c r="U29" s="44">
        <v>907200</v>
      </c>
      <c r="V29" s="44">
        <v>35230</v>
      </c>
      <c r="X29" s="43">
        <v>357200</v>
      </c>
      <c r="Y29" s="43">
        <v>290000</v>
      </c>
      <c r="Z29" s="43">
        <v>21600</v>
      </c>
      <c r="AB29" s="74">
        <f t="shared" si="9"/>
        <v>2.9159183673469387</v>
      </c>
      <c r="AC29" s="74">
        <f t="shared" si="10"/>
        <v>8</v>
      </c>
      <c r="AD29" s="74">
        <f t="shared" si="11"/>
        <v>0.4</v>
      </c>
      <c r="AF29" s="74">
        <f t="shared" si="12"/>
        <v>2.2860800000000001</v>
      </c>
      <c r="AG29" s="74">
        <f t="shared" si="13"/>
        <v>4.0888888888888886</v>
      </c>
      <c r="AH29" s="74">
        <f t="shared" si="14"/>
        <v>1</v>
      </c>
      <c r="AJ29" s="77">
        <f t="shared" si="15"/>
        <v>3.1751111111111112</v>
      </c>
      <c r="AK29" s="74">
        <f t="shared" si="16"/>
        <v>5.1111111111111107</v>
      </c>
      <c r="AL29" s="74">
        <f t="shared" si="17"/>
        <v>0.23529411764705882</v>
      </c>
      <c r="AN29" s="74">
        <f t="shared" si="18"/>
        <v>2.5199294532627867</v>
      </c>
      <c r="AO29" s="74">
        <f t="shared" si="19"/>
        <v>2.0282186948853616</v>
      </c>
      <c r="AP29" s="74">
        <f t="shared" si="20"/>
        <v>0.11353959693443089</v>
      </c>
      <c r="AR29" s="74">
        <f t="shared" si="21"/>
        <v>4</v>
      </c>
      <c r="AS29" s="74">
        <f t="shared" si="22"/>
        <v>6.3448275862068968</v>
      </c>
      <c r="AT29" s="74">
        <f t="shared" si="23"/>
        <v>0.18518518518518517</v>
      </c>
    </row>
    <row r="30" spans="1:46" ht="12.75" thickBot="1" x14ac:dyDescent="0.25">
      <c r="A30" s="110"/>
      <c r="B30" s="41" t="s">
        <v>273</v>
      </c>
      <c r="D30" s="42">
        <f t="shared" si="6"/>
        <v>357200</v>
      </c>
      <c r="E30" s="42">
        <f t="shared" si="7"/>
        <v>230000</v>
      </c>
      <c r="F30" s="42">
        <f t="shared" si="8"/>
        <v>4000</v>
      </c>
      <c r="H30" s="43">
        <v>520000</v>
      </c>
      <c r="I30" s="43">
        <v>230000</v>
      </c>
      <c r="J30" s="43">
        <v>10000</v>
      </c>
      <c r="L30" s="45">
        <v>675000</v>
      </c>
      <c r="M30" s="45">
        <v>500000</v>
      </c>
      <c r="N30" s="45">
        <v>4000</v>
      </c>
      <c r="P30" s="44">
        <v>450000</v>
      </c>
      <c r="Q30" s="44">
        <f t="shared" si="24"/>
        <v>360000</v>
      </c>
      <c r="R30" s="44">
        <v>17000</v>
      </c>
      <c r="T30" s="44">
        <v>614250</v>
      </c>
      <c r="U30" s="44">
        <v>982800</v>
      </c>
      <c r="V30" s="44">
        <v>35230</v>
      </c>
      <c r="X30" s="43">
        <v>357200</v>
      </c>
      <c r="Y30" s="43">
        <v>290000</v>
      </c>
      <c r="Z30" s="43">
        <v>21600</v>
      </c>
      <c r="AB30" s="74">
        <f t="shared" si="9"/>
        <v>2.7476923076923079</v>
      </c>
      <c r="AC30" s="74">
        <f t="shared" si="10"/>
        <v>8</v>
      </c>
      <c r="AD30" s="74">
        <f t="shared" si="11"/>
        <v>0.4</v>
      </c>
      <c r="AF30" s="74">
        <f t="shared" si="12"/>
        <v>2.1167407407407408</v>
      </c>
      <c r="AG30" s="74">
        <f t="shared" si="13"/>
        <v>3.68</v>
      </c>
      <c r="AH30" s="74">
        <f t="shared" si="14"/>
        <v>1</v>
      </c>
      <c r="AJ30" s="77">
        <f t="shared" si="15"/>
        <v>3.1751111111111112</v>
      </c>
      <c r="AK30" s="74">
        <f t="shared" si="16"/>
        <v>5.1111111111111107</v>
      </c>
      <c r="AL30" s="74">
        <f t="shared" si="17"/>
        <v>0.23529411764705882</v>
      </c>
      <c r="AN30" s="74">
        <f t="shared" si="18"/>
        <v>2.326088726088726</v>
      </c>
      <c r="AO30" s="74">
        <f t="shared" si="19"/>
        <v>1.8722018722018723</v>
      </c>
      <c r="AP30" s="74">
        <f t="shared" si="20"/>
        <v>0.11353959693443089</v>
      </c>
      <c r="AR30" s="74">
        <f t="shared" si="21"/>
        <v>4</v>
      </c>
      <c r="AS30" s="74">
        <f t="shared" si="22"/>
        <v>6.3448275862068968</v>
      </c>
      <c r="AT30" s="74">
        <f t="shared" si="23"/>
        <v>0.18518518518518517</v>
      </c>
    </row>
    <row r="31" spans="1:46" ht="12.75" thickBot="1" x14ac:dyDescent="0.25">
      <c r="A31" s="110"/>
      <c r="B31" s="41" t="s">
        <v>274</v>
      </c>
      <c r="D31" s="42">
        <f t="shared" si="6"/>
        <v>333200</v>
      </c>
      <c r="E31" s="42">
        <f t="shared" si="7"/>
        <v>230000</v>
      </c>
      <c r="F31" s="42">
        <f t="shared" si="8"/>
        <v>4000</v>
      </c>
      <c r="H31" s="43">
        <v>400000</v>
      </c>
      <c r="I31" s="43">
        <v>230000</v>
      </c>
      <c r="J31" s="43">
        <v>10000</v>
      </c>
      <c r="L31" s="45">
        <v>675000</v>
      </c>
      <c r="M31" s="45">
        <v>500000</v>
      </c>
      <c r="N31" s="45">
        <v>4000</v>
      </c>
      <c r="P31" s="44">
        <v>480000</v>
      </c>
      <c r="Q31" s="44">
        <f t="shared" si="24"/>
        <v>384000</v>
      </c>
      <c r="R31" s="44">
        <v>17000</v>
      </c>
      <c r="T31" s="44">
        <v>614250</v>
      </c>
      <c r="U31" s="44">
        <v>982800</v>
      </c>
      <c r="V31" s="44">
        <v>35230</v>
      </c>
      <c r="X31" s="43">
        <v>333200</v>
      </c>
      <c r="Y31" s="43">
        <v>290000</v>
      </c>
      <c r="Z31" s="43">
        <v>21600</v>
      </c>
      <c r="AB31" s="74">
        <f t="shared" si="9"/>
        <v>3.3319999999999999</v>
      </c>
      <c r="AC31" s="74">
        <f t="shared" si="10"/>
        <v>8</v>
      </c>
      <c r="AD31" s="74">
        <f t="shared" si="11"/>
        <v>0.4</v>
      </c>
      <c r="AF31" s="74">
        <f t="shared" si="12"/>
        <v>1.9745185185185186</v>
      </c>
      <c r="AG31" s="74">
        <f t="shared" si="13"/>
        <v>3.68</v>
      </c>
      <c r="AH31" s="74">
        <f t="shared" si="14"/>
        <v>1</v>
      </c>
      <c r="AJ31" s="77">
        <f t="shared" si="15"/>
        <v>2.7766666666666668</v>
      </c>
      <c r="AK31" s="74">
        <f t="shared" si="16"/>
        <v>4.791666666666667</v>
      </c>
      <c r="AL31" s="74">
        <f t="shared" si="17"/>
        <v>0.23529411764705882</v>
      </c>
      <c r="AN31" s="74">
        <f t="shared" si="18"/>
        <v>2.1698005698005698</v>
      </c>
      <c r="AO31" s="74">
        <f t="shared" si="19"/>
        <v>1.8722018722018723</v>
      </c>
      <c r="AP31" s="74">
        <f t="shared" si="20"/>
        <v>0.11353959693443089</v>
      </c>
      <c r="AR31" s="74">
        <f t="shared" si="21"/>
        <v>4</v>
      </c>
      <c r="AS31" s="74">
        <f t="shared" si="22"/>
        <v>6.3448275862068968</v>
      </c>
      <c r="AT31" s="74">
        <f t="shared" si="23"/>
        <v>0.18518518518518517</v>
      </c>
    </row>
    <row r="32" spans="1:46" ht="12.75" thickBot="1" x14ac:dyDescent="0.25">
      <c r="A32" s="110"/>
      <c r="B32" s="46" t="s">
        <v>275</v>
      </c>
      <c r="D32" s="42">
        <f t="shared" si="6"/>
        <v>333200</v>
      </c>
      <c r="E32" s="42">
        <f t="shared" si="7"/>
        <v>230000</v>
      </c>
      <c r="F32" s="42">
        <f t="shared" si="8"/>
        <v>4000</v>
      </c>
      <c r="H32" s="43">
        <v>400000</v>
      </c>
      <c r="I32" s="43">
        <v>230000</v>
      </c>
      <c r="J32" s="43">
        <v>10000</v>
      </c>
      <c r="L32" s="45">
        <v>544000</v>
      </c>
      <c r="M32" s="45">
        <v>412720</v>
      </c>
      <c r="N32" s="45">
        <v>4000</v>
      </c>
      <c r="P32" s="44">
        <v>480000</v>
      </c>
      <c r="Q32" s="44">
        <f t="shared" si="24"/>
        <v>384000</v>
      </c>
      <c r="R32" s="44">
        <v>17000</v>
      </c>
      <c r="T32" s="44">
        <v>406350</v>
      </c>
      <c r="U32" s="44">
        <v>650160</v>
      </c>
      <c r="V32" s="44">
        <v>35230</v>
      </c>
      <c r="X32" s="43">
        <v>333200</v>
      </c>
      <c r="Y32" s="43">
        <v>290000</v>
      </c>
      <c r="Z32" s="43">
        <v>21600</v>
      </c>
      <c r="AB32" s="74">
        <f t="shared" si="9"/>
        <v>3.3319999999999999</v>
      </c>
      <c r="AC32" s="74">
        <f t="shared" si="10"/>
        <v>8</v>
      </c>
      <c r="AD32" s="74">
        <f t="shared" si="11"/>
        <v>0.4</v>
      </c>
      <c r="AF32" s="74">
        <f t="shared" si="12"/>
        <v>2.4500000000000002</v>
      </c>
      <c r="AG32" s="74">
        <f t="shared" si="13"/>
        <v>4.4582283388253536</v>
      </c>
      <c r="AH32" s="74">
        <f t="shared" si="14"/>
        <v>1</v>
      </c>
      <c r="AJ32" s="77">
        <f t="shared" si="15"/>
        <v>2.7766666666666668</v>
      </c>
      <c r="AK32" s="74">
        <f t="shared" si="16"/>
        <v>4.791666666666667</v>
      </c>
      <c r="AL32" s="74">
        <f t="shared" si="17"/>
        <v>0.23529411764705882</v>
      </c>
      <c r="AN32" s="74">
        <f t="shared" si="18"/>
        <v>3.2799310938845823</v>
      </c>
      <c r="AO32" s="74">
        <f t="shared" si="19"/>
        <v>2.8300725975144578</v>
      </c>
      <c r="AP32" s="74">
        <f t="shared" si="20"/>
        <v>0.11353959693443089</v>
      </c>
      <c r="AR32" s="74">
        <f t="shared" si="21"/>
        <v>4</v>
      </c>
      <c r="AS32" s="74">
        <f t="shared" si="22"/>
        <v>6.3448275862068968</v>
      </c>
      <c r="AT32" s="74">
        <f t="shared" si="23"/>
        <v>0.18518518518518517</v>
      </c>
    </row>
    <row r="33" spans="1:46" ht="12.75" thickBot="1" x14ac:dyDescent="0.25">
      <c r="A33" s="110"/>
      <c r="B33" s="41" t="s">
        <v>276</v>
      </c>
      <c r="D33" s="42">
        <f t="shared" si="6"/>
        <v>384200</v>
      </c>
      <c r="E33" s="42">
        <f t="shared" si="7"/>
        <v>230000</v>
      </c>
      <c r="F33" s="42">
        <f t="shared" si="8"/>
        <v>4000</v>
      </c>
      <c r="H33" s="43">
        <v>450000</v>
      </c>
      <c r="I33" s="43">
        <v>230000</v>
      </c>
      <c r="J33" s="43">
        <v>10000</v>
      </c>
      <c r="L33" s="45">
        <v>567490</v>
      </c>
      <c r="M33" s="45">
        <v>319858</v>
      </c>
      <c r="N33" s="45">
        <v>4000</v>
      </c>
      <c r="P33" s="44">
        <v>420000</v>
      </c>
      <c r="Q33" s="44">
        <f t="shared" si="24"/>
        <v>336000</v>
      </c>
      <c r="R33" s="44">
        <v>17000</v>
      </c>
      <c r="T33" s="44">
        <v>472500</v>
      </c>
      <c r="U33" s="44">
        <v>756000</v>
      </c>
      <c r="V33" s="44">
        <v>35230</v>
      </c>
      <c r="X33" s="43">
        <v>384200</v>
      </c>
      <c r="Y33" s="43">
        <v>290000</v>
      </c>
      <c r="Z33" s="43">
        <v>21600</v>
      </c>
      <c r="AB33" s="74">
        <f t="shared" si="9"/>
        <v>3.415111111111111</v>
      </c>
      <c r="AC33" s="74">
        <f t="shared" si="10"/>
        <v>8</v>
      </c>
      <c r="AD33" s="74">
        <f t="shared" si="11"/>
        <v>0.4</v>
      </c>
      <c r="AF33" s="74">
        <f t="shared" si="12"/>
        <v>2.7080653403584205</v>
      </c>
      <c r="AG33" s="74">
        <f t="shared" si="13"/>
        <v>5.7525526952585206</v>
      </c>
      <c r="AH33" s="74">
        <f t="shared" si="14"/>
        <v>1</v>
      </c>
      <c r="AJ33" s="77">
        <f t="shared" si="15"/>
        <v>3.6590476190476191</v>
      </c>
      <c r="AK33" s="74">
        <f t="shared" si="16"/>
        <v>5.4761904761904763</v>
      </c>
      <c r="AL33" s="74">
        <f t="shared" si="17"/>
        <v>0.23529411764705882</v>
      </c>
      <c r="AN33" s="74">
        <f t="shared" si="18"/>
        <v>3.2524867724867725</v>
      </c>
      <c r="AO33" s="74">
        <f t="shared" si="19"/>
        <v>2.4338624338624339</v>
      </c>
      <c r="AP33" s="74">
        <f t="shared" si="20"/>
        <v>0.11353959693443089</v>
      </c>
      <c r="AR33" s="74">
        <f t="shared" si="21"/>
        <v>4</v>
      </c>
      <c r="AS33" s="74">
        <f t="shared" si="22"/>
        <v>6.3448275862068968</v>
      </c>
      <c r="AT33" s="74">
        <f t="shared" si="23"/>
        <v>0.18518518518518517</v>
      </c>
    </row>
    <row r="34" spans="1:46" ht="12.75" thickBot="1" x14ac:dyDescent="0.25">
      <c r="A34" s="110"/>
      <c r="B34" s="41" t="s">
        <v>277</v>
      </c>
      <c r="D34" s="42">
        <f t="shared" si="6"/>
        <v>295000</v>
      </c>
      <c r="E34" s="42">
        <f t="shared" si="7"/>
        <v>230000</v>
      </c>
      <c r="F34" s="42">
        <f t="shared" si="8"/>
        <v>4000</v>
      </c>
      <c r="H34" s="43">
        <v>295000</v>
      </c>
      <c r="I34" s="43">
        <v>230000</v>
      </c>
      <c r="J34" s="43">
        <v>10000</v>
      </c>
      <c r="L34" s="45">
        <v>361130</v>
      </c>
      <c r="M34" s="45">
        <v>309540</v>
      </c>
      <c r="N34" s="45">
        <v>4000</v>
      </c>
      <c r="P34" s="44">
        <v>350000</v>
      </c>
      <c r="Q34" s="44">
        <f t="shared" si="24"/>
        <v>280000</v>
      </c>
      <c r="R34" s="44">
        <v>17000</v>
      </c>
      <c r="T34" s="44">
        <v>311850</v>
      </c>
      <c r="U34" s="44">
        <v>498960</v>
      </c>
      <c r="V34" s="44">
        <v>35230</v>
      </c>
      <c r="X34" s="43">
        <v>324200</v>
      </c>
      <c r="Y34" s="43">
        <v>290000</v>
      </c>
      <c r="Z34" s="43">
        <v>21600</v>
      </c>
      <c r="AB34" s="74">
        <f t="shared" si="9"/>
        <v>4</v>
      </c>
      <c r="AC34" s="74">
        <f t="shared" si="10"/>
        <v>8</v>
      </c>
      <c r="AD34" s="74">
        <f t="shared" si="11"/>
        <v>0.4</v>
      </c>
      <c r="AF34" s="74">
        <f t="shared" si="12"/>
        <v>3.2675213911887684</v>
      </c>
      <c r="AG34" s="74">
        <f t="shared" si="13"/>
        <v>5.9443044517671382</v>
      </c>
      <c r="AH34" s="74">
        <f t="shared" si="14"/>
        <v>1</v>
      </c>
      <c r="AJ34" s="77">
        <f t="shared" si="15"/>
        <v>3.3714285714285714</v>
      </c>
      <c r="AK34" s="74">
        <f t="shared" si="16"/>
        <v>6.5714285714285712</v>
      </c>
      <c r="AL34" s="74">
        <f t="shared" si="17"/>
        <v>0.23529411764705882</v>
      </c>
      <c r="AN34" s="74">
        <f t="shared" si="18"/>
        <v>3.7838704505371172</v>
      </c>
      <c r="AO34" s="74">
        <f t="shared" si="19"/>
        <v>3.6876703543370208</v>
      </c>
      <c r="AP34" s="74">
        <f t="shared" si="20"/>
        <v>0.11353959693443089</v>
      </c>
      <c r="AR34" s="74">
        <f t="shared" si="21"/>
        <v>3.6397285626156695</v>
      </c>
      <c r="AS34" s="74">
        <f t="shared" si="22"/>
        <v>6.3448275862068968</v>
      </c>
      <c r="AT34" s="74">
        <f t="shared" si="23"/>
        <v>0.18518518518518517</v>
      </c>
    </row>
    <row r="35" spans="1:46" ht="12.75" thickBot="1" x14ac:dyDescent="0.25">
      <c r="A35" s="110" t="s">
        <v>278</v>
      </c>
      <c r="B35" s="41" t="s">
        <v>279</v>
      </c>
      <c r="D35" s="42">
        <f t="shared" si="6"/>
        <v>333200</v>
      </c>
      <c r="E35" s="42">
        <f t="shared" si="7"/>
        <v>230000</v>
      </c>
      <c r="F35" s="42">
        <f t="shared" si="8"/>
        <v>4000</v>
      </c>
      <c r="H35" s="43">
        <v>380000</v>
      </c>
      <c r="I35" s="43">
        <v>230000</v>
      </c>
      <c r="J35" s="43">
        <v>10000</v>
      </c>
      <c r="L35" s="45">
        <v>470000</v>
      </c>
      <c r="M35" s="45">
        <v>400000</v>
      </c>
      <c r="N35" s="45">
        <v>4000</v>
      </c>
      <c r="P35" s="44">
        <v>400000</v>
      </c>
      <c r="Q35" s="44">
        <f t="shared" si="24"/>
        <v>320000</v>
      </c>
      <c r="R35" s="44">
        <v>17000</v>
      </c>
      <c r="T35" s="44">
        <v>411075</v>
      </c>
      <c r="U35" s="44">
        <v>657720</v>
      </c>
      <c r="V35" s="44">
        <v>35230</v>
      </c>
      <c r="X35" s="43">
        <v>333200</v>
      </c>
      <c r="Y35" s="43">
        <v>290000</v>
      </c>
      <c r="Z35" s="43">
        <v>21600</v>
      </c>
      <c r="AB35" s="74">
        <f t="shared" si="9"/>
        <v>3.5073684210526315</v>
      </c>
      <c r="AC35" s="74">
        <f t="shared" si="10"/>
        <v>8</v>
      </c>
      <c r="AD35" s="74">
        <f t="shared" si="11"/>
        <v>0.4</v>
      </c>
      <c r="AF35" s="74">
        <f t="shared" si="12"/>
        <v>2.835744680851064</v>
      </c>
      <c r="AG35" s="74">
        <f t="shared" si="13"/>
        <v>4.5999999999999996</v>
      </c>
      <c r="AH35" s="74">
        <f t="shared" si="14"/>
        <v>1</v>
      </c>
      <c r="AJ35" s="77">
        <f t="shared" si="15"/>
        <v>3.3319999999999999</v>
      </c>
      <c r="AK35" s="74">
        <f t="shared" si="16"/>
        <v>5.75</v>
      </c>
      <c r="AL35" s="74">
        <f t="shared" si="17"/>
        <v>0.23529411764705882</v>
      </c>
      <c r="AN35" s="74">
        <f t="shared" si="18"/>
        <v>3.2422307364836103</v>
      </c>
      <c r="AO35" s="74">
        <f t="shared" si="19"/>
        <v>2.7975430274280848</v>
      </c>
      <c r="AP35" s="74">
        <f t="shared" si="20"/>
        <v>0.11353959693443089</v>
      </c>
      <c r="AR35" s="74">
        <f t="shared" si="21"/>
        <v>4</v>
      </c>
      <c r="AS35" s="74">
        <f t="shared" si="22"/>
        <v>6.3448275862068968</v>
      </c>
      <c r="AT35" s="74">
        <f t="shared" si="23"/>
        <v>0.18518518518518517</v>
      </c>
    </row>
    <row r="36" spans="1:46" ht="12.75" thickBot="1" x14ac:dyDescent="0.25">
      <c r="A36" s="110"/>
      <c r="B36" s="41" t="s">
        <v>280</v>
      </c>
      <c r="D36" s="42">
        <f t="shared" si="6"/>
        <v>300000</v>
      </c>
      <c r="E36" s="42">
        <f t="shared" si="7"/>
        <v>230000</v>
      </c>
      <c r="F36" s="42">
        <f t="shared" si="8"/>
        <v>4000</v>
      </c>
      <c r="H36" s="43">
        <v>300000</v>
      </c>
      <c r="I36" s="43">
        <v>230000</v>
      </c>
      <c r="J36" s="43">
        <v>10000</v>
      </c>
      <c r="L36" s="45">
        <v>420000</v>
      </c>
      <c r="M36" s="45">
        <v>350000</v>
      </c>
      <c r="N36" s="45">
        <v>4000</v>
      </c>
      <c r="P36" s="44">
        <v>400000</v>
      </c>
      <c r="Q36" s="44">
        <f t="shared" si="24"/>
        <v>320000</v>
      </c>
      <c r="R36" s="44">
        <v>17000</v>
      </c>
      <c r="T36" s="44">
        <v>378000</v>
      </c>
      <c r="U36" s="44">
        <v>604800</v>
      </c>
      <c r="V36" s="44">
        <v>35230</v>
      </c>
      <c r="X36" s="43">
        <v>333200</v>
      </c>
      <c r="Y36" s="43">
        <v>290000</v>
      </c>
      <c r="Z36" s="43">
        <v>21600</v>
      </c>
      <c r="AB36" s="74">
        <f t="shared" si="9"/>
        <v>4</v>
      </c>
      <c r="AC36" s="74">
        <f t="shared" si="10"/>
        <v>8</v>
      </c>
      <c r="AD36" s="74">
        <f t="shared" si="11"/>
        <v>0.4</v>
      </c>
      <c r="AF36" s="74">
        <f t="shared" si="12"/>
        <v>2.8571428571428572</v>
      </c>
      <c r="AG36" s="74">
        <f t="shared" si="13"/>
        <v>5.2571428571428571</v>
      </c>
      <c r="AH36" s="74">
        <f t="shared" si="14"/>
        <v>1</v>
      </c>
      <c r="AJ36" s="77">
        <f t="shared" si="15"/>
        <v>3</v>
      </c>
      <c r="AK36" s="74">
        <f t="shared" si="16"/>
        <v>5.75</v>
      </c>
      <c r="AL36" s="74">
        <f t="shared" si="17"/>
        <v>0.23529411764705882</v>
      </c>
      <c r="AN36" s="74">
        <f t="shared" si="18"/>
        <v>3.1746031746031744</v>
      </c>
      <c r="AO36" s="74">
        <f t="shared" si="19"/>
        <v>3.0423280423280423</v>
      </c>
      <c r="AP36" s="74">
        <f t="shared" si="20"/>
        <v>0.11353959693443089</v>
      </c>
      <c r="AR36" s="74">
        <f t="shared" si="21"/>
        <v>3.6014405762304924</v>
      </c>
      <c r="AS36" s="74">
        <f t="shared" si="22"/>
        <v>6.3448275862068968</v>
      </c>
      <c r="AT36" s="74">
        <f t="shared" si="23"/>
        <v>0.18518518518518517</v>
      </c>
    </row>
    <row r="37" spans="1:46" ht="12.75" thickBot="1" x14ac:dyDescent="0.25">
      <c r="A37" s="110"/>
      <c r="B37" s="46" t="s">
        <v>281</v>
      </c>
      <c r="D37" s="42">
        <f t="shared" si="6"/>
        <v>290000</v>
      </c>
      <c r="E37" s="42">
        <f t="shared" si="7"/>
        <v>230000</v>
      </c>
      <c r="F37" s="42">
        <f t="shared" si="8"/>
        <v>4000</v>
      </c>
      <c r="H37" s="43">
        <v>290000</v>
      </c>
      <c r="I37" s="43">
        <v>230000</v>
      </c>
      <c r="J37" s="43">
        <v>10000</v>
      </c>
      <c r="L37" s="45">
        <v>400000</v>
      </c>
      <c r="M37" s="45">
        <v>320000</v>
      </c>
      <c r="N37" s="45">
        <v>4000</v>
      </c>
      <c r="P37" s="44">
        <v>380000</v>
      </c>
      <c r="Q37" s="44">
        <f t="shared" si="24"/>
        <v>304000</v>
      </c>
      <c r="R37" s="44">
        <v>17000</v>
      </c>
      <c r="T37" s="44">
        <v>378000</v>
      </c>
      <c r="U37" s="44">
        <v>604800</v>
      </c>
      <c r="V37" s="44">
        <v>35230</v>
      </c>
      <c r="X37" s="43">
        <v>333200</v>
      </c>
      <c r="Y37" s="43">
        <v>290000</v>
      </c>
      <c r="Z37" s="43">
        <v>21600</v>
      </c>
      <c r="AB37" s="74">
        <f t="shared" si="9"/>
        <v>4</v>
      </c>
      <c r="AC37" s="74">
        <f t="shared" si="10"/>
        <v>8</v>
      </c>
      <c r="AD37" s="74">
        <f t="shared" si="11"/>
        <v>0.4</v>
      </c>
      <c r="AF37" s="74">
        <f t="shared" si="12"/>
        <v>2.9</v>
      </c>
      <c r="AG37" s="74">
        <f t="shared" si="13"/>
        <v>5.75</v>
      </c>
      <c r="AH37" s="74">
        <f t="shared" si="14"/>
        <v>1</v>
      </c>
      <c r="AJ37" s="77">
        <f t="shared" si="15"/>
        <v>3.0526315789473686</v>
      </c>
      <c r="AK37" s="74">
        <f t="shared" si="16"/>
        <v>6.0526315789473681</v>
      </c>
      <c r="AL37" s="74">
        <f t="shared" si="17"/>
        <v>0.23529411764705882</v>
      </c>
      <c r="AN37" s="74">
        <f t="shared" si="18"/>
        <v>3.0687830687830688</v>
      </c>
      <c r="AO37" s="74">
        <f t="shared" si="19"/>
        <v>3.0423280423280423</v>
      </c>
      <c r="AP37" s="74">
        <f t="shared" si="20"/>
        <v>0.11353959693443089</v>
      </c>
      <c r="AR37" s="74">
        <f t="shared" si="21"/>
        <v>3.4813925570228093</v>
      </c>
      <c r="AS37" s="74">
        <f t="shared" si="22"/>
        <v>6.3448275862068968</v>
      </c>
      <c r="AT37" s="74">
        <f t="shared" si="23"/>
        <v>0.18518518518518517</v>
      </c>
    </row>
    <row r="38" spans="1:46" ht="12.75" thickBot="1" x14ac:dyDescent="0.25">
      <c r="A38" s="110"/>
      <c r="B38" s="41" t="s">
        <v>282</v>
      </c>
      <c r="D38" s="42">
        <f t="shared" si="6"/>
        <v>500000</v>
      </c>
      <c r="E38" s="42">
        <f t="shared" si="7"/>
        <v>230000</v>
      </c>
      <c r="F38" s="42">
        <f t="shared" si="8"/>
        <v>4000</v>
      </c>
      <c r="H38" s="43">
        <v>500000</v>
      </c>
      <c r="I38" s="43">
        <v>230000</v>
      </c>
      <c r="J38" s="43">
        <v>10000</v>
      </c>
      <c r="L38" s="45">
        <v>660352</v>
      </c>
      <c r="M38" s="45">
        <v>526278</v>
      </c>
      <c r="N38" s="45">
        <v>4000</v>
      </c>
      <c r="P38" s="44">
        <v>520000</v>
      </c>
      <c r="Q38" s="44">
        <f t="shared" si="24"/>
        <v>416000</v>
      </c>
      <c r="R38" s="44">
        <v>17000</v>
      </c>
      <c r="T38" s="44">
        <v>529200</v>
      </c>
      <c r="U38" s="44">
        <v>846720</v>
      </c>
      <c r="V38" s="44">
        <v>35230</v>
      </c>
      <c r="X38" s="43">
        <v>675000</v>
      </c>
      <c r="Y38" s="43">
        <v>290000</v>
      </c>
      <c r="Z38" s="43">
        <v>21600</v>
      </c>
      <c r="AB38" s="74">
        <f t="shared" si="9"/>
        <v>4</v>
      </c>
      <c r="AC38" s="74">
        <f t="shared" si="10"/>
        <v>8</v>
      </c>
      <c r="AD38" s="74">
        <f t="shared" si="11"/>
        <v>0.4</v>
      </c>
      <c r="AF38" s="74">
        <f t="shared" si="12"/>
        <v>3.0286877301802675</v>
      </c>
      <c r="AG38" s="74">
        <f t="shared" si="13"/>
        <v>3.4962510308240131</v>
      </c>
      <c r="AH38" s="74">
        <f t="shared" si="14"/>
        <v>1</v>
      </c>
      <c r="AJ38" s="77">
        <f t="shared" si="15"/>
        <v>3.8461538461538463</v>
      </c>
      <c r="AK38" s="74">
        <f t="shared" si="16"/>
        <v>4.4230769230769234</v>
      </c>
      <c r="AL38" s="74">
        <f t="shared" si="17"/>
        <v>0.23529411764705882</v>
      </c>
      <c r="AN38" s="74">
        <f t="shared" si="18"/>
        <v>3.7792894935752077</v>
      </c>
      <c r="AO38" s="74">
        <f t="shared" si="19"/>
        <v>2.1730914588057444</v>
      </c>
      <c r="AP38" s="74">
        <f t="shared" si="20"/>
        <v>0.11353959693443089</v>
      </c>
      <c r="AR38" s="74">
        <f t="shared" si="21"/>
        <v>2.9629629629629628</v>
      </c>
      <c r="AS38" s="74">
        <f t="shared" si="22"/>
        <v>6.3448275862068968</v>
      </c>
      <c r="AT38" s="74">
        <f t="shared" si="23"/>
        <v>0.18518518518518517</v>
      </c>
    </row>
    <row r="39" spans="1:46" ht="12.75" thickBot="1" x14ac:dyDescent="0.25">
      <c r="A39" s="110"/>
      <c r="B39" s="41" t="s">
        <v>283</v>
      </c>
      <c r="D39" s="42">
        <f t="shared" si="6"/>
        <v>333200</v>
      </c>
      <c r="E39" s="42">
        <f t="shared" si="7"/>
        <v>230000</v>
      </c>
      <c r="F39" s="42">
        <f t="shared" si="8"/>
        <v>4000</v>
      </c>
      <c r="H39" s="43">
        <v>500000</v>
      </c>
      <c r="I39" s="43">
        <v>230000</v>
      </c>
      <c r="J39" s="43">
        <v>10000</v>
      </c>
      <c r="L39" s="45">
        <v>536536</v>
      </c>
      <c r="M39" s="45">
        <v>450000</v>
      </c>
      <c r="N39" s="45">
        <v>4000</v>
      </c>
      <c r="P39" s="44">
        <v>400000</v>
      </c>
      <c r="Q39" s="44">
        <f t="shared" si="24"/>
        <v>320000</v>
      </c>
      <c r="R39" s="44">
        <v>17000</v>
      </c>
      <c r="T39" s="44">
        <v>773000</v>
      </c>
      <c r="U39" s="44">
        <v>1236816</v>
      </c>
      <c r="V39" s="44">
        <v>35230</v>
      </c>
      <c r="X39" s="43">
        <v>333200</v>
      </c>
      <c r="Y39" s="43">
        <v>290000</v>
      </c>
      <c r="Z39" s="43">
        <v>21600</v>
      </c>
      <c r="AB39" s="74">
        <f t="shared" si="9"/>
        <v>2.6656</v>
      </c>
      <c r="AC39" s="74">
        <f t="shared" si="10"/>
        <v>8</v>
      </c>
      <c r="AD39" s="74">
        <f t="shared" si="11"/>
        <v>0.4</v>
      </c>
      <c r="AF39" s="74">
        <f t="shared" si="12"/>
        <v>2.4840830810980066</v>
      </c>
      <c r="AG39" s="74">
        <f t="shared" si="13"/>
        <v>4.0888888888888886</v>
      </c>
      <c r="AH39" s="74">
        <f t="shared" si="14"/>
        <v>1</v>
      </c>
      <c r="AJ39" s="77">
        <f t="shared" si="15"/>
        <v>3.3319999999999999</v>
      </c>
      <c r="AK39" s="74">
        <f t="shared" si="16"/>
        <v>5.75</v>
      </c>
      <c r="AL39" s="74">
        <f t="shared" si="17"/>
        <v>0.23529411764705882</v>
      </c>
      <c r="AN39" s="74">
        <f t="shared" si="18"/>
        <v>1.7241914618369987</v>
      </c>
      <c r="AO39" s="74">
        <f t="shared" si="19"/>
        <v>1.4876909742435416</v>
      </c>
      <c r="AP39" s="74">
        <f t="shared" si="20"/>
        <v>0.11353959693443089</v>
      </c>
      <c r="AR39" s="74">
        <f t="shared" si="21"/>
        <v>4</v>
      </c>
      <c r="AS39" s="74">
        <f t="shared" si="22"/>
        <v>6.3448275862068968</v>
      </c>
      <c r="AT39" s="74">
        <f t="shared" si="23"/>
        <v>0.18518518518518517</v>
      </c>
    </row>
    <row r="40" spans="1:46" ht="12.75" thickBot="1" x14ac:dyDescent="0.25">
      <c r="A40" s="110"/>
      <c r="B40" s="41" t="s">
        <v>284</v>
      </c>
      <c r="D40" s="42">
        <f t="shared" si="6"/>
        <v>280176</v>
      </c>
      <c r="E40" s="42">
        <f t="shared" si="7"/>
        <v>225904</v>
      </c>
      <c r="F40" s="42">
        <f t="shared" si="8"/>
        <v>4000</v>
      </c>
      <c r="H40" s="43">
        <v>290000</v>
      </c>
      <c r="I40" s="43">
        <v>230000</v>
      </c>
      <c r="J40" s="43">
        <v>10000</v>
      </c>
      <c r="L40" s="45">
        <v>280176</v>
      </c>
      <c r="M40" s="45">
        <v>225904</v>
      </c>
      <c r="N40" s="45">
        <v>4000</v>
      </c>
      <c r="P40" s="44">
        <v>350000</v>
      </c>
      <c r="Q40" s="44">
        <f t="shared" si="24"/>
        <v>280000</v>
      </c>
      <c r="R40" s="44">
        <v>17000</v>
      </c>
      <c r="T40" s="44">
        <v>378000</v>
      </c>
      <c r="U40" s="44">
        <v>604800</v>
      </c>
      <c r="V40" s="44">
        <v>35230</v>
      </c>
      <c r="X40" s="43">
        <v>333200</v>
      </c>
      <c r="Y40" s="43">
        <v>290000</v>
      </c>
      <c r="Z40" s="43">
        <v>21600</v>
      </c>
      <c r="AB40" s="74">
        <f t="shared" si="9"/>
        <v>3.8644965517241379</v>
      </c>
      <c r="AC40" s="74">
        <f t="shared" si="10"/>
        <v>7.8575304347826087</v>
      </c>
      <c r="AD40" s="74">
        <f t="shared" si="11"/>
        <v>0.4</v>
      </c>
      <c r="AF40" s="74">
        <f t="shared" si="12"/>
        <v>4</v>
      </c>
      <c r="AG40" s="74">
        <f t="shared" si="13"/>
        <v>8</v>
      </c>
      <c r="AH40" s="74">
        <f t="shared" si="14"/>
        <v>1</v>
      </c>
      <c r="AJ40" s="77">
        <f t="shared" si="15"/>
        <v>3.2020114285714287</v>
      </c>
      <c r="AK40" s="74">
        <f t="shared" si="16"/>
        <v>6.4543999999999997</v>
      </c>
      <c r="AL40" s="74">
        <f t="shared" si="17"/>
        <v>0.23529411764705882</v>
      </c>
      <c r="AN40" s="74">
        <f t="shared" si="18"/>
        <v>2.9648253968253968</v>
      </c>
      <c r="AO40" s="74">
        <f t="shared" si="19"/>
        <v>2.9881481481481482</v>
      </c>
      <c r="AP40" s="74">
        <f t="shared" si="20"/>
        <v>0.11353959693443089</v>
      </c>
      <c r="AR40" s="74">
        <f t="shared" si="21"/>
        <v>3.3634573829531811</v>
      </c>
      <c r="AS40" s="74">
        <f t="shared" si="22"/>
        <v>6.2318344827586207</v>
      </c>
      <c r="AT40" s="74">
        <f t="shared" si="23"/>
        <v>0.18518518518518517</v>
      </c>
    </row>
    <row r="41" spans="1:46" ht="12.75" thickBot="1" x14ac:dyDescent="0.25">
      <c r="A41" s="110" t="s">
        <v>285</v>
      </c>
      <c r="B41" s="41" t="s">
        <v>286</v>
      </c>
      <c r="D41" s="42">
        <f t="shared" si="6"/>
        <v>333200</v>
      </c>
      <c r="E41" s="42">
        <f t="shared" si="7"/>
        <v>230000</v>
      </c>
      <c r="F41" s="42">
        <f t="shared" si="8"/>
        <v>4000</v>
      </c>
      <c r="H41" s="43">
        <v>430000</v>
      </c>
      <c r="I41" s="43">
        <v>230000</v>
      </c>
      <c r="J41" s="43">
        <v>10000</v>
      </c>
      <c r="L41" s="45">
        <v>505582</v>
      </c>
      <c r="M41" s="45">
        <v>381766</v>
      </c>
      <c r="N41" s="45">
        <v>4000</v>
      </c>
      <c r="P41" s="44">
        <v>450000</v>
      </c>
      <c r="Q41" s="44">
        <f t="shared" si="24"/>
        <v>360000</v>
      </c>
      <c r="R41" s="44">
        <v>17000</v>
      </c>
      <c r="T41" s="44">
        <v>472500</v>
      </c>
      <c r="U41" s="44">
        <v>756000</v>
      </c>
      <c r="V41" s="44">
        <v>35230</v>
      </c>
      <c r="X41" s="43">
        <v>333200</v>
      </c>
      <c r="Y41" s="43">
        <v>290000</v>
      </c>
      <c r="Z41" s="43">
        <v>21600</v>
      </c>
      <c r="AB41" s="74">
        <f t="shared" si="9"/>
        <v>3.0995348837209304</v>
      </c>
      <c r="AC41" s="74">
        <f t="shared" si="10"/>
        <v>8</v>
      </c>
      <c r="AD41" s="74">
        <f t="shared" si="11"/>
        <v>0.4</v>
      </c>
      <c r="AF41" s="74">
        <f t="shared" si="12"/>
        <v>2.6361698003489047</v>
      </c>
      <c r="AG41" s="74">
        <f t="shared" si="13"/>
        <v>4.8197063122436257</v>
      </c>
      <c r="AH41" s="74">
        <f t="shared" si="14"/>
        <v>1</v>
      </c>
      <c r="AJ41" s="77">
        <f t="shared" si="15"/>
        <v>2.9617777777777778</v>
      </c>
      <c r="AK41" s="74">
        <f t="shared" si="16"/>
        <v>5.1111111111111107</v>
      </c>
      <c r="AL41" s="74">
        <f t="shared" si="17"/>
        <v>0.23529411764705882</v>
      </c>
      <c r="AN41" s="74">
        <f t="shared" si="18"/>
        <v>2.8207407407407405</v>
      </c>
      <c r="AO41" s="74">
        <f t="shared" si="19"/>
        <v>2.4338624338624339</v>
      </c>
      <c r="AP41" s="74">
        <f t="shared" si="20"/>
        <v>0.11353959693443089</v>
      </c>
      <c r="AR41" s="74">
        <f t="shared" si="21"/>
        <v>4</v>
      </c>
      <c r="AS41" s="74">
        <f t="shared" si="22"/>
        <v>6.3448275862068968</v>
      </c>
      <c r="AT41" s="74">
        <f t="shared" si="23"/>
        <v>0.18518518518518517</v>
      </c>
    </row>
    <row r="42" spans="1:46" ht="15.75" customHeight="1" thickBot="1" x14ac:dyDescent="0.25">
      <c r="A42" s="110"/>
      <c r="B42" s="41" t="s">
        <v>287</v>
      </c>
      <c r="D42" s="42">
        <f t="shared" si="6"/>
        <v>440000</v>
      </c>
      <c r="E42" s="42">
        <f t="shared" si="7"/>
        <v>230000</v>
      </c>
      <c r="F42" s="42">
        <f t="shared" si="8"/>
        <v>4000</v>
      </c>
      <c r="H42" s="43">
        <v>440000</v>
      </c>
      <c r="I42" s="43">
        <v>230000</v>
      </c>
      <c r="J42" s="43">
        <v>10000</v>
      </c>
      <c r="L42" s="45">
        <v>588126</v>
      </c>
      <c r="M42" s="45">
        <v>453992</v>
      </c>
      <c r="N42" s="45">
        <v>4000</v>
      </c>
      <c r="P42" s="44">
        <v>480000</v>
      </c>
      <c r="Q42" s="44">
        <f t="shared" si="24"/>
        <v>384000</v>
      </c>
      <c r="R42" s="44">
        <v>17000</v>
      </c>
      <c r="T42" s="44">
        <v>472500</v>
      </c>
      <c r="U42" s="44">
        <v>756000</v>
      </c>
      <c r="V42" s="44">
        <v>35230</v>
      </c>
      <c r="X42" s="43">
        <v>456300</v>
      </c>
      <c r="Y42" s="43">
        <v>290000</v>
      </c>
      <c r="Z42" s="43">
        <v>21600</v>
      </c>
      <c r="AB42" s="74">
        <f t="shared" si="9"/>
        <v>4</v>
      </c>
      <c r="AC42" s="74">
        <f t="shared" si="10"/>
        <v>8</v>
      </c>
      <c r="AD42" s="74">
        <f t="shared" si="11"/>
        <v>0.4</v>
      </c>
      <c r="AF42" s="74">
        <f t="shared" si="12"/>
        <v>2.9925560169079417</v>
      </c>
      <c r="AG42" s="74">
        <f t="shared" si="13"/>
        <v>4.052934853477594</v>
      </c>
      <c r="AH42" s="74">
        <f t="shared" si="14"/>
        <v>1</v>
      </c>
      <c r="AJ42" s="77">
        <f t="shared" si="15"/>
        <v>3.6666666666666665</v>
      </c>
      <c r="AK42" s="74">
        <f t="shared" si="16"/>
        <v>4.791666666666667</v>
      </c>
      <c r="AL42" s="74">
        <f t="shared" si="17"/>
        <v>0.23529411764705882</v>
      </c>
      <c r="AN42" s="74">
        <f t="shared" si="18"/>
        <v>3.7248677248677247</v>
      </c>
      <c r="AO42" s="74">
        <f t="shared" si="19"/>
        <v>2.4338624338624339</v>
      </c>
      <c r="AP42" s="74">
        <f t="shared" si="20"/>
        <v>0.11353959693443089</v>
      </c>
      <c r="AR42" s="74">
        <f t="shared" si="21"/>
        <v>3.8571115494192418</v>
      </c>
      <c r="AS42" s="74">
        <f t="shared" si="22"/>
        <v>6.3448275862068968</v>
      </c>
      <c r="AT42" s="74">
        <f t="shared" si="23"/>
        <v>0.18518518518518517</v>
      </c>
    </row>
    <row r="43" spans="1:46" ht="15.75" customHeight="1" thickBot="1" x14ac:dyDescent="0.25">
      <c r="A43" s="110"/>
      <c r="B43" s="41" t="s">
        <v>288</v>
      </c>
      <c r="D43" s="42">
        <f t="shared" si="6"/>
        <v>333200</v>
      </c>
      <c r="E43" s="42">
        <f t="shared" si="7"/>
        <v>230000</v>
      </c>
      <c r="F43" s="42">
        <f t="shared" si="8"/>
        <v>4000</v>
      </c>
      <c r="H43" s="43">
        <v>390000</v>
      </c>
      <c r="I43" s="43">
        <v>230000</v>
      </c>
      <c r="J43" s="43">
        <v>10000</v>
      </c>
      <c r="L43" s="45">
        <v>445000</v>
      </c>
      <c r="M43" s="45">
        <v>300000</v>
      </c>
      <c r="N43" s="45">
        <v>4000</v>
      </c>
      <c r="P43" s="44">
        <v>450000</v>
      </c>
      <c r="Q43" s="44">
        <f t="shared" si="24"/>
        <v>360000</v>
      </c>
      <c r="R43" s="44">
        <v>17000</v>
      </c>
      <c r="T43" s="44">
        <v>425250</v>
      </c>
      <c r="U43" s="44">
        <v>680400</v>
      </c>
      <c r="V43" s="44">
        <v>35230</v>
      </c>
      <c r="X43" s="43">
        <v>333200</v>
      </c>
      <c r="Y43" s="43">
        <v>290000</v>
      </c>
      <c r="Z43" s="43">
        <v>21600</v>
      </c>
      <c r="AB43" s="74">
        <f t="shared" si="9"/>
        <v>3.4174358974358974</v>
      </c>
      <c r="AC43" s="74">
        <f t="shared" si="10"/>
        <v>8</v>
      </c>
      <c r="AD43" s="74">
        <f t="shared" si="11"/>
        <v>0.4</v>
      </c>
      <c r="AF43" s="74">
        <f t="shared" si="12"/>
        <v>2.9950561797752808</v>
      </c>
      <c r="AG43" s="74">
        <f t="shared" si="13"/>
        <v>6.1333333333333337</v>
      </c>
      <c r="AH43" s="74">
        <f t="shared" si="14"/>
        <v>1</v>
      </c>
      <c r="AJ43" s="77">
        <f t="shared" si="15"/>
        <v>2.9617777777777778</v>
      </c>
      <c r="AK43" s="74">
        <f t="shared" si="16"/>
        <v>5.1111111111111107</v>
      </c>
      <c r="AL43" s="74">
        <f t="shared" si="17"/>
        <v>0.23529411764705882</v>
      </c>
      <c r="AN43" s="74">
        <f t="shared" si="18"/>
        <v>3.1341563786008231</v>
      </c>
      <c r="AO43" s="74">
        <f t="shared" si="19"/>
        <v>2.7042915931804821</v>
      </c>
      <c r="AP43" s="74">
        <f t="shared" si="20"/>
        <v>0.11353959693443089</v>
      </c>
      <c r="AR43" s="74">
        <f t="shared" si="21"/>
        <v>4</v>
      </c>
      <c r="AS43" s="74">
        <f t="shared" si="22"/>
        <v>6.3448275862068968</v>
      </c>
      <c r="AT43" s="74">
        <f t="shared" si="23"/>
        <v>0.18518518518518517</v>
      </c>
    </row>
    <row r="44" spans="1:46" s="58" customFormat="1" ht="15.75" customHeight="1" thickBot="1" x14ac:dyDescent="0.25">
      <c r="A44" s="67"/>
      <c r="B44" s="68"/>
      <c r="D44" s="69"/>
      <c r="E44" s="69"/>
      <c r="F44" s="69"/>
      <c r="H44" s="71"/>
      <c r="I44" s="71"/>
      <c r="J44" s="71"/>
      <c r="L44" s="73"/>
      <c r="M44" s="73"/>
      <c r="N44" s="73"/>
      <c r="P44" s="72"/>
      <c r="Q44" s="72"/>
      <c r="R44" s="72"/>
      <c r="T44" s="72"/>
      <c r="U44" s="72"/>
      <c r="V44" s="72"/>
      <c r="X44" s="71"/>
      <c r="Y44" s="71"/>
      <c r="Z44" s="71"/>
      <c r="AB44" s="76">
        <f>SUM(AB26:AB43)</f>
        <v>62.215856232695685</v>
      </c>
      <c r="AC44" s="76">
        <f>SUM(AC26:AC43)</f>
        <v>143.8575304347826</v>
      </c>
      <c r="AD44" s="76">
        <f>SUM(AD26:AD43)</f>
        <v>7.200000000000002</v>
      </c>
      <c r="AF44" s="76">
        <f>SUM(AF26:AF43)</f>
        <v>48.075722617759581</v>
      </c>
      <c r="AG44" s="76">
        <f>SUM(AG26:AG43)</f>
        <v>81.917103445522017</v>
      </c>
      <c r="AH44" s="76">
        <f>SUM(AH26:AH43)</f>
        <v>18</v>
      </c>
      <c r="AJ44" s="79">
        <f>SUM(AJ26:AJ43)</f>
        <v>60.168281591157381</v>
      </c>
      <c r="AK44" s="79">
        <f>SUM(AK26:AK43)</f>
        <v>95.692471139386939</v>
      </c>
      <c r="AL44" s="79">
        <f>SUM(AL26:AL43)</f>
        <v>4.2352941176470589</v>
      </c>
      <c r="AN44" s="76">
        <f>SUM(AN26:AN43)</f>
        <v>53.432161891601083</v>
      </c>
      <c r="AO44" s="76">
        <f>SUM(AO26:AO43)</f>
        <v>43.089598527128814</v>
      </c>
      <c r="AP44" s="76">
        <f>SUM(AP26:AP43)</f>
        <v>2.0437127448197554</v>
      </c>
      <c r="AR44" s="76">
        <f>SUM(AR26:AR43)</f>
        <v>68.044701562649919</v>
      </c>
      <c r="AS44" s="76">
        <f>SUM(AS26:AS43)</f>
        <v>114.09390344827582</v>
      </c>
      <c r="AT44" s="76">
        <f>SUM(AT26:AT43)</f>
        <v>3.3333333333333326</v>
      </c>
    </row>
    <row r="45" spans="1:46" s="58" customFormat="1" ht="15.75" customHeight="1" thickBot="1" x14ac:dyDescent="0.25">
      <c r="A45" s="67"/>
      <c r="B45" s="68"/>
      <c r="D45" s="69"/>
      <c r="E45" s="69"/>
      <c r="F45" s="69"/>
      <c r="H45" s="71"/>
      <c r="I45" s="71"/>
      <c r="J45" s="71"/>
      <c r="L45" s="73"/>
      <c r="M45" s="73"/>
      <c r="N45" s="73"/>
      <c r="P45" s="72"/>
      <c r="Q45" s="72"/>
      <c r="R45" s="72"/>
      <c r="T45" s="72"/>
      <c r="U45" s="72"/>
      <c r="V45" s="72"/>
      <c r="X45" s="71"/>
      <c r="Y45" s="71"/>
      <c r="Z45" s="71"/>
      <c r="AB45" s="63"/>
      <c r="AC45" s="63"/>
      <c r="AD45" s="63"/>
      <c r="AF45" s="63"/>
      <c r="AG45" s="63"/>
      <c r="AH45" s="63"/>
      <c r="AJ45" s="64"/>
      <c r="AK45" s="63"/>
      <c r="AL45" s="63"/>
      <c r="AN45" s="63"/>
      <c r="AO45" s="63"/>
      <c r="AP45" s="63"/>
      <c r="AR45" s="63"/>
      <c r="AS45" s="63"/>
      <c r="AT45" s="63"/>
    </row>
    <row r="46" spans="1:46" s="58" customFormat="1" ht="16.5" customHeight="1" thickBot="1" x14ac:dyDescent="0.25">
      <c r="A46" s="149" t="s">
        <v>351</v>
      </c>
      <c r="B46" s="149"/>
      <c r="D46" s="110" t="s">
        <v>246</v>
      </c>
      <c r="E46" s="110"/>
      <c r="F46" s="110"/>
      <c r="H46" s="118" t="str">
        <f>'RECEPCIÓN DE PROPUESTAS'!C4</f>
        <v>ALIANZA TERRESTRE S.A.S.</v>
      </c>
      <c r="I46" s="118"/>
      <c r="J46" s="118"/>
      <c r="L46" s="156" t="str">
        <f>'RECEPCIÓN DE PROPUESTAS'!C6</f>
        <v>TRANSPORTES JAZZ S.A.S.</v>
      </c>
      <c r="M46" s="156"/>
      <c r="N46" s="156"/>
      <c r="P46" s="126" t="str">
        <f>'RECEPCIÓN DE PROPUESTAS'!C8</f>
        <v>COOMULTRANSCON</v>
      </c>
      <c r="Q46" s="126"/>
      <c r="R46" s="126"/>
      <c r="T46" s="126" t="str">
        <f>'RECEPCIÓN DE PROPUESTAS'!C10</f>
        <v>TRANSPORTE Y TURISMO 1 A S.A.S.</v>
      </c>
      <c r="U46" s="126"/>
      <c r="V46" s="126"/>
      <c r="X46" s="127" t="str">
        <f>'RECEPCIÓN DE PROPUESTAS'!C11</f>
        <v>TRANSPORTES ESPECIALES A&amp;S S.A.S. - TRANES</v>
      </c>
      <c r="Y46" s="127"/>
      <c r="Z46" s="127"/>
      <c r="AB46" s="110" t="s">
        <v>353</v>
      </c>
      <c r="AC46" s="110"/>
      <c r="AD46" s="110"/>
      <c r="AF46" s="110" t="s">
        <v>353</v>
      </c>
      <c r="AG46" s="110"/>
      <c r="AH46" s="110"/>
      <c r="AJ46" s="110" t="s">
        <v>353</v>
      </c>
      <c r="AK46" s="110"/>
      <c r="AL46" s="110"/>
      <c r="AN46" s="110" t="s">
        <v>353</v>
      </c>
      <c r="AO46" s="110"/>
      <c r="AP46" s="110"/>
      <c r="AR46" s="110" t="s">
        <v>353</v>
      </c>
      <c r="AS46" s="110"/>
      <c r="AT46" s="110"/>
    </row>
    <row r="47" spans="1:46" s="58" customFormat="1" ht="34.5" customHeight="1" thickBot="1" x14ac:dyDescent="0.25">
      <c r="A47" s="144" t="s">
        <v>351</v>
      </c>
      <c r="B47" s="110" t="s">
        <v>245</v>
      </c>
      <c r="D47" s="110"/>
      <c r="E47" s="110"/>
      <c r="F47" s="110"/>
      <c r="H47" s="110" t="s">
        <v>265</v>
      </c>
      <c r="I47" s="119" t="s">
        <v>266</v>
      </c>
      <c r="J47" s="110" t="s">
        <v>267</v>
      </c>
      <c r="L47" s="110" t="s">
        <v>265</v>
      </c>
      <c r="M47" s="119" t="s">
        <v>266</v>
      </c>
      <c r="N47" s="110" t="s">
        <v>267</v>
      </c>
      <c r="P47" s="110" t="s">
        <v>265</v>
      </c>
      <c r="Q47" s="119" t="s">
        <v>266</v>
      </c>
      <c r="R47" s="110" t="s">
        <v>267</v>
      </c>
      <c r="T47" s="110" t="s">
        <v>265</v>
      </c>
      <c r="U47" s="119" t="s">
        <v>266</v>
      </c>
      <c r="V47" s="110" t="s">
        <v>267</v>
      </c>
      <c r="X47" s="110" t="s">
        <v>265</v>
      </c>
      <c r="Y47" s="119" t="s">
        <v>266</v>
      </c>
      <c r="Z47" s="110" t="s">
        <v>267</v>
      </c>
      <c r="AB47" s="111" t="str">
        <f>'RECEPCIÓN DE PROPUESTAS'!C4</f>
        <v>ALIANZA TERRESTRE S.A.S.</v>
      </c>
      <c r="AC47" s="111"/>
      <c r="AD47" s="111"/>
      <c r="AF47" s="114" t="str">
        <f>'RECEPCIÓN DE PROPUESTAS'!C6</f>
        <v>TRANSPORTES JAZZ S.A.S.</v>
      </c>
      <c r="AG47" s="114"/>
      <c r="AH47" s="114"/>
      <c r="AJ47" s="111" t="str">
        <f>'RECEPCIÓN DE PROPUESTAS'!C8</f>
        <v>COOMULTRANSCON</v>
      </c>
      <c r="AK47" s="111"/>
      <c r="AL47" s="111"/>
      <c r="AN47" s="111" t="str">
        <f>'RECEPCIÓN DE PROPUESTAS'!C10</f>
        <v>TRANSPORTE Y TURISMO 1 A S.A.S.</v>
      </c>
      <c r="AO47" s="111"/>
      <c r="AP47" s="111"/>
      <c r="AR47" s="112" t="str">
        <f>'RECEPCIÓN DE PROPUESTAS'!C11</f>
        <v>TRANSPORTES ESPECIALES A&amp;S S.A.S. - TRANES</v>
      </c>
      <c r="AS47" s="112"/>
      <c r="AT47" s="112"/>
    </row>
    <row r="48" spans="1:46" s="58" customFormat="1" ht="36.75" customHeight="1" thickBot="1" x14ac:dyDescent="0.25">
      <c r="A48" s="144"/>
      <c r="B48" s="110"/>
      <c r="D48" s="110"/>
      <c r="E48" s="110"/>
      <c r="F48" s="110"/>
      <c r="H48" s="110"/>
      <c r="I48" s="119"/>
      <c r="J48" s="110"/>
      <c r="L48" s="110"/>
      <c r="M48" s="119"/>
      <c r="N48" s="110"/>
      <c r="P48" s="110"/>
      <c r="Q48" s="119"/>
      <c r="R48" s="110"/>
      <c r="T48" s="110"/>
      <c r="U48" s="119"/>
      <c r="V48" s="110"/>
      <c r="X48" s="110"/>
      <c r="Y48" s="119"/>
      <c r="Z48" s="110"/>
      <c r="AB48" s="111"/>
      <c r="AC48" s="111"/>
      <c r="AD48" s="111"/>
      <c r="AF48" s="114"/>
      <c r="AG48" s="114"/>
      <c r="AH48" s="114"/>
      <c r="AJ48" s="111"/>
      <c r="AK48" s="111"/>
      <c r="AL48" s="111"/>
      <c r="AN48" s="111"/>
      <c r="AO48" s="111"/>
      <c r="AP48" s="111"/>
      <c r="AR48" s="112"/>
      <c r="AS48" s="112"/>
      <c r="AT48" s="112"/>
    </row>
    <row r="49" spans="1:46" s="58" customFormat="1" ht="12.75" thickBot="1" x14ac:dyDescent="0.25">
      <c r="A49" s="110" t="s">
        <v>268</v>
      </c>
      <c r="B49" s="46" t="s">
        <v>289</v>
      </c>
      <c r="D49" s="47">
        <f t="shared" ref="D49:D80" si="25">MIN(H49,L49,P49,T49,X49)</f>
        <v>333200</v>
      </c>
      <c r="E49" s="47">
        <f t="shared" ref="E49:E80" si="26">MIN(I49,M49,Q49,U49,Y49)</f>
        <v>250000</v>
      </c>
      <c r="F49" s="47">
        <f t="shared" ref="F49:F80" si="27">MIN(J49,N49,R49,V49,Z49)</f>
        <v>4000</v>
      </c>
      <c r="H49" s="59">
        <v>390000</v>
      </c>
      <c r="I49" s="60">
        <v>250000</v>
      </c>
      <c r="J49" s="60">
        <v>13500</v>
      </c>
      <c r="L49" s="61">
        <v>361130</v>
      </c>
      <c r="M49" s="61">
        <v>319858</v>
      </c>
      <c r="N49" s="62">
        <v>4000</v>
      </c>
      <c r="P49" s="60">
        <v>380000</v>
      </c>
      <c r="Q49" s="60">
        <f t="shared" si="24"/>
        <v>304000</v>
      </c>
      <c r="R49" s="60">
        <v>17000</v>
      </c>
      <c r="T49" s="59">
        <v>378000</v>
      </c>
      <c r="U49" s="59">
        <v>604800</v>
      </c>
      <c r="V49" s="60">
        <v>35230</v>
      </c>
      <c r="X49" s="59">
        <v>333200</v>
      </c>
      <c r="Y49" s="59">
        <v>290000</v>
      </c>
      <c r="Z49" s="59">
        <v>21600</v>
      </c>
      <c r="AB49" s="75">
        <f t="shared" ref="AB49:AB80" si="28">D49*2/H49</f>
        <v>1.7087179487179487</v>
      </c>
      <c r="AC49" s="75">
        <f t="shared" ref="AC49:AC80" si="29">E49*3/I49</f>
        <v>3</v>
      </c>
      <c r="AD49" s="75">
        <f t="shared" ref="AD49:AD80" si="30">F49*1/J49</f>
        <v>0.29629629629629628</v>
      </c>
      <c r="AF49" s="75">
        <f t="shared" ref="AF49:AF80" si="31">D49*2/L49</f>
        <v>1.8453188602442334</v>
      </c>
      <c r="AG49" s="75">
        <f t="shared" ref="AG49:AG80" si="32">E49*3/M49</f>
        <v>2.3447905007847232</v>
      </c>
      <c r="AH49" s="75">
        <f t="shared" ref="AH49:AH80" si="33">F49*1/N49</f>
        <v>1</v>
      </c>
      <c r="AJ49" s="75">
        <f t="shared" ref="AJ49:AJ80" si="34">D49*2/P49</f>
        <v>1.7536842105263157</v>
      </c>
      <c r="AK49" s="78">
        <f t="shared" ref="AK49:AK80" si="35">E49*3/Q49</f>
        <v>2.4671052631578947</v>
      </c>
      <c r="AL49" s="78">
        <f t="shared" ref="AL49:AL80" si="36">F49*1/R49</f>
        <v>0.23529411764705882</v>
      </c>
      <c r="AN49" s="75">
        <f t="shared" ref="AN49:AN80" si="37">D49*2/T49</f>
        <v>1.7629629629629631</v>
      </c>
      <c r="AO49" s="75">
        <f t="shared" ref="AO49:AO80" si="38">E49*3/U49</f>
        <v>1.2400793650793651</v>
      </c>
      <c r="AP49" s="78">
        <f t="shared" ref="AP49:AP80" si="39">F49*1/V49</f>
        <v>0.11353959693443089</v>
      </c>
      <c r="AR49" s="78">
        <f t="shared" ref="AR49:AR80" si="40">D49*2/X49</f>
        <v>2</v>
      </c>
      <c r="AS49" s="75">
        <f t="shared" ref="AS49:AS80" si="41">E49*3/Y49</f>
        <v>2.5862068965517242</v>
      </c>
      <c r="AT49" s="75">
        <f t="shared" ref="AT49:AT80" si="42">F49*1/Z49</f>
        <v>0.18518518518518517</v>
      </c>
    </row>
    <row r="50" spans="1:46" ht="12.75" thickBot="1" x14ac:dyDescent="0.25">
      <c r="A50" s="110"/>
      <c r="B50" s="41" t="s">
        <v>290</v>
      </c>
      <c r="D50" s="47">
        <f t="shared" si="25"/>
        <v>400000</v>
      </c>
      <c r="E50" s="47">
        <f t="shared" si="26"/>
        <v>250000</v>
      </c>
      <c r="F50" s="47">
        <f t="shared" si="27"/>
        <v>4000</v>
      </c>
      <c r="H50" s="48">
        <v>400000</v>
      </c>
      <c r="I50" s="44">
        <v>250000</v>
      </c>
      <c r="J50" s="44">
        <v>13500</v>
      </c>
      <c r="L50" s="49">
        <v>575000</v>
      </c>
      <c r="M50" s="49">
        <v>400000</v>
      </c>
      <c r="N50" s="45">
        <v>4000</v>
      </c>
      <c r="P50" s="44">
        <v>450000</v>
      </c>
      <c r="Q50" s="44">
        <f t="shared" si="24"/>
        <v>360000</v>
      </c>
      <c r="R50" s="44">
        <v>17000</v>
      </c>
      <c r="T50" s="44">
        <v>614250</v>
      </c>
      <c r="U50" s="44">
        <v>982800</v>
      </c>
      <c r="V50" s="44">
        <v>35230</v>
      </c>
      <c r="X50" s="48">
        <v>456300</v>
      </c>
      <c r="Y50" s="48">
        <v>290000</v>
      </c>
      <c r="Z50" s="48">
        <v>21600</v>
      </c>
      <c r="AB50" s="74">
        <f t="shared" si="28"/>
        <v>2</v>
      </c>
      <c r="AC50" s="74">
        <f t="shared" si="29"/>
        <v>3</v>
      </c>
      <c r="AD50" s="74">
        <f t="shared" si="30"/>
        <v>0.29629629629629628</v>
      </c>
      <c r="AF50" s="74">
        <f t="shared" si="31"/>
        <v>1.3913043478260869</v>
      </c>
      <c r="AG50" s="75">
        <f t="shared" si="32"/>
        <v>1.875</v>
      </c>
      <c r="AH50" s="74">
        <f t="shared" si="33"/>
        <v>1</v>
      </c>
      <c r="AJ50" s="74">
        <f t="shared" si="34"/>
        <v>1.7777777777777777</v>
      </c>
      <c r="AK50" s="77">
        <f t="shared" si="35"/>
        <v>2.0833333333333335</v>
      </c>
      <c r="AL50" s="77">
        <f t="shared" si="36"/>
        <v>0.23529411764705882</v>
      </c>
      <c r="AN50" s="74">
        <f t="shared" si="37"/>
        <v>1.3024013024013024</v>
      </c>
      <c r="AO50" s="74">
        <f t="shared" si="38"/>
        <v>0.76312576312576308</v>
      </c>
      <c r="AP50" s="77">
        <f t="shared" si="39"/>
        <v>0.11353959693443089</v>
      </c>
      <c r="AR50" s="77">
        <f t="shared" si="40"/>
        <v>1.7532325224632916</v>
      </c>
      <c r="AS50" s="74">
        <f t="shared" si="41"/>
        <v>2.5862068965517242</v>
      </c>
      <c r="AT50" s="75">
        <f t="shared" si="42"/>
        <v>0.18518518518518517</v>
      </c>
    </row>
    <row r="51" spans="1:46" ht="12.75" thickBot="1" x14ac:dyDescent="0.25">
      <c r="A51" s="110"/>
      <c r="B51" s="41" t="s">
        <v>291</v>
      </c>
      <c r="D51" s="47">
        <f t="shared" si="25"/>
        <v>280000</v>
      </c>
      <c r="E51" s="47">
        <f t="shared" si="26"/>
        <v>250000</v>
      </c>
      <c r="F51" s="47">
        <f t="shared" si="27"/>
        <v>4000</v>
      </c>
      <c r="H51" s="48">
        <v>280000</v>
      </c>
      <c r="I51" s="44">
        <v>250000</v>
      </c>
      <c r="J51" s="44">
        <v>13500</v>
      </c>
      <c r="L51" s="49">
        <v>314699</v>
      </c>
      <c r="M51" s="49">
        <v>288904</v>
      </c>
      <c r="N51" s="45">
        <v>4000</v>
      </c>
      <c r="P51" s="44">
        <v>350000</v>
      </c>
      <c r="Q51" s="44">
        <f t="shared" si="24"/>
        <v>280000</v>
      </c>
      <c r="R51" s="44">
        <v>17000</v>
      </c>
      <c r="T51" s="48">
        <v>330750</v>
      </c>
      <c r="U51" s="48">
        <v>529200</v>
      </c>
      <c r="V51" s="44">
        <v>35230</v>
      </c>
      <c r="X51" s="48">
        <v>333200</v>
      </c>
      <c r="Y51" s="48">
        <v>290000</v>
      </c>
      <c r="Z51" s="48">
        <v>21600</v>
      </c>
      <c r="AB51" s="74">
        <f t="shared" si="28"/>
        <v>2</v>
      </c>
      <c r="AC51" s="74">
        <f t="shared" si="29"/>
        <v>3</v>
      </c>
      <c r="AD51" s="74">
        <f t="shared" si="30"/>
        <v>0.29629629629629628</v>
      </c>
      <c r="AF51" s="74">
        <f t="shared" si="31"/>
        <v>1.779478168027226</v>
      </c>
      <c r="AG51" s="75">
        <f t="shared" si="32"/>
        <v>2.5960180544402292</v>
      </c>
      <c r="AH51" s="74">
        <f t="shared" si="33"/>
        <v>1</v>
      </c>
      <c r="AJ51" s="74">
        <f t="shared" si="34"/>
        <v>1.6</v>
      </c>
      <c r="AK51" s="77">
        <f t="shared" si="35"/>
        <v>2.6785714285714284</v>
      </c>
      <c r="AL51" s="77">
        <f t="shared" si="36"/>
        <v>0.23529411764705882</v>
      </c>
      <c r="AN51" s="74">
        <f t="shared" si="37"/>
        <v>1.693121693121693</v>
      </c>
      <c r="AO51" s="74">
        <f t="shared" si="38"/>
        <v>1.4172335600907029</v>
      </c>
      <c r="AP51" s="77">
        <f t="shared" si="39"/>
        <v>0.11353959693443089</v>
      </c>
      <c r="AR51" s="77">
        <f t="shared" si="40"/>
        <v>1.680672268907563</v>
      </c>
      <c r="AS51" s="74">
        <f t="shared" si="41"/>
        <v>2.5862068965517242</v>
      </c>
      <c r="AT51" s="75">
        <f t="shared" si="42"/>
        <v>0.18518518518518517</v>
      </c>
    </row>
    <row r="52" spans="1:46" ht="12.75" thickBot="1" x14ac:dyDescent="0.25">
      <c r="A52" s="110"/>
      <c r="B52" s="41" t="s">
        <v>292</v>
      </c>
      <c r="D52" s="47">
        <f t="shared" si="25"/>
        <v>333200</v>
      </c>
      <c r="E52" s="47">
        <f t="shared" si="26"/>
        <v>250000</v>
      </c>
      <c r="F52" s="47">
        <f t="shared" si="27"/>
        <v>4000</v>
      </c>
      <c r="H52" s="48">
        <v>420000</v>
      </c>
      <c r="I52" s="44">
        <v>250000</v>
      </c>
      <c r="J52" s="44">
        <v>13500</v>
      </c>
      <c r="L52" s="49">
        <v>575000</v>
      </c>
      <c r="M52" s="49">
        <v>400000</v>
      </c>
      <c r="N52" s="45">
        <v>4000</v>
      </c>
      <c r="P52" s="44">
        <v>420000</v>
      </c>
      <c r="Q52" s="44">
        <f t="shared" si="24"/>
        <v>336000</v>
      </c>
      <c r="R52" s="44">
        <v>17000</v>
      </c>
      <c r="T52" s="48">
        <v>425250</v>
      </c>
      <c r="U52" s="48">
        <v>680400</v>
      </c>
      <c r="V52" s="44">
        <v>35230</v>
      </c>
      <c r="X52" s="48">
        <v>333200</v>
      </c>
      <c r="Y52" s="48">
        <v>290000</v>
      </c>
      <c r="Z52" s="48">
        <v>21600</v>
      </c>
      <c r="AB52" s="74">
        <f t="shared" si="28"/>
        <v>1.5866666666666667</v>
      </c>
      <c r="AC52" s="74">
        <f t="shared" si="29"/>
        <v>3</v>
      </c>
      <c r="AD52" s="74">
        <f t="shared" si="30"/>
        <v>0.29629629629629628</v>
      </c>
      <c r="AF52" s="74">
        <f t="shared" si="31"/>
        <v>1.1589565217391304</v>
      </c>
      <c r="AG52" s="75">
        <f t="shared" si="32"/>
        <v>1.875</v>
      </c>
      <c r="AH52" s="74">
        <f t="shared" si="33"/>
        <v>1</v>
      </c>
      <c r="AJ52" s="74">
        <f t="shared" si="34"/>
        <v>1.5866666666666667</v>
      </c>
      <c r="AK52" s="77">
        <f t="shared" si="35"/>
        <v>2.2321428571428572</v>
      </c>
      <c r="AL52" s="77">
        <f t="shared" si="36"/>
        <v>0.23529411764705882</v>
      </c>
      <c r="AN52" s="74">
        <f t="shared" si="37"/>
        <v>1.5670781893004115</v>
      </c>
      <c r="AO52" s="74">
        <f t="shared" si="38"/>
        <v>1.1022927689594357</v>
      </c>
      <c r="AP52" s="77">
        <f t="shared" si="39"/>
        <v>0.11353959693443089</v>
      </c>
      <c r="AR52" s="77">
        <f t="shared" si="40"/>
        <v>2</v>
      </c>
      <c r="AS52" s="74">
        <f t="shared" si="41"/>
        <v>2.5862068965517242</v>
      </c>
      <c r="AT52" s="75">
        <f t="shared" si="42"/>
        <v>0.18518518518518517</v>
      </c>
    </row>
    <row r="53" spans="1:46" ht="12.75" thickBot="1" x14ac:dyDescent="0.25">
      <c r="A53" s="110"/>
      <c r="B53" s="46" t="s">
        <v>293</v>
      </c>
      <c r="D53" s="47">
        <f t="shared" si="25"/>
        <v>333200</v>
      </c>
      <c r="E53" s="47">
        <f t="shared" si="26"/>
        <v>250000</v>
      </c>
      <c r="F53" s="47">
        <f t="shared" si="27"/>
        <v>4000</v>
      </c>
      <c r="H53" s="48">
        <v>350000</v>
      </c>
      <c r="I53" s="44">
        <v>250000</v>
      </c>
      <c r="J53" s="44">
        <v>13500</v>
      </c>
      <c r="L53" s="49">
        <v>520000</v>
      </c>
      <c r="M53" s="49">
        <v>380000</v>
      </c>
      <c r="N53" s="45">
        <v>4000</v>
      </c>
      <c r="P53" s="44">
        <v>380000</v>
      </c>
      <c r="Q53" s="44">
        <f t="shared" si="24"/>
        <v>304000</v>
      </c>
      <c r="R53" s="44">
        <v>17000</v>
      </c>
      <c r="T53" s="48">
        <v>378000</v>
      </c>
      <c r="U53" s="48">
        <v>604800</v>
      </c>
      <c r="V53" s="44">
        <v>35230</v>
      </c>
      <c r="X53" s="48">
        <v>333200</v>
      </c>
      <c r="Y53" s="48">
        <v>290000</v>
      </c>
      <c r="Z53" s="48">
        <v>21600</v>
      </c>
      <c r="AB53" s="74">
        <f t="shared" si="28"/>
        <v>1.9039999999999999</v>
      </c>
      <c r="AC53" s="74">
        <f t="shared" si="29"/>
        <v>3</v>
      </c>
      <c r="AD53" s="74">
        <f t="shared" si="30"/>
        <v>0.29629629629629628</v>
      </c>
      <c r="AF53" s="74">
        <f t="shared" si="31"/>
        <v>1.2815384615384615</v>
      </c>
      <c r="AG53" s="75">
        <f t="shared" si="32"/>
        <v>1.9736842105263157</v>
      </c>
      <c r="AH53" s="74">
        <f t="shared" si="33"/>
        <v>1</v>
      </c>
      <c r="AJ53" s="74">
        <f t="shared" si="34"/>
        <v>1.7536842105263157</v>
      </c>
      <c r="AK53" s="77">
        <f t="shared" si="35"/>
        <v>2.4671052631578947</v>
      </c>
      <c r="AL53" s="77">
        <f t="shared" si="36"/>
        <v>0.23529411764705882</v>
      </c>
      <c r="AN53" s="74">
        <f t="shared" si="37"/>
        <v>1.7629629629629631</v>
      </c>
      <c r="AO53" s="74">
        <f t="shared" si="38"/>
        <v>1.2400793650793651</v>
      </c>
      <c r="AP53" s="77">
        <f t="shared" si="39"/>
        <v>0.11353959693443089</v>
      </c>
      <c r="AR53" s="77">
        <f t="shared" si="40"/>
        <v>2</v>
      </c>
      <c r="AS53" s="74">
        <f t="shared" si="41"/>
        <v>2.5862068965517242</v>
      </c>
      <c r="AT53" s="75">
        <f t="shared" si="42"/>
        <v>0.18518518518518517</v>
      </c>
    </row>
    <row r="54" spans="1:46" s="58" customFormat="1" ht="12.75" thickBot="1" x14ac:dyDescent="0.25">
      <c r="A54" s="110" t="s">
        <v>294</v>
      </c>
      <c r="B54" s="46" t="s">
        <v>295</v>
      </c>
      <c r="D54" s="47">
        <f t="shared" si="25"/>
        <v>264700</v>
      </c>
      <c r="E54" s="47">
        <f t="shared" si="26"/>
        <v>250000</v>
      </c>
      <c r="F54" s="47">
        <f t="shared" si="27"/>
        <v>4000</v>
      </c>
      <c r="H54" s="59">
        <v>300000</v>
      </c>
      <c r="I54" s="60">
        <v>250000</v>
      </c>
      <c r="J54" s="60">
        <v>13500</v>
      </c>
      <c r="L54" s="62">
        <v>309540</v>
      </c>
      <c r="M54" s="62">
        <v>288904</v>
      </c>
      <c r="N54" s="62">
        <v>4000</v>
      </c>
      <c r="P54" s="60">
        <v>300000</v>
      </c>
      <c r="Q54" s="60">
        <v>280000</v>
      </c>
      <c r="R54" s="60">
        <v>17000</v>
      </c>
      <c r="T54" s="60">
        <v>330750</v>
      </c>
      <c r="U54" s="60">
        <v>529200</v>
      </c>
      <c r="V54" s="60">
        <v>35230</v>
      </c>
      <c r="X54" s="60">
        <v>264700</v>
      </c>
      <c r="Y54" s="60">
        <v>290000</v>
      </c>
      <c r="Z54" s="60">
        <v>21600</v>
      </c>
      <c r="AB54" s="75">
        <f t="shared" si="28"/>
        <v>1.7646666666666666</v>
      </c>
      <c r="AC54" s="75">
        <f t="shared" si="29"/>
        <v>3</v>
      </c>
      <c r="AD54" s="75">
        <f t="shared" si="30"/>
        <v>0.29629629629629628</v>
      </c>
      <c r="AF54" s="75">
        <f t="shared" si="31"/>
        <v>1.7102797699812624</v>
      </c>
      <c r="AG54" s="75">
        <f t="shared" si="32"/>
        <v>2.5960180544402292</v>
      </c>
      <c r="AH54" s="75">
        <f t="shared" si="33"/>
        <v>1</v>
      </c>
      <c r="AJ54" s="75">
        <f t="shared" si="34"/>
        <v>1.7646666666666666</v>
      </c>
      <c r="AK54" s="75">
        <f t="shared" si="35"/>
        <v>2.6785714285714284</v>
      </c>
      <c r="AL54" s="75">
        <f t="shared" si="36"/>
        <v>0.23529411764705882</v>
      </c>
      <c r="AN54" s="75">
        <f t="shared" si="37"/>
        <v>1.600604686318972</v>
      </c>
      <c r="AO54" s="75">
        <f t="shared" si="38"/>
        <v>1.4172335600907029</v>
      </c>
      <c r="AP54" s="75">
        <f t="shared" si="39"/>
        <v>0.11353959693443089</v>
      </c>
      <c r="AR54" s="75">
        <f t="shared" si="40"/>
        <v>2</v>
      </c>
      <c r="AS54" s="75">
        <f t="shared" si="41"/>
        <v>2.5862068965517242</v>
      </c>
      <c r="AT54" s="75">
        <f t="shared" si="42"/>
        <v>0.18518518518518517</v>
      </c>
    </row>
    <row r="55" spans="1:46" ht="12.75" thickBot="1" x14ac:dyDescent="0.25">
      <c r="A55" s="110"/>
      <c r="B55" s="41" t="s">
        <v>296</v>
      </c>
      <c r="D55" s="47">
        <f t="shared" si="25"/>
        <v>286500</v>
      </c>
      <c r="E55" s="47">
        <f t="shared" si="26"/>
        <v>248510</v>
      </c>
      <c r="F55" s="47">
        <f t="shared" si="27"/>
        <v>4000</v>
      </c>
      <c r="H55" s="48">
        <v>350000</v>
      </c>
      <c r="I55" s="44">
        <v>250000</v>
      </c>
      <c r="J55" s="44">
        <v>13500</v>
      </c>
      <c r="L55" s="49">
        <v>309540</v>
      </c>
      <c r="M55" s="49">
        <v>248510</v>
      </c>
      <c r="N55" s="45">
        <v>4000</v>
      </c>
      <c r="P55" s="44">
        <v>320000</v>
      </c>
      <c r="Q55" s="44">
        <v>300000</v>
      </c>
      <c r="R55" s="44">
        <v>17000</v>
      </c>
      <c r="T55" s="48">
        <v>330750</v>
      </c>
      <c r="U55" s="48">
        <v>529200</v>
      </c>
      <c r="V55" s="44">
        <v>35230</v>
      </c>
      <c r="X55" s="48">
        <v>286500</v>
      </c>
      <c r="Y55" s="44">
        <v>290000</v>
      </c>
      <c r="Z55" s="44">
        <v>21600</v>
      </c>
      <c r="AB55" s="74">
        <f t="shared" si="28"/>
        <v>1.6371428571428572</v>
      </c>
      <c r="AC55" s="74">
        <f t="shared" si="29"/>
        <v>2.9821200000000001</v>
      </c>
      <c r="AD55" s="74">
        <f t="shared" si="30"/>
        <v>0.29629629629629628</v>
      </c>
      <c r="AF55" s="74">
        <f t="shared" si="31"/>
        <v>1.8511339406861795</v>
      </c>
      <c r="AG55" s="75">
        <f t="shared" si="32"/>
        <v>3</v>
      </c>
      <c r="AH55" s="74">
        <f t="shared" si="33"/>
        <v>1</v>
      </c>
      <c r="AJ55" s="74">
        <f t="shared" si="34"/>
        <v>1.7906249999999999</v>
      </c>
      <c r="AK55" s="74">
        <f t="shared" si="35"/>
        <v>2.4851000000000001</v>
      </c>
      <c r="AL55" s="74">
        <f t="shared" si="36"/>
        <v>0.23529411764705882</v>
      </c>
      <c r="AN55" s="74">
        <f t="shared" si="37"/>
        <v>1.7324263038548753</v>
      </c>
      <c r="AO55" s="74">
        <f t="shared" si="38"/>
        <v>1.4087868480725623</v>
      </c>
      <c r="AP55" s="74">
        <f t="shared" si="39"/>
        <v>0.11353959693443089</v>
      </c>
      <c r="AR55" s="74">
        <f t="shared" si="40"/>
        <v>2</v>
      </c>
      <c r="AS55" s="74">
        <f t="shared" si="41"/>
        <v>2.5707931034482758</v>
      </c>
      <c r="AT55" s="75">
        <f t="shared" si="42"/>
        <v>0.18518518518518517</v>
      </c>
    </row>
    <row r="56" spans="1:46" ht="12.75" thickBot="1" x14ac:dyDescent="0.25">
      <c r="A56" s="110"/>
      <c r="B56" s="41" t="s">
        <v>297</v>
      </c>
      <c r="D56" s="47">
        <f t="shared" si="25"/>
        <v>190000</v>
      </c>
      <c r="E56" s="47">
        <f t="shared" si="26"/>
        <v>190000</v>
      </c>
      <c r="F56" s="47">
        <f t="shared" si="27"/>
        <v>4000</v>
      </c>
      <c r="H56" s="48">
        <v>250000</v>
      </c>
      <c r="I56" s="44">
        <v>250000</v>
      </c>
      <c r="J56" s="44">
        <v>13500</v>
      </c>
      <c r="L56" s="49">
        <v>309540</v>
      </c>
      <c r="M56" s="49">
        <v>248510</v>
      </c>
      <c r="N56" s="45">
        <v>4000</v>
      </c>
      <c r="P56" s="44">
        <v>190000</v>
      </c>
      <c r="Q56" s="44">
        <v>190000</v>
      </c>
      <c r="R56" s="44">
        <v>17000</v>
      </c>
      <c r="T56" s="48">
        <v>236250</v>
      </c>
      <c r="U56" s="48">
        <v>378000</v>
      </c>
      <c r="V56" s="44">
        <v>35230</v>
      </c>
      <c r="X56" s="44">
        <v>264700</v>
      </c>
      <c r="Y56" s="44">
        <v>290000</v>
      </c>
      <c r="Z56" s="44">
        <v>21600</v>
      </c>
      <c r="AB56" s="74">
        <f t="shared" si="28"/>
        <v>1.52</v>
      </c>
      <c r="AC56" s="74">
        <f t="shared" si="29"/>
        <v>2.2799999999999998</v>
      </c>
      <c r="AD56" s="74">
        <f t="shared" si="30"/>
        <v>0.29629629629629628</v>
      </c>
      <c r="AF56" s="74">
        <f t="shared" si="31"/>
        <v>1.227628093299735</v>
      </c>
      <c r="AG56" s="75">
        <f t="shared" si="32"/>
        <v>2.2936702748380347</v>
      </c>
      <c r="AH56" s="74">
        <f t="shared" si="33"/>
        <v>1</v>
      </c>
      <c r="AJ56" s="74">
        <f t="shared" si="34"/>
        <v>2</v>
      </c>
      <c r="AK56" s="74">
        <f t="shared" si="35"/>
        <v>3</v>
      </c>
      <c r="AL56" s="74">
        <f t="shared" si="36"/>
        <v>0.23529411764705882</v>
      </c>
      <c r="AN56" s="74">
        <f t="shared" si="37"/>
        <v>1.6084656084656084</v>
      </c>
      <c r="AO56" s="74">
        <f t="shared" si="38"/>
        <v>1.5079365079365079</v>
      </c>
      <c r="AP56" s="74">
        <f t="shared" si="39"/>
        <v>0.11353959693443089</v>
      </c>
      <c r="AR56" s="74">
        <f t="shared" si="40"/>
        <v>1.4355874574990555</v>
      </c>
      <c r="AS56" s="74">
        <f t="shared" si="41"/>
        <v>1.9655172413793103</v>
      </c>
      <c r="AT56" s="75">
        <f t="shared" si="42"/>
        <v>0.18518518518518517</v>
      </c>
    </row>
    <row r="57" spans="1:46" ht="12.75" thickBot="1" x14ac:dyDescent="0.25">
      <c r="A57" s="110"/>
      <c r="B57" s="41" t="s">
        <v>298</v>
      </c>
      <c r="D57" s="47">
        <f t="shared" si="25"/>
        <v>190000</v>
      </c>
      <c r="E57" s="47">
        <f t="shared" si="26"/>
        <v>190000</v>
      </c>
      <c r="F57" s="47">
        <f t="shared" si="27"/>
        <v>4000</v>
      </c>
      <c r="H57" s="48">
        <v>250000</v>
      </c>
      <c r="I57" s="44">
        <v>250000</v>
      </c>
      <c r="J57" s="44">
        <v>13500</v>
      </c>
      <c r="L57" s="49">
        <v>309540</v>
      </c>
      <c r="M57" s="49">
        <v>248510</v>
      </c>
      <c r="N57" s="45">
        <v>4000</v>
      </c>
      <c r="P57" s="44">
        <v>190000</v>
      </c>
      <c r="Q57" s="44">
        <v>190000</v>
      </c>
      <c r="R57" s="44">
        <v>17000</v>
      </c>
      <c r="T57" s="48">
        <v>236250</v>
      </c>
      <c r="U57" s="48">
        <v>378000</v>
      </c>
      <c r="V57" s="44">
        <v>35230</v>
      </c>
      <c r="X57" s="44">
        <v>264700</v>
      </c>
      <c r="Y57" s="44">
        <v>290000</v>
      </c>
      <c r="Z57" s="44">
        <v>21600</v>
      </c>
      <c r="AB57" s="74">
        <f t="shared" si="28"/>
        <v>1.52</v>
      </c>
      <c r="AC57" s="74">
        <f t="shared" si="29"/>
        <v>2.2799999999999998</v>
      </c>
      <c r="AD57" s="74">
        <f t="shared" si="30"/>
        <v>0.29629629629629628</v>
      </c>
      <c r="AF57" s="74">
        <f t="shared" si="31"/>
        <v>1.227628093299735</v>
      </c>
      <c r="AG57" s="75">
        <f t="shared" si="32"/>
        <v>2.2936702748380347</v>
      </c>
      <c r="AH57" s="74">
        <f t="shared" si="33"/>
        <v>1</v>
      </c>
      <c r="AJ57" s="74">
        <f t="shared" si="34"/>
        <v>2</v>
      </c>
      <c r="AK57" s="74">
        <f t="shared" si="35"/>
        <v>3</v>
      </c>
      <c r="AL57" s="74">
        <f t="shared" si="36"/>
        <v>0.23529411764705882</v>
      </c>
      <c r="AN57" s="74">
        <f t="shared" si="37"/>
        <v>1.6084656084656084</v>
      </c>
      <c r="AO57" s="74">
        <f t="shared" si="38"/>
        <v>1.5079365079365079</v>
      </c>
      <c r="AP57" s="74">
        <f t="shared" si="39"/>
        <v>0.11353959693443089</v>
      </c>
      <c r="AR57" s="74">
        <f t="shared" si="40"/>
        <v>1.4355874574990555</v>
      </c>
      <c r="AS57" s="74">
        <f t="shared" si="41"/>
        <v>1.9655172413793103</v>
      </c>
      <c r="AT57" s="75">
        <f t="shared" si="42"/>
        <v>0.18518518518518517</v>
      </c>
    </row>
    <row r="58" spans="1:46" ht="12.75" thickBot="1" x14ac:dyDescent="0.25">
      <c r="A58" s="110"/>
      <c r="B58" s="41" t="s">
        <v>299</v>
      </c>
      <c r="D58" s="47">
        <f t="shared" si="25"/>
        <v>220000</v>
      </c>
      <c r="E58" s="47">
        <f t="shared" si="26"/>
        <v>220000</v>
      </c>
      <c r="F58" s="47">
        <f t="shared" si="27"/>
        <v>4000</v>
      </c>
      <c r="H58" s="48">
        <v>300000</v>
      </c>
      <c r="I58" s="44">
        <v>250000</v>
      </c>
      <c r="J58" s="44">
        <v>13500</v>
      </c>
      <c r="L58" s="49">
        <v>309540</v>
      </c>
      <c r="M58" s="49">
        <v>248510</v>
      </c>
      <c r="N58" s="45">
        <v>4000</v>
      </c>
      <c r="P58" s="44">
        <v>220000</v>
      </c>
      <c r="Q58" s="44">
        <v>220000</v>
      </c>
      <c r="R58" s="44">
        <v>17000</v>
      </c>
      <c r="T58" s="48">
        <v>330750</v>
      </c>
      <c r="U58" s="48">
        <v>529200</v>
      </c>
      <c r="V58" s="44">
        <v>35230</v>
      </c>
      <c r="X58" s="44">
        <v>264700</v>
      </c>
      <c r="Y58" s="44">
        <v>290000</v>
      </c>
      <c r="Z58" s="44">
        <v>21600</v>
      </c>
      <c r="AB58" s="74">
        <f t="shared" si="28"/>
        <v>1.4666666666666666</v>
      </c>
      <c r="AC58" s="74">
        <f t="shared" si="29"/>
        <v>2.64</v>
      </c>
      <c r="AD58" s="74">
        <f t="shared" si="30"/>
        <v>0.29629629629629628</v>
      </c>
      <c r="AF58" s="74">
        <f t="shared" si="31"/>
        <v>1.4214641080312722</v>
      </c>
      <c r="AG58" s="75">
        <f t="shared" si="32"/>
        <v>2.6558287392861453</v>
      </c>
      <c r="AH58" s="74">
        <f t="shared" si="33"/>
        <v>1</v>
      </c>
      <c r="AJ58" s="74">
        <f t="shared" si="34"/>
        <v>2</v>
      </c>
      <c r="AK58" s="74">
        <f t="shared" si="35"/>
        <v>3</v>
      </c>
      <c r="AL58" s="74">
        <f t="shared" si="36"/>
        <v>0.23529411764705882</v>
      </c>
      <c r="AN58" s="74">
        <f t="shared" si="37"/>
        <v>1.3303099017384732</v>
      </c>
      <c r="AO58" s="74">
        <f t="shared" si="38"/>
        <v>1.2471655328798186</v>
      </c>
      <c r="AP58" s="74">
        <f t="shared" si="39"/>
        <v>0.11353959693443089</v>
      </c>
      <c r="AR58" s="74">
        <f t="shared" si="40"/>
        <v>1.662259161314696</v>
      </c>
      <c r="AS58" s="74">
        <f t="shared" si="41"/>
        <v>2.2758620689655173</v>
      </c>
      <c r="AT58" s="75">
        <f t="shared" si="42"/>
        <v>0.18518518518518517</v>
      </c>
    </row>
    <row r="59" spans="1:46" ht="12.75" thickBot="1" x14ac:dyDescent="0.25">
      <c r="A59" s="110"/>
      <c r="B59" s="41" t="s">
        <v>300</v>
      </c>
      <c r="D59" s="47">
        <f t="shared" si="25"/>
        <v>220000</v>
      </c>
      <c r="E59" s="47">
        <f t="shared" si="26"/>
        <v>220000</v>
      </c>
      <c r="F59" s="47">
        <f t="shared" si="27"/>
        <v>4000</v>
      </c>
      <c r="H59" s="48">
        <v>300000</v>
      </c>
      <c r="I59" s="44">
        <v>250000</v>
      </c>
      <c r="J59" s="44">
        <v>13500</v>
      </c>
      <c r="L59" s="49">
        <v>309540</v>
      </c>
      <c r="M59" s="49">
        <v>248510</v>
      </c>
      <c r="N59" s="45">
        <v>4000</v>
      </c>
      <c r="P59" s="44">
        <v>220000</v>
      </c>
      <c r="Q59" s="44">
        <v>220000</v>
      </c>
      <c r="R59" s="44">
        <v>17000</v>
      </c>
      <c r="T59" s="48">
        <v>283500</v>
      </c>
      <c r="U59" s="48">
        <v>453600</v>
      </c>
      <c r="V59" s="44">
        <v>35230</v>
      </c>
      <c r="X59" s="44">
        <v>264700</v>
      </c>
      <c r="Y59" s="44">
        <v>290000</v>
      </c>
      <c r="Z59" s="44">
        <v>21600</v>
      </c>
      <c r="AB59" s="74">
        <f t="shared" si="28"/>
        <v>1.4666666666666666</v>
      </c>
      <c r="AC59" s="74">
        <f t="shared" si="29"/>
        <v>2.64</v>
      </c>
      <c r="AD59" s="74">
        <f t="shared" si="30"/>
        <v>0.29629629629629628</v>
      </c>
      <c r="AF59" s="74">
        <f t="shared" si="31"/>
        <v>1.4214641080312722</v>
      </c>
      <c r="AG59" s="75">
        <f t="shared" si="32"/>
        <v>2.6558287392861453</v>
      </c>
      <c r="AH59" s="74">
        <f t="shared" si="33"/>
        <v>1</v>
      </c>
      <c r="AJ59" s="74">
        <f t="shared" si="34"/>
        <v>2</v>
      </c>
      <c r="AK59" s="74">
        <f t="shared" si="35"/>
        <v>3</v>
      </c>
      <c r="AL59" s="74">
        <f t="shared" si="36"/>
        <v>0.23529411764705882</v>
      </c>
      <c r="AN59" s="74">
        <f t="shared" si="37"/>
        <v>1.5520282186948853</v>
      </c>
      <c r="AO59" s="74">
        <f t="shared" si="38"/>
        <v>1.4550264550264551</v>
      </c>
      <c r="AP59" s="74">
        <f t="shared" si="39"/>
        <v>0.11353959693443089</v>
      </c>
      <c r="AR59" s="74">
        <f t="shared" si="40"/>
        <v>1.662259161314696</v>
      </c>
      <c r="AS59" s="74">
        <f t="shared" si="41"/>
        <v>2.2758620689655173</v>
      </c>
      <c r="AT59" s="75">
        <f t="shared" si="42"/>
        <v>0.18518518518518517</v>
      </c>
    </row>
    <row r="60" spans="1:46" ht="12.75" thickBot="1" x14ac:dyDescent="0.25">
      <c r="A60" s="110"/>
      <c r="B60" s="41" t="s">
        <v>301</v>
      </c>
      <c r="D60" s="47">
        <f t="shared" si="25"/>
        <v>264700</v>
      </c>
      <c r="E60" s="47">
        <f t="shared" si="26"/>
        <v>248510</v>
      </c>
      <c r="F60" s="47">
        <f t="shared" si="27"/>
        <v>4000</v>
      </c>
      <c r="H60" s="48">
        <v>300000</v>
      </c>
      <c r="I60" s="44">
        <v>250000</v>
      </c>
      <c r="J60" s="44">
        <v>13500</v>
      </c>
      <c r="L60" s="49">
        <v>309540</v>
      </c>
      <c r="M60" s="49">
        <v>248510</v>
      </c>
      <c r="N60" s="45">
        <v>4000</v>
      </c>
      <c r="P60" s="44">
        <v>280000</v>
      </c>
      <c r="Q60" s="44">
        <v>280000</v>
      </c>
      <c r="R60" s="44">
        <v>17000</v>
      </c>
      <c r="T60" s="48">
        <v>330750</v>
      </c>
      <c r="U60" s="48">
        <v>529200</v>
      </c>
      <c r="V60" s="44">
        <v>35230</v>
      </c>
      <c r="X60" s="44">
        <v>264700</v>
      </c>
      <c r="Y60" s="44">
        <v>290000</v>
      </c>
      <c r="Z60" s="44">
        <v>21600</v>
      </c>
      <c r="AB60" s="74">
        <f t="shared" si="28"/>
        <v>1.7646666666666666</v>
      </c>
      <c r="AC60" s="74">
        <f t="shared" si="29"/>
        <v>2.9821200000000001</v>
      </c>
      <c r="AD60" s="74">
        <f t="shared" si="30"/>
        <v>0.29629629629629628</v>
      </c>
      <c r="AF60" s="74">
        <f t="shared" si="31"/>
        <v>1.7102797699812624</v>
      </c>
      <c r="AG60" s="75">
        <f t="shared" si="32"/>
        <v>3</v>
      </c>
      <c r="AH60" s="74">
        <f t="shared" si="33"/>
        <v>1</v>
      </c>
      <c r="AJ60" s="74">
        <f t="shared" si="34"/>
        <v>1.8907142857142858</v>
      </c>
      <c r="AK60" s="74">
        <f t="shared" si="35"/>
        <v>2.662607142857143</v>
      </c>
      <c r="AL60" s="74">
        <f t="shared" si="36"/>
        <v>0.23529411764705882</v>
      </c>
      <c r="AN60" s="74">
        <f t="shared" si="37"/>
        <v>1.600604686318972</v>
      </c>
      <c r="AO60" s="74">
        <f t="shared" si="38"/>
        <v>1.4087868480725623</v>
      </c>
      <c r="AP60" s="74">
        <f t="shared" si="39"/>
        <v>0.11353959693443089</v>
      </c>
      <c r="AR60" s="74">
        <f t="shared" si="40"/>
        <v>2</v>
      </c>
      <c r="AS60" s="74">
        <f t="shared" si="41"/>
        <v>2.5707931034482758</v>
      </c>
      <c r="AT60" s="75">
        <f t="shared" si="42"/>
        <v>0.18518518518518517</v>
      </c>
    </row>
    <row r="61" spans="1:46" ht="12.75" thickBot="1" x14ac:dyDescent="0.25">
      <c r="A61" s="110"/>
      <c r="B61" s="41" t="s">
        <v>302</v>
      </c>
      <c r="D61" s="47">
        <f t="shared" si="25"/>
        <v>309540</v>
      </c>
      <c r="E61" s="47">
        <f t="shared" si="26"/>
        <v>248510</v>
      </c>
      <c r="F61" s="47">
        <f t="shared" si="27"/>
        <v>4000</v>
      </c>
      <c r="H61" s="48">
        <v>400000</v>
      </c>
      <c r="I61" s="44">
        <v>250000</v>
      </c>
      <c r="J61" s="44">
        <v>13500</v>
      </c>
      <c r="L61" s="49">
        <v>309540</v>
      </c>
      <c r="M61" s="49">
        <v>248510</v>
      </c>
      <c r="N61" s="45">
        <v>4000</v>
      </c>
      <c r="P61" s="44">
        <v>380000</v>
      </c>
      <c r="Q61" s="44">
        <v>340000</v>
      </c>
      <c r="R61" s="44">
        <v>17000</v>
      </c>
      <c r="T61" s="48">
        <v>378000</v>
      </c>
      <c r="U61" s="48">
        <v>604800</v>
      </c>
      <c r="V61" s="44">
        <v>35230</v>
      </c>
      <c r="X61" s="48">
        <v>333200</v>
      </c>
      <c r="Y61" s="44">
        <v>290000</v>
      </c>
      <c r="Z61" s="44">
        <v>21600</v>
      </c>
      <c r="AB61" s="74">
        <f t="shared" si="28"/>
        <v>1.5477000000000001</v>
      </c>
      <c r="AC61" s="74">
        <f t="shared" si="29"/>
        <v>2.9821200000000001</v>
      </c>
      <c r="AD61" s="74">
        <f t="shared" si="30"/>
        <v>0.29629629629629628</v>
      </c>
      <c r="AF61" s="74">
        <f t="shared" si="31"/>
        <v>2</v>
      </c>
      <c r="AG61" s="75">
        <f t="shared" si="32"/>
        <v>3</v>
      </c>
      <c r="AH61" s="74">
        <f t="shared" si="33"/>
        <v>1</v>
      </c>
      <c r="AJ61" s="74">
        <f t="shared" si="34"/>
        <v>1.6291578947368421</v>
      </c>
      <c r="AK61" s="74">
        <f t="shared" si="35"/>
        <v>2.192735294117647</v>
      </c>
      <c r="AL61" s="74">
        <f t="shared" si="36"/>
        <v>0.23529411764705882</v>
      </c>
      <c r="AN61" s="74">
        <f t="shared" si="37"/>
        <v>1.6377777777777778</v>
      </c>
      <c r="AO61" s="74">
        <f t="shared" si="38"/>
        <v>1.232688492063492</v>
      </c>
      <c r="AP61" s="74">
        <f t="shared" si="39"/>
        <v>0.11353959693443089</v>
      </c>
      <c r="AR61" s="74">
        <f t="shared" si="40"/>
        <v>1.857983193277311</v>
      </c>
      <c r="AS61" s="74">
        <f t="shared" si="41"/>
        <v>2.5707931034482758</v>
      </c>
      <c r="AT61" s="75">
        <f t="shared" si="42"/>
        <v>0.18518518518518517</v>
      </c>
    </row>
    <row r="62" spans="1:46" ht="12.75" thickBot="1" x14ac:dyDescent="0.25">
      <c r="A62" s="110"/>
      <c r="B62" s="41" t="s">
        <v>303</v>
      </c>
      <c r="D62" s="47">
        <f t="shared" si="25"/>
        <v>264700</v>
      </c>
      <c r="E62" s="47">
        <f t="shared" si="26"/>
        <v>248510</v>
      </c>
      <c r="F62" s="47">
        <f t="shared" si="27"/>
        <v>4000</v>
      </c>
      <c r="H62" s="48">
        <v>300000</v>
      </c>
      <c r="I62" s="44">
        <v>250000</v>
      </c>
      <c r="J62" s="44">
        <v>13500</v>
      </c>
      <c r="L62" s="49">
        <v>309540</v>
      </c>
      <c r="M62" s="49">
        <v>248510</v>
      </c>
      <c r="N62" s="45">
        <v>4000</v>
      </c>
      <c r="P62" s="44">
        <v>280000</v>
      </c>
      <c r="Q62" s="44">
        <v>280000</v>
      </c>
      <c r="R62" s="44">
        <v>17000</v>
      </c>
      <c r="T62" s="48">
        <v>283500</v>
      </c>
      <c r="U62" s="48">
        <v>453600</v>
      </c>
      <c r="V62" s="44">
        <v>35230</v>
      </c>
      <c r="X62" s="48">
        <v>264700</v>
      </c>
      <c r="Y62" s="44">
        <v>290000</v>
      </c>
      <c r="Z62" s="44">
        <v>21600</v>
      </c>
      <c r="AB62" s="74">
        <f t="shared" si="28"/>
        <v>1.7646666666666666</v>
      </c>
      <c r="AC62" s="74">
        <f t="shared" si="29"/>
        <v>2.9821200000000001</v>
      </c>
      <c r="AD62" s="74">
        <f t="shared" si="30"/>
        <v>0.29629629629629628</v>
      </c>
      <c r="AF62" s="74">
        <f t="shared" si="31"/>
        <v>1.7102797699812624</v>
      </c>
      <c r="AG62" s="75">
        <f t="shared" si="32"/>
        <v>3</v>
      </c>
      <c r="AH62" s="74">
        <f t="shared" si="33"/>
        <v>1</v>
      </c>
      <c r="AJ62" s="74">
        <f t="shared" si="34"/>
        <v>1.8907142857142858</v>
      </c>
      <c r="AK62" s="74">
        <f t="shared" si="35"/>
        <v>2.662607142857143</v>
      </c>
      <c r="AL62" s="74">
        <f t="shared" si="36"/>
        <v>0.23529411764705882</v>
      </c>
      <c r="AN62" s="74">
        <f t="shared" si="37"/>
        <v>1.8673721340388008</v>
      </c>
      <c r="AO62" s="74">
        <f t="shared" si="38"/>
        <v>1.6435846560846561</v>
      </c>
      <c r="AP62" s="74">
        <f t="shared" si="39"/>
        <v>0.11353959693443089</v>
      </c>
      <c r="AR62" s="74">
        <f t="shared" si="40"/>
        <v>2</v>
      </c>
      <c r="AS62" s="74">
        <f t="shared" si="41"/>
        <v>2.5707931034482758</v>
      </c>
      <c r="AT62" s="75">
        <f t="shared" si="42"/>
        <v>0.18518518518518517</v>
      </c>
    </row>
    <row r="63" spans="1:46" ht="12.75" thickBot="1" x14ac:dyDescent="0.25">
      <c r="A63" s="110"/>
      <c r="B63" s="41" t="s">
        <v>304</v>
      </c>
      <c r="D63" s="47">
        <f t="shared" si="25"/>
        <v>384500</v>
      </c>
      <c r="E63" s="47">
        <f t="shared" si="26"/>
        <v>250000</v>
      </c>
      <c r="F63" s="47">
        <f t="shared" si="27"/>
        <v>4000</v>
      </c>
      <c r="H63" s="48">
        <v>400000</v>
      </c>
      <c r="I63" s="44">
        <v>250000</v>
      </c>
      <c r="J63" s="44">
        <v>13500</v>
      </c>
      <c r="L63" s="45">
        <v>412720</v>
      </c>
      <c r="M63" s="45">
        <v>350812</v>
      </c>
      <c r="N63" s="45">
        <v>4000</v>
      </c>
      <c r="P63" s="44">
        <v>420000</v>
      </c>
      <c r="Q63" s="44">
        <v>380000</v>
      </c>
      <c r="R63" s="44">
        <v>17000</v>
      </c>
      <c r="T63" s="48">
        <v>472500</v>
      </c>
      <c r="U63" s="48">
        <v>756000</v>
      </c>
      <c r="V63" s="44">
        <v>35230</v>
      </c>
      <c r="X63" s="44">
        <v>384500</v>
      </c>
      <c r="Y63" s="44">
        <v>290000</v>
      </c>
      <c r="Z63" s="44">
        <v>21600</v>
      </c>
      <c r="AB63" s="74">
        <f t="shared" si="28"/>
        <v>1.9225000000000001</v>
      </c>
      <c r="AC63" s="74">
        <f t="shared" si="29"/>
        <v>3</v>
      </c>
      <c r="AD63" s="74">
        <f t="shared" si="30"/>
        <v>0.29629629629629628</v>
      </c>
      <c r="AF63" s="74">
        <f t="shared" si="31"/>
        <v>1.8632486916069007</v>
      </c>
      <c r="AG63" s="75">
        <f t="shared" si="32"/>
        <v>2.1378972213037182</v>
      </c>
      <c r="AH63" s="74">
        <f t="shared" si="33"/>
        <v>1</v>
      </c>
      <c r="AJ63" s="74">
        <f t="shared" si="34"/>
        <v>1.8309523809523809</v>
      </c>
      <c r="AK63" s="74">
        <f t="shared" si="35"/>
        <v>1.9736842105263157</v>
      </c>
      <c r="AL63" s="74">
        <f t="shared" si="36"/>
        <v>0.23529411764705882</v>
      </c>
      <c r="AN63" s="74">
        <f t="shared" si="37"/>
        <v>1.6275132275132276</v>
      </c>
      <c r="AO63" s="74">
        <f t="shared" si="38"/>
        <v>0.99206349206349209</v>
      </c>
      <c r="AP63" s="74">
        <f t="shared" si="39"/>
        <v>0.11353959693443089</v>
      </c>
      <c r="AR63" s="74">
        <f t="shared" si="40"/>
        <v>2</v>
      </c>
      <c r="AS63" s="74">
        <f t="shared" si="41"/>
        <v>2.5862068965517242</v>
      </c>
      <c r="AT63" s="75">
        <f t="shared" si="42"/>
        <v>0.18518518518518517</v>
      </c>
    </row>
    <row r="64" spans="1:46" ht="12.75" thickBot="1" x14ac:dyDescent="0.25">
      <c r="A64" s="110"/>
      <c r="B64" s="41" t="s">
        <v>305</v>
      </c>
      <c r="D64" s="47">
        <f t="shared" si="25"/>
        <v>286500</v>
      </c>
      <c r="E64" s="47">
        <f t="shared" si="26"/>
        <v>250000</v>
      </c>
      <c r="F64" s="47">
        <f t="shared" si="27"/>
        <v>4000</v>
      </c>
      <c r="H64" s="48">
        <v>350000</v>
      </c>
      <c r="I64" s="44">
        <v>250000</v>
      </c>
      <c r="J64" s="44">
        <v>13500</v>
      </c>
      <c r="L64" s="45">
        <v>345653</v>
      </c>
      <c r="M64" s="45">
        <v>288904</v>
      </c>
      <c r="N64" s="45">
        <v>4000</v>
      </c>
      <c r="P64" s="44">
        <v>350000</v>
      </c>
      <c r="Q64" s="44">
        <v>350000</v>
      </c>
      <c r="R64" s="44">
        <v>17000</v>
      </c>
      <c r="T64" s="48">
        <v>378000</v>
      </c>
      <c r="U64" s="48">
        <v>604800</v>
      </c>
      <c r="V64" s="44">
        <v>35230</v>
      </c>
      <c r="X64" s="48">
        <v>286500</v>
      </c>
      <c r="Y64" s="44">
        <v>290000</v>
      </c>
      <c r="Z64" s="44">
        <v>21600</v>
      </c>
      <c r="AB64" s="74">
        <f t="shared" si="28"/>
        <v>1.6371428571428572</v>
      </c>
      <c r="AC64" s="74">
        <f t="shared" si="29"/>
        <v>3</v>
      </c>
      <c r="AD64" s="74">
        <f t="shared" si="30"/>
        <v>0.29629629629629628</v>
      </c>
      <c r="AF64" s="74">
        <f t="shared" si="31"/>
        <v>1.6577318871816533</v>
      </c>
      <c r="AG64" s="75">
        <f t="shared" si="32"/>
        <v>2.5960180544402292</v>
      </c>
      <c r="AH64" s="74">
        <f t="shared" si="33"/>
        <v>1</v>
      </c>
      <c r="AJ64" s="74">
        <f t="shared" si="34"/>
        <v>1.6371428571428572</v>
      </c>
      <c r="AK64" s="74">
        <f t="shared" si="35"/>
        <v>2.1428571428571428</v>
      </c>
      <c r="AL64" s="74">
        <f t="shared" si="36"/>
        <v>0.23529411764705882</v>
      </c>
      <c r="AN64" s="74">
        <f t="shared" si="37"/>
        <v>1.5158730158730158</v>
      </c>
      <c r="AO64" s="74">
        <f t="shared" si="38"/>
        <v>1.2400793650793651</v>
      </c>
      <c r="AP64" s="74">
        <f t="shared" si="39"/>
        <v>0.11353959693443089</v>
      </c>
      <c r="AR64" s="74">
        <f t="shared" si="40"/>
        <v>2</v>
      </c>
      <c r="AS64" s="74">
        <f t="shared" si="41"/>
        <v>2.5862068965517242</v>
      </c>
      <c r="AT64" s="75">
        <f t="shared" si="42"/>
        <v>0.18518518518518517</v>
      </c>
    </row>
    <row r="65" spans="1:46" ht="12.75" thickBot="1" x14ac:dyDescent="0.25">
      <c r="A65" s="110"/>
      <c r="B65" s="41" t="s">
        <v>306</v>
      </c>
      <c r="D65" s="47">
        <f t="shared" si="25"/>
        <v>286500</v>
      </c>
      <c r="E65" s="47">
        <f t="shared" si="26"/>
        <v>250000</v>
      </c>
      <c r="F65" s="47">
        <f t="shared" si="27"/>
        <v>4000</v>
      </c>
      <c r="H65" s="48">
        <v>410000</v>
      </c>
      <c r="I65" s="44">
        <v>250000</v>
      </c>
      <c r="J65" s="44">
        <v>13500</v>
      </c>
      <c r="L65" s="45">
        <v>412720</v>
      </c>
      <c r="M65" s="45">
        <v>309540</v>
      </c>
      <c r="N65" s="45">
        <v>4000</v>
      </c>
      <c r="P65" s="44">
        <v>420000</v>
      </c>
      <c r="Q65" s="44">
        <v>380000</v>
      </c>
      <c r="R65" s="44">
        <v>17000</v>
      </c>
      <c r="T65" s="48">
        <v>425250</v>
      </c>
      <c r="U65" s="48">
        <v>680400</v>
      </c>
      <c r="V65" s="44">
        <v>35230</v>
      </c>
      <c r="X65" s="48">
        <v>286500</v>
      </c>
      <c r="Y65" s="44">
        <v>290000</v>
      </c>
      <c r="Z65" s="44">
        <v>21600</v>
      </c>
      <c r="AB65" s="74">
        <f t="shared" si="28"/>
        <v>1.397560975609756</v>
      </c>
      <c r="AC65" s="74">
        <f t="shared" si="29"/>
        <v>3</v>
      </c>
      <c r="AD65" s="74">
        <f t="shared" si="30"/>
        <v>0.29629629629629628</v>
      </c>
      <c r="AF65" s="74">
        <f t="shared" si="31"/>
        <v>1.3883504555146347</v>
      </c>
      <c r="AG65" s="75">
        <f t="shared" si="32"/>
        <v>2.4229501841442138</v>
      </c>
      <c r="AH65" s="74">
        <f t="shared" si="33"/>
        <v>1</v>
      </c>
      <c r="AJ65" s="74">
        <f t="shared" si="34"/>
        <v>1.3642857142857143</v>
      </c>
      <c r="AK65" s="74">
        <f t="shared" si="35"/>
        <v>1.9736842105263157</v>
      </c>
      <c r="AL65" s="74">
        <f t="shared" si="36"/>
        <v>0.23529411764705882</v>
      </c>
      <c r="AN65" s="74">
        <f t="shared" si="37"/>
        <v>1.347442680776014</v>
      </c>
      <c r="AO65" s="74">
        <f t="shared" si="38"/>
        <v>1.1022927689594357</v>
      </c>
      <c r="AP65" s="74">
        <f t="shared" si="39"/>
        <v>0.11353959693443089</v>
      </c>
      <c r="AR65" s="74">
        <f t="shared" si="40"/>
        <v>2</v>
      </c>
      <c r="AS65" s="74">
        <f t="shared" si="41"/>
        <v>2.5862068965517242</v>
      </c>
      <c r="AT65" s="75">
        <f t="shared" si="42"/>
        <v>0.18518518518518517</v>
      </c>
    </row>
    <row r="66" spans="1:46" ht="12.75" thickBot="1" x14ac:dyDescent="0.25">
      <c r="A66" s="110"/>
      <c r="B66" s="41" t="s">
        <v>307</v>
      </c>
      <c r="D66" s="47">
        <f t="shared" si="25"/>
        <v>286500</v>
      </c>
      <c r="E66" s="47">
        <f t="shared" si="26"/>
        <v>250000</v>
      </c>
      <c r="F66" s="47">
        <f t="shared" si="27"/>
        <v>4000</v>
      </c>
      <c r="H66" s="48">
        <v>400000</v>
      </c>
      <c r="I66" s="44">
        <v>250000</v>
      </c>
      <c r="J66" s="44">
        <v>13500</v>
      </c>
      <c r="L66" s="45">
        <v>412720</v>
      </c>
      <c r="M66" s="45">
        <v>309540</v>
      </c>
      <c r="N66" s="45">
        <v>4000</v>
      </c>
      <c r="P66" s="44">
        <v>420000</v>
      </c>
      <c r="Q66" s="44">
        <v>380000</v>
      </c>
      <c r="R66" s="44">
        <v>17000</v>
      </c>
      <c r="T66" s="48">
        <v>453600</v>
      </c>
      <c r="U66" s="48">
        <v>725760</v>
      </c>
      <c r="V66" s="44">
        <v>35230</v>
      </c>
      <c r="X66" s="48">
        <v>286500</v>
      </c>
      <c r="Y66" s="44">
        <v>290000</v>
      </c>
      <c r="Z66" s="44">
        <v>21600</v>
      </c>
      <c r="AB66" s="74">
        <f t="shared" si="28"/>
        <v>1.4325000000000001</v>
      </c>
      <c r="AC66" s="74">
        <f t="shared" si="29"/>
        <v>3</v>
      </c>
      <c r="AD66" s="74">
        <f t="shared" si="30"/>
        <v>0.29629629629629628</v>
      </c>
      <c r="AF66" s="74">
        <f t="shared" si="31"/>
        <v>1.3883504555146347</v>
      </c>
      <c r="AG66" s="75">
        <f t="shared" si="32"/>
        <v>2.4229501841442138</v>
      </c>
      <c r="AH66" s="74">
        <f t="shared" si="33"/>
        <v>1</v>
      </c>
      <c r="AJ66" s="74">
        <f t="shared" si="34"/>
        <v>1.3642857142857143</v>
      </c>
      <c r="AK66" s="74">
        <f t="shared" si="35"/>
        <v>1.9736842105263157</v>
      </c>
      <c r="AL66" s="74">
        <f t="shared" si="36"/>
        <v>0.23529411764705882</v>
      </c>
      <c r="AN66" s="74">
        <f t="shared" si="37"/>
        <v>1.2632275132275133</v>
      </c>
      <c r="AO66" s="74">
        <f t="shared" si="38"/>
        <v>1.0333994708994709</v>
      </c>
      <c r="AP66" s="74">
        <f t="shared" si="39"/>
        <v>0.11353959693443089</v>
      </c>
      <c r="AR66" s="74">
        <f t="shared" si="40"/>
        <v>2</v>
      </c>
      <c r="AS66" s="74">
        <f t="shared" si="41"/>
        <v>2.5862068965517242</v>
      </c>
      <c r="AT66" s="75">
        <f t="shared" si="42"/>
        <v>0.18518518518518517</v>
      </c>
    </row>
    <row r="67" spans="1:46" ht="12.75" thickBot="1" x14ac:dyDescent="0.25">
      <c r="A67" s="110"/>
      <c r="B67" s="41" t="s">
        <v>308</v>
      </c>
      <c r="D67" s="47">
        <f t="shared" si="25"/>
        <v>286500</v>
      </c>
      <c r="E67" s="47">
        <f t="shared" si="26"/>
        <v>250000</v>
      </c>
      <c r="F67" s="47">
        <f t="shared" si="27"/>
        <v>4000</v>
      </c>
      <c r="H67" s="48">
        <v>400000</v>
      </c>
      <c r="I67" s="44">
        <v>250000</v>
      </c>
      <c r="J67" s="44">
        <v>13500</v>
      </c>
      <c r="L67" s="45">
        <v>371448</v>
      </c>
      <c r="M67" s="45">
        <v>309540</v>
      </c>
      <c r="N67" s="45">
        <v>4000</v>
      </c>
      <c r="P67" s="44">
        <v>380000</v>
      </c>
      <c r="Q67" s="44">
        <v>350000</v>
      </c>
      <c r="R67" s="44">
        <v>17000</v>
      </c>
      <c r="T67" s="48">
        <v>425250</v>
      </c>
      <c r="U67" s="48">
        <v>680400</v>
      </c>
      <c r="V67" s="44">
        <v>35230</v>
      </c>
      <c r="X67" s="48">
        <v>286500</v>
      </c>
      <c r="Y67" s="44">
        <v>290000</v>
      </c>
      <c r="Z67" s="44">
        <v>21600</v>
      </c>
      <c r="AB67" s="74">
        <f t="shared" si="28"/>
        <v>1.4325000000000001</v>
      </c>
      <c r="AC67" s="74">
        <f t="shared" si="29"/>
        <v>3</v>
      </c>
      <c r="AD67" s="74">
        <f t="shared" si="30"/>
        <v>0.29629629629629628</v>
      </c>
      <c r="AF67" s="74">
        <f t="shared" si="31"/>
        <v>1.5426116172384829</v>
      </c>
      <c r="AG67" s="75">
        <f t="shared" si="32"/>
        <v>2.4229501841442138</v>
      </c>
      <c r="AH67" s="74">
        <f t="shared" si="33"/>
        <v>1</v>
      </c>
      <c r="AJ67" s="74">
        <f t="shared" si="34"/>
        <v>1.5078947368421052</v>
      </c>
      <c r="AK67" s="74">
        <f t="shared" si="35"/>
        <v>2.1428571428571428</v>
      </c>
      <c r="AL67" s="74">
        <f t="shared" si="36"/>
        <v>0.23529411764705882</v>
      </c>
      <c r="AN67" s="74">
        <f t="shared" si="37"/>
        <v>1.347442680776014</v>
      </c>
      <c r="AO67" s="74">
        <f t="shared" si="38"/>
        <v>1.1022927689594357</v>
      </c>
      <c r="AP67" s="74">
        <f t="shared" si="39"/>
        <v>0.11353959693443089</v>
      </c>
      <c r="AR67" s="74">
        <f t="shared" si="40"/>
        <v>2</v>
      </c>
      <c r="AS67" s="74">
        <f t="shared" si="41"/>
        <v>2.5862068965517242</v>
      </c>
      <c r="AT67" s="75">
        <f t="shared" si="42"/>
        <v>0.18518518518518517</v>
      </c>
    </row>
    <row r="68" spans="1:46" ht="12.75" thickBot="1" x14ac:dyDescent="0.25">
      <c r="A68" s="110"/>
      <c r="B68" s="41" t="s">
        <v>309</v>
      </c>
      <c r="D68" s="47">
        <f t="shared" si="25"/>
        <v>264700</v>
      </c>
      <c r="E68" s="47">
        <f t="shared" si="26"/>
        <v>248510</v>
      </c>
      <c r="F68" s="47">
        <f t="shared" si="27"/>
        <v>4000</v>
      </c>
      <c r="H68" s="48">
        <v>350000</v>
      </c>
      <c r="I68" s="44">
        <v>250000</v>
      </c>
      <c r="J68" s="44">
        <v>13500</v>
      </c>
      <c r="L68" s="49">
        <v>309540</v>
      </c>
      <c r="M68" s="49">
        <v>248510</v>
      </c>
      <c r="N68" s="45">
        <v>4000</v>
      </c>
      <c r="P68" s="44">
        <v>320000</v>
      </c>
      <c r="Q68" s="44">
        <v>300000</v>
      </c>
      <c r="R68" s="44">
        <v>17000</v>
      </c>
      <c r="T68" s="48">
        <v>307125</v>
      </c>
      <c r="U68" s="48">
        <v>491400</v>
      </c>
      <c r="V68" s="44">
        <v>35230</v>
      </c>
      <c r="X68" s="48">
        <v>264700</v>
      </c>
      <c r="Y68" s="44">
        <v>290000</v>
      </c>
      <c r="Z68" s="44">
        <v>21600</v>
      </c>
      <c r="AB68" s="74">
        <f t="shared" si="28"/>
        <v>1.5125714285714287</v>
      </c>
      <c r="AC68" s="74">
        <f t="shared" si="29"/>
        <v>2.9821200000000001</v>
      </c>
      <c r="AD68" s="74">
        <f t="shared" si="30"/>
        <v>0.29629629629629628</v>
      </c>
      <c r="AF68" s="74">
        <f t="shared" si="31"/>
        <v>1.7102797699812624</v>
      </c>
      <c r="AG68" s="75">
        <f t="shared" si="32"/>
        <v>3</v>
      </c>
      <c r="AH68" s="74">
        <f t="shared" si="33"/>
        <v>1</v>
      </c>
      <c r="AJ68" s="74">
        <f t="shared" si="34"/>
        <v>1.6543749999999999</v>
      </c>
      <c r="AK68" s="74">
        <f t="shared" si="35"/>
        <v>2.4851000000000001</v>
      </c>
      <c r="AL68" s="74">
        <f t="shared" si="36"/>
        <v>0.23529411764705882</v>
      </c>
      <c r="AN68" s="74">
        <f t="shared" si="37"/>
        <v>1.7237281237281237</v>
      </c>
      <c r="AO68" s="74">
        <f t="shared" si="38"/>
        <v>1.5171550671550671</v>
      </c>
      <c r="AP68" s="74">
        <f t="shared" si="39"/>
        <v>0.11353959693443089</v>
      </c>
      <c r="AR68" s="74">
        <f t="shared" si="40"/>
        <v>2</v>
      </c>
      <c r="AS68" s="74">
        <f t="shared" si="41"/>
        <v>2.5707931034482758</v>
      </c>
      <c r="AT68" s="75">
        <f t="shared" si="42"/>
        <v>0.18518518518518517</v>
      </c>
    </row>
    <row r="69" spans="1:46" ht="12.75" thickBot="1" x14ac:dyDescent="0.25">
      <c r="A69" s="110"/>
      <c r="B69" s="41" t="s">
        <v>310</v>
      </c>
      <c r="D69" s="47">
        <f t="shared" si="25"/>
        <v>264700</v>
      </c>
      <c r="E69" s="47">
        <f t="shared" si="26"/>
        <v>248510</v>
      </c>
      <c r="F69" s="47">
        <f t="shared" si="27"/>
        <v>4000</v>
      </c>
      <c r="H69" s="48">
        <v>390000</v>
      </c>
      <c r="I69" s="44">
        <v>250000</v>
      </c>
      <c r="J69" s="44">
        <v>13500</v>
      </c>
      <c r="L69" s="49">
        <v>309540</v>
      </c>
      <c r="M69" s="49">
        <v>248510</v>
      </c>
      <c r="N69" s="45">
        <v>4000</v>
      </c>
      <c r="P69" s="44">
        <v>350000</v>
      </c>
      <c r="Q69" s="44">
        <v>320000</v>
      </c>
      <c r="R69" s="44">
        <v>17000</v>
      </c>
      <c r="T69" s="48">
        <v>359100</v>
      </c>
      <c r="U69" s="48">
        <v>574560</v>
      </c>
      <c r="V69" s="44">
        <v>35230</v>
      </c>
      <c r="X69" s="48">
        <v>264700</v>
      </c>
      <c r="Y69" s="44">
        <v>290000</v>
      </c>
      <c r="Z69" s="44">
        <v>21600</v>
      </c>
      <c r="AB69" s="74">
        <f t="shared" si="28"/>
        <v>1.3574358974358975</v>
      </c>
      <c r="AC69" s="74">
        <f t="shared" si="29"/>
        <v>2.9821200000000001</v>
      </c>
      <c r="AD69" s="74">
        <f t="shared" si="30"/>
        <v>0.29629629629629628</v>
      </c>
      <c r="AF69" s="74">
        <f t="shared" si="31"/>
        <v>1.7102797699812624</v>
      </c>
      <c r="AG69" s="75">
        <f t="shared" si="32"/>
        <v>3</v>
      </c>
      <c r="AH69" s="74">
        <f t="shared" si="33"/>
        <v>1</v>
      </c>
      <c r="AJ69" s="74">
        <f t="shared" si="34"/>
        <v>1.5125714285714287</v>
      </c>
      <c r="AK69" s="74">
        <f t="shared" si="35"/>
        <v>2.3297812499999999</v>
      </c>
      <c r="AL69" s="74">
        <f t="shared" si="36"/>
        <v>0.23529411764705882</v>
      </c>
      <c r="AN69" s="74">
        <f t="shared" si="37"/>
        <v>1.4742411584516848</v>
      </c>
      <c r="AO69" s="74">
        <f t="shared" si="38"/>
        <v>1.2975668337510442</v>
      </c>
      <c r="AP69" s="74">
        <f t="shared" si="39"/>
        <v>0.11353959693443089</v>
      </c>
      <c r="AR69" s="74">
        <f t="shared" si="40"/>
        <v>2</v>
      </c>
      <c r="AS69" s="74">
        <f t="shared" si="41"/>
        <v>2.5707931034482758</v>
      </c>
      <c r="AT69" s="75">
        <f t="shared" si="42"/>
        <v>0.18518518518518517</v>
      </c>
    </row>
    <row r="70" spans="1:46" ht="12.75" thickBot="1" x14ac:dyDescent="0.25">
      <c r="A70" s="110"/>
      <c r="B70" s="41" t="s">
        <v>311</v>
      </c>
      <c r="D70" s="47">
        <f t="shared" si="25"/>
        <v>264700</v>
      </c>
      <c r="E70" s="47">
        <f t="shared" si="26"/>
        <v>248510</v>
      </c>
      <c r="F70" s="47">
        <f t="shared" si="27"/>
        <v>4000</v>
      </c>
      <c r="H70" s="48">
        <v>390000</v>
      </c>
      <c r="I70" s="44">
        <v>250000</v>
      </c>
      <c r="J70" s="44">
        <v>13500</v>
      </c>
      <c r="L70" s="49">
        <v>309540</v>
      </c>
      <c r="M70" s="49">
        <v>248510</v>
      </c>
      <c r="N70" s="45">
        <v>4000</v>
      </c>
      <c r="P70" s="44">
        <v>360000</v>
      </c>
      <c r="Q70" s="44">
        <v>360000</v>
      </c>
      <c r="R70" s="44">
        <v>17000</v>
      </c>
      <c r="T70" s="48">
        <v>425250</v>
      </c>
      <c r="U70" s="48">
        <v>680400</v>
      </c>
      <c r="V70" s="44">
        <v>35230</v>
      </c>
      <c r="X70" s="48">
        <v>264700</v>
      </c>
      <c r="Y70" s="44">
        <v>290000</v>
      </c>
      <c r="Z70" s="44">
        <v>21600</v>
      </c>
      <c r="AB70" s="74">
        <f t="shared" si="28"/>
        <v>1.3574358974358975</v>
      </c>
      <c r="AC70" s="74">
        <f t="shared" si="29"/>
        <v>2.9821200000000001</v>
      </c>
      <c r="AD70" s="74">
        <f t="shared" si="30"/>
        <v>0.29629629629629628</v>
      </c>
      <c r="AF70" s="74">
        <f t="shared" si="31"/>
        <v>1.7102797699812624</v>
      </c>
      <c r="AG70" s="75">
        <f t="shared" si="32"/>
        <v>3</v>
      </c>
      <c r="AH70" s="74">
        <f t="shared" si="33"/>
        <v>1</v>
      </c>
      <c r="AJ70" s="74">
        <f t="shared" si="34"/>
        <v>1.4705555555555556</v>
      </c>
      <c r="AK70" s="74">
        <f t="shared" si="35"/>
        <v>2.0709166666666667</v>
      </c>
      <c r="AL70" s="74">
        <f t="shared" si="36"/>
        <v>0.23529411764705882</v>
      </c>
      <c r="AN70" s="74">
        <f t="shared" si="37"/>
        <v>1.2449147560258671</v>
      </c>
      <c r="AO70" s="74">
        <f t="shared" si="38"/>
        <v>1.0957231040564375</v>
      </c>
      <c r="AP70" s="74">
        <f t="shared" si="39"/>
        <v>0.11353959693443089</v>
      </c>
      <c r="AR70" s="74">
        <f t="shared" si="40"/>
        <v>2</v>
      </c>
      <c r="AS70" s="74">
        <f t="shared" si="41"/>
        <v>2.5707931034482758</v>
      </c>
      <c r="AT70" s="75">
        <f t="shared" si="42"/>
        <v>0.18518518518518517</v>
      </c>
    </row>
    <row r="71" spans="1:46" ht="12.75" thickBot="1" x14ac:dyDescent="0.25">
      <c r="A71" s="110"/>
      <c r="B71" s="41" t="s">
        <v>312</v>
      </c>
      <c r="D71" s="47">
        <f t="shared" si="25"/>
        <v>71200</v>
      </c>
      <c r="E71" s="47">
        <f t="shared" si="26"/>
        <v>71200</v>
      </c>
      <c r="F71" s="47">
        <f t="shared" si="27"/>
        <v>4000</v>
      </c>
      <c r="H71" s="48">
        <v>75000</v>
      </c>
      <c r="I71" s="44">
        <v>75000</v>
      </c>
      <c r="J71" s="44">
        <v>13500</v>
      </c>
      <c r="L71" s="45">
        <v>237314</v>
      </c>
      <c r="M71" s="45">
        <v>185724</v>
      </c>
      <c r="N71" s="45">
        <v>4000</v>
      </c>
      <c r="P71" s="44">
        <v>200000</v>
      </c>
      <c r="Q71" s="44">
        <v>200000</v>
      </c>
      <c r="R71" s="44">
        <v>17000</v>
      </c>
      <c r="T71" s="48">
        <v>264600</v>
      </c>
      <c r="U71" s="48">
        <v>423360</v>
      </c>
      <c r="V71" s="44">
        <v>35230</v>
      </c>
      <c r="X71" s="48">
        <v>71200</v>
      </c>
      <c r="Y71" s="48">
        <v>71200</v>
      </c>
      <c r="Z71" s="44">
        <v>21600</v>
      </c>
      <c r="AB71" s="74">
        <f t="shared" si="28"/>
        <v>1.8986666666666667</v>
      </c>
      <c r="AC71" s="74">
        <f t="shared" si="29"/>
        <v>2.8479999999999999</v>
      </c>
      <c r="AD71" s="74">
        <f t="shared" si="30"/>
        <v>0.29629629629629628</v>
      </c>
      <c r="AF71" s="74">
        <f t="shared" si="31"/>
        <v>0.60004888038632365</v>
      </c>
      <c r="AG71" s="75">
        <f t="shared" si="32"/>
        <v>1.1500936874071201</v>
      </c>
      <c r="AH71" s="74">
        <f t="shared" si="33"/>
        <v>1</v>
      </c>
      <c r="AJ71" s="74">
        <f t="shared" si="34"/>
        <v>0.71199999999999997</v>
      </c>
      <c r="AK71" s="74">
        <f t="shared" si="35"/>
        <v>1.0680000000000001</v>
      </c>
      <c r="AL71" s="74">
        <f t="shared" si="36"/>
        <v>0.23529411764705882</v>
      </c>
      <c r="AN71" s="74">
        <f t="shared" si="37"/>
        <v>0.53817082388510962</v>
      </c>
      <c r="AO71" s="74">
        <f t="shared" si="38"/>
        <v>0.50453514739229022</v>
      </c>
      <c r="AP71" s="74">
        <f t="shared" si="39"/>
        <v>0.11353959693443089</v>
      </c>
      <c r="AR71" s="74">
        <f t="shared" si="40"/>
        <v>2</v>
      </c>
      <c r="AS71" s="74">
        <f t="shared" si="41"/>
        <v>3</v>
      </c>
      <c r="AT71" s="75">
        <f t="shared" si="42"/>
        <v>0.18518518518518517</v>
      </c>
    </row>
    <row r="72" spans="1:46" ht="12.75" thickBot="1" x14ac:dyDescent="0.25">
      <c r="A72" s="110" t="s">
        <v>278</v>
      </c>
      <c r="B72" s="41" t="s">
        <v>313</v>
      </c>
      <c r="D72" s="47">
        <f t="shared" si="25"/>
        <v>296500</v>
      </c>
      <c r="E72" s="47">
        <f t="shared" si="26"/>
        <v>250000</v>
      </c>
      <c r="F72" s="47">
        <f t="shared" si="27"/>
        <v>4000</v>
      </c>
      <c r="H72" s="48">
        <v>400000</v>
      </c>
      <c r="I72" s="44">
        <v>250000</v>
      </c>
      <c r="J72" s="44">
        <v>13500</v>
      </c>
      <c r="L72" s="49">
        <v>392084</v>
      </c>
      <c r="M72" s="49">
        <v>278586</v>
      </c>
      <c r="N72" s="45">
        <v>4000</v>
      </c>
      <c r="P72" s="48">
        <v>350000</v>
      </c>
      <c r="Q72" s="44">
        <v>300000</v>
      </c>
      <c r="R72" s="44">
        <v>17000</v>
      </c>
      <c r="T72" s="48">
        <v>378000</v>
      </c>
      <c r="U72" s="48">
        <v>604800</v>
      </c>
      <c r="V72" s="44">
        <v>35230</v>
      </c>
      <c r="X72" s="44">
        <v>296500</v>
      </c>
      <c r="Y72" s="44">
        <v>290000</v>
      </c>
      <c r="Z72" s="44">
        <v>21600</v>
      </c>
      <c r="AB72" s="74">
        <f t="shared" si="28"/>
        <v>1.4824999999999999</v>
      </c>
      <c r="AC72" s="74">
        <f t="shared" si="29"/>
        <v>3</v>
      </c>
      <c r="AD72" s="74">
        <f t="shared" si="30"/>
        <v>0.29629629629629628</v>
      </c>
      <c r="AF72" s="74">
        <f t="shared" si="31"/>
        <v>1.5124310096815989</v>
      </c>
      <c r="AG72" s="75">
        <f t="shared" si="32"/>
        <v>2.6921668712713487</v>
      </c>
      <c r="AH72" s="74">
        <f t="shared" si="33"/>
        <v>1</v>
      </c>
      <c r="AJ72" s="74">
        <f t="shared" si="34"/>
        <v>1.6942857142857144</v>
      </c>
      <c r="AK72" s="74">
        <f t="shared" si="35"/>
        <v>2.5</v>
      </c>
      <c r="AL72" s="74">
        <f t="shared" si="36"/>
        <v>0.23529411764705882</v>
      </c>
      <c r="AN72" s="74">
        <f t="shared" si="37"/>
        <v>1.5687830687830688</v>
      </c>
      <c r="AO72" s="74">
        <f t="shared" si="38"/>
        <v>1.2400793650793651</v>
      </c>
      <c r="AP72" s="74">
        <f t="shared" si="39"/>
        <v>0.11353959693443089</v>
      </c>
      <c r="AR72" s="74">
        <f t="shared" si="40"/>
        <v>2</v>
      </c>
      <c r="AS72" s="74">
        <f t="shared" si="41"/>
        <v>2.5862068965517242</v>
      </c>
      <c r="AT72" s="75">
        <f t="shared" si="42"/>
        <v>0.18518518518518517</v>
      </c>
    </row>
    <row r="73" spans="1:46" ht="12.75" thickBot="1" x14ac:dyDescent="0.25">
      <c r="A73" s="110"/>
      <c r="B73" s="41" t="s">
        <v>314</v>
      </c>
      <c r="D73" s="47">
        <f t="shared" si="25"/>
        <v>296500</v>
      </c>
      <c r="E73" s="47">
        <f t="shared" si="26"/>
        <v>250000</v>
      </c>
      <c r="F73" s="47">
        <f t="shared" si="27"/>
        <v>4000</v>
      </c>
      <c r="H73" s="48">
        <v>400000</v>
      </c>
      <c r="I73" s="44">
        <v>250000</v>
      </c>
      <c r="J73" s="44">
        <v>13500</v>
      </c>
      <c r="L73" s="49">
        <v>433356</v>
      </c>
      <c r="M73" s="49">
        <v>340494</v>
      </c>
      <c r="N73" s="45">
        <v>4000</v>
      </c>
      <c r="P73" s="48">
        <v>420000</v>
      </c>
      <c r="Q73" s="44">
        <f t="shared" ref="Q73:Q77" si="43">(+P73+(P73*60%))/2</f>
        <v>336000</v>
      </c>
      <c r="R73" s="44">
        <v>17000</v>
      </c>
      <c r="T73" s="48">
        <v>425250</v>
      </c>
      <c r="U73" s="48">
        <v>680400</v>
      </c>
      <c r="V73" s="44">
        <v>35230</v>
      </c>
      <c r="X73" s="44">
        <v>296500</v>
      </c>
      <c r="Y73" s="44">
        <v>290000</v>
      </c>
      <c r="Z73" s="44">
        <v>21600</v>
      </c>
      <c r="AB73" s="74">
        <f t="shared" si="28"/>
        <v>1.4824999999999999</v>
      </c>
      <c r="AC73" s="74">
        <f t="shared" si="29"/>
        <v>3</v>
      </c>
      <c r="AD73" s="74">
        <f t="shared" si="30"/>
        <v>0.29629629629629628</v>
      </c>
      <c r="AF73" s="74">
        <f t="shared" si="31"/>
        <v>1.3683899611404942</v>
      </c>
      <c r="AG73" s="75">
        <f t="shared" si="32"/>
        <v>2.2026819855856492</v>
      </c>
      <c r="AH73" s="74">
        <f t="shared" si="33"/>
        <v>1</v>
      </c>
      <c r="AJ73" s="74">
        <f t="shared" si="34"/>
        <v>1.411904761904762</v>
      </c>
      <c r="AK73" s="74">
        <f t="shared" si="35"/>
        <v>2.2321428571428572</v>
      </c>
      <c r="AL73" s="74">
        <f t="shared" si="36"/>
        <v>0.23529411764705882</v>
      </c>
      <c r="AN73" s="74">
        <f t="shared" si="37"/>
        <v>1.3944738389182834</v>
      </c>
      <c r="AO73" s="74">
        <f t="shared" si="38"/>
        <v>1.1022927689594357</v>
      </c>
      <c r="AP73" s="74">
        <f t="shared" si="39"/>
        <v>0.11353959693443089</v>
      </c>
      <c r="AR73" s="74">
        <f t="shared" si="40"/>
        <v>2</v>
      </c>
      <c r="AS73" s="74">
        <f t="shared" si="41"/>
        <v>2.5862068965517242</v>
      </c>
      <c r="AT73" s="75">
        <f t="shared" si="42"/>
        <v>0.18518518518518517</v>
      </c>
    </row>
    <row r="74" spans="1:46" ht="12.75" thickBot="1" x14ac:dyDescent="0.25">
      <c r="A74" s="110"/>
      <c r="B74" s="41" t="s">
        <v>315</v>
      </c>
      <c r="D74" s="47">
        <f t="shared" si="25"/>
        <v>296500</v>
      </c>
      <c r="E74" s="47">
        <f t="shared" si="26"/>
        <v>250000</v>
      </c>
      <c r="F74" s="47">
        <f t="shared" si="27"/>
        <v>4000</v>
      </c>
      <c r="H74" s="48">
        <v>450000</v>
      </c>
      <c r="I74" s="44">
        <v>250000</v>
      </c>
      <c r="J74" s="44">
        <v>13500</v>
      </c>
      <c r="L74" s="49">
        <v>484946</v>
      </c>
      <c r="M74" s="49">
        <v>402402</v>
      </c>
      <c r="N74" s="45">
        <v>4000</v>
      </c>
      <c r="P74" s="48">
        <v>450000</v>
      </c>
      <c r="Q74" s="44">
        <f t="shared" si="43"/>
        <v>360000</v>
      </c>
      <c r="R74" s="44">
        <v>17000</v>
      </c>
      <c r="T74" s="48">
        <v>472500</v>
      </c>
      <c r="U74" s="48">
        <v>756000</v>
      </c>
      <c r="V74" s="44">
        <v>35230</v>
      </c>
      <c r="X74" s="44">
        <v>296500</v>
      </c>
      <c r="Y74" s="44">
        <v>290000</v>
      </c>
      <c r="Z74" s="44">
        <v>21600</v>
      </c>
      <c r="AB74" s="74">
        <f t="shared" si="28"/>
        <v>1.3177777777777777</v>
      </c>
      <c r="AC74" s="74">
        <f t="shared" si="29"/>
        <v>3</v>
      </c>
      <c r="AD74" s="74">
        <f t="shared" si="30"/>
        <v>0.29629629629629628</v>
      </c>
      <c r="AF74" s="74">
        <f t="shared" si="31"/>
        <v>1.222816561019165</v>
      </c>
      <c r="AG74" s="75">
        <f t="shared" si="32"/>
        <v>1.8638078339570876</v>
      </c>
      <c r="AH74" s="74">
        <f t="shared" si="33"/>
        <v>1</v>
      </c>
      <c r="AJ74" s="74">
        <f t="shared" si="34"/>
        <v>1.3177777777777777</v>
      </c>
      <c r="AK74" s="74">
        <f t="shared" si="35"/>
        <v>2.0833333333333335</v>
      </c>
      <c r="AL74" s="74">
        <f t="shared" si="36"/>
        <v>0.23529411764705882</v>
      </c>
      <c r="AN74" s="74">
        <f t="shared" si="37"/>
        <v>1.2550264550264549</v>
      </c>
      <c r="AO74" s="74">
        <f t="shared" si="38"/>
        <v>0.99206349206349209</v>
      </c>
      <c r="AP74" s="74">
        <f t="shared" si="39"/>
        <v>0.11353959693443089</v>
      </c>
      <c r="AR74" s="74">
        <f t="shared" si="40"/>
        <v>2</v>
      </c>
      <c r="AS74" s="74">
        <f t="shared" si="41"/>
        <v>2.5862068965517242</v>
      </c>
      <c r="AT74" s="75">
        <f t="shared" si="42"/>
        <v>0.18518518518518517</v>
      </c>
    </row>
    <row r="75" spans="1:46" ht="12.75" thickBot="1" x14ac:dyDescent="0.25">
      <c r="A75" s="110"/>
      <c r="B75" s="41" t="s">
        <v>316</v>
      </c>
      <c r="D75" s="47">
        <f t="shared" si="25"/>
        <v>279000</v>
      </c>
      <c r="E75" s="47">
        <f t="shared" si="26"/>
        <v>244890</v>
      </c>
      <c r="F75" s="47">
        <f t="shared" si="27"/>
        <v>4000</v>
      </c>
      <c r="H75" s="48">
        <v>290000</v>
      </c>
      <c r="I75" s="44">
        <v>250000</v>
      </c>
      <c r="J75" s="44">
        <v>13500</v>
      </c>
      <c r="L75" s="49">
        <v>279000</v>
      </c>
      <c r="M75" s="49">
        <v>244890</v>
      </c>
      <c r="N75" s="45">
        <v>4000</v>
      </c>
      <c r="P75" s="48">
        <v>330000</v>
      </c>
      <c r="Q75" s="44">
        <v>280000</v>
      </c>
      <c r="R75" s="44">
        <v>17000</v>
      </c>
      <c r="T75" s="48">
        <v>283500</v>
      </c>
      <c r="U75" s="48">
        <v>453600</v>
      </c>
      <c r="V75" s="44">
        <v>35230</v>
      </c>
      <c r="X75" s="44">
        <v>296500</v>
      </c>
      <c r="Y75" s="44">
        <v>290000</v>
      </c>
      <c r="Z75" s="44">
        <v>21600</v>
      </c>
      <c r="AB75" s="74">
        <f t="shared" si="28"/>
        <v>1.9241379310344828</v>
      </c>
      <c r="AC75" s="74">
        <f t="shared" si="29"/>
        <v>2.9386800000000002</v>
      </c>
      <c r="AD75" s="74">
        <f t="shared" si="30"/>
        <v>0.29629629629629628</v>
      </c>
      <c r="AF75" s="74">
        <f t="shared" si="31"/>
        <v>2</v>
      </c>
      <c r="AG75" s="75">
        <f t="shared" si="32"/>
        <v>3</v>
      </c>
      <c r="AH75" s="74">
        <f t="shared" si="33"/>
        <v>1</v>
      </c>
      <c r="AJ75" s="74">
        <f t="shared" si="34"/>
        <v>1.6909090909090909</v>
      </c>
      <c r="AK75" s="74">
        <f t="shared" si="35"/>
        <v>2.6238214285714285</v>
      </c>
      <c r="AL75" s="74">
        <f t="shared" si="36"/>
        <v>0.23529411764705882</v>
      </c>
      <c r="AN75" s="74">
        <f t="shared" si="37"/>
        <v>1.9682539682539681</v>
      </c>
      <c r="AO75" s="74">
        <f t="shared" si="38"/>
        <v>1.6196428571428572</v>
      </c>
      <c r="AP75" s="74">
        <f t="shared" si="39"/>
        <v>0.11353959693443089</v>
      </c>
      <c r="AR75" s="74">
        <f t="shared" si="40"/>
        <v>1.881956155143339</v>
      </c>
      <c r="AS75" s="74">
        <f t="shared" si="41"/>
        <v>2.5333448275862067</v>
      </c>
      <c r="AT75" s="75">
        <f t="shared" si="42"/>
        <v>0.18518518518518517</v>
      </c>
    </row>
    <row r="76" spans="1:46" ht="12.75" thickBot="1" x14ac:dyDescent="0.25">
      <c r="A76" s="110"/>
      <c r="B76" s="41" t="s">
        <v>317</v>
      </c>
      <c r="D76" s="47">
        <f t="shared" si="25"/>
        <v>290000</v>
      </c>
      <c r="E76" s="47">
        <f t="shared" si="26"/>
        <v>250000</v>
      </c>
      <c r="F76" s="47">
        <f t="shared" si="27"/>
        <v>4000</v>
      </c>
      <c r="H76" s="48">
        <v>290000</v>
      </c>
      <c r="I76" s="44">
        <v>250000</v>
      </c>
      <c r="J76" s="44">
        <v>13500</v>
      </c>
      <c r="L76" s="49">
        <v>309000</v>
      </c>
      <c r="M76" s="49">
        <v>288904</v>
      </c>
      <c r="N76" s="45">
        <v>4000</v>
      </c>
      <c r="P76" s="48">
        <v>330000</v>
      </c>
      <c r="Q76" s="44">
        <v>280000</v>
      </c>
      <c r="R76" s="44">
        <v>17000</v>
      </c>
      <c r="T76" s="48">
        <v>330750</v>
      </c>
      <c r="U76" s="48">
        <v>529200</v>
      </c>
      <c r="V76" s="44">
        <v>35230</v>
      </c>
      <c r="X76" s="44">
        <v>296500</v>
      </c>
      <c r="Y76" s="44">
        <v>290000</v>
      </c>
      <c r="Z76" s="44">
        <v>21600</v>
      </c>
      <c r="AB76" s="74">
        <f t="shared" si="28"/>
        <v>2</v>
      </c>
      <c r="AC76" s="74">
        <f t="shared" si="29"/>
        <v>3</v>
      </c>
      <c r="AD76" s="74">
        <f t="shared" si="30"/>
        <v>0.29629629629629628</v>
      </c>
      <c r="AF76" s="74">
        <f t="shared" si="31"/>
        <v>1.8770226537216828</v>
      </c>
      <c r="AG76" s="75">
        <f t="shared" si="32"/>
        <v>2.5960180544402292</v>
      </c>
      <c r="AH76" s="74">
        <f t="shared" si="33"/>
        <v>1</v>
      </c>
      <c r="AJ76" s="74">
        <f t="shared" si="34"/>
        <v>1.7575757575757576</v>
      </c>
      <c r="AK76" s="74">
        <f t="shared" si="35"/>
        <v>2.6785714285714284</v>
      </c>
      <c r="AL76" s="74">
        <f t="shared" si="36"/>
        <v>0.23529411764705882</v>
      </c>
      <c r="AN76" s="74">
        <f t="shared" si="37"/>
        <v>1.7535903250188964</v>
      </c>
      <c r="AO76" s="74">
        <f t="shared" si="38"/>
        <v>1.4172335600907029</v>
      </c>
      <c r="AP76" s="74">
        <f t="shared" si="39"/>
        <v>0.11353959693443089</v>
      </c>
      <c r="AR76" s="74">
        <f t="shared" si="40"/>
        <v>1.9561551433389546</v>
      </c>
      <c r="AS76" s="74">
        <f t="shared" si="41"/>
        <v>2.5862068965517242</v>
      </c>
      <c r="AT76" s="75">
        <f t="shared" si="42"/>
        <v>0.18518518518518517</v>
      </c>
    </row>
    <row r="77" spans="1:46" ht="12.75" thickBot="1" x14ac:dyDescent="0.25">
      <c r="A77" s="110"/>
      <c r="B77" s="41" t="s">
        <v>318</v>
      </c>
      <c r="D77" s="47">
        <f t="shared" si="25"/>
        <v>296500</v>
      </c>
      <c r="E77" s="47">
        <f t="shared" si="26"/>
        <v>250000</v>
      </c>
      <c r="F77" s="47">
        <f t="shared" si="27"/>
        <v>4000</v>
      </c>
      <c r="H77" s="48">
        <v>420000</v>
      </c>
      <c r="I77" s="44">
        <v>250000</v>
      </c>
      <c r="J77" s="44">
        <v>13500</v>
      </c>
      <c r="L77" s="49">
        <v>453992</v>
      </c>
      <c r="M77" s="49">
        <v>350812</v>
      </c>
      <c r="N77" s="45">
        <v>4000</v>
      </c>
      <c r="P77" s="48">
        <v>450000</v>
      </c>
      <c r="Q77" s="44">
        <f t="shared" si="43"/>
        <v>360000</v>
      </c>
      <c r="R77" s="44">
        <v>17000</v>
      </c>
      <c r="T77" s="48">
        <v>425250</v>
      </c>
      <c r="U77" s="48">
        <v>680400</v>
      </c>
      <c r="V77" s="44">
        <v>35230</v>
      </c>
      <c r="X77" s="44">
        <v>296500</v>
      </c>
      <c r="Y77" s="44">
        <v>290000</v>
      </c>
      <c r="Z77" s="44">
        <v>21600</v>
      </c>
      <c r="AB77" s="74">
        <f t="shared" si="28"/>
        <v>1.411904761904762</v>
      </c>
      <c r="AC77" s="74">
        <f t="shared" si="29"/>
        <v>3</v>
      </c>
      <c r="AD77" s="74">
        <f t="shared" si="30"/>
        <v>0.29629629629629628</v>
      </c>
      <c r="AF77" s="74">
        <f t="shared" si="31"/>
        <v>1.3061904174522898</v>
      </c>
      <c r="AG77" s="75">
        <f t="shared" si="32"/>
        <v>2.1378972213037182</v>
      </c>
      <c r="AH77" s="74">
        <f t="shared" si="33"/>
        <v>1</v>
      </c>
      <c r="AJ77" s="74">
        <f t="shared" si="34"/>
        <v>1.3177777777777777</v>
      </c>
      <c r="AK77" s="74">
        <f t="shared" si="35"/>
        <v>2.0833333333333335</v>
      </c>
      <c r="AL77" s="74">
        <f t="shared" si="36"/>
        <v>0.23529411764705882</v>
      </c>
      <c r="AN77" s="74">
        <f t="shared" si="37"/>
        <v>1.3944738389182834</v>
      </c>
      <c r="AO77" s="74">
        <f t="shared" si="38"/>
        <v>1.1022927689594357</v>
      </c>
      <c r="AP77" s="74">
        <f t="shared" si="39"/>
        <v>0.11353959693443089</v>
      </c>
      <c r="AR77" s="74">
        <f t="shared" si="40"/>
        <v>2</v>
      </c>
      <c r="AS77" s="74">
        <f t="shared" si="41"/>
        <v>2.5862068965517242</v>
      </c>
      <c r="AT77" s="75">
        <f t="shared" si="42"/>
        <v>0.18518518518518517</v>
      </c>
    </row>
    <row r="78" spans="1:46" ht="11.25" customHeight="1" thickBot="1" x14ac:dyDescent="0.25">
      <c r="A78" s="110" t="s">
        <v>319</v>
      </c>
      <c r="B78" s="41" t="s">
        <v>320</v>
      </c>
      <c r="D78" s="47">
        <f t="shared" si="25"/>
        <v>320000</v>
      </c>
      <c r="E78" s="47">
        <f t="shared" si="26"/>
        <v>243763</v>
      </c>
      <c r="F78" s="47">
        <f t="shared" si="27"/>
        <v>4000</v>
      </c>
      <c r="H78" s="48">
        <v>380000</v>
      </c>
      <c r="I78" s="44">
        <v>250000</v>
      </c>
      <c r="J78" s="44">
        <v>13500</v>
      </c>
      <c r="L78" s="49">
        <v>386925</v>
      </c>
      <c r="M78" s="49">
        <v>243763</v>
      </c>
      <c r="N78" s="45">
        <v>4000</v>
      </c>
      <c r="P78" s="48">
        <v>320000</v>
      </c>
      <c r="Q78" s="44">
        <v>300000</v>
      </c>
      <c r="R78" s="44">
        <v>17000</v>
      </c>
      <c r="T78" s="48">
        <v>378000</v>
      </c>
      <c r="U78" s="48">
        <v>604800</v>
      </c>
      <c r="V78" s="44">
        <v>35230</v>
      </c>
      <c r="X78" s="48">
        <v>333200</v>
      </c>
      <c r="Y78" s="48">
        <v>290000</v>
      </c>
      <c r="Z78" s="48">
        <v>21600</v>
      </c>
      <c r="AB78" s="74">
        <f t="shared" si="28"/>
        <v>1.6842105263157894</v>
      </c>
      <c r="AC78" s="74">
        <f t="shared" si="29"/>
        <v>2.9251559999999999</v>
      </c>
      <c r="AD78" s="74">
        <f t="shared" si="30"/>
        <v>0.29629629629629628</v>
      </c>
      <c r="AF78" s="74">
        <f t="shared" si="31"/>
        <v>1.6540673257091167</v>
      </c>
      <c r="AG78" s="75">
        <f t="shared" si="32"/>
        <v>3</v>
      </c>
      <c r="AH78" s="74">
        <f t="shared" si="33"/>
        <v>1</v>
      </c>
      <c r="AJ78" s="74">
        <f t="shared" si="34"/>
        <v>2</v>
      </c>
      <c r="AK78" s="74">
        <f t="shared" si="35"/>
        <v>2.43763</v>
      </c>
      <c r="AL78" s="74">
        <f t="shared" si="36"/>
        <v>0.23529411764705882</v>
      </c>
      <c r="AN78" s="74">
        <f t="shared" si="37"/>
        <v>1.693121693121693</v>
      </c>
      <c r="AO78" s="74">
        <f t="shared" si="38"/>
        <v>1.2091418650793651</v>
      </c>
      <c r="AP78" s="74">
        <f t="shared" si="39"/>
        <v>0.11353959693443089</v>
      </c>
      <c r="AR78" s="74">
        <f t="shared" si="40"/>
        <v>1.9207683073229291</v>
      </c>
      <c r="AS78" s="74">
        <f t="shared" si="41"/>
        <v>2.5216862068965518</v>
      </c>
      <c r="AT78" s="75">
        <f t="shared" si="42"/>
        <v>0.18518518518518517</v>
      </c>
    </row>
    <row r="79" spans="1:46" ht="11.25" customHeight="1" thickBot="1" x14ac:dyDescent="0.25">
      <c r="A79" s="110"/>
      <c r="B79" s="41" t="s">
        <v>321</v>
      </c>
      <c r="D79" s="47">
        <f t="shared" si="25"/>
        <v>480000</v>
      </c>
      <c r="E79" s="47">
        <f t="shared" si="26"/>
        <v>250000</v>
      </c>
      <c r="F79" s="47">
        <f t="shared" si="27"/>
        <v>4000</v>
      </c>
      <c r="H79" s="48">
        <v>800000</v>
      </c>
      <c r="I79" s="44">
        <v>250000</v>
      </c>
      <c r="J79" s="44">
        <v>13500</v>
      </c>
      <c r="L79" s="49">
        <v>745000</v>
      </c>
      <c r="M79" s="49">
        <v>600000</v>
      </c>
      <c r="N79" s="45">
        <v>4000</v>
      </c>
      <c r="P79" s="48">
        <v>480000</v>
      </c>
      <c r="Q79" s="44">
        <v>400000</v>
      </c>
      <c r="R79" s="44">
        <v>17000</v>
      </c>
      <c r="T79" s="48">
        <v>642600</v>
      </c>
      <c r="U79" s="48">
        <v>1028160</v>
      </c>
      <c r="V79" s="44">
        <v>35230</v>
      </c>
      <c r="X79" s="48">
        <v>675000</v>
      </c>
      <c r="Y79" s="48">
        <v>290000</v>
      </c>
      <c r="Z79" s="48">
        <v>21600</v>
      </c>
      <c r="AB79" s="74">
        <f t="shared" si="28"/>
        <v>1.2</v>
      </c>
      <c r="AC79" s="74">
        <f t="shared" si="29"/>
        <v>3</v>
      </c>
      <c r="AD79" s="74">
        <f t="shared" si="30"/>
        <v>0.29629629629629628</v>
      </c>
      <c r="AF79" s="74">
        <f t="shared" si="31"/>
        <v>1.2885906040268456</v>
      </c>
      <c r="AG79" s="75">
        <f t="shared" si="32"/>
        <v>1.25</v>
      </c>
      <c r="AH79" s="74">
        <f t="shared" si="33"/>
        <v>1</v>
      </c>
      <c r="AJ79" s="74">
        <f t="shared" si="34"/>
        <v>2</v>
      </c>
      <c r="AK79" s="74">
        <f t="shared" si="35"/>
        <v>1.875</v>
      </c>
      <c r="AL79" s="74">
        <f t="shared" si="36"/>
        <v>0.23529411764705882</v>
      </c>
      <c r="AN79" s="74">
        <f t="shared" si="37"/>
        <v>1.4939309056956116</v>
      </c>
      <c r="AO79" s="74">
        <f t="shared" si="38"/>
        <v>0.7294584500466853</v>
      </c>
      <c r="AP79" s="74">
        <f t="shared" si="39"/>
        <v>0.11353959693443089</v>
      </c>
      <c r="AR79" s="74">
        <f t="shared" si="40"/>
        <v>1.4222222222222223</v>
      </c>
      <c r="AS79" s="74">
        <f t="shared" si="41"/>
        <v>2.5862068965517242</v>
      </c>
      <c r="AT79" s="75">
        <f t="shared" si="42"/>
        <v>0.18518518518518517</v>
      </c>
    </row>
    <row r="80" spans="1:46" ht="11.25" customHeight="1" thickBot="1" x14ac:dyDescent="0.25">
      <c r="A80" s="110"/>
      <c r="B80" s="41" t="s">
        <v>322</v>
      </c>
      <c r="D80" s="47">
        <f t="shared" si="25"/>
        <v>450000</v>
      </c>
      <c r="E80" s="47">
        <f t="shared" si="26"/>
        <v>250000</v>
      </c>
      <c r="F80" s="47">
        <f t="shared" si="27"/>
        <v>4000</v>
      </c>
      <c r="H80" s="48">
        <v>450000</v>
      </c>
      <c r="I80" s="44">
        <v>250000</v>
      </c>
      <c r="J80" s="44">
        <v>13500</v>
      </c>
      <c r="L80" s="49">
        <v>595000</v>
      </c>
      <c r="M80" s="49">
        <v>450000</v>
      </c>
      <c r="N80" s="45">
        <v>4000</v>
      </c>
      <c r="P80" s="48">
        <v>480000</v>
      </c>
      <c r="Q80" s="44">
        <v>400000</v>
      </c>
      <c r="R80" s="44">
        <v>17000</v>
      </c>
      <c r="T80" s="48">
        <v>519750</v>
      </c>
      <c r="U80" s="48">
        <v>831600</v>
      </c>
      <c r="V80" s="44">
        <v>35230</v>
      </c>
      <c r="X80" s="48">
        <v>580000</v>
      </c>
      <c r="Y80" s="48">
        <v>290000</v>
      </c>
      <c r="Z80" s="48">
        <v>21600</v>
      </c>
      <c r="AB80" s="74">
        <f t="shared" si="28"/>
        <v>2</v>
      </c>
      <c r="AC80" s="74">
        <f t="shared" si="29"/>
        <v>3</v>
      </c>
      <c r="AD80" s="74">
        <f t="shared" si="30"/>
        <v>0.29629629629629628</v>
      </c>
      <c r="AF80" s="74">
        <f t="shared" si="31"/>
        <v>1.5126050420168067</v>
      </c>
      <c r="AG80" s="75">
        <f t="shared" si="32"/>
        <v>1.6666666666666667</v>
      </c>
      <c r="AH80" s="74">
        <f t="shared" si="33"/>
        <v>1</v>
      </c>
      <c r="AJ80" s="74">
        <f t="shared" si="34"/>
        <v>1.875</v>
      </c>
      <c r="AK80" s="74">
        <f t="shared" si="35"/>
        <v>1.875</v>
      </c>
      <c r="AL80" s="74">
        <f t="shared" si="36"/>
        <v>0.23529411764705882</v>
      </c>
      <c r="AN80" s="74">
        <f t="shared" si="37"/>
        <v>1.7316017316017316</v>
      </c>
      <c r="AO80" s="74">
        <f t="shared" si="38"/>
        <v>0.90187590187590183</v>
      </c>
      <c r="AP80" s="74">
        <f t="shared" si="39"/>
        <v>0.11353959693443089</v>
      </c>
      <c r="AR80" s="74">
        <f t="shared" si="40"/>
        <v>1.5517241379310345</v>
      </c>
      <c r="AS80" s="74">
        <f t="shared" si="41"/>
        <v>2.5862068965517242</v>
      </c>
      <c r="AT80" s="75">
        <f t="shared" si="42"/>
        <v>0.18518518518518517</v>
      </c>
    </row>
    <row r="81" spans="1:46" ht="12.75" thickBot="1" x14ac:dyDescent="0.25">
      <c r="A81" s="110"/>
      <c r="B81" s="41" t="s">
        <v>323</v>
      </c>
      <c r="D81" s="47">
        <f t="shared" ref="D81:D105" si="44">MIN(H81,L81,P81,T81,X81)</f>
        <v>480000</v>
      </c>
      <c r="E81" s="47">
        <f t="shared" ref="E81:E105" si="45">MIN(I81,M81,Q81,U81,Y81)</f>
        <v>250000</v>
      </c>
      <c r="F81" s="47">
        <f t="shared" ref="F81:F105" si="46">MIN(J81,N81,R81,V81,Z81)</f>
        <v>4000</v>
      </c>
      <c r="H81" s="48">
        <v>850000</v>
      </c>
      <c r="I81" s="44">
        <v>250000</v>
      </c>
      <c r="J81" s="44">
        <v>13500</v>
      </c>
      <c r="L81" s="49">
        <v>495000</v>
      </c>
      <c r="M81" s="49">
        <v>350000</v>
      </c>
      <c r="N81" s="45">
        <v>4000</v>
      </c>
      <c r="P81" s="48">
        <v>480000</v>
      </c>
      <c r="Q81" s="44">
        <v>400000</v>
      </c>
      <c r="R81" s="44">
        <v>17000</v>
      </c>
      <c r="T81" s="48">
        <v>782460</v>
      </c>
      <c r="U81" s="48">
        <v>1251936</v>
      </c>
      <c r="V81" s="44">
        <v>35230</v>
      </c>
      <c r="X81" s="48">
        <v>580000</v>
      </c>
      <c r="Y81" s="48">
        <v>290000</v>
      </c>
      <c r="Z81" s="48">
        <v>21600</v>
      </c>
      <c r="AB81" s="74">
        <f t="shared" ref="AB81:AB105" si="47">D81*2/H81</f>
        <v>1.1294117647058823</v>
      </c>
      <c r="AC81" s="74">
        <f t="shared" ref="AC81:AC105" si="48">E81*3/I81</f>
        <v>3</v>
      </c>
      <c r="AD81" s="74">
        <f t="shared" ref="AD81:AD105" si="49">F81*1/J81</f>
        <v>0.29629629629629628</v>
      </c>
      <c r="AF81" s="74">
        <f t="shared" ref="AF81:AF105" si="50">D81*2/L81</f>
        <v>1.9393939393939394</v>
      </c>
      <c r="AG81" s="75">
        <f t="shared" ref="AG81:AG105" si="51">E81*3/M81</f>
        <v>2.1428571428571428</v>
      </c>
      <c r="AH81" s="74">
        <f t="shared" ref="AH81:AH105" si="52">F81*1/N81</f>
        <v>1</v>
      </c>
      <c r="AJ81" s="74">
        <f t="shared" ref="AJ81:AJ105" si="53">D81*2/P81</f>
        <v>2</v>
      </c>
      <c r="AK81" s="74">
        <f t="shared" ref="AK81:AK105" si="54">E81*3/Q81</f>
        <v>1.875</v>
      </c>
      <c r="AL81" s="74">
        <f t="shared" ref="AL81:AL105" si="55">F81*1/R81</f>
        <v>0.23529411764705882</v>
      </c>
      <c r="AN81" s="74">
        <f t="shared" ref="AN81:AN105" si="56">D81*2/T81</f>
        <v>1.2268997776244153</v>
      </c>
      <c r="AO81" s="74">
        <f t="shared" ref="AO81:AO105" si="57">E81*3/U81</f>
        <v>0.59907215704317152</v>
      </c>
      <c r="AP81" s="74">
        <f t="shared" ref="AP81:AP105" si="58">F81*1/V81</f>
        <v>0.11353959693443089</v>
      </c>
      <c r="AR81" s="74">
        <f t="shared" ref="AR81:AR105" si="59">D81*2/X81</f>
        <v>1.6551724137931034</v>
      </c>
      <c r="AS81" s="74">
        <f t="shared" ref="AS81:AS105" si="60">E81*3/Y81</f>
        <v>2.5862068965517242</v>
      </c>
      <c r="AT81" s="75">
        <f t="shared" ref="AT81:AT105" si="61">F81*1/Z81</f>
        <v>0.18518518518518517</v>
      </c>
    </row>
    <row r="82" spans="1:46" ht="15.75" customHeight="1" thickBot="1" x14ac:dyDescent="0.25">
      <c r="A82" s="110" t="s">
        <v>285</v>
      </c>
      <c r="B82" s="41" t="s">
        <v>320</v>
      </c>
      <c r="D82" s="47">
        <f t="shared" si="44"/>
        <v>320000</v>
      </c>
      <c r="E82" s="47">
        <f t="shared" si="45"/>
        <v>243763</v>
      </c>
      <c r="F82" s="47">
        <f t="shared" si="46"/>
        <v>4000</v>
      </c>
      <c r="H82" s="48">
        <v>380000</v>
      </c>
      <c r="I82" s="44">
        <v>250000</v>
      </c>
      <c r="J82" s="44">
        <v>13500</v>
      </c>
      <c r="L82" s="49">
        <v>386925</v>
      </c>
      <c r="M82" s="49">
        <v>243763</v>
      </c>
      <c r="N82" s="45">
        <v>4000</v>
      </c>
      <c r="P82" s="44">
        <v>320000</v>
      </c>
      <c r="Q82" s="44">
        <v>300000</v>
      </c>
      <c r="R82" s="44">
        <v>17000</v>
      </c>
      <c r="T82" s="48">
        <v>378000</v>
      </c>
      <c r="U82" s="48">
        <v>604800</v>
      </c>
      <c r="V82" s="44">
        <v>35230</v>
      </c>
      <c r="X82" s="48">
        <v>333200</v>
      </c>
      <c r="Y82" s="48">
        <v>290000</v>
      </c>
      <c r="Z82" s="48">
        <v>21600</v>
      </c>
      <c r="AB82" s="74">
        <f t="shared" si="47"/>
        <v>1.6842105263157894</v>
      </c>
      <c r="AC82" s="74">
        <f t="shared" si="48"/>
        <v>2.9251559999999999</v>
      </c>
      <c r="AD82" s="74">
        <f t="shared" si="49"/>
        <v>0.29629629629629628</v>
      </c>
      <c r="AF82" s="74">
        <f t="shared" si="50"/>
        <v>1.6540673257091167</v>
      </c>
      <c r="AG82" s="75">
        <f t="shared" si="51"/>
        <v>3</v>
      </c>
      <c r="AH82" s="74">
        <f t="shared" si="52"/>
        <v>1</v>
      </c>
      <c r="AJ82" s="74">
        <f t="shared" si="53"/>
        <v>2</v>
      </c>
      <c r="AK82" s="74">
        <f t="shared" si="54"/>
        <v>2.43763</v>
      </c>
      <c r="AL82" s="74">
        <f t="shared" si="55"/>
        <v>0.23529411764705882</v>
      </c>
      <c r="AN82" s="74">
        <f t="shared" si="56"/>
        <v>1.693121693121693</v>
      </c>
      <c r="AO82" s="74">
        <f t="shared" si="57"/>
        <v>1.2091418650793651</v>
      </c>
      <c r="AP82" s="74">
        <f t="shared" si="58"/>
        <v>0.11353959693443089</v>
      </c>
      <c r="AR82" s="74">
        <f t="shared" si="59"/>
        <v>1.9207683073229291</v>
      </c>
      <c r="AS82" s="74">
        <f t="shared" si="60"/>
        <v>2.5216862068965518</v>
      </c>
      <c r="AT82" s="75">
        <f t="shared" si="61"/>
        <v>0.18518518518518517</v>
      </c>
    </row>
    <row r="83" spans="1:46" ht="15.75" customHeight="1" thickBot="1" x14ac:dyDescent="0.25">
      <c r="A83" s="110"/>
      <c r="B83" s="41" t="s">
        <v>324</v>
      </c>
      <c r="D83" s="47">
        <f t="shared" si="44"/>
        <v>309540</v>
      </c>
      <c r="E83" s="47">
        <f t="shared" si="45"/>
        <v>248510</v>
      </c>
      <c r="F83" s="47">
        <f t="shared" si="46"/>
        <v>4000</v>
      </c>
      <c r="H83" s="48">
        <v>400000</v>
      </c>
      <c r="I83" s="44">
        <v>250000</v>
      </c>
      <c r="J83" s="44">
        <v>13500</v>
      </c>
      <c r="L83" s="49">
        <v>309540</v>
      </c>
      <c r="M83" s="49">
        <v>248510</v>
      </c>
      <c r="N83" s="45">
        <v>4000</v>
      </c>
      <c r="P83" s="44">
        <v>350000</v>
      </c>
      <c r="Q83" s="44">
        <v>320000</v>
      </c>
      <c r="R83" s="44">
        <v>17000</v>
      </c>
      <c r="T83" s="48">
        <v>425250</v>
      </c>
      <c r="U83" s="48">
        <v>680400</v>
      </c>
      <c r="V83" s="44">
        <v>35230</v>
      </c>
      <c r="X83" s="48">
        <v>333200</v>
      </c>
      <c r="Y83" s="48">
        <v>290000</v>
      </c>
      <c r="Z83" s="48">
        <v>21600</v>
      </c>
      <c r="AB83" s="74">
        <f t="shared" si="47"/>
        <v>1.5477000000000001</v>
      </c>
      <c r="AC83" s="74">
        <f t="shared" si="48"/>
        <v>2.9821200000000001</v>
      </c>
      <c r="AD83" s="74">
        <f t="shared" si="49"/>
        <v>0.29629629629629628</v>
      </c>
      <c r="AF83" s="74">
        <f t="shared" si="50"/>
        <v>2</v>
      </c>
      <c r="AG83" s="75">
        <f t="shared" si="51"/>
        <v>3</v>
      </c>
      <c r="AH83" s="74">
        <f t="shared" si="52"/>
        <v>1</v>
      </c>
      <c r="AJ83" s="74">
        <f t="shared" si="53"/>
        <v>1.7687999999999999</v>
      </c>
      <c r="AK83" s="74">
        <f t="shared" si="54"/>
        <v>2.3297812499999999</v>
      </c>
      <c r="AL83" s="74">
        <f t="shared" si="55"/>
        <v>0.23529411764705882</v>
      </c>
      <c r="AN83" s="74">
        <f t="shared" si="56"/>
        <v>1.4558024691358025</v>
      </c>
      <c r="AO83" s="74">
        <f t="shared" si="57"/>
        <v>1.0957231040564375</v>
      </c>
      <c r="AP83" s="74">
        <f t="shared" si="58"/>
        <v>0.11353959693443089</v>
      </c>
      <c r="AR83" s="74">
        <f t="shared" si="59"/>
        <v>1.857983193277311</v>
      </c>
      <c r="AS83" s="74">
        <f t="shared" si="60"/>
        <v>2.5707931034482758</v>
      </c>
      <c r="AT83" s="75">
        <f t="shared" si="61"/>
        <v>0.18518518518518517</v>
      </c>
    </row>
    <row r="84" spans="1:46" ht="15" customHeight="1" thickBot="1" x14ac:dyDescent="0.25">
      <c r="A84" s="110"/>
      <c r="B84" s="41" t="s">
        <v>325</v>
      </c>
      <c r="D84" s="47">
        <f t="shared" si="44"/>
        <v>309540</v>
      </c>
      <c r="E84" s="47">
        <f t="shared" si="45"/>
        <v>248510</v>
      </c>
      <c r="F84" s="47">
        <f t="shared" si="46"/>
        <v>4000</v>
      </c>
      <c r="H84" s="48">
        <v>420000</v>
      </c>
      <c r="I84" s="44">
        <v>250000</v>
      </c>
      <c r="J84" s="44">
        <v>13500</v>
      </c>
      <c r="L84" s="49">
        <v>309540</v>
      </c>
      <c r="M84" s="49">
        <v>248510</v>
      </c>
      <c r="N84" s="45">
        <v>4000</v>
      </c>
      <c r="P84" s="44">
        <v>380000</v>
      </c>
      <c r="Q84" s="44">
        <v>320000</v>
      </c>
      <c r="R84" s="44">
        <v>17000</v>
      </c>
      <c r="T84" s="48">
        <v>425250</v>
      </c>
      <c r="U84" s="48">
        <v>680400</v>
      </c>
      <c r="V84" s="44">
        <v>35230</v>
      </c>
      <c r="X84" s="48">
        <v>333200</v>
      </c>
      <c r="Y84" s="48">
        <v>290000</v>
      </c>
      <c r="Z84" s="48">
        <v>21600</v>
      </c>
      <c r="AB84" s="74">
        <f t="shared" si="47"/>
        <v>1.474</v>
      </c>
      <c r="AC84" s="74">
        <f t="shared" si="48"/>
        <v>2.9821200000000001</v>
      </c>
      <c r="AD84" s="74">
        <f t="shared" si="49"/>
        <v>0.29629629629629628</v>
      </c>
      <c r="AF84" s="74">
        <f t="shared" si="50"/>
        <v>2</v>
      </c>
      <c r="AG84" s="75">
        <f t="shared" si="51"/>
        <v>3</v>
      </c>
      <c r="AH84" s="74">
        <f t="shared" si="52"/>
        <v>1</v>
      </c>
      <c r="AJ84" s="74">
        <f t="shared" si="53"/>
        <v>1.6291578947368421</v>
      </c>
      <c r="AK84" s="74">
        <f t="shared" si="54"/>
        <v>2.3297812499999999</v>
      </c>
      <c r="AL84" s="74">
        <f t="shared" si="55"/>
        <v>0.23529411764705882</v>
      </c>
      <c r="AN84" s="74">
        <f t="shared" si="56"/>
        <v>1.4558024691358025</v>
      </c>
      <c r="AO84" s="74">
        <f t="shared" si="57"/>
        <v>1.0957231040564375</v>
      </c>
      <c r="AP84" s="74">
        <f t="shared" si="58"/>
        <v>0.11353959693443089</v>
      </c>
      <c r="AR84" s="74">
        <f t="shared" si="59"/>
        <v>1.857983193277311</v>
      </c>
      <c r="AS84" s="74">
        <f t="shared" si="60"/>
        <v>2.5707931034482758</v>
      </c>
      <c r="AT84" s="75">
        <f t="shared" si="61"/>
        <v>0.18518518518518517</v>
      </c>
    </row>
    <row r="85" spans="1:46" ht="15.75" customHeight="1" thickBot="1" x14ac:dyDescent="0.25">
      <c r="A85" s="110"/>
      <c r="B85" s="41" t="s">
        <v>326</v>
      </c>
      <c r="D85" s="47">
        <f t="shared" si="44"/>
        <v>296500</v>
      </c>
      <c r="E85" s="47">
        <f t="shared" si="45"/>
        <v>247632</v>
      </c>
      <c r="F85" s="47">
        <f t="shared" si="46"/>
        <v>4000</v>
      </c>
      <c r="H85" s="48">
        <v>350000</v>
      </c>
      <c r="I85" s="44">
        <v>250000</v>
      </c>
      <c r="J85" s="44">
        <v>13500</v>
      </c>
      <c r="L85" s="49">
        <v>371448</v>
      </c>
      <c r="M85" s="49">
        <v>247632</v>
      </c>
      <c r="N85" s="45">
        <v>4000</v>
      </c>
      <c r="P85" s="44">
        <v>310000</v>
      </c>
      <c r="Q85" s="44">
        <v>300000</v>
      </c>
      <c r="R85" s="44">
        <v>17000</v>
      </c>
      <c r="T85" s="48">
        <v>330750</v>
      </c>
      <c r="U85" s="48">
        <v>529200</v>
      </c>
      <c r="V85" s="44">
        <v>35230</v>
      </c>
      <c r="X85" s="48">
        <v>296500</v>
      </c>
      <c r="Y85" s="48">
        <v>290000</v>
      </c>
      <c r="Z85" s="48">
        <v>21600</v>
      </c>
      <c r="AB85" s="74">
        <f t="shared" si="47"/>
        <v>1.6942857142857144</v>
      </c>
      <c r="AC85" s="74">
        <f t="shared" si="48"/>
        <v>2.971584</v>
      </c>
      <c r="AD85" s="74">
        <f t="shared" si="49"/>
        <v>0.29629629629629628</v>
      </c>
      <c r="AF85" s="74">
        <f t="shared" si="50"/>
        <v>1.59645495466391</v>
      </c>
      <c r="AG85" s="75">
        <f t="shared" si="51"/>
        <v>3</v>
      </c>
      <c r="AH85" s="74">
        <f t="shared" si="52"/>
        <v>1</v>
      </c>
      <c r="AJ85" s="74">
        <f t="shared" si="53"/>
        <v>1.9129032258064516</v>
      </c>
      <c r="AK85" s="74">
        <f t="shared" si="54"/>
        <v>2.4763199999999999</v>
      </c>
      <c r="AL85" s="74">
        <f t="shared" si="55"/>
        <v>0.23529411764705882</v>
      </c>
      <c r="AN85" s="74">
        <f t="shared" si="56"/>
        <v>1.7928949357520787</v>
      </c>
      <c r="AO85" s="74">
        <f t="shared" si="57"/>
        <v>1.4038095238095238</v>
      </c>
      <c r="AP85" s="74">
        <f t="shared" si="58"/>
        <v>0.11353959693443089</v>
      </c>
      <c r="AR85" s="74">
        <f t="shared" si="59"/>
        <v>2</v>
      </c>
      <c r="AS85" s="74">
        <f t="shared" si="60"/>
        <v>2.5617103448275862</v>
      </c>
      <c r="AT85" s="75">
        <f t="shared" si="61"/>
        <v>0.18518518518518517</v>
      </c>
    </row>
    <row r="86" spans="1:46" ht="15.75" customHeight="1" thickBot="1" x14ac:dyDescent="0.25">
      <c r="A86" s="110"/>
      <c r="B86" s="41" t="s">
        <v>327</v>
      </c>
      <c r="D86" s="47">
        <f t="shared" si="44"/>
        <v>416700</v>
      </c>
      <c r="E86" s="47">
        <f t="shared" si="45"/>
        <v>250000</v>
      </c>
      <c r="F86" s="47">
        <f t="shared" si="46"/>
        <v>4000</v>
      </c>
      <c r="H86" s="48">
        <v>500000</v>
      </c>
      <c r="I86" s="44">
        <v>250000</v>
      </c>
      <c r="J86" s="44">
        <v>13500</v>
      </c>
      <c r="L86" s="49">
        <v>645000</v>
      </c>
      <c r="M86" s="49">
        <v>500000</v>
      </c>
      <c r="N86" s="45">
        <v>4000</v>
      </c>
      <c r="P86" s="44">
        <v>480000</v>
      </c>
      <c r="Q86" s="44">
        <f t="shared" ref="Q86:Q87" si="62">(+P86+(P86*60%))/2</f>
        <v>384000</v>
      </c>
      <c r="R86" s="44">
        <v>17000</v>
      </c>
      <c r="T86" s="48">
        <v>519750</v>
      </c>
      <c r="U86" s="48">
        <v>831600</v>
      </c>
      <c r="V86" s="44">
        <v>35230</v>
      </c>
      <c r="X86" s="48">
        <v>416700</v>
      </c>
      <c r="Y86" s="48">
        <v>290000</v>
      </c>
      <c r="Z86" s="48">
        <v>21600</v>
      </c>
      <c r="AB86" s="74">
        <f t="shared" si="47"/>
        <v>1.6668000000000001</v>
      </c>
      <c r="AC86" s="74">
        <f t="shared" si="48"/>
        <v>3</v>
      </c>
      <c r="AD86" s="74">
        <f t="shared" si="49"/>
        <v>0.29629629629629628</v>
      </c>
      <c r="AF86" s="74">
        <f t="shared" si="50"/>
        <v>1.2920930232558139</v>
      </c>
      <c r="AG86" s="75">
        <f t="shared" si="51"/>
        <v>1.5</v>
      </c>
      <c r="AH86" s="74">
        <f t="shared" si="52"/>
        <v>1</v>
      </c>
      <c r="AJ86" s="74">
        <f t="shared" si="53"/>
        <v>1.7362500000000001</v>
      </c>
      <c r="AK86" s="74">
        <f t="shared" si="54"/>
        <v>1.953125</v>
      </c>
      <c r="AL86" s="74">
        <f t="shared" si="55"/>
        <v>0.23529411764705882</v>
      </c>
      <c r="AN86" s="74">
        <f t="shared" si="56"/>
        <v>1.6034632034632035</v>
      </c>
      <c r="AO86" s="74">
        <f t="shared" si="57"/>
        <v>0.90187590187590183</v>
      </c>
      <c r="AP86" s="74">
        <f t="shared" si="58"/>
        <v>0.11353959693443089</v>
      </c>
      <c r="AR86" s="74">
        <f t="shared" si="59"/>
        <v>2</v>
      </c>
      <c r="AS86" s="74">
        <f t="shared" si="60"/>
        <v>2.5862068965517242</v>
      </c>
      <c r="AT86" s="75">
        <f t="shared" si="61"/>
        <v>0.18518518518518517</v>
      </c>
    </row>
    <row r="87" spans="1:46" ht="15.75" customHeight="1" thickBot="1" x14ac:dyDescent="0.25">
      <c r="A87" s="110"/>
      <c r="B87" s="41" t="s">
        <v>328</v>
      </c>
      <c r="D87" s="47">
        <f t="shared" si="44"/>
        <v>416700</v>
      </c>
      <c r="E87" s="47">
        <f t="shared" si="45"/>
        <v>250000</v>
      </c>
      <c r="F87" s="47">
        <f t="shared" si="46"/>
        <v>4000</v>
      </c>
      <c r="H87" s="48">
        <v>520000</v>
      </c>
      <c r="I87" s="44">
        <v>250000</v>
      </c>
      <c r="J87" s="44">
        <v>13500</v>
      </c>
      <c r="L87" s="49">
        <v>598444</v>
      </c>
      <c r="M87" s="49">
        <v>412720</v>
      </c>
      <c r="N87" s="45">
        <v>4000</v>
      </c>
      <c r="P87" s="44">
        <v>480000</v>
      </c>
      <c r="Q87" s="44">
        <f t="shared" si="62"/>
        <v>384000</v>
      </c>
      <c r="R87" s="44">
        <v>17000</v>
      </c>
      <c r="T87" s="48">
        <v>472500</v>
      </c>
      <c r="U87" s="48">
        <v>756000</v>
      </c>
      <c r="V87" s="44">
        <v>35230</v>
      </c>
      <c r="X87" s="48">
        <v>416700</v>
      </c>
      <c r="Y87" s="48">
        <v>290000</v>
      </c>
      <c r="Z87" s="48">
        <v>21600</v>
      </c>
      <c r="AB87" s="74">
        <f t="shared" si="47"/>
        <v>1.6026923076923076</v>
      </c>
      <c r="AC87" s="74">
        <f t="shared" si="48"/>
        <v>3</v>
      </c>
      <c r="AD87" s="74">
        <f t="shared" si="49"/>
        <v>0.29629629629629628</v>
      </c>
      <c r="AF87" s="74">
        <f t="shared" si="50"/>
        <v>1.3926115058384745</v>
      </c>
      <c r="AG87" s="75">
        <f t="shared" si="51"/>
        <v>1.8172126381081606</v>
      </c>
      <c r="AH87" s="74">
        <f t="shared" si="52"/>
        <v>1</v>
      </c>
      <c r="AJ87" s="74">
        <f t="shared" si="53"/>
        <v>1.7362500000000001</v>
      </c>
      <c r="AK87" s="74">
        <f t="shared" si="54"/>
        <v>1.953125</v>
      </c>
      <c r="AL87" s="74">
        <f t="shared" si="55"/>
        <v>0.23529411764705882</v>
      </c>
      <c r="AN87" s="74">
        <f t="shared" si="56"/>
        <v>1.7638095238095237</v>
      </c>
      <c r="AO87" s="74">
        <f t="shared" si="57"/>
        <v>0.99206349206349209</v>
      </c>
      <c r="AP87" s="74">
        <f t="shared" si="58"/>
        <v>0.11353959693443089</v>
      </c>
      <c r="AR87" s="74">
        <f t="shared" si="59"/>
        <v>2</v>
      </c>
      <c r="AS87" s="74">
        <f t="shared" si="60"/>
        <v>2.5862068965517242</v>
      </c>
      <c r="AT87" s="75">
        <f t="shared" si="61"/>
        <v>0.18518518518518517</v>
      </c>
    </row>
    <row r="88" spans="1:46" ht="12.75" thickBot="1" x14ac:dyDescent="0.25">
      <c r="A88" s="110" t="s">
        <v>329</v>
      </c>
      <c r="B88" s="41" t="s">
        <v>330</v>
      </c>
      <c r="D88" s="47">
        <f t="shared" si="44"/>
        <v>247632</v>
      </c>
      <c r="E88" s="47">
        <f t="shared" si="45"/>
        <v>175406</v>
      </c>
      <c r="F88" s="47">
        <f t="shared" si="46"/>
        <v>4000</v>
      </c>
      <c r="H88" s="48">
        <v>280000</v>
      </c>
      <c r="I88" s="44">
        <v>250000</v>
      </c>
      <c r="J88" s="44">
        <v>13500</v>
      </c>
      <c r="L88" s="49">
        <v>247632</v>
      </c>
      <c r="M88" s="49">
        <v>175406</v>
      </c>
      <c r="N88" s="45">
        <v>4000</v>
      </c>
      <c r="P88" s="44">
        <v>280000</v>
      </c>
      <c r="Q88" s="44">
        <v>260000</v>
      </c>
      <c r="R88" s="44">
        <v>17000</v>
      </c>
      <c r="T88" s="48">
        <v>283500</v>
      </c>
      <c r="U88" s="48">
        <v>453600</v>
      </c>
      <c r="V88" s="44">
        <v>35230</v>
      </c>
      <c r="X88" s="44">
        <v>296500</v>
      </c>
      <c r="Y88" s="44">
        <v>290000</v>
      </c>
      <c r="Z88" s="44">
        <v>21600</v>
      </c>
      <c r="AB88" s="74">
        <f t="shared" si="47"/>
        <v>1.7687999999999999</v>
      </c>
      <c r="AC88" s="74">
        <f t="shared" si="48"/>
        <v>2.1048719999999999</v>
      </c>
      <c r="AD88" s="74">
        <f t="shared" si="49"/>
        <v>0.29629629629629628</v>
      </c>
      <c r="AF88" s="74">
        <f t="shared" si="50"/>
        <v>2</v>
      </c>
      <c r="AG88" s="75">
        <f t="shared" si="51"/>
        <v>3</v>
      </c>
      <c r="AH88" s="74">
        <f t="shared" si="52"/>
        <v>1</v>
      </c>
      <c r="AJ88" s="74">
        <f t="shared" si="53"/>
        <v>1.7687999999999999</v>
      </c>
      <c r="AK88" s="74">
        <f t="shared" si="54"/>
        <v>2.0239153846153846</v>
      </c>
      <c r="AL88" s="74">
        <f t="shared" si="55"/>
        <v>0.23529411764705882</v>
      </c>
      <c r="AN88" s="74">
        <f t="shared" si="56"/>
        <v>1.7469629629629631</v>
      </c>
      <c r="AO88" s="74">
        <f t="shared" si="57"/>
        <v>1.1600925925925927</v>
      </c>
      <c r="AP88" s="74">
        <f t="shared" si="58"/>
        <v>0.11353959693443089</v>
      </c>
      <c r="AR88" s="74">
        <f t="shared" si="59"/>
        <v>1.6703676222596964</v>
      </c>
      <c r="AS88" s="74">
        <f t="shared" si="60"/>
        <v>1.8145448275862068</v>
      </c>
      <c r="AT88" s="75">
        <f t="shared" si="61"/>
        <v>0.18518518518518517</v>
      </c>
    </row>
    <row r="89" spans="1:46" ht="15.75" customHeight="1" thickBot="1" x14ac:dyDescent="0.25">
      <c r="A89" s="110"/>
      <c r="B89" s="41" t="s">
        <v>331</v>
      </c>
      <c r="D89" s="47">
        <f t="shared" si="44"/>
        <v>296500</v>
      </c>
      <c r="E89" s="47">
        <f t="shared" si="45"/>
        <v>248510</v>
      </c>
      <c r="F89" s="47">
        <f t="shared" si="46"/>
        <v>4000</v>
      </c>
      <c r="H89" s="48">
        <v>400000</v>
      </c>
      <c r="I89" s="44">
        <v>250000</v>
      </c>
      <c r="J89" s="44">
        <v>13500</v>
      </c>
      <c r="L89" s="49">
        <v>309540</v>
      </c>
      <c r="M89" s="49">
        <v>248510</v>
      </c>
      <c r="N89" s="45">
        <v>4000</v>
      </c>
      <c r="P89" s="44">
        <v>365000</v>
      </c>
      <c r="Q89" s="44">
        <v>300000</v>
      </c>
      <c r="R89" s="44">
        <v>17000</v>
      </c>
      <c r="T89" s="48">
        <v>378000</v>
      </c>
      <c r="U89" s="48">
        <v>604800</v>
      </c>
      <c r="V89" s="44">
        <v>35230</v>
      </c>
      <c r="X89" s="44">
        <v>296500</v>
      </c>
      <c r="Y89" s="44">
        <v>290000</v>
      </c>
      <c r="Z89" s="44">
        <v>21600</v>
      </c>
      <c r="AB89" s="74">
        <f t="shared" si="47"/>
        <v>1.4824999999999999</v>
      </c>
      <c r="AC89" s="74">
        <f t="shared" si="48"/>
        <v>2.9821200000000001</v>
      </c>
      <c r="AD89" s="74">
        <f t="shared" si="49"/>
        <v>0.29629629629629628</v>
      </c>
      <c r="AF89" s="74">
        <f t="shared" si="50"/>
        <v>1.9157459455966919</v>
      </c>
      <c r="AG89" s="75">
        <f t="shared" si="51"/>
        <v>3</v>
      </c>
      <c r="AH89" s="74">
        <f t="shared" si="52"/>
        <v>1</v>
      </c>
      <c r="AJ89" s="74">
        <f t="shared" si="53"/>
        <v>1.6246575342465754</v>
      </c>
      <c r="AK89" s="74">
        <f t="shared" si="54"/>
        <v>2.4851000000000001</v>
      </c>
      <c r="AL89" s="74">
        <f t="shared" si="55"/>
        <v>0.23529411764705882</v>
      </c>
      <c r="AN89" s="74">
        <f t="shared" si="56"/>
        <v>1.5687830687830688</v>
      </c>
      <c r="AO89" s="74">
        <f t="shared" si="57"/>
        <v>1.232688492063492</v>
      </c>
      <c r="AP89" s="74">
        <f t="shared" si="58"/>
        <v>0.11353959693443089</v>
      </c>
      <c r="AR89" s="74">
        <f t="shared" si="59"/>
        <v>2</v>
      </c>
      <c r="AS89" s="74">
        <f t="shared" si="60"/>
        <v>2.5707931034482758</v>
      </c>
      <c r="AT89" s="75">
        <f t="shared" si="61"/>
        <v>0.18518518518518517</v>
      </c>
    </row>
    <row r="90" spans="1:46" ht="15.75" customHeight="1" thickBot="1" x14ac:dyDescent="0.25">
      <c r="A90" s="110"/>
      <c r="B90" s="41" t="s">
        <v>332</v>
      </c>
      <c r="D90" s="47">
        <f t="shared" si="44"/>
        <v>309540</v>
      </c>
      <c r="E90" s="47">
        <f t="shared" si="45"/>
        <v>248510</v>
      </c>
      <c r="F90" s="47">
        <f t="shared" si="46"/>
        <v>4000</v>
      </c>
      <c r="H90" s="48">
        <v>380000</v>
      </c>
      <c r="I90" s="44">
        <v>250000</v>
      </c>
      <c r="J90" s="44">
        <v>13500</v>
      </c>
      <c r="L90" s="49">
        <v>309540</v>
      </c>
      <c r="M90" s="49">
        <v>248510</v>
      </c>
      <c r="N90" s="45">
        <v>4000</v>
      </c>
      <c r="P90" s="44">
        <v>365000</v>
      </c>
      <c r="Q90" s="44">
        <v>300000</v>
      </c>
      <c r="R90" s="44">
        <v>17000</v>
      </c>
      <c r="T90" s="48">
        <v>425250</v>
      </c>
      <c r="U90" s="48">
        <v>680400</v>
      </c>
      <c r="V90" s="44">
        <v>35230</v>
      </c>
      <c r="X90" s="48">
        <v>354700</v>
      </c>
      <c r="Y90" s="44">
        <v>290000</v>
      </c>
      <c r="Z90" s="44">
        <v>21600</v>
      </c>
      <c r="AB90" s="74">
        <f t="shared" si="47"/>
        <v>1.6291578947368421</v>
      </c>
      <c r="AC90" s="74">
        <f t="shared" si="48"/>
        <v>2.9821200000000001</v>
      </c>
      <c r="AD90" s="74">
        <f t="shared" si="49"/>
        <v>0.29629629629629628</v>
      </c>
      <c r="AF90" s="74">
        <f t="shared" si="50"/>
        <v>2</v>
      </c>
      <c r="AG90" s="75">
        <f t="shared" si="51"/>
        <v>3</v>
      </c>
      <c r="AH90" s="74">
        <f t="shared" si="52"/>
        <v>1</v>
      </c>
      <c r="AJ90" s="74">
        <f t="shared" si="53"/>
        <v>1.696109589041096</v>
      </c>
      <c r="AK90" s="74">
        <f t="shared" si="54"/>
        <v>2.4851000000000001</v>
      </c>
      <c r="AL90" s="74">
        <f t="shared" si="55"/>
        <v>0.23529411764705882</v>
      </c>
      <c r="AN90" s="74">
        <f t="shared" si="56"/>
        <v>1.4558024691358025</v>
      </c>
      <c r="AO90" s="74">
        <f t="shared" si="57"/>
        <v>1.0957231040564375</v>
      </c>
      <c r="AP90" s="74">
        <f t="shared" si="58"/>
        <v>0.11353959693443089</v>
      </c>
      <c r="AR90" s="74">
        <f t="shared" si="59"/>
        <v>1.7453622779813927</v>
      </c>
      <c r="AS90" s="74">
        <f t="shared" si="60"/>
        <v>2.5707931034482758</v>
      </c>
      <c r="AT90" s="75">
        <f t="shared" si="61"/>
        <v>0.18518518518518517</v>
      </c>
    </row>
    <row r="91" spans="1:46" ht="15.75" customHeight="1" thickBot="1" x14ac:dyDescent="0.25">
      <c r="A91" s="110"/>
      <c r="B91" s="41" t="s">
        <v>333</v>
      </c>
      <c r="D91" s="47">
        <f t="shared" si="44"/>
        <v>309540</v>
      </c>
      <c r="E91" s="47">
        <f t="shared" si="45"/>
        <v>248510</v>
      </c>
      <c r="F91" s="47">
        <f t="shared" si="46"/>
        <v>4000</v>
      </c>
      <c r="H91" s="48">
        <v>390000</v>
      </c>
      <c r="I91" s="44">
        <v>250000</v>
      </c>
      <c r="J91" s="44">
        <v>13500</v>
      </c>
      <c r="L91" s="49">
        <v>309540</v>
      </c>
      <c r="M91" s="49">
        <v>248510</v>
      </c>
      <c r="N91" s="45">
        <v>4000</v>
      </c>
      <c r="P91" s="44">
        <v>365000</v>
      </c>
      <c r="Q91" s="44">
        <v>300000</v>
      </c>
      <c r="R91" s="44">
        <v>17000</v>
      </c>
      <c r="T91" s="48">
        <v>378000</v>
      </c>
      <c r="U91" s="48">
        <v>604800</v>
      </c>
      <c r="V91" s="44">
        <v>35230</v>
      </c>
      <c r="X91" s="48">
        <v>333200</v>
      </c>
      <c r="Y91" s="44">
        <v>290000</v>
      </c>
      <c r="Z91" s="44">
        <v>21600</v>
      </c>
      <c r="AB91" s="74">
        <f t="shared" si="47"/>
        <v>1.5873846153846154</v>
      </c>
      <c r="AC91" s="74">
        <f t="shared" si="48"/>
        <v>2.9821200000000001</v>
      </c>
      <c r="AD91" s="74">
        <f t="shared" si="49"/>
        <v>0.29629629629629628</v>
      </c>
      <c r="AF91" s="74">
        <f t="shared" si="50"/>
        <v>2</v>
      </c>
      <c r="AG91" s="75">
        <f t="shared" si="51"/>
        <v>3</v>
      </c>
      <c r="AH91" s="74">
        <f t="shared" si="52"/>
        <v>1</v>
      </c>
      <c r="AJ91" s="74">
        <f t="shared" si="53"/>
        <v>1.696109589041096</v>
      </c>
      <c r="AK91" s="74">
        <f t="shared" si="54"/>
        <v>2.4851000000000001</v>
      </c>
      <c r="AL91" s="74">
        <f t="shared" si="55"/>
        <v>0.23529411764705882</v>
      </c>
      <c r="AN91" s="74">
        <f t="shared" si="56"/>
        <v>1.6377777777777778</v>
      </c>
      <c r="AO91" s="74">
        <f t="shared" si="57"/>
        <v>1.232688492063492</v>
      </c>
      <c r="AP91" s="74">
        <f t="shared" si="58"/>
        <v>0.11353959693443089</v>
      </c>
      <c r="AR91" s="74">
        <f t="shared" si="59"/>
        <v>1.857983193277311</v>
      </c>
      <c r="AS91" s="74">
        <f t="shared" si="60"/>
        <v>2.5707931034482758</v>
      </c>
      <c r="AT91" s="75">
        <f t="shared" si="61"/>
        <v>0.18518518518518517</v>
      </c>
    </row>
    <row r="92" spans="1:46" ht="15.75" customHeight="1" thickBot="1" x14ac:dyDescent="0.25">
      <c r="A92" s="110"/>
      <c r="B92" s="41" t="s">
        <v>334</v>
      </c>
      <c r="D92" s="47">
        <f t="shared" si="44"/>
        <v>309540</v>
      </c>
      <c r="E92" s="47">
        <f t="shared" si="45"/>
        <v>248510</v>
      </c>
      <c r="F92" s="47">
        <f t="shared" si="46"/>
        <v>4000</v>
      </c>
      <c r="H92" s="48">
        <v>380000</v>
      </c>
      <c r="I92" s="44">
        <v>250000</v>
      </c>
      <c r="J92" s="44">
        <v>13500</v>
      </c>
      <c r="L92" s="49">
        <v>309540</v>
      </c>
      <c r="M92" s="49">
        <v>248510</v>
      </c>
      <c r="N92" s="45">
        <v>4000</v>
      </c>
      <c r="P92" s="44">
        <v>365000</v>
      </c>
      <c r="Q92" s="44">
        <v>300000</v>
      </c>
      <c r="R92" s="44">
        <v>17000</v>
      </c>
      <c r="T92" s="48">
        <v>378000</v>
      </c>
      <c r="U92" s="48">
        <v>604800</v>
      </c>
      <c r="V92" s="44">
        <v>35230</v>
      </c>
      <c r="X92" s="48">
        <v>312700</v>
      </c>
      <c r="Y92" s="44">
        <v>290000</v>
      </c>
      <c r="Z92" s="44">
        <v>21600</v>
      </c>
      <c r="AB92" s="74">
        <f t="shared" si="47"/>
        <v>1.6291578947368421</v>
      </c>
      <c r="AC92" s="74">
        <f t="shared" si="48"/>
        <v>2.9821200000000001</v>
      </c>
      <c r="AD92" s="74">
        <f t="shared" si="49"/>
        <v>0.29629629629629628</v>
      </c>
      <c r="AF92" s="74">
        <f t="shared" si="50"/>
        <v>2</v>
      </c>
      <c r="AG92" s="75">
        <f t="shared" si="51"/>
        <v>3</v>
      </c>
      <c r="AH92" s="74">
        <f t="shared" si="52"/>
        <v>1</v>
      </c>
      <c r="AJ92" s="74">
        <f t="shared" si="53"/>
        <v>1.696109589041096</v>
      </c>
      <c r="AK92" s="74">
        <f t="shared" si="54"/>
        <v>2.4851000000000001</v>
      </c>
      <c r="AL92" s="74">
        <f t="shared" si="55"/>
        <v>0.23529411764705882</v>
      </c>
      <c r="AN92" s="74">
        <f t="shared" si="56"/>
        <v>1.6377777777777778</v>
      </c>
      <c r="AO92" s="74">
        <f t="shared" si="57"/>
        <v>1.232688492063492</v>
      </c>
      <c r="AP92" s="74">
        <f t="shared" si="58"/>
        <v>0.11353959693443089</v>
      </c>
      <c r="AR92" s="74">
        <f t="shared" si="59"/>
        <v>1.9797889350815479</v>
      </c>
      <c r="AS92" s="74">
        <f t="shared" si="60"/>
        <v>2.5707931034482758</v>
      </c>
      <c r="AT92" s="75">
        <f t="shared" si="61"/>
        <v>0.18518518518518517</v>
      </c>
    </row>
    <row r="93" spans="1:46" ht="15.75" customHeight="1" thickBot="1" x14ac:dyDescent="0.25">
      <c r="A93" s="110"/>
      <c r="B93" s="41" t="s">
        <v>335</v>
      </c>
      <c r="D93" s="47">
        <f t="shared" si="44"/>
        <v>300000</v>
      </c>
      <c r="E93" s="47">
        <f t="shared" si="45"/>
        <v>248510</v>
      </c>
      <c r="F93" s="47">
        <f t="shared" si="46"/>
        <v>4000</v>
      </c>
      <c r="H93" s="48">
        <v>300000</v>
      </c>
      <c r="I93" s="44">
        <v>250000</v>
      </c>
      <c r="J93" s="44">
        <v>13500</v>
      </c>
      <c r="L93" s="49">
        <v>309540</v>
      </c>
      <c r="M93" s="49">
        <v>248510</v>
      </c>
      <c r="N93" s="45">
        <v>4000</v>
      </c>
      <c r="P93" s="44">
        <v>300000</v>
      </c>
      <c r="Q93" s="44">
        <v>280000</v>
      </c>
      <c r="R93" s="44">
        <v>17000</v>
      </c>
      <c r="T93" s="48">
        <v>330750</v>
      </c>
      <c r="U93" s="48">
        <v>529200</v>
      </c>
      <c r="V93" s="44">
        <v>35230</v>
      </c>
      <c r="X93" s="48">
        <v>312700</v>
      </c>
      <c r="Y93" s="44">
        <v>290000</v>
      </c>
      <c r="Z93" s="44">
        <v>21600</v>
      </c>
      <c r="AB93" s="74">
        <f t="shared" si="47"/>
        <v>2</v>
      </c>
      <c r="AC93" s="74">
        <f t="shared" si="48"/>
        <v>2.9821200000000001</v>
      </c>
      <c r="AD93" s="74">
        <f t="shared" si="49"/>
        <v>0.29629629629629628</v>
      </c>
      <c r="AF93" s="74">
        <f t="shared" si="50"/>
        <v>1.9383601473153711</v>
      </c>
      <c r="AG93" s="75">
        <f t="shared" si="51"/>
        <v>3</v>
      </c>
      <c r="AH93" s="74">
        <f t="shared" si="52"/>
        <v>1</v>
      </c>
      <c r="AJ93" s="74">
        <f t="shared" si="53"/>
        <v>2</v>
      </c>
      <c r="AK93" s="74">
        <f t="shared" si="54"/>
        <v>2.662607142857143</v>
      </c>
      <c r="AL93" s="74">
        <f t="shared" si="55"/>
        <v>0.23529411764705882</v>
      </c>
      <c r="AN93" s="74">
        <f t="shared" si="56"/>
        <v>1.8140589569160999</v>
      </c>
      <c r="AO93" s="74">
        <f t="shared" si="57"/>
        <v>1.4087868480725623</v>
      </c>
      <c r="AP93" s="74">
        <f t="shared" si="58"/>
        <v>0.11353959693443089</v>
      </c>
      <c r="AR93" s="74">
        <f t="shared" si="59"/>
        <v>1.9187719859290053</v>
      </c>
      <c r="AS93" s="74">
        <f t="shared" si="60"/>
        <v>2.5707931034482758</v>
      </c>
      <c r="AT93" s="75">
        <f t="shared" si="61"/>
        <v>0.18518518518518517</v>
      </c>
    </row>
    <row r="94" spans="1:46" ht="15.75" customHeight="1" thickBot="1" x14ac:dyDescent="0.25">
      <c r="A94" s="110"/>
      <c r="B94" s="41" t="s">
        <v>336</v>
      </c>
      <c r="D94" s="47">
        <f t="shared" si="44"/>
        <v>309540</v>
      </c>
      <c r="E94" s="47">
        <f t="shared" si="45"/>
        <v>248510</v>
      </c>
      <c r="F94" s="47">
        <f t="shared" si="46"/>
        <v>4000</v>
      </c>
      <c r="H94" s="48">
        <v>400000</v>
      </c>
      <c r="I94" s="44">
        <v>250000</v>
      </c>
      <c r="J94" s="44">
        <v>13500</v>
      </c>
      <c r="L94" s="49">
        <v>309540</v>
      </c>
      <c r="M94" s="49">
        <v>248510</v>
      </c>
      <c r="N94" s="45">
        <v>4000</v>
      </c>
      <c r="P94" s="44">
        <v>365000</v>
      </c>
      <c r="Q94" s="44">
        <v>300000</v>
      </c>
      <c r="R94" s="44">
        <v>17000</v>
      </c>
      <c r="T94" s="48">
        <v>425250</v>
      </c>
      <c r="U94" s="48">
        <v>680400</v>
      </c>
      <c r="V94" s="44">
        <v>35230</v>
      </c>
      <c r="X94" s="48">
        <v>354700</v>
      </c>
      <c r="Y94" s="44">
        <v>290000</v>
      </c>
      <c r="Z94" s="44">
        <v>21600</v>
      </c>
      <c r="AB94" s="74">
        <f t="shared" si="47"/>
        <v>1.5477000000000001</v>
      </c>
      <c r="AC94" s="74">
        <f t="shared" si="48"/>
        <v>2.9821200000000001</v>
      </c>
      <c r="AD94" s="74">
        <f t="shared" si="49"/>
        <v>0.29629629629629628</v>
      </c>
      <c r="AF94" s="74">
        <f t="shared" si="50"/>
        <v>2</v>
      </c>
      <c r="AG94" s="75">
        <f t="shared" si="51"/>
        <v>3</v>
      </c>
      <c r="AH94" s="74">
        <f t="shared" si="52"/>
        <v>1</v>
      </c>
      <c r="AJ94" s="74">
        <f t="shared" si="53"/>
        <v>1.696109589041096</v>
      </c>
      <c r="AK94" s="74">
        <f t="shared" si="54"/>
        <v>2.4851000000000001</v>
      </c>
      <c r="AL94" s="74">
        <f t="shared" si="55"/>
        <v>0.23529411764705882</v>
      </c>
      <c r="AN94" s="74">
        <f t="shared" si="56"/>
        <v>1.4558024691358025</v>
      </c>
      <c r="AO94" s="74">
        <f t="shared" si="57"/>
        <v>1.0957231040564375</v>
      </c>
      <c r="AP94" s="74">
        <f t="shared" si="58"/>
        <v>0.11353959693443089</v>
      </c>
      <c r="AR94" s="74">
        <f t="shared" si="59"/>
        <v>1.7453622779813927</v>
      </c>
      <c r="AS94" s="74">
        <f t="shared" si="60"/>
        <v>2.5707931034482758</v>
      </c>
      <c r="AT94" s="75">
        <f t="shared" si="61"/>
        <v>0.18518518518518517</v>
      </c>
    </row>
    <row r="95" spans="1:46" ht="15.75" customHeight="1" thickBot="1" x14ac:dyDescent="0.25">
      <c r="A95" s="110"/>
      <c r="B95" s="41" t="s">
        <v>337</v>
      </c>
      <c r="D95" s="47">
        <f t="shared" si="44"/>
        <v>309540</v>
      </c>
      <c r="E95" s="47">
        <f t="shared" si="45"/>
        <v>248510</v>
      </c>
      <c r="F95" s="47">
        <f t="shared" si="46"/>
        <v>4000</v>
      </c>
      <c r="H95" s="48">
        <v>390000</v>
      </c>
      <c r="I95" s="44">
        <v>250000</v>
      </c>
      <c r="J95" s="44">
        <v>13500</v>
      </c>
      <c r="L95" s="49">
        <v>309540</v>
      </c>
      <c r="M95" s="49">
        <v>248510</v>
      </c>
      <c r="N95" s="45">
        <v>4000</v>
      </c>
      <c r="P95" s="44">
        <v>365000</v>
      </c>
      <c r="Q95" s="44">
        <v>300000</v>
      </c>
      <c r="R95" s="44">
        <v>17000</v>
      </c>
      <c r="T95" s="48">
        <v>425250</v>
      </c>
      <c r="U95" s="48">
        <v>680400</v>
      </c>
      <c r="V95" s="44">
        <v>35230</v>
      </c>
      <c r="X95" s="48">
        <v>354700</v>
      </c>
      <c r="Y95" s="44">
        <v>290000</v>
      </c>
      <c r="Z95" s="44">
        <v>21600</v>
      </c>
      <c r="AB95" s="74">
        <f t="shared" si="47"/>
        <v>1.5873846153846154</v>
      </c>
      <c r="AC95" s="74">
        <f t="shared" si="48"/>
        <v>2.9821200000000001</v>
      </c>
      <c r="AD95" s="74">
        <f t="shared" si="49"/>
        <v>0.29629629629629628</v>
      </c>
      <c r="AF95" s="74">
        <f t="shared" si="50"/>
        <v>2</v>
      </c>
      <c r="AG95" s="75">
        <f t="shared" si="51"/>
        <v>3</v>
      </c>
      <c r="AH95" s="74">
        <f t="shared" si="52"/>
        <v>1</v>
      </c>
      <c r="AJ95" s="74">
        <f t="shared" si="53"/>
        <v>1.696109589041096</v>
      </c>
      <c r="AK95" s="74">
        <f t="shared" si="54"/>
        <v>2.4851000000000001</v>
      </c>
      <c r="AL95" s="74">
        <f t="shared" si="55"/>
        <v>0.23529411764705882</v>
      </c>
      <c r="AN95" s="74">
        <f t="shared" si="56"/>
        <v>1.4558024691358025</v>
      </c>
      <c r="AO95" s="74">
        <f t="shared" si="57"/>
        <v>1.0957231040564375</v>
      </c>
      <c r="AP95" s="74">
        <f t="shared" si="58"/>
        <v>0.11353959693443089</v>
      </c>
      <c r="AR95" s="74">
        <f t="shared" si="59"/>
        <v>1.7453622779813927</v>
      </c>
      <c r="AS95" s="74">
        <f t="shared" si="60"/>
        <v>2.5707931034482758</v>
      </c>
      <c r="AT95" s="75">
        <f t="shared" si="61"/>
        <v>0.18518518518518517</v>
      </c>
    </row>
    <row r="96" spans="1:46" ht="15.75" customHeight="1" thickBot="1" x14ac:dyDescent="0.25">
      <c r="A96" s="110"/>
      <c r="B96" s="41" t="s">
        <v>338</v>
      </c>
      <c r="D96" s="47">
        <f t="shared" si="44"/>
        <v>300000</v>
      </c>
      <c r="E96" s="47">
        <f t="shared" si="45"/>
        <v>221837</v>
      </c>
      <c r="F96" s="47">
        <f t="shared" si="46"/>
        <v>4000</v>
      </c>
      <c r="H96" s="48">
        <v>300000</v>
      </c>
      <c r="I96" s="44">
        <v>250000</v>
      </c>
      <c r="J96" s="44">
        <v>13500</v>
      </c>
      <c r="L96" s="49">
        <v>309540</v>
      </c>
      <c r="M96" s="49">
        <v>221837</v>
      </c>
      <c r="N96" s="45">
        <v>4000</v>
      </c>
      <c r="P96" s="44">
        <v>365000</v>
      </c>
      <c r="Q96" s="44">
        <v>300000</v>
      </c>
      <c r="R96" s="44">
        <v>17000</v>
      </c>
      <c r="T96" s="48">
        <v>330750</v>
      </c>
      <c r="U96" s="48">
        <v>529200</v>
      </c>
      <c r="V96" s="44">
        <v>35230</v>
      </c>
      <c r="X96" s="48">
        <v>312700</v>
      </c>
      <c r="Y96" s="44">
        <v>290000</v>
      </c>
      <c r="Z96" s="44">
        <v>21600</v>
      </c>
      <c r="AB96" s="74">
        <f t="shared" si="47"/>
        <v>2</v>
      </c>
      <c r="AC96" s="74">
        <f t="shared" si="48"/>
        <v>2.6620439999999999</v>
      </c>
      <c r="AD96" s="74">
        <f t="shared" si="49"/>
        <v>0.29629629629629628</v>
      </c>
      <c r="AF96" s="74">
        <f t="shared" si="50"/>
        <v>1.9383601473153711</v>
      </c>
      <c r="AG96" s="75">
        <f t="shared" si="51"/>
        <v>3</v>
      </c>
      <c r="AH96" s="74">
        <f t="shared" si="52"/>
        <v>1</v>
      </c>
      <c r="AJ96" s="74">
        <f t="shared" si="53"/>
        <v>1.6438356164383561</v>
      </c>
      <c r="AK96" s="74">
        <f t="shared" si="54"/>
        <v>2.2183700000000002</v>
      </c>
      <c r="AL96" s="74">
        <f t="shared" si="55"/>
        <v>0.23529411764705882</v>
      </c>
      <c r="AN96" s="74">
        <f t="shared" si="56"/>
        <v>1.8140589569160999</v>
      </c>
      <c r="AO96" s="74">
        <f t="shared" si="57"/>
        <v>1.2575793650793652</v>
      </c>
      <c r="AP96" s="74">
        <f t="shared" si="58"/>
        <v>0.11353959693443089</v>
      </c>
      <c r="AR96" s="74">
        <f t="shared" si="59"/>
        <v>1.9187719859290053</v>
      </c>
      <c r="AS96" s="74">
        <f t="shared" si="60"/>
        <v>2.2948655172413792</v>
      </c>
      <c r="AT96" s="75">
        <f t="shared" si="61"/>
        <v>0.18518518518518517</v>
      </c>
    </row>
    <row r="97" spans="1:46" ht="15.75" customHeight="1" thickBot="1" x14ac:dyDescent="0.25">
      <c r="A97" s="110"/>
      <c r="B97" s="41" t="s">
        <v>339</v>
      </c>
      <c r="D97" s="47">
        <f t="shared" si="44"/>
        <v>300000</v>
      </c>
      <c r="E97" s="47">
        <f t="shared" si="45"/>
        <v>248510</v>
      </c>
      <c r="F97" s="47">
        <f t="shared" si="46"/>
        <v>4000</v>
      </c>
      <c r="H97" s="48">
        <v>300000</v>
      </c>
      <c r="I97" s="44">
        <v>250000</v>
      </c>
      <c r="J97" s="44">
        <v>13500</v>
      </c>
      <c r="L97" s="49">
        <v>309540</v>
      </c>
      <c r="M97" s="49">
        <v>248510</v>
      </c>
      <c r="N97" s="45">
        <v>4000</v>
      </c>
      <c r="P97" s="44">
        <v>320000</v>
      </c>
      <c r="Q97" s="44">
        <v>300000</v>
      </c>
      <c r="R97" s="44">
        <v>17000</v>
      </c>
      <c r="T97" s="48">
        <v>344925</v>
      </c>
      <c r="U97" s="48">
        <v>551880</v>
      </c>
      <c r="V97" s="44">
        <v>35230</v>
      </c>
      <c r="X97" s="48">
        <v>312700</v>
      </c>
      <c r="Y97" s="44">
        <v>290000</v>
      </c>
      <c r="Z97" s="44">
        <v>21600</v>
      </c>
      <c r="AB97" s="74">
        <f t="shared" si="47"/>
        <v>2</v>
      </c>
      <c r="AC97" s="74">
        <f t="shared" si="48"/>
        <v>2.9821200000000001</v>
      </c>
      <c r="AD97" s="74">
        <f t="shared" si="49"/>
        <v>0.29629629629629628</v>
      </c>
      <c r="AF97" s="74">
        <f t="shared" si="50"/>
        <v>1.9383601473153711</v>
      </c>
      <c r="AG97" s="75">
        <f t="shared" si="51"/>
        <v>3</v>
      </c>
      <c r="AH97" s="74">
        <f t="shared" si="52"/>
        <v>1</v>
      </c>
      <c r="AJ97" s="74">
        <f t="shared" si="53"/>
        <v>1.875</v>
      </c>
      <c r="AK97" s="74">
        <f t="shared" si="54"/>
        <v>2.4851000000000001</v>
      </c>
      <c r="AL97" s="74">
        <f t="shared" si="55"/>
        <v>0.23529411764705882</v>
      </c>
      <c r="AN97" s="74">
        <f t="shared" si="56"/>
        <v>1.7395085888236572</v>
      </c>
      <c r="AO97" s="74">
        <f t="shared" si="57"/>
        <v>1.3508914981517721</v>
      </c>
      <c r="AP97" s="74">
        <f t="shared" si="58"/>
        <v>0.11353959693443089</v>
      </c>
      <c r="AR97" s="74">
        <f t="shared" si="59"/>
        <v>1.9187719859290053</v>
      </c>
      <c r="AS97" s="74">
        <f t="shared" si="60"/>
        <v>2.5707931034482758</v>
      </c>
      <c r="AT97" s="75">
        <f t="shared" si="61"/>
        <v>0.18518518518518517</v>
      </c>
    </row>
    <row r="98" spans="1:46" ht="12.75" thickBot="1" x14ac:dyDescent="0.25">
      <c r="A98" s="110" t="s">
        <v>340</v>
      </c>
      <c r="B98" s="41" t="s">
        <v>341</v>
      </c>
      <c r="D98" s="47">
        <f t="shared" si="44"/>
        <v>480000</v>
      </c>
      <c r="E98" s="47">
        <f t="shared" si="45"/>
        <v>250000</v>
      </c>
      <c r="F98" s="47">
        <f t="shared" si="46"/>
        <v>4000</v>
      </c>
      <c r="H98" s="48">
        <v>950000</v>
      </c>
      <c r="I98" s="44">
        <v>250000</v>
      </c>
      <c r="J98" s="44">
        <v>13500</v>
      </c>
      <c r="L98" s="49">
        <v>742896</v>
      </c>
      <c r="M98" s="49">
        <v>500000</v>
      </c>
      <c r="N98" s="45">
        <v>4000</v>
      </c>
      <c r="P98" s="44">
        <v>480000</v>
      </c>
      <c r="Q98" s="44">
        <v>450000</v>
      </c>
      <c r="R98" s="44">
        <v>17000</v>
      </c>
      <c r="T98" s="48">
        <v>838215</v>
      </c>
      <c r="U98" s="48">
        <v>1341144</v>
      </c>
      <c r="V98" s="44">
        <v>35230</v>
      </c>
      <c r="X98" s="48">
        <v>675000</v>
      </c>
      <c r="Y98" s="48">
        <v>305000</v>
      </c>
      <c r="Z98" s="48">
        <v>21600</v>
      </c>
      <c r="AB98" s="74">
        <f t="shared" si="47"/>
        <v>1.0105263157894737</v>
      </c>
      <c r="AC98" s="74">
        <f t="shared" si="48"/>
        <v>3</v>
      </c>
      <c r="AD98" s="74">
        <f t="shared" si="49"/>
        <v>0.29629629629629628</v>
      </c>
      <c r="AF98" s="74">
        <f t="shared" si="50"/>
        <v>1.2922400982102475</v>
      </c>
      <c r="AG98" s="75">
        <f t="shared" si="51"/>
        <v>1.5</v>
      </c>
      <c r="AH98" s="74">
        <f t="shared" si="52"/>
        <v>1</v>
      </c>
      <c r="AJ98" s="74">
        <f t="shared" si="53"/>
        <v>2</v>
      </c>
      <c r="AK98" s="74">
        <f t="shared" si="54"/>
        <v>1.6666666666666667</v>
      </c>
      <c r="AL98" s="74">
        <f t="shared" si="55"/>
        <v>0.23529411764705882</v>
      </c>
      <c r="AN98" s="74">
        <f t="shared" si="56"/>
        <v>1.1452908859898714</v>
      </c>
      <c r="AO98" s="74">
        <f t="shared" si="57"/>
        <v>0.5592240654247419</v>
      </c>
      <c r="AP98" s="74">
        <f t="shared" si="58"/>
        <v>0.11353959693443089</v>
      </c>
      <c r="AR98" s="74">
        <f t="shared" si="59"/>
        <v>1.4222222222222223</v>
      </c>
      <c r="AS98" s="74">
        <f t="shared" si="60"/>
        <v>2.459016393442623</v>
      </c>
      <c r="AT98" s="75">
        <f t="shared" si="61"/>
        <v>0.18518518518518517</v>
      </c>
    </row>
    <row r="99" spans="1:46" ht="12.75" thickBot="1" x14ac:dyDescent="0.25">
      <c r="A99" s="110"/>
      <c r="B99" s="41" t="s">
        <v>342</v>
      </c>
      <c r="D99" s="47">
        <f t="shared" si="44"/>
        <v>480000</v>
      </c>
      <c r="E99" s="47">
        <f t="shared" si="45"/>
        <v>250000</v>
      </c>
      <c r="F99" s="47">
        <f t="shared" si="46"/>
        <v>4000</v>
      </c>
      <c r="H99" s="48">
        <v>900000</v>
      </c>
      <c r="I99" s="44">
        <v>250000</v>
      </c>
      <c r="J99" s="44">
        <v>13500</v>
      </c>
      <c r="L99" s="49">
        <v>750000</v>
      </c>
      <c r="M99" s="49">
        <v>550000</v>
      </c>
      <c r="N99" s="45">
        <v>4000</v>
      </c>
      <c r="P99" s="44">
        <v>480000</v>
      </c>
      <c r="Q99" s="44">
        <v>450000</v>
      </c>
      <c r="R99" s="44">
        <v>17000</v>
      </c>
      <c r="T99" s="48">
        <v>1037610</v>
      </c>
      <c r="U99" s="48">
        <v>1660176</v>
      </c>
      <c r="V99" s="44">
        <v>35230</v>
      </c>
      <c r="X99" s="48">
        <v>675000</v>
      </c>
      <c r="Y99" s="48">
        <v>305000</v>
      </c>
      <c r="Z99" s="48">
        <v>21600</v>
      </c>
      <c r="AB99" s="74">
        <f t="shared" si="47"/>
        <v>1.0666666666666667</v>
      </c>
      <c r="AC99" s="74">
        <f t="shared" si="48"/>
        <v>3</v>
      </c>
      <c r="AD99" s="74">
        <f t="shared" si="49"/>
        <v>0.29629629629629628</v>
      </c>
      <c r="AF99" s="74">
        <f t="shared" si="50"/>
        <v>1.28</v>
      </c>
      <c r="AG99" s="75">
        <f t="shared" si="51"/>
        <v>1.3636363636363635</v>
      </c>
      <c r="AH99" s="74">
        <f t="shared" si="52"/>
        <v>1</v>
      </c>
      <c r="AJ99" s="74">
        <f t="shared" si="53"/>
        <v>2</v>
      </c>
      <c r="AK99" s="74">
        <f t="shared" si="54"/>
        <v>1.6666666666666667</v>
      </c>
      <c r="AL99" s="74">
        <f t="shared" si="55"/>
        <v>0.23529411764705882</v>
      </c>
      <c r="AN99" s="74">
        <f t="shared" si="56"/>
        <v>0.92520311099546071</v>
      </c>
      <c r="AO99" s="74">
        <f t="shared" si="57"/>
        <v>0.45175933154075232</v>
      </c>
      <c r="AP99" s="74">
        <f t="shared" si="58"/>
        <v>0.11353959693443089</v>
      </c>
      <c r="AR99" s="74">
        <f t="shared" si="59"/>
        <v>1.4222222222222223</v>
      </c>
      <c r="AS99" s="74">
        <f t="shared" si="60"/>
        <v>2.459016393442623</v>
      </c>
      <c r="AT99" s="75">
        <f t="shared" si="61"/>
        <v>0.18518518518518517</v>
      </c>
    </row>
    <row r="100" spans="1:46" ht="12.75" thickBot="1" x14ac:dyDescent="0.25">
      <c r="A100" s="110"/>
      <c r="B100" s="41" t="s">
        <v>343</v>
      </c>
      <c r="D100" s="47">
        <f t="shared" si="44"/>
        <v>480000</v>
      </c>
      <c r="E100" s="47">
        <f t="shared" si="45"/>
        <v>250000</v>
      </c>
      <c r="F100" s="47">
        <f t="shared" si="46"/>
        <v>4000</v>
      </c>
      <c r="H100" s="48">
        <v>950000</v>
      </c>
      <c r="I100" s="44">
        <v>250000</v>
      </c>
      <c r="J100" s="44">
        <v>13500</v>
      </c>
      <c r="L100" s="49">
        <v>742896</v>
      </c>
      <c r="M100" s="49">
        <v>500000</v>
      </c>
      <c r="N100" s="45">
        <v>4000</v>
      </c>
      <c r="P100" s="44">
        <v>480000</v>
      </c>
      <c r="Q100" s="44">
        <v>450000</v>
      </c>
      <c r="R100" s="44">
        <v>17000</v>
      </c>
      <c r="T100" s="48">
        <v>876960</v>
      </c>
      <c r="U100" s="48">
        <v>1403136</v>
      </c>
      <c r="V100" s="44">
        <v>35230</v>
      </c>
      <c r="X100" s="48">
        <v>675000</v>
      </c>
      <c r="Y100" s="48">
        <v>305000</v>
      </c>
      <c r="Z100" s="48">
        <v>21600</v>
      </c>
      <c r="AB100" s="74">
        <f t="shared" si="47"/>
        <v>1.0105263157894737</v>
      </c>
      <c r="AC100" s="74">
        <f t="shared" si="48"/>
        <v>3</v>
      </c>
      <c r="AD100" s="74">
        <f t="shared" si="49"/>
        <v>0.29629629629629628</v>
      </c>
      <c r="AF100" s="74">
        <f t="shared" si="50"/>
        <v>1.2922400982102475</v>
      </c>
      <c r="AG100" s="75">
        <f t="shared" si="51"/>
        <v>1.5</v>
      </c>
      <c r="AH100" s="74">
        <f t="shared" si="52"/>
        <v>1</v>
      </c>
      <c r="AJ100" s="74">
        <f t="shared" si="53"/>
        <v>2</v>
      </c>
      <c r="AK100" s="74">
        <f t="shared" si="54"/>
        <v>1.6666666666666667</v>
      </c>
      <c r="AL100" s="74">
        <f t="shared" si="55"/>
        <v>0.23529411764705882</v>
      </c>
      <c r="AN100" s="74">
        <f t="shared" si="56"/>
        <v>1.0946907498631637</v>
      </c>
      <c r="AO100" s="74">
        <f t="shared" si="57"/>
        <v>0.53451696770662283</v>
      </c>
      <c r="AP100" s="74">
        <f t="shared" si="58"/>
        <v>0.11353959693443089</v>
      </c>
      <c r="AR100" s="74">
        <f t="shared" si="59"/>
        <v>1.4222222222222223</v>
      </c>
      <c r="AS100" s="74">
        <f t="shared" si="60"/>
        <v>2.459016393442623</v>
      </c>
      <c r="AT100" s="75">
        <f t="shared" si="61"/>
        <v>0.18518518518518517</v>
      </c>
    </row>
    <row r="101" spans="1:46" ht="12.75" thickBot="1" x14ac:dyDescent="0.25">
      <c r="A101" s="110"/>
      <c r="B101" s="41" t="s">
        <v>344</v>
      </c>
      <c r="D101" s="47">
        <f t="shared" si="44"/>
        <v>480000</v>
      </c>
      <c r="E101" s="47">
        <f t="shared" si="45"/>
        <v>250000</v>
      </c>
      <c r="F101" s="47">
        <f t="shared" si="46"/>
        <v>4000</v>
      </c>
      <c r="H101" s="48">
        <v>950000</v>
      </c>
      <c r="I101" s="44">
        <v>250000</v>
      </c>
      <c r="J101" s="44">
        <v>13500</v>
      </c>
      <c r="L101" s="49">
        <v>800000</v>
      </c>
      <c r="M101" s="49">
        <v>600000</v>
      </c>
      <c r="N101" s="45">
        <v>4000</v>
      </c>
      <c r="P101" s="44">
        <v>480000</v>
      </c>
      <c r="Q101" s="44">
        <v>450000</v>
      </c>
      <c r="R101" s="44">
        <v>17000</v>
      </c>
      <c r="T101" s="48">
        <v>1092420</v>
      </c>
      <c r="U101" s="48">
        <v>1747872</v>
      </c>
      <c r="V101" s="44">
        <v>35230</v>
      </c>
      <c r="X101" s="48">
        <v>546500</v>
      </c>
      <c r="Y101" s="48">
        <v>305000</v>
      </c>
      <c r="Z101" s="48">
        <v>21600</v>
      </c>
      <c r="AB101" s="74">
        <f t="shared" si="47"/>
        <v>1.0105263157894737</v>
      </c>
      <c r="AC101" s="74">
        <f t="shared" si="48"/>
        <v>3</v>
      </c>
      <c r="AD101" s="74">
        <f t="shared" si="49"/>
        <v>0.29629629629629628</v>
      </c>
      <c r="AF101" s="74">
        <f t="shared" si="50"/>
        <v>1.2</v>
      </c>
      <c r="AG101" s="75">
        <f t="shared" si="51"/>
        <v>1.25</v>
      </c>
      <c r="AH101" s="74">
        <f t="shared" si="52"/>
        <v>1</v>
      </c>
      <c r="AJ101" s="74">
        <f t="shared" si="53"/>
        <v>2</v>
      </c>
      <c r="AK101" s="74">
        <f t="shared" si="54"/>
        <v>1.6666666666666667</v>
      </c>
      <c r="AL101" s="74">
        <f t="shared" si="55"/>
        <v>0.23529411764705882</v>
      </c>
      <c r="AN101" s="74">
        <f t="shared" si="56"/>
        <v>0.87878288570330088</v>
      </c>
      <c r="AO101" s="74">
        <f t="shared" si="57"/>
        <v>0.42909320590981492</v>
      </c>
      <c r="AP101" s="74">
        <f t="shared" si="58"/>
        <v>0.11353959693443089</v>
      </c>
      <c r="AR101" s="74">
        <f t="shared" si="59"/>
        <v>1.7566331198536138</v>
      </c>
      <c r="AS101" s="74">
        <f t="shared" si="60"/>
        <v>2.459016393442623</v>
      </c>
      <c r="AT101" s="75">
        <f t="shared" si="61"/>
        <v>0.18518518518518517</v>
      </c>
    </row>
    <row r="102" spans="1:46" ht="12.75" thickBot="1" x14ac:dyDescent="0.25">
      <c r="A102" s="110"/>
      <c r="B102" s="41" t="s">
        <v>345</v>
      </c>
      <c r="D102" s="47">
        <f t="shared" si="44"/>
        <v>480000</v>
      </c>
      <c r="E102" s="47">
        <f t="shared" si="45"/>
        <v>250000</v>
      </c>
      <c r="F102" s="47">
        <f t="shared" si="46"/>
        <v>4000</v>
      </c>
      <c r="H102" s="48">
        <v>950000</v>
      </c>
      <c r="I102" s="44">
        <v>250000</v>
      </c>
      <c r="J102" s="44">
        <v>13500</v>
      </c>
      <c r="L102" s="49">
        <v>800000</v>
      </c>
      <c r="M102" s="49">
        <v>600000</v>
      </c>
      <c r="N102" s="45">
        <v>4000</v>
      </c>
      <c r="P102" s="44">
        <v>480000</v>
      </c>
      <c r="Q102" s="44">
        <v>450000</v>
      </c>
      <c r="R102" s="44">
        <v>17000</v>
      </c>
      <c r="T102" s="48">
        <v>1143450</v>
      </c>
      <c r="U102" s="48">
        <v>1829520</v>
      </c>
      <c r="V102" s="44">
        <v>35230</v>
      </c>
      <c r="X102" s="48">
        <v>546500</v>
      </c>
      <c r="Y102" s="48">
        <v>305000</v>
      </c>
      <c r="Z102" s="48">
        <v>21600</v>
      </c>
      <c r="AB102" s="74">
        <f t="shared" si="47"/>
        <v>1.0105263157894737</v>
      </c>
      <c r="AC102" s="74">
        <f t="shared" si="48"/>
        <v>3</v>
      </c>
      <c r="AD102" s="74">
        <f t="shared" si="49"/>
        <v>0.29629629629629628</v>
      </c>
      <c r="AF102" s="74">
        <f t="shared" si="50"/>
        <v>1.2</v>
      </c>
      <c r="AG102" s="75">
        <f t="shared" si="51"/>
        <v>1.25</v>
      </c>
      <c r="AH102" s="74">
        <f t="shared" si="52"/>
        <v>1</v>
      </c>
      <c r="AJ102" s="74">
        <f t="shared" si="53"/>
        <v>2</v>
      </c>
      <c r="AK102" s="74">
        <f t="shared" si="54"/>
        <v>1.6666666666666667</v>
      </c>
      <c r="AL102" s="74">
        <f t="shared" si="55"/>
        <v>0.23529411764705882</v>
      </c>
      <c r="AN102" s="74">
        <f t="shared" si="56"/>
        <v>0.83956447592811234</v>
      </c>
      <c r="AO102" s="74">
        <f t="shared" si="57"/>
        <v>0.40994359176177358</v>
      </c>
      <c r="AP102" s="74">
        <f t="shared" si="58"/>
        <v>0.11353959693443089</v>
      </c>
      <c r="AR102" s="74">
        <f t="shared" si="59"/>
        <v>1.7566331198536138</v>
      </c>
      <c r="AS102" s="74">
        <f t="shared" si="60"/>
        <v>2.459016393442623</v>
      </c>
      <c r="AT102" s="75">
        <f t="shared" si="61"/>
        <v>0.18518518518518517</v>
      </c>
    </row>
    <row r="103" spans="1:46" ht="12.75" thickBot="1" x14ac:dyDescent="0.25">
      <c r="A103" s="110"/>
      <c r="B103" s="41" t="s">
        <v>346</v>
      </c>
      <c r="D103" s="47">
        <f t="shared" si="44"/>
        <v>480000</v>
      </c>
      <c r="E103" s="47">
        <f t="shared" si="45"/>
        <v>250000</v>
      </c>
      <c r="F103" s="47">
        <f t="shared" si="46"/>
        <v>4000</v>
      </c>
      <c r="H103" s="48">
        <v>950000</v>
      </c>
      <c r="I103" s="44">
        <v>250000</v>
      </c>
      <c r="J103" s="44">
        <v>13500</v>
      </c>
      <c r="L103" s="49">
        <v>850000</v>
      </c>
      <c r="M103" s="49">
        <v>650000</v>
      </c>
      <c r="N103" s="45">
        <v>4000</v>
      </c>
      <c r="P103" s="44">
        <v>480000</v>
      </c>
      <c r="Q103" s="44">
        <v>450000</v>
      </c>
      <c r="R103" s="44">
        <v>17000</v>
      </c>
      <c r="T103" s="48">
        <v>1132110</v>
      </c>
      <c r="U103" s="48">
        <v>1811376</v>
      </c>
      <c r="V103" s="44">
        <v>35230</v>
      </c>
      <c r="X103" s="48">
        <v>546500</v>
      </c>
      <c r="Y103" s="48">
        <v>305000</v>
      </c>
      <c r="Z103" s="48">
        <v>21600</v>
      </c>
      <c r="AB103" s="74">
        <f t="shared" si="47"/>
        <v>1.0105263157894737</v>
      </c>
      <c r="AC103" s="74">
        <f t="shared" si="48"/>
        <v>3</v>
      </c>
      <c r="AD103" s="74">
        <f t="shared" si="49"/>
        <v>0.29629629629629628</v>
      </c>
      <c r="AF103" s="74">
        <f t="shared" si="50"/>
        <v>1.1294117647058823</v>
      </c>
      <c r="AG103" s="75">
        <f t="shared" si="51"/>
        <v>1.1538461538461537</v>
      </c>
      <c r="AH103" s="74">
        <f t="shared" si="52"/>
        <v>1</v>
      </c>
      <c r="AJ103" s="74">
        <f t="shared" si="53"/>
        <v>2</v>
      </c>
      <c r="AK103" s="74">
        <f t="shared" si="54"/>
        <v>1.6666666666666667</v>
      </c>
      <c r="AL103" s="74">
        <f t="shared" si="55"/>
        <v>0.23529411764705882</v>
      </c>
      <c r="AN103" s="74">
        <f t="shared" si="56"/>
        <v>0.84797413678882794</v>
      </c>
      <c r="AO103" s="74">
        <f t="shared" si="57"/>
        <v>0.41404987147891992</v>
      </c>
      <c r="AP103" s="74">
        <f t="shared" si="58"/>
        <v>0.11353959693443089</v>
      </c>
      <c r="AR103" s="74">
        <f t="shared" si="59"/>
        <v>1.7566331198536138</v>
      </c>
      <c r="AS103" s="74">
        <f t="shared" si="60"/>
        <v>2.459016393442623</v>
      </c>
      <c r="AT103" s="75">
        <f t="shared" si="61"/>
        <v>0.18518518518518517</v>
      </c>
    </row>
    <row r="104" spans="1:46" ht="17.25" customHeight="1" thickBot="1" x14ac:dyDescent="0.25">
      <c r="A104" s="50" t="s">
        <v>347</v>
      </c>
      <c r="B104" s="46" t="s">
        <v>348</v>
      </c>
      <c r="D104" s="47">
        <f t="shared" si="44"/>
        <v>429500</v>
      </c>
      <c r="E104" s="47">
        <f t="shared" si="45"/>
        <v>250000</v>
      </c>
      <c r="F104" s="47">
        <f t="shared" si="46"/>
        <v>4000</v>
      </c>
      <c r="H104" s="48">
        <v>1100000</v>
      </c>
      <c r="I104" s="44">
        <v>250000</v>
      </c>
      <c r="J104" s="48">
        <v>13500</v>
      </c>
      <c r="L104" s="49">
        <v>1800000</v>
      </c>
      <c r="M104" s="49">
        <v>1125000</v>
      </c>
      <c r="N104" s="45">
        <v>4000</v>
      </c>
      <c r="P104" s="44">
        <v>700000</v>
      </c>
      <c r="Q104" s="44">
        <v>600000</v>
      </c>
      <c r="R104" s="44">
        <v>30000</v>
      </c>
      <c r="T104" s="48">
        <v>1149120</v>
      </c>
      <c r="U104" s="48">
        <v>1838592</v>
      </c>
      <c r="V104" s="48">
        <v>35230</v>
      </c>
      <c r="X104" s="48">
        <v>429500</v>
      </c>
      <c r="Y104" s="48">
        <v>308700</v>
      </c>
      <c r="Z104" s="48">
        <v>26700</v>
      </c>
      <c r="AB104" s="74">
        <f t="shared" si="47"/>
        <v>0.78090909090909089</v>
      </c>
      <c r="AC104" s="74">
        <f t="shared" si="48"/>
        <v>3</v>
      </c>
      <c r="AD104" s="74">
        <f t="shared" si="49"/>
        <v>0.29629629629629628</v>
      </c>
      <c r="AF104" s="74">
        <f t="shared" si="50"/>
        <v>0.47722222222222221</v>
      </c>
      <c r="AG104" s="75">
        <f t="shared" si="51"/>
        <v>0.66666666666666663</v>
      </c>
      <c r="AH104" s="74">
        <f t="shared" si="52"/>
        <v>1</v>
      </c>
      <c r="AJ104" s="74">
        <f t="shared" si="53"/>
        <v>1.2271428571428571</v>
      </c>
      <c r="AK104" s="74">
        <f t="shared" si="54"/>
        <v>1.25</v>
      </c>
      <c r="AL104" s="74">
        <f t="shared" si="55"/>
        <v>0.13333333333333333</v>
      </c>
      <c r="AN104" s="74">
        <f t="shared" si="56"/>
        <v>0.74752854358117515</v>
      </c>
      <c r="AO104" s="74">
        <f t="shared" si="57"/>
        <v>0.40792084377610693</v>
      </c>
      <c r="AP104" s="74">
        <f t="shared" si="58"/>
        <v>0.11353959693443089</v>
      </c>
      <c r="AR104" s="74">
        <f t="shared" si="59"/>
        <v>2</v>
      </c>
      <c r="AS104" s="74">
        <f t="shared" si="60"/>
        <v>2.4295432458697763</v>
      </c>
      <c r="AT104" s="75">
        <f t="shared" si="61"/>
        <v>0.14981273408239701</v>
      </c>
    </row>
    <row r="105" spans="1:46" ht="12.75" thickBot="1" x14ac:dyDescent="0.25">
      <c r="A105" s="50" t="s">
        <v>349</v>
      </c>
      <c r="B105" s="46" t="s">
        <v>350</v>
      </c>
      <c r="D105" s="47">
        <f t="shared" si="44"/>
        <v>429500</v>
      </c>
      <c r="E105" s="47">
        <f t="shared" si="45"/>
        <v>250000</v>
      </c>
      <c r="F105" s="47">
        <f t="shared" si="46"/>
        <v>4000</v>
      </c>
      <c r="H105" s="48">
        <v>2850000</v>
      </c>
      <c r="I105" s="44">
        <v>250000</v>
      </c>
      <c r="J105" s="48">
        <v>13500</v>
      </c>
      <c r="L105" s="49">
        <v>4500000</v>
      </c>
      <c r="M105" s="49">
        <v>1750000</v>
      </c>
      <c r="N105" s="45">
        <v>4000</v>
      </c>
      <c r="P105" s="48">
        <v>800000</v>
      </c>
      <c r="Q105" s="48">
        <v>750000</v>
      </c>
      <c r="R105" s="48">
        <v>30000</v>
      </c>
      <c r="T105" s="48">
        <v>2836227</v>
      </c>
      <c r="U105" s="48">
        <v>4537963</v>
      </c>
      <c r="V105" s="48">
        <v>35230</v>
      </c>
      <c r="X105" s="48">
        <v>429500</v>
      </c>
      <c r="Y105" s="48">
        <v>308700</v>
      </c>
      <c r="Z105" s="48">
        <v>28000</v>
      </c>
      <c r="AB105" s="74">
        <f t="shared" si="47"/>
        <v>0.30140350877192984</v>
      </c>
      <c r="AC105" s="74">
        <f t="shared" si="48"/>
        <v>3</v>
      </c>
      <c r="AD105" s="74">
        <f t="shared" si="49"/>
        <v>0.29629629629629628</v>
      </c>
      <c r="AF105" s="74">
        <f t="shared" si="50"/>
        <v>0.19088888888888889</v>
      </c>
      <c r="AG105" s="75">
        <f t="shared" si="51"/>
        <v>0.42857142857142855</v>
      </c>
      <c r="AH105" s="74">
        <f t="shared" si="52"/>
        <v>1</v>
      </c>
      <c r="AJ105" s="74">
        <f t="shared" si="53"/>
        <v>1.07375</v>
      </c>
      <c r="AK105" s="74">
        <f t="shared" si="54"/>
        <v>1</v>
      </c>
      <c r="AL105" s="74">
        <f t="shared" si="55"/>
        <v>0.13333333333333333</v>
      </c>
      <c r="AN105" s="74">
        <f t="shared" si="56"/>
        <v>0.30286715414527821</v>
      </c>
      <c r="AO105" s="74">
        <f t="shared" si="57"/>
        <v>0.16527239204021715</v>
      </c>
      <c r="AP105" s="74">
        <f t="shared" si="58"/>
        <v>0.11353959693443089</v>
      </c>
      <c r="AR105" s="74">
        <f t="shared" si="59"/>
        <v>2</v>
      </c>
      <c r="AS105" s="74">
        <f t="shared" si="60"/>
        <v>2.4295432458697763</v>
      </c>
      <c r="AT105" s="75">
        <f t="shared" si="61"/>
        <v>0.14285714285714285</v>
      </c>
    </row>
    <row r="106" spans="1:46" ht="12.75" thickBot="1" x14ac:dyDescent="0.25">
      <c r="AB106" s="80">
        <f>SUM(AB49:AB105)</f>
        <v>87.335701704293825</v>
      </c>
      <c r="AC106" s="80">
        <f>SUM(AC49:AC105)</f>
        <v>166.91153200000005</v>
      </c>
      <c r="AD106" s="80">
        <f>SUM(AD49:AD105)</f>
        <v>16.888888888888875</v>
      </c>
      <c r="AE106" s="52"/>
      <c r="AF106" s="80">
        <f>SUM(AF49:AF105)</f>
        <v>88.717499093463061</v>
      </c>
      <c r="AG106" s="80">
        <f>SUM(AG49:AG105)</f>
        <v>134.29439739093417</v>
      </c>
      <c r="AH106" s="80">
        <f>SUM(AH49:AH105)</f>
        <v>57</v>
      </c>
      <c r="AI106" s="52"/>
      <c r="AJ106" s="80">
        <f>SUM(AJ49:AJ105)</f>
        <v>98.034080339772373</v>
      </c>
      <c r="AK106" s="80">
        <f>SUM(AK49:AK105)</f>
        <v>127.0646313961516</v>
      </c>
      <c r="AL106" s="80">
        <f>SUM(AL49:AL105)</f>
        <v>13.207843137254883</v>
      </c>
      <c r="AM106" s="52"/>
      <c r="AN106" s="80">
        <f>SUM(AN49:AN105)</f>
        <v>83.062423354420375</v>
      </c>
      <c r="AO106" s="80">
        <f>SUM(AO49:AO105)</f>
        <v>61.622919787990561</v>
      </c>
      <c r="AP106" s="80">
        <f>SUM(AP49:AP105)</f>
        <v>6.4717570252625665</v>
      </c>
      <c r="AQ106" s="52"/>
      <c r="AR106" s="80">
        <f>SUM(AR49:AR105)</f>
        <v>105.54942286448203</v>
      </c>
      <c r="AS106" s="80">
        <f>SUM(AS49:AS105)</f>
        <v>143.35760899032638</v>
      </c>
      <c r="AT106" s="80">
        <f>SUM(AT49:AT105)</f>
        <v>10.477855062124723</v>
      </c>
    </row>
    <row r="107" spans="1:46" ht="12.75" thickBot="1" x14ac:dyDescent="0.25"/>
    <row r="108" spans="1:46" ht="15" customHeight="1" thickBot="1" x14ac:dyDescent="0.25">
      <c r="Y108" s="113" t="s">
        <v>354</v>
      </c>
      <c r="Z108" s="113"/>
      <c r="AB108" s="153">
        <f>SUM(AB22,AB44,AC44,AD44,AB106,AC106,AD106)</f>
        <v>545.2849229034158</v>
      </c>
      <c r="AC108" s="154"/>
      <c r="AD108" s="155"/>
      <c r="AF108" s="115">
        <f>SUM(AF106,AG106,AH106,AF44,AG44,AH44,AF22)</f>
        <v>501.90785645081269</v>
      </c>
      <c r="AG108" s="116"/>
      <c r="AH108" s="117"/>
      <c r="AJ108" s="115">
        <f>SUM(AJ106,AK106,AL106,AJ44,AK44,AL44,AJ22)</f>
        <v>462.22714717591572</v>
      </c>
      <c r="AK108" s="116"/>
      <c r="AL108" s="117"/>
      <c r="AN108" s="115">
        <f>SUM(AN106,AO106,AP106,AN44,AO44,AP44,AN22)</f>
        <v>291.5682351985763</v>
      </c>
      <c r="AO108" s="116"/>
      <c r="AP108" s="117"/>
      <c r="AR108" s="115">
        <f>SUM(AR106,AS106,AT106,AR44,AS44,AT44,AR22)</f>
        <v>488.45181958653183</v>
      </c>
      <c r="AS108" s="116"/>
      <c r="AT108" s="117"/>
    </row>
  </sheetData>
  <sheetProtection algorithmName="SHA-512" hashValue="gVv5owMdiaeYS/7bmfqoewo6ucN3vs1fie34cCCOE3T5B94vCe5RRKekvAx6t6nDKdANohIBpLay6NKf4OLvfw==" saltValue="CXEkTetpkwxeeZ6QD0z0Vg==" spinCount="100000" sheet="1" objects="1" scenarios="1" selectLockedCells="1" selectUnlockedCells="1"/>
  <mergeCells count="267">
    <mergeCell ref="A4:B4"/>
    <mergeCell ref="D6:F6"/>
    <mergeCell ref="H6:J6"/>
    <mergeCell ref="L6:N6"/>
    <mergeCell ref="P6:R6"/>
    <mergeCell ref="AN6:AP6"/>
    <mergeCell ref="AJ6:AL6"/>
    <mergeCell ref="H4:J5"/>
    <mergeCell ref="L4:N5"/>
    <mergeCell ref="P4:R5"/>
    <mergeCell ref="D4:F5"/>
    <mergeCell ref="AB4:AD5"/>
    <mergeCell ref="T4:V5"/>
    <mergeCell ref="X4:Z5"/>
    <mergeCell ref="AJ4:AL5"/>
    <mergeCell ref="AN4:AP5"/>
    <mergeCell ref="AR6:AT6"/>
    <mergeCell ref="A7:A21"/>
    <mergeCell ref="D7:F7"/>
    <mergeCell ref="H7:J7"/>
    <mergeCell ref="L7:N7"/>
    <mergeCell ref="T6:V6"/>
    <mergeCell ref="X6:Z6"/>
    <mergeCell ref="AB6:AD6"/>
    <mergeCell ref="AF6:AH6"/>
    <mergeCell ref="A5:A6"/>
    <mergeCell ref="B5:B6"/>
    <mergeCell ref="AR7:AT7"/>
    <mergeCell ref="D8:F8"/>
    <mergeCell ref="H8:J8"/>
    <mergeCell ref="P8:R8"/>
    <mergeCell ref="T8:V8"/>
    <mergeCell ref="AF7:AH7"/>
    <mergeCell ref="AJ7:AL7"/>
    <mergeCell ref="AN7:AP7"/>
    <mergeCell ref="P7:R7"/>
    <mergeCell ref="T7:V7"/>
    <mergeCell ref="X7:Z7"/>
    <mergeCell ref="AB7:AD7"/>
    <mergeCell ref="AN8:AP8"/>
    <mergeCell ref="AR8:AT8"/>
    <mergeCell ref="D9:F9"/>
    <mergeCell ref="H9:J9"/>
    <mergeCell ref="L9:N9"/>
    <mergeCell ref="P9:R9"/>
    <mergeCell ref="X8:Z8"/>
    <mergeCell ref="AB8:AD8"/>
    <mergeCell ref="AF8:AH8"/>
    <mergeCell ref="AJ8:AL8"/>
    <mergeCell ref="AJ9:AL9"/>
    <mergeCell ref="AN9:AP9"/>
    <mergeCell ref="AR9:AT9"/>
    <mergeCell ref="AF9:AH9"/>
    <mergeCell ref="L8:N8"/>
    <mergeCell ref="T9:V9"/>
    <mergeCell ref="X9:Z9"/>
    <mergeCell ref="AB9:AD9"/>
    <mergeCell ref="AR10:AT10"/>
    <mergeCell ref="D11:F11"/>
    <mergeCell ref="H11:J11"/>
    <mergeCell ref="L11:N11"/>
    <mergeCell ref="P11:R11"/>
    <mergeCell ref="T11:V11"/>
    <mergeCell ref="AF10:AH10"/>
    <mergeCell ref="AJ10:AL10"/>
    <mergeCell ref="AN10:AP10"/>
    <mergeCell ref="P10:R10"/>
    <mergeCell ref="T10:V10"/>
    <mergeCell ref="X10:Z10"/>
    <mergeCell ref="AB10:AD10"/>
    <mergeCell ref="AN11:AP11"/>
    <mergeCell ref="D10:F10"/>
    <mergeCell ref="AR11:AT11"/>
    <mergeCell ref="D12:F12"/>
    <mergeCell ref="H12:J12"/>
    <mergeCell ref="L12:N12"/>
    <mergeCell ref="P12:R12"/>
    <mergeCell ref="X11:Z11"/>
    <mergeCell ref="AB11:AD11"/>
    <mergeCell ref="AF11:AH11"/>
    <mergeCell ref="AJ11:AL11"/>
    <mergeCell ref="AJ12:AL12"/>
    <mergeCell ref="D14:F14"/>
    <mergeCell ref="H14:J14"/>
    <mergeCell ref="L14:N14"/>
    <mergeCell ref="P14:R14"/>
    <mergeCell ref="T14:V14"/>
    <mergeCell ref="AF13:AH13"/>
    <mergeCell ref="AJ13:AL13"/>
    <mergeCell ref="AN13:AP13"/>
    <mergeCell ref="P13:R13"/>
    <mergeCell ref="T13:V13"/>
    <mergeCell ref="X13:Z13"/>
    <mergeCell ref="AB13:AD13"/>
    <mergeCell ref="AN14:AP14"/>
    <mergeCell ref="D13:F13"/>
    <mergeCell ref="L15:N15"/>
    <mergeCell ref="P15:R15"/>
    <mergeCell ref="X14:Z14"/>
    <mergeCell ref="AB14:AD14"/>
    <mergeCell ref="AF14:AH14"/>
    <mergeCell ref="AJ14:AL14"/>
    <mergeCell ref="AN15:AP15"/>
    <mergeCell ref="AN12:AP12"/>
    <mergeCell ref="AR12:AT12"/>
    <mergeCell ref="AF12:AH12"/>
    <mergeCell ref="AR13:AT13"/>
    <mergeCell ref="AR14:AT14"/>
    <mergeCell ref="T12:V12"/>
    <mergeCell ref="X12:Z12"/>
    <mergeCell ref="AB12:AD12"/>
    <mergeCell ref="AR15:AT15"/>
    <mergeCell ref="AF15:AH15"/>
    <mergeCell ref="AJ15:AL15"/>
    <mergeCell ref="AR16:AT16"/>
    <mergeCell ref="D17:F17"/>
    <mergeCell ref="H17:J17"/>
    <mergeCell ref="L17:N17"/>
    <mergeCell ref="P17:R17"/>
    <mergeCell ref="T17:V17"/>
    <mergeCell ref="AF16:AH16"/>
    <mergeCell ref="AJ16:AL16"/>
    <mergeCell ref="AN16:AP16"/>
    <mergeCell ref="P16:R16"/>
    <mergeCell ref="T16:V16"/>
    <mergeCell ref="X16:Z16"/>
    <mergeCell ref="AB16:AD16"/>
    <mergeCell ref="AR17:AT17"/>
    <mergeCell ref="D16:F16"/>
    <mergeCell ref="AF17:AH17"/>
    <mergeCell ref="AJ17:AL17"/>
    <mergeCell ref="H16:J16"/>
    <mergeCell ref="L16:N16"/>
    <mergeCell ref="AN17:AP17"/>
    <mergeCell ref="D15:F15"/>
    <mergeCell ref="AJ20:AL20"/>
    <mergeCell ref="AR21:AT21"/>
    <mergeCell ref="D20:F20"/>
    <mergeCell ref="H20:J20"/>
    <mergeCell ref="L20:N20"/>
    <mergeCell ref="P20:R20"/>
    <mergeCell ref="T20:V20"/>
    <mergeCell ref="AN20:AP20"/>
    <mergeCell ref="AR18:AT18"/>
    <mergeCell ref="D19:F19"/>
    <mergeCell ref="H19:J19"/>
    <mergeCell ref="L19:N19"/>
    <mergeCell ref="T18:V18"/>
    <mergeCell ref="X18:Z18"/>
    <mergeCell ref="AB18:AD18"/>
    <mergeCell ref="AF18:AH18"/>
    <mergeCell ref="AR19:AT19"/>
    <mergeCell ref="AF19:AH19"/>
    <mergeCell ref="AJ19:AL19"/>
    <mergeCell ref="AN19:AP19"/>
    <mergeCell ref="P19:R19"/>
    <mergeCell ref="D18:F18"/>
    <mergeCell ref="T19:V19"/>
    <mergeCell ref="X19:Z19"/>
    <mergeCell ref="A82:A87"/>
    <mergeCell ref="A88:A97"/>
    <mergeCell ref="A98:A103"/>
    <mergeCell ref="AB108:AD108"/>
    <mergeCell ref="AF108:AH108"/>
    <mergeCell ref="A35:A40"/>
    <mergeCell ref="A41:A43"/>
    <mergeCell ref="A49:A53"/>
    <mergeCell ref="A54:A71"/>
    <mergeCell ref="A72:A77"/>
    <mergeCell ref="A78:A81"/>
    <mergeCell ref="U47:U48"/>
    <mergeCell ref="V47:V48"/>
    <mergeCell ref="X47:X48"/>
    <mergeCell ref="Y47:Y48"/>
    <mergeCell ref="Z47:Z48"/>
    <mergeCell ref="A47:A48"/>
    <mergeCell ref="B47:B48"/>
    <mergeCell ref="A46:B46"/>
    <mergeCell ref="D46:F48"/>
    <mergeCell ref="L46:N46"/>
    <mergeCell ref="H47:H48"/>
    <mergeCell ref="I47:I48"/>
    <mergeCell ref="J47:J48"/>
    <mergeCell ref="A26:A34"/>
    <mergeCell ref="AN22:AP22"/>
    <mergeCell ref="AR22:AT22"/>
    <mergeCell ref="A23:B23"/>
    <mergeCell ref="AN21:AP21"/>
    <mergeCell ref="AB22:AD22"/>
    <mergeCell ref="D23:F24"/>
    <mergeCell ref="H23:J24"/>
    <mergeCell ref="L23:N24"/>
    <mergeCell ref="P23:R24"/>
    <mergeCell ref="AF22:AH22"/>
    <mergeCell ref="AJ22:AL22"/>
    <mergeCell ref="T21:V21"/>
    <mergeCell ref="X21:Z21"/>
    <mergeCell ref="T23:V24"/>
    <mergeCell ref="X23:Z24"/>
    <mergeCell ref="AB21:AD21"/>
    <mergeCell ref="AF21:AH21"/>
    <mergeCell ref="AJ24:AL24"/>
    <mergeCell ref="AJ25:AL25"/>
    <mergeCell ref="AN24:AP24"/>
    <mergeCell ref="AN25:AP25"/>
    <mergeCell ref="D21:F21"/>
    <mergeCell ref="H21:J21"/>
    <mergeCell ref="AR24:AT24"/>
    <mergeCell ref="AR25:AT25"/>
    <mergeCell ref="AJ21:AL21"/>
    <mergeCell ref="AJ18:AL18"/>
    <mergeCell ref="AN18:AP18"/>
    <mergeCell ref="A1:K2"/>
    <mergeCell ref="L1:AT2"/>
    <mergeCell ref="H13:J13"/>
    <mergeCell ref="L13:N13"/>
    <mergeCell ref="H10:J10"/>
    <mergeCell ref="L10:N10"/>
    <mergeCell ref="AR4:AT5"/>
    <mergeCell ref="AB19:AD19"/>
    <mergeCell ref="X17:Z17"/>
    <mergeCell ref="AB17:AD17"/>
    <mergeCell ref="T15:V15"/>
    <mergeCell ref="X15:Z15"/>
    <mergeCell ref="AB15:AD15"/>
    <mergeCell ref="A24:A25"/>
    <mergeCell ref="B24:B25"/>
    <mergeCell ref="AR20:AT20"/>
    <mergeCell ref="L21:N21"/>
    <mergeCell ref="P21:R21"/>
    <mergeCell ref="X20:Z20"/>
    <mergeCell ref="H46:J46"/>
    <mergeCell ref="L47:L48"/>
    <mergeCell ref="M47:M48"/>
    <mergeCell ref="N47:N48"/>
    <mergeCell ref="T47:T48"/>
    <mergeCell ref="AF4:AH5"/>
    <mergeCell ref="P46:R46"/>
    <mergeCell ref="T46:V46"/>
    <mergeCell ref="X46:Z46"/>
    <mergeCell ref="AB46:AD46"/>
    <mergeCell ref="AB47:AD48"/>
    <mergeCell ref="P47:P48"/>
    <mergeCell ref="Q47:Q48"/>
    <mergeCell ref="R47:R48"/>
    <mergeCell ref="AB25:AD25"/>
    <mergeCell ref="AB24:AD24"/>
    <mergeCell ref="AF24:AH24"/>
    <mergeCell ref="AF25:AH25"/>
    <mergeCell ref="AB20:AD20"/>
    <mergeCell ref="AF20:AH20"/>
    <mergeCell ref="H18:J18"/>
    <mergeCell ref="L18:N18"/>
    <mergeCell ref="P18:R18"/>
    <mergeCell ref="H15:J15"/>
    <mergeCell ref="AN46:AP46"/>
    <mergeCell ref="AN47:AP48"/>
    <mergeCell ref="AR46:AT46"/>
    <mergeCell ref="AR47:AT48"/>
    <mergeCell ref="Y108:Z108"/>
    <mergeCell ref="AF46:AH46"/>
    <mergeCell ref="AF47:AH48"/>
    <mergeCell ref="AJ46:AL46"/>
    <mergeCell ref="AJ47:AL48"/>
    <mergeCell ref="AJ108:AL108"/>
    <mergeCell ref="AN108:AP108"/>
    <mergeCell ref="AR108:AT108"/>
  </mergeCells>
  <pageMargins left="0.7" right="0.7" top="0.75" bottom="0.75" header="0.3" footer="0.3"/>
  <pageSetup scale="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08"/>
  <sheetViews>
    <sheetView view="pageBreakPreview" zoomScaleNormal="100" zoomScaleSheetLayoutView="100" workbookViewId="0">
      <pane xSplit="6" ySplit="5" topLeftCell="G9" activePane="bottomRight" state="frozen"/>
      <selection pane="topRight" activeCell="J1" sqref="J1"/>
      <selection pane="bottomLeft" activeCell="A8" sqref="A8"/>
      <selection pane="bottomRight" activeCell="AR21" sqref="AR21:AT21"/>
    </sheetView>
  </sheetViews>
  <sheetFormatPr baseColWidth="10" defaultRowHeight="12" x14ac:dyDescent="0.2"/>
  <cols>
    <col min="1" max="1" width="25.5703125" style="51" customWidth="1"/>
    <col min="2" max="2" width="27.140625" style="51" bestFit="1" customWidth="1"/>
    <col min="3" max="3" width="1.5703125" style="37" customWidth="1"/>
    <col min="4" max="4" width="13.5703125" style="37" customWidth="1"/>
    <col min="5" max="5" width="14.7109375" style="37" customWidth="1"/>
    <col min="6" max="6" width="11.42578125" style="37"/>
    <col min="7" max="7" width="1.5703125" style="37" customWidth="1"/>
    <col min="8" max="8" width="13.140625" style="37" bestFit="1" customWidth="1"/>
    <col min="9" max="9" width="11.85546875" style="37" bestFit="1" customWidth="1"/>
    <col min="10" max="10" width="11.7109375" style="37" bestFit="1" customWidth="1"/>
    <col min="11" max="11" width="1" style="37" customWidth="1"/>
    <col min="12" max="14" width="11.42578125" style="37"/>
    <col min="15" max="15" width="1.5703125" style="37" customWidth="1"/>
    <col min="16" max="17" width="11.7109375" style="37" bestFit="1" customWidth="1"/>
    <col min="18" max="18" width="11.5703125" style="37" bestFit="1" customWidth="1"/>
    <col min="19" max="19" width="1.5703125" style="37" customWidth="1"/>
    <col min="20" max="21" width="13.140625" style="37" bestFit="1" customWidth="1"/>
    <col min="22" max="22" width="11.5703125" style="37" bestFit="1" customWidth="1"/>
    <col min="23" max="23" width="2.42578125" style="37" customWidth="1"/>
    <col min="24" max="24" width="13.140625" style="37" bestFit="1" customWidth="1"/>
    <col min="25" max="25" width="11.7109375" style="37" bestFit="1" customWidth="1"/>
    <col min="26" max="26" width="11.5703125" style="37" bestFit="1" customWidth="1"/>
    <col min="27" max="27" width="1.85546875" style="37" customWidth="1"/>
    <col min="28" max="30" width="11.42578125" style="37"/>
    <col min="31" max="31" width="2" style="37" customWidth="1"/>
    <col min="32" max="34" width="11.42578125" style="37"/>
    <col min="35" max="35" width="2.140625" style="37" customWidth="1"/>
    <col min="36" max="38" width="11.42578125" style="37"/>
    <col min="39" max="39" width="1.28515625" style="37" customWidth="1"/>
    <col min="40" max="40" width="11.7109375" style="37" bestFit="1" customWidth="1"/>
    <col min="41" max="42" width="11.42578125" style="37"/>
    <col min="43" max="43" width="1.5703125" style="37" customWidth="1"/>
    <col min="44" max="44" width="11.7109375" style="37" bestFit="1" customWidth="1"/>
    <col min="45" max="16384" width="11.42578125" style="37"/>
  </cols>
  <sheetData>
    <row r="3" spans="1:47" ht="12.75" thickBot="1" x14ac:dyDescent="0.25">
      <c r="A3" s="224"/>
      <c r="B3" s="224"/>
      <c r="C3" s="36"/>
    </row>
    <row r="4" spans="1:47" ht="15.75" customHeight="1" thickBot="1" x14ac:dyDescent="0.25">
      <c r="A4" s="149" t="s">
        <v>244</v>
      </c>
      <c r="B4" s="166"/>
      <c r="D4" s="160" t="s">
        <v>246</v>
      </c>
      <c r="E4" s="161"/>
      <c r="F4" s="162"/>
      <c r="H4" s="160" t="str">
        <f>'RECEPCIÓN DE PROPUESTAS'!C4</f>
        <v>ALIANZA TERRESTRE S.A.S.</v>
      </c>
      <c r="I4" s="161"/>
      <c r="J4" s="162"/>
      <c r="L4" s="160" t="str">
        <f>'RECEPCIÓN DE PROPUESTAS'!C6</f>
        <v>TRANSPORTES JAZZ S.A.S.</v>
      </c>
      <c r="M4" s="161"/>
      <c r="N4" s="162"/>
      <c r="P4" s="160" t="str">
        <f>'RECEPCIÓN DE PROPUESTAS'!C8</f>
        <v>COOMULTRANSCON</v>
      </c>
      <c r="Q4" s="161"/>
      <c r="R4" s="162"/>
      <c r="T4" s="160" t="str">
        <f>'RECEPCIÓN DE PROPUESTAS'!C10</f>
        <v>TRANSPORTE Y TURISMO 1 A S.A.S.</v>
      </c>
      <c r="U4" s="161"/>
      <c r="V4" s="162"/>
      <c r="X4" s="160" t="str">
        <f>'RECEPCIÓN DE PROPUESTAS'!C11</f>
        <v>TRANSPORTES ESPECIALES A&amp;S S.A.S. - TRANES</v>
      </c>
      <c r="Y4" s="161"/>
      <c r="Z4" s="162"/>
      <c r="AB4" s="188" t="str">
        <f>'RECEPCIÓN DE PROPUESTAS'!C4</f>
        <v>ALIANZA TERRESTRE S.A.S.</v>
      </c>
      <c r="AC4" s="189"/>
      <c r="AD4" s="190"/>
      <c r="AF4" s="184" t="str">
        <f>'RECEPCIÓN DE PROPUESTAS'!C6</f>
        <v>TRANSPORTES JAZZ S.A.S.</v>
      </c>
      <c r="AG4" s="146"/>
      <c r="AH4" s="147"/>
      <c r="AJ4" s="184" t="str">
        <f>'RECEPCIÓN DE PROPUESTAS'!C8</f>
        <v>COOMULTRANSCON</v>
      </c>
      <c r="AK4" s="146"/>
      <c r="AL4" s="147"/>
      <c r="AN4" s="184" t="str">
        <f>'RECEPCIÓN DE PROPUESTAS'!C10</f>
        <v>TRANSPORTE Y TURISMO 1 A S.A.S.</v>
      </c>
      <c r="AO4" s="146"/>
      <c r="AP4" s="147"/>
      <c r="AR4" s="181" t="str">
        <f>'RECEPCIÓN DE PROPUESTAS'!C11</f>
        <v>TRANSPORTES ESPECIALES A&amp;S S.A.S. - TRANES</v>
      </c>
      <c r="AS4" s="182"/>
      <c r="AT4" s="183"/>
    </row>
    <row r="5" spans="1:47" ht="20.25" customHeight="1" thickBot="1" x14ac:dyDescent="0.25">
      <c r="A5" s="149" t="s">
        <v>244</v>
      </c>
      <c r="B5" s="110" t="s">
        <v>245</v>
      </c>
      <c r="D5" s="160"/>
      <c r="E5" s="161"/>
      <c r="F5" s="162"/>
      <c r="H5" s="160"/>
      <c r="I5" s="161"/>
      <c r="J5" s="162"/>
      <c r="L5" s="160"/>
      <c r="M5" s="161"/>
      <c r="N5" s="162"/>
      <c r="P5" s="160"/>
      <c r="Q5" s="161"/>
      <c r="R5" s="162"/>
      <c r="T5" s="160"/>
      <c r="U5" s="161"/>
      <c r="V5" s="162"/>
      <c r="X5" s="160"/>
      <c r="Y5" s="161"/>
      <c r="Z5" s="162"/>
      <c r="AB5" s="191"/>
      <c r="AC5" s="192"/>
      <c r="AD5" s="193"/>
      <c r="AF5" s="184"/>
      <c r="AG5" s="146"/>
      <c r="AH5" s="147"/>
      <c r="AJ5" s="184"/>
      <c r="AK5" s="146"/>
      <c r="AL5" s="147"/>
      <c r="AN5" s="184"/>
      <c r="AO5" s="146"/>
      <c r="AP5" s="147"/>
      <c r="AR5" s="181"/>
      <c r="AS5" s="182"/>
      <c r="AT5" s="183"/>
    </row>
    <row r="6" spans="1:47" ht="12.75" customHeight="1" thickBot="1" x14ac:dyDescent="0.25">
      <c r="A6" s="149"/>
      <c r="B6" s="110"/>
      <c r="D6" s="160" t="s">
        <v>247</v>
      </c>
      <c r="E6" s="161"/>
      <c r="F6" s="162"/>
      <c r="H6" s="160" t="s">
        <v>355</v>
      </c>
      <c r="I6" s="161"/>
      <c r="J6" s="162"/>
      <c r="L6" s="160" t="s">
        <v>355</v>
      </c>
      <c r="M6" s="161"/>
      <c r="N6" s="162"/>
      <c r="P6" s="160" t="s">
        <v>355</v>
      </c>
      <c r="Q6" s="161"/>
      <c r="R6" s="162"/>
      <c r="T6" s="160" t="s">
        <v>247</v>
      </c>
      <c r="U6" s="161"/>
      <c r="V6" s="162"/>
      <c r="X6" s="160" t="s">
        <v>247</v>
      </c>
      <c r="Y6" s="161"/>
      <c r="Z6" s="162"/>
      <c r="AB6" s="160" t="s">
        <v>353</v>
      </c>
      <c r="AC6" s="161"/>
      <c r="AD6" s="162"/>
      <c r="AE6" s="81"/>
      <c r="AF6" s="160" t="s">
        <v>353</v>
      </c>
      <c r="AG6" s="161"/>
      <c r="AH6" s="162"/>
      <c r="AI6" s="81"/>
      <c r="AJ6" s="160" t="s">
        <v>353</v>
      </c>
      <c r="AK6" s="161"/>
      <c r="AL6" s="162"/>
      <c r="AM6" s="81"/>
      <c r="AN6" s="160" t="s">
        <v>353</v>
      </c>
      <c r="AO6" s="161"/>
      <c r="AP6" s="162"/>
      <c r="AQ6" s="81"/>
      <c r="AR6" s="160" t="s">
        <v>353</v>
      </c>
      <c r="AS6" s="161"/>
      <c r="AT6" s="162"/>
      <c r="AU6" s="81"/>
    </row>
    <row r="7" spans="1:47" ht="16.5" customHeight="1" thickBot="1" x14ac:dyDescent="0.25">
      <c r="A7" s="110" t="s">
        <v>248</v>
      </c>
      <c r="B7" s="41" t="s">
        <v>249</v>
      </c>
      <c r="D7" s="157">
        <f>MIN(X7)</f>
        <v>40800</v>
      </c>
      <c r="E7" s="222"/>
      <c r="F7" s="223"/>
      <c r="H7" s="135">
        <v>33000</v>
      </c>
      <c r="I7" s="136"/>
      <c r="J7" s="137"/>
      <c r="L7" s="219">
        <v>20000</v>
      </c>
      <c r="M7" s="220"/>
      <c r="N7" s="221"/>
      <c r="P7" s="135">
        <v>23000</v>
      </c>
      <c r="Q7" s="136"/>
      <c r="R7" s="137"/>
      <c r="T7" s="135">
        <v>55000</v>
      </c>
      <c r="U7" s="136"/>
      <c r="V7" s="137"/>
      <c r="X7" s="135">
        <v>40800</v>
      </c>
      <c r="Y7" s="136"/>
      <c r="Z7" s="137"/>
      <c r="AB7" s="213">
        <f t="shared" ref="AB7:AB20" si="0">D7*3/H7</f>
        <v>3.709090909090909</v>
      </c>
      <c r="AC7" s="214"/>
      <c r="AD7" s="215"/>
      <c r="AF7" s="185">
        <f t="shared" ref="AF7:AF21" si="1">D7*3/L7</f>
        <v>6.12</v>
      </c>
      <c r="AG7" s="186"/>
      <c r="AH7" s="187"/>
      <c r="AJ7" s="216">
        <f t="shared" ref="AJ7:AJ21" si="2">D7*3/P7</f>
        <v>5.321739130434783</v>
      </c>
      <c r="AK7" s="217"/>
      <c r="AL7" s="218"/>
      <c r="AN7" s="185">
        <f t="shared" ref="AN7:AN21" si="3">D7*3/T7</f>
        <v>2.2254545454545456</v>
      </c>
      <c r="AO7" s="186"/>
      <c r="AP7" s="187"/>
      <c r="AR7" s="185">
        <f t="shared" ref="AR7:AR20" si="4">D7*3/X7</f>
        <v>3</v>
      </c>
      <c r="AS7" s="186"/>
      <c r="AT7" s="187"/>
    </row>
    <row r="8" spans="1:47" ht="12.75" thickBot="1" x14ac:dyDescent="0.25">
      <c r="A8" s="110"/>
      <c r="B8" s="41" t="s">
        <v>250</v>
      </c>
      <c r="D8" s="157">
        <f>MIN(X8)</f>
        <v>40800</v>
      </c>
      <c r="E8" s="222"/>
      <c r="F8" s="223"/>
      <c r="H8" s="135">
        <v>33000</v>
      </c>
      <c r="I8" s="136"/>
      <c r="J8" s="137"/>
      <c r="L8" s="219">
        <v>20000</v>
      </c>
      <c r="M8" s="220"/>
      <c r="N8" s="221"/>
      <c r="P8" s="135">
        <v>23000</v>
      </c>
      <c r="Q8" s="136"/>
      <c r="R8" s="137"/>
      <c r="T8" s="135">
        <v>55000</v>
      </c>
      <c r="U8" s="136"/>
      <c r="V8" s="137"/>
      <c r="X8" s="135">
        <v>40800</v>
      </c>
      <c r="Y8" s="136"/>
      <c r="Z8" s="137"/>
      <c r="AB8" s="213">
        <f t="shared" si="0"/>
        <v>3.709090909090909</v>
      </c>
      <c r="AC8" s="214"/>
      <c r="AD8" s="215"/>
      <c r="AF8" s="185">
        <f t="shared" si="1"/>
        <v>6.12</v>
      </c>
      <c r="AG8" s="186"/>
      <c r="AH8" s="187"/>
      <c r="AJ8" s="216">
        <f t="shared" si="2"/>
        <v>5.321739130434783</v>
      </c>
      <c r="AK8" s="217"/>
      <c r="AL8" s="218"/>
      <c r="AN8" s="185">
        <f t="shared" si="3"/>
        <v>2.2254545454545456</v>
      </c>
      <c r="AO8" s="186"/>
      <c r="AP8" s="187"/>
      <c r="AR8" s="185">
        <f t="shared" si="4"/>
        <v>3</v>
      </c>
      <c r="AS8" s="186"/>
      <c r="AT8" s="187"/>
    </row>
    <row r="9" spans="1:47" ht="12.75" thickBot="1" x14ac:dyDescent="0.25">
      <c r="A9" s="110"/>
      <c r="B9" s="41" t="s">
        <v>251</v>
      </c>
      <c r="D9" s="157">
        <f>MIN(H9,L9,P9,T9,X9)</f>
        <v>20000</v>
      </c>
      <c r="E9" s="158"/>
      <c r="F9" s="159"/>
      <c r="H9" s="135">
        <v>33000</v>
      </c>
      <c r="I9" s="136"/>
      <c r="J9" s="137"/>
      <c r="L9" s="219">
        <v>20000</v>
      </c>
      <c r="M9" s="220"/>
      <c r="N9" s="221"/>
      <c r="P9" s="135">
        <v>23000</v>
      </c>
      <c r="Q9" s="136"/>
      <c r="R9" s="137"/>
      <c r="T9" s="135">
        <v>55000</v>
      </c>
      <c r="U9" s="136"/>
      <c r="V9" s="137"/>
      <c r="X9" s="135">
        <v>40800</v>
      </c>
      <c r="Y9" s="136"/>
      <c r="Z9" s="137"/>
      <c r="AB9" s="213">
        <f t="shared" si="0"/>
        <v>1.8181818181818181</v>
      </c>
      <c r="AC9" s="214"/>
      <c r="AD9" s="215"/>
      <c r="AF9" s="185">
        <f t="shared" si="1"/>
        <v>3</v>
      </c>
      <c r="AG9" s="186"/>
      <c r="AH9" s="187"/>
      <c r="AJ9" s="216">
        <f t="shared" si="2"/>
        <v>2.6086956521739131</v>
      </c>
      <c r="AK9" s="217"/>
      <c r="AL9" s="218"/>
      <c r="AN9" s="185">
        <f t="shared" si="3"/>
        <v>1.0909090909090908</v>
      </c>
      <c r="AO9" s="186"/>
      <c r="AP9" s="187"/>
      <c r="AR9" s="185">
        <f t="shared" si="4"/>
        <v>1.4705882352941178</v>
      </c>
      <c r="AS9" s="186"/>
      <c r="AT9" s="187"/>
    </row>
    <row r="10" spans="1:47" ht="12.75" thickBot="1" x14ac:dyDescent="0.25">
      <c r="A10" s="110"/>
      <c r="B10" s="41" t="s">
        <v>252</v>
      </c>
      <c r="D10" s="157">
        <f t="shared" ref="D10:D21" si="5">MIN(H10,L10,P10,T10,X10)</f>
        <v>20000</v>
      </c>
      <c r="E10" s="158"/>
      <c r="F10" s="159"/>
      <c r="H10" s="135">
        <v>36000</v>
      </c>
      <c r="I10" s="136"/>
      <c r="J10" s="137"/>
      <c r="L10" s="219">
        <v>20000</v>
      </c>
      <c r="M10" s="220"/>
      <c r="N10" s="221"/>
      <c r="P10" s="135">
        <v>23000</v>
      </c>
      <c r="Q10" s="136"/>
      <c r="R10" s="137"/>
      <c r="T10" s="135">
        <v>65000</v>
      </c>
      <c r="U10" s="136"/>
      <c r="V10" s="137"/>
      <c r="X10" s="135">
        <v>52700</v>
      </c>
      <c r="Y10" s="136"/>
      <c r="Z10" s="137"/>
      <c r="AB10" s="213">
        <f t="shared" si="0"/>
        <v>1.6666666666666667</v>
      </c>
      <c r="AC10" s="214"/>
      <c r="AD10" s="215"/>
      <c r="AF10" s="185">
        <f t="shared" si="1"/>
        <v>3</v>
      </c>
      <c r="AG10" s="186"/>
      <c r="AH10" s="187"/>
      <c r="AJ10" s="216">
        <f t="shared" si="2"/>
        <v>2.6086956521739131</v>
      </c>
      <c r="AK10" s="217"/>
      <c r="AL10" s="218"/>
      <c r="AN10" s="185">
        <f t="shared" si="3"/>
        <v>0.92307692307692313</v>
      </c>
      <c r="AO10" s="186"/>
      <c r="AP10" s="187"/>
      <c r="AR10" s="185">
        <f t="shared" si="4"/>
        <v>1.1385199240986716</v>
      </c>
      <c r="AS10" s="186"/>
      <c r="AT10" s="187"/>
    </row>
    <row r="11" spans="1:47" ht="12.75" thickBot="1" x14ac:dyDescent="0.25">
      <c r="A11" s="110"/>
      <c r="B11" s="41" t="s">
        <v>253</v>
      </c>
      <c r="D11" s="157">
        <f t="shared" si="5"/>
        <v>20000</v>
      </c>
      <c r="E11" s="158"/>
      <c r="F11" s="159"/>
      <c r="H11" s="135">
        <v>33000</v>
      </c>
      <c r="I11" s="136"/>
      <c r="J11" s="137"/>
      <c r="L11" s="219">
        <v>20000</v>
      </c>
      <c r="M11" s="220"/>
      <c r="N11" s="221"/>
      <c r="P11" s="135">
        <v>23000</v>
      </c>
      <c r="Q11" s="136"/>
      <c r="R11" s="137"/>
      <c r="T11" s="135">
        <v>55000</v>
      </c>
      <c r="U11" s="136"/>
      <c r="V11" s="137"/>
      <c r="X11" s="135">
        <v>40800</v>
      </c>
      <c r="Y11" s="136"/>
      <c r="Z11" s="137"/>
      <c r="AB11" s="213">
        <f t="shared" si="0"/>
        <v>1.8181818181818181</v>
      </c>
      <c r="AC11" s="214"/>
      <c r="AD11" s="215"/>
      <c r="AF11" s="185">
        <f t="shared" si="1"/>
        <v>3</v>
      </c>
      <c r="AG11" s="186"/>
      <c r="AH11" s="187"/>
      <c r="AJ11" s="216">
        <f t="shared" si="2"/>
        <v>2.6086956521739131</v>
      </c>
      <c r="AK11" s="217"/>
      <c r="AL11" s="218"/>
      <c r="AN11" s="185">
        <f t="shared" si="3"/>
        <v>1.0909090909090908</v>
      </c>
      <c r="AO11" s="186"/>
      <c r="AP11" s="187"/>
      <c r="AR11" s="185">
        <f t="shared" si="4"/>
        <v>1.4705882352941178</v>
      </c>
      <c r="AS11" s="186"/>
      <c r="AT11" s="187"/>
    </row>
    <row r="12" spans="1:47" ht="12.75" thickBot="1" x14ac:dyDescent="0.25">
      <c r="A12" s="110"/>
      <c r="B12" s="41" t="s">
        <v>254</v>
      </c>
      <c r="D12" s="157">
        <f t="shared" si="5"/>
        <v>20000</v>
      </c>
      <c r="E12" s="158"/>
      <c r="F12" s="159"/>
      <c r="H12" s="135">
        <v>33000</v>
      </c>
      <c r="I12" s="136"/>
      <c r="J12" s="137"/>
      <c r="L12" s="219">
        <v>20000</v>
      </c>
      <c r="M12" s="220"/>
      <c r="N12" s="221"/>
      <c r="P12" s="135">
        <v>25000</v>
      </c>
      <c r="Q12" s="136"/>
      <c r="R12" s="137"/>
      <c r="T12" s="135">
        <v>65000</v>
      </c>
      <c r="U12" s="136"/>
      <c r="V12" s="137"/>
      <c r="X12" s="135">
        <v>52700</v>
      </c>
      <c r="Y12" s="136"/>
      <c r="Z12" s="137"/>
      <c r="AB12" s="213">
        <f t="shared" si="0"/>
        <v>1.8181818181818181</v>
      </c>
      <c r="AC12" s="214"/>
      <c r="AD12" s="215"/>
      <c r="AF12" s="185">
        <f t="shared" si="1"/>
        <v>3</v>
      </c>
      <c r="AG12" s="186"/>
      <c r="AH12" s="187"/>
      <c r="AJ12" s="216">
        <f t="shared" si="2"/>
        <v>2.4</v>
      </c>
      <c r="AK12" s="217"/>
      <c r="AL12" s="218"/>
      <c r="AN12" s="185">
        <f t="shared" si="3"/>
        <v>0.92307692307692313</v>
      </c>
      <c r="AO12" s="186"/>
      <c r="AP12" s="187"/>
      <c r="AR12" s="185">
        <f t="shared" si="4"/>
        <v>1.1385199240986716</v>
      </c>
      <c r="AS12" s="186"/>
      <c r="AT12" s="187"/>
    </row>
    <row r="13" spans="1:47" ht="12.75" thickBot="1" x14ac:dyDescent="0.25">
      <c r="A13" s="110"/>
      <c r="B13" s="41" t="s">
        <v>255</v>
      </c>
      <c r="D13" s="157">
        <f t="shared" si="5"/>
        <v>20000</v>
      </c>
      <c r="E13" s="158"/>
      <c r="F13" s="159"/>
      <c r="H13" s="135">
        <v>40000</v>
      </c>
      <c r="I13" s="136"/>
      <c r="J13" s="137"/>
      <c r="L13" s="219">
        <v>20000</v>
      </c>
      <c r="M13" s="220"/>
      <c r="N13" s="221"/>
      <c r="P13" s="135">
        <v>25000</v>
      </c>
      <c r="Q13" s="136"/>
      <c r="R13" s="137"/>
      <c r="T13" s="135">
        <v>80000</v>
      </c>
      <c r="U13" s="136"/>
      <c r="V13" s="137"/>
      <c r="X13" s="135">
        <v>52700</v>
      </c>
      <c r="Y13" s="136"/>
      <c r="Z13" s="137"/>
      <c r="AB13" s="213">
        <f t="shared" si="0"/>
        <v>1.5</v>
      </c>
      <c r="AC13" s="214"/>
      <c r="AD13" s="215"/>
      <c r="AF13" s="185">
        <f t="shared" si="1"/>
        <v>3</v>
      </c>
      <c r="AG13" s="186"/>
      <c r="AH13" s="187"/>
      <c r="AJ13" s="216">
        <f t="shared" si="2"/>
        <v>2.4</v>
      </c>
      <c r="AK13" s="217"/>
      <c r="AL13" s="218"/>
      <c r="AN13" s="185">
        <f t="shared" si="3"/>
        <v>0.75</v>
      </c>
      <c r="AO13" s="186"/>
      <c r="AP13" s="187"/>
      <c r="AR13" s="185">
        <f t="shared" si="4"/>
        <v>1.1385199240986716</v>
      </c>
      <c r="AS13" s="186"/>
      <c r="AT13" s="187"/>
    </row>
    <row r="14" spans="1:47" ht="12.75" thickBot="1" x14ac:dyDescent="0.25">
      <c r="A14" s="110"/>
      <c r="B14" s="41" t="s">
        <v>256</v>
      </c>
      <c r="D14" s="157">
        <f t="shared" si="5"/>
        <v>20000</v>
      </c>
      <c r="E14" s="158"/>
      <c r="F14" s="159"/>
      <c r="H14" s="135">
        <v>45000</v>
      </c>
      <c r="I14" s="136"/>
      <c r="J14" s="137"/>
      <c r="L14" s="219">
        <v>20000</v>
      </c>
      <c r="M14" s="220"/>
      <c r="N14" s="221"/>
      <c r="P14" s="135">
        <v>30000</v>
      </c>
      <c r="Q14" s="136"/>
      <c r="R14" s="137"/>
      <c r="T14" s="135">
        <v>83000</v>
      </c>
      <c r="U14" s="136"/>
      <c r="V14" s="137"/>
      <c r="X14" s="135">
        <v>72700</v>
      </c>
      <c r="Y14" s="136"/>
      <c r="Z14" s="137"/>
      <c r="AB14" s="213">
        <f t="shared" si="0"/>
        <v>1.3333333333333333</v>
      </c>
      <c r="AC14" s="214"/>
      <c r="AD14" s="215"/>
      <c r="AF14" s="185">
        <f t="shared" si="1"/>
        <v>3</v>
      </c>
      <c r="AG14" s="186"/>
      <c r="AH14" s="187"/>
      <c r="AJ14" s="216">
        <f t="shared" si="2"/>
        <v>2</v>
      </c>
      <c r="AK14" s="217"/>
      <c r="AL14" s="218"/>
      <c r="AN14" s="185">
        <f t="shared" si="3"/>
        <v>0.72289156626506024</v>
      </c>
      <c r="AO14" s="186"/>
      <c r="AP14" s="187"/>
      <c r="AR14" s="185">
        <f t="shared" si="4"/>
        <v>0.82530949105914719</v>
      </c>
      <c r="AS14" s="186"/>
      <c r="AT14" s="187"/>
    </row>
    <row r="15" spans="1:47" ht="12.75" thickBot="1" x14ac:dyDescent="0.25">
      <c r="A15" s="110"/>
      <c r="B15" s="41" t="s">
        <v>257</v>
      </c>
      <c r="D15" s="157">
        <f t="shared" si="5"/>
        <v>20000</v>
      </c>
      <c r="E15" s="158"/>
      <c r="F15" s="159"/>
      <c r="H15" s="135">
        <v>33000</v>
      </c>
      <c r="I15" s="136"/>
      <c r="J15" s="137"/>
      <c r="L15" s="219">
        <v>20000</v>
      </c>
      <c r="M15" s="220"/>
      <c r="N15" s="221"/>
      <c r="P15" s="135">
        <v>23000</v>
      </c>
      <c r="Q15" s="136"/>
      <c r="R15" s="137"/>
      <c r="T15" s="135">
        <v>55000</v>
      </c>
      <c r="U15" s="136"/>
      <c r="V15" s="137"/>
      <c r="X15" s="135">
        <v>52700</v>
      </c>
      <c r="Y15" s="136"/>
      <c r="Z15" s="137"/>
      <c r="AB15" s="213">
        <f t="shared" si="0"/>
        <v>1.8181818181818181</v>
      </c>
      <c r="AC15" s="214"/>
      <c r="AD15" s="215"/>
      <c r="AF15" s="185">
        <f t="shared" si="1"/>
        <v>3</v>
      </c>
      <c r="AG15" s="186"/>
      <c r="AH15" s="187"/>
      <c r="AJ15" s="216">
        <f t="shared" si="2"/>
        <v>2.6086956521739131</v>
      </c>
      <c r="AK15" s="217"/>
      <c r="AL15" s="218"/>
      <c r="AN15" s="185">
        <f t="shared" si="3"/>
        <v>1.0909090909090908</v>
      </c>
      <c r="AO15" s="186"/>
      <c r="AP15" s="187"/>
      <c r="AR15" s="185">
        <f t="shared" si="4"/>
        <v>1.1385199240986716</v>
      </c>
      <c r="AS15" s="186"/>
      <c r="AT15" s="187"/>
    </row>
    <row r="16" spans="1:47" ht="12.75" thickBot="1" x14ac:dyDescent="0.25">
      <c r="A16" s="110"/>
      <c r="B16" s="41" t="s">
        <v>258</v>
      </c>
      <c r="D16" s="157">
        <f t="shared" si="5"/>
        <v>20000</v>
      </c>
      <c r="E16" s="158"/>
      <c r="F16" s="159"/>
      <c r="H16" s="135">
        <v>33000</v>
      </c>
      <c r="I16" s="136"/>
      <c r="J16" s="137"/>
      <c r="L16" s="219">
        <v>20000</v>
      </c>
      <c r="M16" s="220"/>
      <c r="N16" s="221"/>
      <c r="P16" s="135">
        <v>23000</v>
      </c>
      <c r="Q16" s="136"/>
      <c r="R16" s="137"/>
      <c r="T16" s="135">
        <v>55000</v>
      </c>
      <c r="U16" s="136"/>
      <c r="V16" s="137"/>
      <c r="X16" s="135">
        <v>40800</v>
      </c>
      <c r="Y16" s="136"/>
      <c r="Z16" s="137"/>
      <c r="AB16" s="213">
        <f t="shared" si="0"/>
        <v>1.8181818181818181</v>
      </c>
      <c r="AC16" s="214"/>
      <c r="AD16" s="215"/>
      <c r="AF16" s="185">
        <f t="shared" si="1"/>
        <v>3</v>
      </c>
      <c r="AG16" s="186"/>
      <c r="AH16" s="187"/>
      <c r="AJ16" s="216">
        <f t="shared" si="2"/>
        <v>2.6086956521739131</v>
      </c>
      <c r="AK16" s="217"/>
      <c r="AL16" s="218"/>
      <c r="AN16" s="185">
        <f t="shared" si="3"/>
        <v>1.0909090909090908</v>
      </c>
      <c r="AO16" s="186"/>
      <c r="AP16" s="187"/>
      <c r="AR16" s="185">
        <f t="shared" si="4"/>
        <v>1.4705882352941178</v>
      </c>
      <c r="AS16" s="186"/>
      <c r="AT16" s="187"/>
    </row>
    <row r="17" spans="1:46" ht="12.75" thickBot="1" x14ac:dyDescent="0.25">
      <c r="A17" s="110"/>
      <c r="B17" s="41" t="s">
        <v>259</v>
      </c>
      <c r="D17" s="157">
        <f t="shared" si="5"/>
        <v>20000</v>
      </c>
      <c r="E17" s="158"/>
      <c r="F17" s="159"/>
      <c r="H17" s="135">
        <v>45000</v>
      </c>
      <c r="I17" s="136"/>
      <c r="J17" s="137"/>
      <c r="L17" s="219">
        <v>20000</v>
      </c>
      <c r="M17" s="220"/>
      <c r="N17" s="221"/>
      <c r="P17" s="135">
        <v>30000</v>
      </c>
      <c r="Q17" s="136"/>
      <c r="R17" s="137"/>
      <c r="T17" s="135">
        <v>97000</v>
      </c>
      <c r="U17" s="136"/>
      <c r="V17" s="137"/>
      <c r="X17" s="135">
        <v>72700</v>
      </c>
      <c r="Y17" s="136"/>
      <c r="Z17" s="137"/>
      <c r="AB17" s="213">
        <f t="shared" si="0"/>
        <v>1.3333333333333333</v>
      </c>
      <c r="AC17" s="214"/>
      <c r="AD17" s="215"/>
      <c r="AF17" s="185">
        <f t="shared" si="1"/>
        <v>3</v>
      </c>
      <c r="AG17" s="186"/>
      <c r="AH17" s="187"/>
      <c r="AJ17" s="216">
        <f t="shared" si="2"/>
        <v>2</v>
      </c>
      <c r="AK17" s="217"/>
      <c r="AL17" s="218"/>
      <c r="AN17" s="185">
        <f t="shared" si="3"/>
        <v>0.61855670103092786</v>
      </c>
      <c r="AO17" s="186"/>
      <c r="AP17" s="187"/>
      <c r="AR17" s="185">
        <f t="shared" si="4"/>
        <v>0.82530949105914719</v>
      </c>
      <c r="AS17" s="186"/>
      <c r="AT17" s="187"/>
    </row>
    <row r="18" spans="1:46" ht="12.75" thickBot="1" x14ac:dyDescent="0.25">
      <c r="A18" s="110"/>
      <c r="B18" s="41" t="s">
        <v>260</v>
      </c>
      <c r="D18" s="157">
        <f t="shared" si="5"/>
        <v>20000</v>
      </c>
      <c r="E18" s="158"/>
      <c r="F18" s="159"/>
      <c r="H18" s="135">
        <v>36000</v>
      </c>
      <c r="I18" s="136"/>
      <c r="J18" s="137"/>
      <c r="L18" s="219">
        <v>20000</v>
      </c>
      <c r="M18" s="220"/>
      <c r="N18" s="221"/>
      <c r="P18" s="135">
        <v>23000</v>
      </c>
      <c r="Q18" s="136"/>
      <c r="R18" s="137"/>
      <c r="T18" s="135">
        <v>70000</v>
      </c>
      <c r="U18" s="136"/>
      <c r="V18" s="137"/>
      <c r="X18" s="135">
        <v>72700</v>
      </c>
      <c r="Y18" s="136"/>
      <c r="Z18" s="137"/>
      <c r="AB18" s="213">
        <f t="shared" si="0"/>
        <v>1.6666666666666667</v>
      </c>
      <c r="AC18" s="214"/>
      <c r="AD18" s="215"/>
      <c r="AF18" s="185">
        <f t="shared" si="1"/>
        <v>3</v>
      </c>
      <c r="AG18" s="186"/>
      <c r="AH18" s="187"/>
      <c r="AJ18" s="216">
        <f t="shared" si="2"/>
        <v>2.6086956521739131</v>
      </c>
      <c r="AK18" s="217"/>
      <c r="AL18" s="218"/>
      <c r="AN18" s="185">
        <f t="shared" si="3"/>
        <v>0.8571428571428571</v>
      </c>
      <c r="AO18" s="186"/>
      <c r="AP18" s="187"/>
      <c r="AR18" s="185">
        <f t="shared" si="4"/>
        <v>0.82530949105914719</v>
      </c>
      <c r="AS18" s="186"/>
      <c r="AT18" s="187"/>
    </row>
    <row r="19" spans="1:46" ht="12.75" thickBot="1" x14ac:dyDescent="0.25">
      <c r="A19" s="110"/>
      <c r="B19" s="41" t="s">
        <v>261</v>
      </c>
      <c r="D19" s="157">
        <f t="shared" si="5"/>
        <v>20000</v>
      </c>
      <c r="E19" s="158"/>
      <c r="F19" s="159"/>
      <c r="H19" s="135">
        <v>36000</v>
      </c>
      <c r="I19" s="136"/>
      <c r="J19" s="137"/>
      <c r="L19" s="219">
        <v>20000</v>
      </c>
      <c r="M19" s="220"/>
      <c r="N19" s="221"/>
      <c r="P19" s="135">
        <v>25000</v>
      </c>
      <c r="Q19" s="136"/>
      <c r="R19" s="137"/>
      <c r="T19" s="135">
        <v>80000</v>
      </c>
      <c r="U19" s="136"/>
      <c r="V19" s="137"/>
      <c r="X19" s="135">
        <v>62700</v>
      </c>
      <c r="Y19" s="136"/>
      <c r="Z19" s="137"/>
      <c r="AB19" s="213">
        <f t="shared" si="0"/>
        <v>1.6666666666666667</v>
      </c>
      <c r="AC19" s="214"/>
      <c r="AD19" s="215"/>
      <c r="AF19" s="185">
        <f t="shared" si="1"/>
        <v>3</v>
      </c>
      <c r="AG19" s="186"/>
      <c r="AH19" s="187"/>
      <c r="AJ19" s="216">
        <f t="shared" si="2"/>
        <v>2.4</v>
      </c>
      <c r="AK19" s="217"/>
      <c r="AL19" s="218"/>
      <c r="AN19" s="185">
        <f t="shared" si="3"/>
        <v>0.75</v>
      </c>
      <c r="AO19" s="186"/>
      <c r="AP19" s="187"/>
      <c r="AR19" s="185">
        <f t="shared" si="4"/>
        <v>0.9569377990430622</v>
      </c>
      <c r="AS19" s="186"/>
      <c r="AT19" s="187"/>
    </row>
    <row r="20" spans="1:46" ht="12.75" thickBot="1" x14ac:dyDescent="0.25">
      <c r="A20" s="110"/>
      <c r="B20" s="41" t="s">
        <v>262</v>
      </c>
      <c r="D20" s="157">
        <f t="shared" si="5"/>
        <v>20000</v>
      </c>
      <c r="E20" s="158"/>
      <c r="F20" s="159"/>
      <c r="H20" s="135">
        <v>36000</v>
      </c>
      <c r="I20" s="136"/>
      <c r="J20" s="137"/>
      <c r="L20" s="219">
        <v>20000</v>
      </c>
      <c r="M20" s="220"/>
      <c r="N20" s="221"/>
      <c r="P20" s="135">
        <v>25000</v>
      </c>
      <c r="Q20" s="136"/>
      <c r="R20" s="137"/>
      <c r="T20" s="135">
        <v>70000</v>
      </c>
      <c r="U20" s="136"/>
      <c r="V20" s="137"/>
      <c r="X20" s="135">
        <v>62700</v>
      </c>
      <c r="Y20" s="136"/>
      <c r="Z20" s="137"/>
      <c r="AB20" s="213">
        <f t="shared" si="0"/>
        <v>1.6666666666666667</v>
      </c>
      <c r="AC20" s="214"/>
      <c r="AD20" s="215"/>
      <c r="AF20" s="185">
        <f t="shared" si="1"/>
        <v>3</v>
      </c>
      <c r="AG20" s="186"/>
      <c r="AH20" s="187"/>
      <c r="AJ20" s="216">
        <f t="shared" si="2"/>
        <v>2.4</v>
      </c>
      <c r="AK20" s="217"/>
      <c r="AL20" s="218"/>
      <c r="AN20" s="185">
        <f t="shared" si="3"/>
        <v>0.8571428571428571</v>
      </c>
      <c r="AO20" s="186"/>
      <c r="AP20" s="187"/>
      <c r="AR20" s="185">
        <f t="shared" si="4"/>
        <v>0.9569377990430622</v>
      </c>
      <c r="AS20" s="186"/>
      <c r="AT20" s="187"/>
    </row>
    <row r="21" spans="1:46" ht="12.75" thickBot="1" x14ac:dyDescent="0.25">
      <c r="A21" s="110"/>
      <c r="B21" s="41" t="s">
        <v>263</v>
      </c>
      <c r="D21" s="157">
        <f t="shared" si="5"/>
        <v>20000</v>
      </c>
      <c r="E21" s="158"/>
      <c r="F21" s="159"/>
      <c r="H21" s="135">
        <v>36000</v>
      </c>
      <c r="I21" s="136"/>
      <c r="J21" s="137"/>
      <c r="L21" s="219">
        <v>20000</v>
      </c>
      <c r="M21" s="220"/>
      <c r="N21" s="221"/>
      <c r="P21" s="135">
        <v>25000</v>
      </c>
      <c r="Q21" s="136"/>
      <c r="R21" s="137"/>
      <c r="T21" s="135">
        <v>70000</v>
      </c>
      <c r="U21" s="136"/>
      <c r="V21" s="137"/>
      <c r="X21" s="210"/>
      <c r="Y21" s="211"/>
      <c r="Z21" s="212"/>
      <c r="AB21" s="213"/>
      <c r="AC21" s="214"/>
      <c r="AD21" s="215"/>
      <c r="AF21" s="185">
        <f t="shared" si="1"/>
        <v>3</v>
      </c>
      <c r="AG21" s="186"/>
      <c r="AH21" s="187"/>
      <c r="AJ21" s="216">
        <f t="shared" si="2"/>
        <v>2.4</v>
      </c>
      <c r="AK21" s="217"/>
      <c r="AL21" s="218"/>
      <c r="AN21" s="185">
        <f t="shared" si="3"/>
        <v>0.8571428571428571</v>
      </c>
      <c r="AO21" s="186"/>
      <c r="AP21" s="187"/>
      <c r="AR21" s="185"/>
      <c r="AS21" s="186"/>
      <c r="AT21" s="187"/>
    </row>
    <row r="22" spans="1:46" ht="12.75" thickBot="1" x14ac:dyDescent="0.25">
      <c r="A22" s="38"/>
      <c r="B22" s="39"/>
      <c r="AB22" s="145">
        <f>SUM(AB7:AD21)</f>
        <v>27.34242424242424</v>
      </c>
      <c r="AC22" s="150"/>
      <c r="AD22" s="151"/>
      <c r="AF22" s="202">
        <f>SUM(AF7:AH21)</f>
        <v>51.24</v>
      </c>
      <c r="AG22" s="203"/>
      <c r="AH22" s="204"/>
      <c r="AJ22" s="205">
        <f>SUM(AJ7:AL21)</f>
        <v>42.295652173913041</v>
      </c>
      <c r="AK22" s="206"/>
      <c r="AL22" s="207"/>
      <c r="AN22" s="202">
        <f>SUM(AN7:AP21)</f>
        <v>16.07357613942386</v>
      </c>
      <c r="AO22" s="203"/>
      <c r="AP22" s="204"/>
      <c r="AR22" s="202">
        <f>SUM(AR7:AT21)</f>
        <v>19.355648473540604</v>
      </c>
      <c r="AS22" s="208"/>
      <c r="AT22" s="209"/>
    </row>
    <row r="23" spans="1:46" ht="12.75" thickBot="1" x14ac:dyDescent="0.25">
      <c r="A23" s="149" t="s">
        <v>264</v>
      </c>
      <c r="B23" s="149"/>
      <c r="D23" s="201" t="s">
        <v>246</v>
      </c>
      <c r="E23" s="201"/>
      <c r="F23" s="201"/>
      <c r="H23" s="174" t="str">
        <f>'RECEPCIÓN DE PROPUESTAS'!C4</f>
        <v>ALIANZA TERRESTRE S.A.S.</v>
      </c>
      <c r="I23" s="174"/>
      <c r="J23" s="174"/>
      <c r="L23" s="174" t="str">
        <f>'RECEPCIÓN DE PROPUESTAS'!C6</f>
        <v>TRANSPORTES JAZZ S.A.S.</v>
      </c>
      <c r="M23" s="174"/>
      <c r="N23" s="174"/>
      <c r="P23" s="174" t="str">
        <f>'RECEPCIÓN DE PROPUESTAS'!C8</f>
        <v>COOMULTRANSCON</v>
      </c>
      <c r="Q23" s="174"/>
      <c r="R23" s="174"/>
      <c r="T23" s="174" t="str">
        <f>'RECEPCIÓN DE PROPUESTAS'!C10</f>
        <v>TRANSPORTE Y TURISMO 1 A S.A.S.</v>
      </c>
      <c r="U23" s="174"/>
      <c r="V23" s="174"/>
      <c r="X23" s="110" t="str">
        <f>'RECEPCIÓN DE PROPUESTAS'!C11</f>
        <v>TRANSPORTES ESPECIALES A&amp;S S.A.S. - TRANES</v>
      </c>
      <c r="Y23" s="110"/>
      <c r="Z23" s="110"/>
    </row>
    <row r="24" spans="1:46" ht="12.75" customHeight="1" thickBot="1" x14ac:dyDescent="0.25">
      <c r="A24" s="144" t="s">
        <v>264</v>
      </c>
      <c r="B24" s="110" t="s">
        <v>245</v>
      </c>
      <c r="D24" s="201"/>
      <c r="E24" s="201"/>
      <c r="F24" s="201"/>
      <c r="H24" s="174"/>
      <c r="I24" s="174"/>
      <c r="J24" s="174"/>
      <c r="L24" s="174"/>
      <c r="M24" s="174"/>
      <c r="N24" s="174"/>
      <c r="P24" s="174"/>
      <c r="Q24" s="174"/>
      <c r="R24" s="174"/>
      <c r="T24" s="174"/>
      <c r="U24" s="174"/>
      <c r="V24" s="174"/>
      <c r="X24" s="110"/>
      <c r="Y24" s="110"/>
      <c r="Z24" s="110"/>
      <c r="AB24" s="160" t="s">
        <v>353</v>
      </c>
      <c r="AC24" s="161"/>
      <c r="AD24" s="162"/>
      <c r="AF24" s="110" t="s">
        <v>353</v>
      </c>
      <c r="AG24" s="110"/>
      <c r="AH24" s="110"/>
      <c r="AJ24" s="110" t="s">
        <v>353</v>
      </c>
      <c r="AK24" s="110"/>
      <c r="AL24" s="110"/>
      <c r="AN24" s="110" t="s">
        <v>353</v>
      </c>
      <c r="AO24" s="110"/>
      <c r="AP24" s="110"/>
      <c r="AR24" s="110" t="s">
        <v>353</v>
      </c>
      <c r="AS24" s="110"/>
      <c r="AT24" s="110"/>
    </row>
    <row r="25" spans="1:46" ht="56.25" customHeight="1" thickBot="1" x14ac:dyDescent="0.25">
      <c r="A25" s="144"/>
      <c r="B25" s="110"/>
      <c r="D25" s="53" t="s">
        <v>265</v>
      </c>
      <c r="E25" s="53" t="s">
        <v>266</v>
      </c>
      <c r="F25" s="53" t="s">
        <v>267</v>
      </c>
      <c r="H25" s="65" t="s">
        <v>265</v>
      </c>
      <c r="I25" s="40" t="s">
        <v>266</v>
      </c>
      <c r="J25" s="65" t="s">
        <v>267</v>
      </c>
      <c r="L25" s="65" t="s">
        <v>265</v>
      </c>
      <c r="M25" s="40" t="s">
        <v>266</v>
      </c>
      <c r="N25" s="65" t="s">
        <v>267</v>
      </c>
      <c r="P25" s="65" t="s">
        <v>265</v>
      </c>
      <c r="Q25" s="40" t="s">
        <v>266</v>
      </c>
      <c r="R25" s="65" t="s">
        <v>267</v>
      </c>
      <c r="T25" s="65" t="s">
        <v>265</v>
      </c>
      <c r="U25" s="40" t="s">
        <v>266</v>
      </c>
      <c r="V25" s="65" t="s">
        <v>267</v>
      </c>
      <c r="X25" s="65" t="s">
        <v>265</v>
      </c>
      <c r="Y25" s="40" t="s">
        <v>266</v>
      </c>
      <c r="Z25" s="65" t="s">
        <v>267</v>
      </c>
      <c r="AB25" s="198" t="str">
        <f>'RECEPCIÓN DE PROPUESTAS'!C4</f>
        <v>ALIANZA TERRESTRE S.A.S.</v>
      </c>
      <c r="AC25" s="199"/>
      <c r="AD25" s="200"/>
      <c r="AF25" s="119" t="str">
        <f>'RECEPCIÓN DE PROPUESTAS'!C6</f>
        <v>TRANSPORTES JAZZ S.A.S.</v>
      </c>
      <c r="AG25" s="119"/>
      <c r="AH25" s="119"/>
      <c r="AJ25" s="119" t="str">
        <f>'RECEPCIÓN DE PROPUESTAS'!C8</f>
        <v>COOMULTRANSCON</v>
      </c>
      <c r="AK25" s="119"/>
      <c r="AL25" s="119"/>
      <c r="AN25" s="119" t="str">
        <f>'RECEPCIÓN DE PROPUESTAS'!C10</f>
        <v>TRANSPORTE Y TURISMO 1 A S.A.S.</v>
      </c>
      <c r="AO25" s="119"/>
      <c r="AP25" s="119"/>
      <c r="AR25" s="119" t="str">
        <f>'RECEPCIÓN DE PROPUESTAS'!C11</f>
        <v>TRANSPORTES ESPECIALES A&amp;S S.A.S. - TRANES</v>
      </c>
      <c r="AS25" s="119"/>
      <c r="AT25" s="119"/>
    </row>
    <row r="26" spans="1:46" ht="12.75" thickBot="1" x14ac:dyDescent="0.25">
      <c r="A26" s="110" t="s">
        <v>268</v>
      </c>
      <c r="B26" s="41" t="s">
        <v>269</v>
      </c>
      <c r="D26" s="54">
        <f>MIN(H26,L26,P26,T26,X26)</f>
        <v>610180</v>
      </c>
      <c r="E26" s="54">
        <f>MIN(I26,M26,Q26,U26,Y26)</f>
        <v>250000</v>
      </c>
      <c r="F26" s="54">
        <f>MIN(J26,N26,R26,V26,Z26)</f>
        <v>4000</v>
      </c>
      <c r="H26" s="44">
        <v>790000</v>
      </c>
      <c r="I26" s="44">
        <v>250000</v>
      </c>
      <c r="J26" s="44">
        <v>15000</v>
      </c>
      <c r="L26" s="45">
        <v>610180</v>
      </c>
      <c r="M26" s="45">
        <v>419080</v>
      </c>
      <c r="N26" s="45">
        <v>4000</v>
      </c>
      <c r="P26" s="44">
        <v>620000</v>
      </c>
      <c r="Q26" s="44">
        <f>(+P26+(P26*70%))/2</f>
        <v>527000</v>
      </c>
      <c r="R26" s="44">
        <v>23000</v>
      </c>
      <c r="T26" s="44">
        <v>943110</v>
      </c>
      <c r="U26" s="44">
        <v>1508976</v>
      </c>
      <c r="V26" s="44">
        <v>42525</v>
      </c>
      <c r="X26" s="55">
        <v>827600</v>
      </c>
      <c r="Y26" s="55">
        <v>392700</v>
      </c>
      <c r="Z26" s="55">
        <v>23300</v>
      </c>
      <c r="AB26" s="74">
        <f t="shared" ref="AB26:AB43" si="6">D26*5/H26</f>
        <v>3.8618987341772151</v>
      </c>
      <c r="AC26" s="74">
        <f t="shared" ref="AC26:AC43" si="7">E26*3/I26</f>
        <v>3</v>
      </c>
      <c r="AD26" s="74">
        <f t="shared" ref="AD26:AD43" si="8">F26*1/J26</f>
        <v>0.26666666666666666</v>
      </c>
      <c r="AF26" s="74">
        <f t="shared" ref="AF26:AF43" si="9">D26*5/L26</f>
        <v>5</v>
      </c>
      <c r="AG26" s="74">
        <f t="shared" ref="AG26:AG43" si="10">E26*3/M26</f>
        <v>1.7896344373389328</v>
      </c>
      <c r="AH26" s="74">
        <f t="shared" ref="AH26:AH43" si="11">F26*1/N26</f>
        <v>1</v>
      </c>
      <c r="AJ26" s="74">
        <f t="shared" ref="AJ26:AJ43" si="12">D26*5/P26</f>
        <v>4.9208064516129033</v>
      </c>
      <c r="AK26" s="74">
        <f t="shared" ref="AK26:AK43" si="13">E26*3/Q26</f>
        <v>1.4231499051233396</v>
      </c>
      <c r="AL26" s="74">
        <f t="shared" ref="AL26:AL43" si="14">F26*1/R26</f>
        <v>0.17391304347826086</v>
      </c>
      <c r="AN26" s="74">
        <f t="shared" ref="AN26:AN43" si="15">D26*5/T26</f>
        <v>3.2349354794244576</v>
      </c>
      <c r="AO26" s="74">
        <f t="shared" ref="AO26:AO43" si="16">E26*3/U26</f>
        <v>0.49702579762700005</v>
      </c>
      <c r="AP26" s="74">
        <f t="shared" ref="AP26:AP43" si="17">F26*1/V26</f>
        <v>9.4062316284538511E-2</v>
      </c>
      <c r="AR26" s="74">
        <f t="shared" ref="AR26:AR43" si="18">D26*5/X26</f>
        <v>3.6864427259545676</v>
      </c>
      <c r="AS26" s="74">
        <f t="shared" ref="AS26:AS43" si="19">E26*3/Y26</f>
        <v>1.9098548510313216</v>
      </c>
      <c r="AT26" s="74">
        <f t="shared" ref="AT26:AT43" si="20">F26*1/Z26</f>
        <v>0.17167381974248927</v>
      </c>
    </row>
    <row r="27" spans="1:46" ht="12.75" thickBot="1" x14ac:dyDescent="0.25">
      <c r="A27" s="110"/>
      <c r="B27" s="41" t="s">
        <v>270</v>
      </c>
      <c r="D27" s="54">
        <f t="shared" ref="D27:D43" si="21">MIN(H27,L27,P27,T27,X27)</f>
        <v>480000</v>
      </c>
      <c r="E27" s="54">
        <f t="shared" ref="E27:E43" si="22">MIN(I27,M27,Q27,U27,Y27)</f>
        <v>250000</v>
      </c>
      <c r="F27" s="54">
        <f t="shared" ref="F27:F43" si="23">MIN(J27,N27,R27,V27,Z27)</f>
        <v>4000</v>
      </c>
      <c r="H27" s="44">
        <v>750000</v>
      </c>
      <c r="I27" s="44">
        <v>250000</v>
      </c>
      <c r="J27" s="44">
        <v>15000</v>
      </c>
      <c r="L27" s="45">
        <v>570230</v>
      </c>
      <c r="M27" s="45">
        <v>415900</v>
      </c>
      <c r="N27" s="45">
        <v>4000</v>
      </c>
      <c r="P27" s="44">
        <v>480000</v>
      </c>
      <c r="Q27" s="44">
        <f t="shared" ref="Q27:Q43" si="24">(+P27+(P27*70%))/2</f>
        <v>408000</v>
      </c>
      <c r="R27" s="44">
        <v>23000</v>
      </c>
      <c r="T27" s="44">
        <v>517860</v>
      </c>
      <c r="U27" s="44">
        <v>828576</v>
      </c>
      <c r="V27" s="44">
        <v>42525</v>
      </c>
      <c r="X27" s="55">
        <v>572800</v>
      </c>
      <c r="Y27" s="55">
        <v>392700</v>
      </c>
      <c r="Z27" s="55">
        <v>23300</v>
      </c>
      <c r="AB27" s="74">
        <f t="shared" si="6"/>
        <v>3.2</v>
      </c>
      <c r="AC27" s="74">
        <f t="shared" si="7"/>
        <v>3</v>
      </c>
      <c r="AD27" s="74">
        <f t="shared" si="8"/>
        <v>0.26666666666666666</v>
      </c>
      <c r="AF27" s="74">
        <f t="shared" si="9"/>
        <v>4.2088280167651648</v>
      </c>
      <c r="AG27" s="74">
        <f t="shared" si="10"/>
        <v>1.8033181053137775</v>
      </c>
      <c r="AH27" s="74">
        <f t="shared" si="11"/>
        <v>1</v>
      </c>
      <c r="AJ27" s="74">
        <f t="shared" si="12"/>
        <v>5</v>
      </c>
      <c r="AK27" s="74">
        <f t="shared" si="13"/>
        <v>1.838235294117647</v>
      </c>
      <c r="AL27" s="74">
        <f t="shared" si="14"/>
        <v>0.17391304347826086</v>
      </c>
      <c r="AN27" s="74">
        <f t="shared" si="15"/>
        <v>4.634457189201715</v>
      </c>
      <c r="AO27" s="74">
        <f t="shared" si="16"/>
        <v>0.90516741976595994</v>
      </c>
      <c r="AP27" s="74">
        <f t="shared" si="17"/>
        <v>9.4062316284538511E-2</v>
      </c>
      <c r="AR27" s="74">
        <f t="shared" si="18"/>
        <v>4.1899441340782122</v>
      </c>
      <c r="AS27" s="74">
        <f t="shared" si="19"/>
        <v>1.9098548510313216</v>
      </c>
      <c r="AT27" s="74">
        <f t="shared" si="20"/>
        <v>0.17167381974248927</v>
      </c>
    </row>
    <row r="28" spans="1:46" ht="12.75" thickBot="1" x14ac:dyDescent="0.25">
      <c r="A28" s="110"/>
      <c r="B28" s="41" t="s">
        <v>271</v>
      </c>
      <c r="D28" s="54">
        <f t="shared" si="21"/>
        <v>450230</v>
      </c>
      <c r="E28" s="54">
        <f t="shared" si="22"/>
        <v>250000</v>
      </c>
      <c r="F28" s="54">
        <f t="shared" si="23"/>
        <v>4000</v>
      </c>
      <c r="H28" s="44">
        <v>750000</v>
      </c>
      <c r="I28" s="44">
        <v>250000</v>
      </c>
      <c r="J28" s="44">
        <v>15000</v>
      </c>
      <c r="L28" s="45">
        <v>450230</v>
      </c>
      <c r="M28" s="45">
        <v>315900</v>
      </c>
      <c r="N28" s="45">
        <v>4000</v>
      </c>
      <c r="P28" s="44">
        <v>480000</v>
      </c>
      <c r="Q28" s="44">
        <f t="shared" si="24"/>
        <v>408000</v>
      </c>
      <c r="R28" s="44">
        <v>23000</v>
      </c>
      <c r="T28" s="44">
        <v>472500</v>
      </c>
      <c r="U28" s="44">
        <v>756000</v>
      </c>
      <c r="V28" s="44">
        <v>42525</v>
      </c>
      <c r="X28" s="55">
        <v>572800</v>
      </c>
      <c r="Y28" s="55">
        <v>392700</v>
      </c>
      <c r="Z28" s="55">
        <v>23300</v>
      </c>
      <c r="AB28" s="74">
        <f t="shared" si="6"/>
        <v>3.0015333333333332</v>
      </c>
      <c r="AC28" s="74">
        <f t="shared" si="7"/>
        <v>3</v>
      </c>
      <c r="AD28" s="74">
        <f t="shared" si="8"/>
        <v>0.26666666666666666</v>
      </c>
      <c r="AF28" s="74">
        <f t="shared" si="9"/>
        <v>5</v>
      </c>
      <c r="AG28" s="74">
        <f t="shared" si="10"/>
        <v>2.3741690408357075</v>
      </c>
      <c r="AH28" s="74">
        <f t="shared" si="11"/>
        <v>1</v>
      </c>
      <c r="AJ28" s="74">
        <f t="shared" si="12"/>
        <v>4.6898958333333329</v>
      </c>
      <c r="AK28" s="74">
        <f t="shared" si="13"/>
        <v>1.838235294117647</v>
      </c>
      <c r="AL28" s="74">
        <f t="shared" si="14"/>
        <v>0.17391304347826086</v>
      </c>
      <c r="AN28" s="74">
        <f t="shared" si="15"/>
        <v>4.7643386243386248</v>
      </c>
      <c r="AO28" s="74">
        <f t="shared" si="16"/>
        <v>0.99206349206349209</v>
      </c>
      <c r="AP28" s="74">
        <f t="shared" si="17"/>
        <v>9.4062316284538511E-2</v>
      </c>
      <c r="AR28" s="74">
        <f t="shared" si="18"/>
        <v>3.9300803072625698</v>
      </c>
      <c r="AS28" s="74">
        <f t="shared" si="19"/>
        <v>1.9098548510313216</v>
      </c>
      <c r="AT28" s="74">
        <f t="shared" si="20"/>
        <v>0.17167381974248927</v>
      </c>
    </row>
    <row r="29" spans="1:46" ht="12.75" thickBot="1" x14ac:dyDescent="0.25">
      <c r="A29" s="110"/>
      <c r="B29" s="41" t="s">
        <v>272</v>
      </c>
      <c r="D29" s="54">
        <f t="shared" si="21"/>
        <v>560011</v>
      </c>
      <c r="E29" s="54">
        <f t="shared" si="22"/>
        <v>250000</v>
      </c>
      <c r="F29" s="54">
        <f t="shared" si="23"/>
        <v>4000</v>
      </c>
      <c r="H29" s="44">
        <v>630000</v>
      </c>
      <c r="I29" s="44">
        <v>250000</v>
      </c>
      <c r="J29" s="44">
        <v>15000</v>
      </c>
      <c r="L29" s="45">
        <v>560011</v>
      </c>
      <c r="M29" s="45">
        <v>419080</v>
      </c>
      <c r="N29" s="45">
        <v>4000</v>
      </c>
      <c r="P29" s="44">
        <v>595000</v>
      </c>
      <c r="Q29" s="44">
        <f t="shared" si="24"/>
        <v>505750</v>
      </c>
      <c r="R29" s="44">
        <v>23000</v>
      </c>
      <c r="T29" s="44">
        <v>623700</v>
      </c>
      <c r="U29" s="44">
        <v>997920</v>
      </c>
      <c r="V29" s="44">
        <v>42525</v>
      </c>
      <c r="X29" s="55">
        <v>572800</v>
      </c>
      <c r="Y29" s="55">
        <v>392700</v>
      </c>
      <c r="Z29" s="55">
        <v>23300</v>
      </c>
      <c r="AB29" s="74">
        <f t="shared" si="6"/>
        <v>4.4445317460317462</v>
      </c>
      <c r="AC29" s="74">
        <f t="shared" si="7"/>
        <v>3</v>
      </c>
      <c r="AD29" s="74">
        <f t="shared" si="8"/>
        <v>0.26666666666666666</v>
      </c>
      <c r="AF29" s="74">
        <f t="shared" si="9"/>
        <v>5</v>
      </c>
      <c r="AG29" s="74">
        <f t="shared" si="10"/>
        <v>1.7896344373389328</v>
      </c>
      <c r="AH29" s="74">
        <f t="shared" si="11"/>
        <v>1</v>
      </c>
      <c r="AJ29" s="74">
        <f t="shared" si="12"/>
        <v>4.7059747899159667</v>
      </c>
      <c r="AK29" s="74">
        <f t="shared" si="13"/>
        <v>1.4829461196243203</v>
      </c>
      <c r="AL29" s="74">
        <f t="shared" si="14"/>
        <v>0.17391304347826086</v>
      </c>
      <c r="AN29" s="74">
        <f t="shared" si="15"/>
        <v>4.4894260060926729</v>
      </c>
      <c r="AO29" s="74">
        <f t="shared" si="16"/>
        <v>0.75156325156325154</v>
      </c>
      <c r="AP29" s="74">
        <f t="shared" si="17"/>
        <v>9.4062316284538511E-2</v>
      </c>
      <c r="AR29" s="74">
        <f t="shared" si="18"/>
        <v>4.8883641759776539</v>
      </c>
      <c r="AS29" s="74">
        <f t="shared" si="19"/>
        <v>1.9098548510313216</v>
      </c>
      <c r="AT29" s="74">
        <f t="shared" si="20"/>
        <v>0.17167381974248927</v>
      </c>
    </row>
    <row r="30" spans="1:46" ht="12.75" thickBot="1" x14ac:dyDescent="0.25">
      <c r="A30" s="110"/>
      <c r="B30" s="41" t="s">
        <v>273</v>
      </c>
      <c r="D30" s="54">
        <f t="shared" si="21"/>
        <v>560011</v>
      </c>
      <c r="E30" s="54">
        <f t="shared" si="22"/>
        <v>250000</v>
      </c>
      <c r="F30" s="54">
        <f t="shared" si="23"/>
        <v>4000</v>
      </c>
      <c r="H30" s="44">
        <v>680000</v>
      </c>
      <c r="I30" s="44">
        <v>250000</v>
      </c>
      <c r="J30" s="44">
        <v>15000</v>
      </c>
      <c r="L30" s="45">
        <v>560011</v>
      </c>
      <c r="M30" s="45">
        <v>419080</v>
      </c>
      <c r="N30" s="45">
        <v>4000</v>
      </c>
      <c r="P30" s="44">
        <v>570000</v>
      </c>
      <c r="Q30" s="44">
        <f t="shared" si="24"/>
        <v>484500</v>
      </c>
      <c r="R30" s="44">
        <v>23000</v>
      </c>
      <c r="T30" s="44">
        <v>681345</v>
      </c>
      <c r="U30" s="44">
        <v>1090152</v>
      </c>
      <c r="V30" s="44">
        <v>42525</v>
      </c>
      <c r="X30" s="55">
        <v>572800</v>
      </c>
      <c r="Y30" s="55">
        <v>392700</v>
      </c>
      <c r="Z30" s="55">
        <v>23300</v>
      </c>
      <c r="AB30" s="74">
        <f t="shared" si="6"/>
        <v>4.1177279411764705</v>
      </c>
      <c r="AC30" s="74">
        <f t="shared" si="7"/>
        <v>3</v>
      </c>
      <c r="AD30" s="74">
        <f t="shared" si="8"/>
        <v>0.26666666666666666</v>
      </c>
      <c r="AF30" s="74">
        <f t="shared" si="9"/>
        <v>5</v>
      </c>
      <c r="AG30" s="74">
        <f t="shared" si="10"/>
        <v>1.7896344373389328</v>
      </c>
      <c r="AH30" s="74">
        <f t="shared" si="11"/>
        <v>1</v>
      </c>
      <c r="AJ30" s="74">
        <f t="shared" si="12"/>
        <v>4.912377192982456</v>
      </c>
      <c r="AK30" s="74">
        <f t="shared" si="13"/>
        <v>1.5479876160990713</v>
      </c>
      <c r="AL30" s="74">
        <f t="shared" si="14"/>
        <v>0.17391304347826086</v>
      </c>
      <c r="AN30" s="74">
        <f t="shared" si="15"/>
        <v>4.1095993953136807</v>
      </c>
      <c r="AO30" s="74">
        <f t="shared" si="16"/>
        <v>0.68797745635471019</v>
      </c>
      <c r="AP30" s="74">
        <f t="shared" si="17"/>
        <v>9.4062316284538511E-2</v>
      </c>
      <c r="AR30" s="74">
        <f t="shared" si="18"/>
        <v>4.8883641759776539</v>
      </c>
      <c r="AS30" s="74">
        <f t="shared" si="19"/>
        <v>1.9098548510313216</v>
      </c>
      <c r="AT30" s="74">
        <f t="shared" si="20"/>
        <v>0.17167381974248927</v>
      </c>
    </row>
    <row r="31" spans="1:46" ht="12.75" thickBot="1" x14ac:dyDescent="0.25">
      <c r="A31" s="110"/>
      <c r="B31" s="41" t="s">
        <v>274</v>
      </c>
      <c r="D31" s="54">
        <f t="shared" si="21"/>
        <v>522310</v>
      </c>
      <c r="E31" s="54">
        <f t="shared" si="22"/>
        <v>250000</v>
      </c>
      <c r="F31" s="54">
        <f t="shared" si="23"/>
        <v>4000</v>
      </c>
      <c r="H31" s="44">
        <v>550000</v>
      </c>
      <c r="I31" s="44">
        <v>250000</v>
      </c>
      <c r="J31" s="44">
        <v>15000</v>
      </c>
      <c r="L31" s="45">
        <v>522310</v>
      </c>
      <c r="M31" s="45">
        <v>415900</v>
      </c>
      <c r="N31" s="45">
        <v>4000</v>
      </c>
      <c r="P31" s="44">
        <v>570000</v>
      </c>
      <c r="Q31" s="44">
        <f t="shared" si="24"/>
        <v>484500</v>
      </c>
      <c r="R31" s="44">
        <v>23000</v>
      </c>
      <c r="T31" s="44">
        <v>1417500</v>
      </c>
      <c r="U31" s="44">
        <v>2835000</v>
      </c>
      <c r="V31" s="44">
        <v>42525</v>
      </c>
      <c r="X31" s="55">
        <v>572800</v>
      </c>
      <c r="Y31" s="55">
        <v>392700</v>
      </c>
      <c r="Z31" s="55">
        <v>23300</v>
      </c>
      <c r="AB31" s="74">
        <f t="shared" si="6"/>
        <v>4.7482727272727274</v>
      </c>
      <c r="AC31" s="74">
        <f t="shared" si="7"/>
        <v>3</v>
      </c>
      <c r="AD31" s="74">
        <f t="shared" si="8"/>
        <v>0.26666666666666666</v>
      </c>
      <c r="AF31" s="74">
        <f t="shared" si="9"/>
        <v>5</v>
      </c>
      <c r="AG31" s="74">
        <f t="shared" si="10"/>
        <v>1.8033181053137775</v>
      </c>
      <c r="AH31" s="74">
        <f t="shared" si="11"/>
        <v>1</v>
      </c>
      <c r="AJ31" s="74">
        <f t="shared" si="12"/>
        <v>4.581666666666667</v>
      </c>
      <c r="AK31" s="74">
        <f t="shared" si="13"/>
        <v>1.5479876160990713</v>
      </c>
      <c r="AL31" s="74">
        <f t="shared" si="14"/>
        <v>0.17391304347826086</v>
      </c>
      <c r="AN31" s="74">
        <f t="shared" si="15"/>
        <v>1.842363315696649</v>
      </c>
      <c r="AO31" s="74">
        <f t="shared" si="16"/>
        <v>0.26455026455026454</v>
      </c>
      <c r="AP31" s="74">
        <f t="shared" si="17"/>
        <v>9.4062316284538511E-2</v>
      </c>
      <c r="AR31" s="74">
        <f t="shared" si="18"/>
        <v>4.5592702513966481</v>
      </c>
      <c r="AS31" s="74">
        <f t="shared" si="19"/>
        <v>1.9098548510313216</v>
      </c>
      <c r="AT31" s="74">
        <f t="shared" si="20"/>
        <v>0.17167381974248927</v>
      </c>
    </row>
    <row r="32" spans="1:46" ht="12.75" thickBot="1" x14ac:dyDescent="0.25">
      <c r="A32" s="110"/>
      <c r="B32" s="46" t="s">
        <v>275</v>
      </c>
      <c r="D32" s="54">
        <f t="shared" si="21"/>
        <v>472086</v>
      </c>
      <c r="E32" s="54">
        <f t="shared" si="22"/>
        <v>250000</v>
      </c>
      <c r="F32" s="54">
        <f t="shared" si="23"/>
        <v>4000</v>
      </c>
      <c r="H32" s="44">
        <v>550000</v>
      </c>
      <c r="I32" s="44">
        <v>250000</v>
      </c>
      <c r="J32" s="44">
        <v>15000</v>
      </c>
      <c r="L32" s="45">
        <v>472086</v>
      </c>
      <c r="M32" s="45">
        <v>390000</v>
      </c>
      <c r="N32" s="45">
        <v>4000</v>
      </c>
      <c r="P32" s="44">
        <v>480000</v>
      </c>
      <c r="Q32" s="44">
        <f t="shared" si="24"/>
        <v>408000</v>
      </c>
      <c r="R32" s="44">
        <v>23000</v>
      </c>
      <c r="T32" s="44">
        <v>519750</v>
      </c>
      <c r="U32" s="44">
        <v>831600</v>
      </c>
      <c r="V32" s="44">
        <v>42525</v>
      </c>
      <c r="X32" s="55">
        <v>493800</v>
      </c>
      <c r="Y32" s="55">
        <v>392700</v>
      </c>
      <c r="Z32" s="55">
        <v>23300</v>
      </c>
      <c r="AB32" s="74">
        <f t="shared" si="6"/>
        <v>4.2916909090909092</v>
      </c>
      <c r="AC32" s="74">
        <f t="shared" si="7"/>
        <v>3</v>
      </c>
      <c r="AD32" s="74">
        <f t="shared" si="8"/>
        <v>0.26666666666666666</v>
      </c>
      <c r="AF32" s="74">
        <f t="shared" si="9"/>
        <v>5</v>
      </c>
      <c r="AG32" s="74">
        <f t="shared" si="10"/>
        <v>1.9230769230769231</v>
      </c>
      <c r="AH32" s="74">
        <f t="shared" si="11"/>
        <v>1</v>
      </c>
      <c r="AJ32" s="74">
        <f t="shared" si="12"/>
        <v>4.9175624999999998</v>
      </c>
      <c r="AK32" s="74">
        <f t="shared" si="13"/>
        <v>1.838235294117647</v>
      </c>
      <c r="AL32" s="74">
        <f t="shared" si="14"/>
        <v>0.17391304347826086</v>
      </c>
      <c r="AN32" s="74">
        <f t="shared" si="15"/>
        <v>4.5414718614718614</v>
      </c>
      <c r="AO32" s="74">
        <f t="shared" si="16"/>
        <v>0.90187590187590183</v>
      </c>
      <c r="AP32" s="74">
        <f t="shared" si="17"/>
        <v>9.4062316284538511E-2</v>
      </c>
      <c r="AR32" s="74">
        <f t="shared" si="18"/>
        <v>4.7801336573511541</v>
      </c>
      <c r="AS32" s="74">
        <f t="shared" si="19"/>
        <v>1.9098548510313216</v>
      </c>
      <c r="AT32" s="74">
        <f t="shared" si="20"/>
        <v>0.17167381974248927</v>
      </c>
    </row>
    <row r="33" spans="1:46" ht="12.75" thickBot="1" x14ac:dyDescent="0.25">
      <c r="A33" s="110"/>
      <c r="B33" s="41" t="s">
        <v>276</v>
      </c>
      <c r="D33" s="54">
        <f t="shared" si="21"/>
        <v>472500</v>
      </c>
      <c r="E33" s="54">
        <f t="shared" si="22"/>
        <v>250000</v>
      </c>
      <c r="F33" s="54">
        <f t="shared" si="23"/>
        <v>4000</v>
      </c>
      <c r="H33" s="44">
        <v>590000</v>
      </c>
      <c r="I33" s="44">
        <v>250000</v>
      </c>
      <c r="J33" s="44">
        <v>15000</v>
      </c>
      <c r="L33" s="45">
        <v>539580</v>
      </c>
      <c r="M33" s="45">
        <v>474628</v>
      </c>
      <c r="N33" s="45">
        <v>4000</v>
      </c>
      <c r="P33" s="44">
        <v>550000</v>
      </c>
      <c r="Q33" s="44">
        <f t="shared" si="24"/>
        <v>467500</v>
      </c>
      <c r="R33" s="44">
        <v>23000</v>
      </c>
      <c r="T33" s="44">
        <v>472500</v>
      </c>
      <c r="U33" s="44">
        <v>756000</v>
      </c>
      <c r="V33" s="44">
        <v>42525</v>
      </c>
      <c r="X33" s="55">
        <v>493800</v>
      </c>
      <c r="Y33" s="55">
        <v>392700</v>
      </c>
      <c r="Z33" s="55">
        <v>23300</v>
      </c>
      <c r="AB33" s="74">
        <f t="shared" si="6"/>
        <v>4.0042372881355934</v>
      </c>
      <c r="AC33" s="74">
        <f t="shared" si="7"/>
        <v>3</v>
      </c>
      <c r="AD33" s="74">
        <f t="shared" si="8"/>
        <v>0.26666666666666666</v>
      </c>
      <c r="AF33" s="74">
        <f t="shared" si="9"/>
        <v>4.3784054264427885</v>
      </c>
      <c r="AG33" s="74">
        <f t="shared" si="10"/>
        <v>1.5801849027027484</v>
      </c>
      <c r="AH33" s="74">
        <f t="shared" si="11"/>
        <v>1</v>
      </c>
      <c r="AJ33" s="74">
        <f t="shared" si="12"/>
        <v>4.2954545454545459</v>
      </c>
      <c r="AK33" s="74">
        <f t="shared" si="13"/>
        <v>1.6042780748663101</v>
      </c>
      <c r="AL33" s="74">
        <f t="shared" si="14"/>
        <v>0.17391304347826086</v>
      </c>
      <c r="AN33" s="74">
        <f t="shared" si="15"/>
        <v>5</v>
      </c>
      <c r="AO33" s="74">
        <f t="shared" si="16"/>
        <v>0.99206349206349209</v>
      </c>
      <c r="AP33" s="74">
        <f t="shared" si="17"/>
        <v>9.4062316284538511E-2</v>
      </c>
      <c r="AR33" s="74">
        <f t="shared" si="18"/>
        <v>4.7843256379100847</v>
      </c>
      <c r="AS33" s="74">
        <f t="shared" si="19"/>
        <v>1.9098548510313216</v>
      </c>
      <c r="AT33" s="74">
        <f t="shared" si="20"/>
        <v>0.17167381974248927</v>
      </c>
    </row>
    <row r="34" spans="1:46" ht="12.75" thickBot="1" x14ac:dyDescent="0.25">
      <c r="A34" s="110"/>
      <c r="B34" s="41" t="s">
        <v>277</v>
      </c>
      <c r="D34" s="54">
        <f t="shared" si="21"/>
        <v>310000</v>
      </c>
      <c r="E34" s="54">
        <f t="shared" si="22"/>
        <v>250000</v>
      </c>
      <c r="F34" s="54">
        <f t="shared" si="23"/>
        <v>4000</v>
      </c>
      <c r="H34" s="44">
        <v>400000</v>
      </c>
      <c r="I34" s="44">
        <v>250000</v>
      </c>
      <c r="J34" s="44">
        <v>15000</v>
      </c>
      <c r="L34" s="49">
        <v>426218</v>
      </c>
      <c r="M34" s="49">
        <v>253356</v>
      </c>
      <c r="N34" s="45">
        <v>4000</v>
      </c>
      <c r="P34" s="44">
        <v>310000</v>
      </c>
      <c r="Q34" s="44">
        <f t="shared" si="24"/>
        <v>263500</v>
      </c>
      <c r="R34" s="44">
        <v>23000</v>
      </c>
      <c r="T34" s="44">
        <v>368500</v>
      </c>
      <c r="U34" s="44">
        <v>589680</v>
      </c>
      <c r="V34" s="44">
        <v>42525</v>
      </c>
      <c r="X34" s="55">
        <v>348000</v>
      </c>
      <c r="Y34" s="55">
        <v>392700</v>
      </c>
      <c r="Z34" s="55">
        <v>23300</v>
      </c>
      <c r="AB34" s="74">
        <f t="shared" si="6"/>
        <v>3.875</v>
      </c>
      <c r="AC34" s="74">
        <f t="shared" si="7"/>
        <v>3</v>
      </c>
      <c r="AD34" s="74">
        <f t="shared" si="8"/>
        <v>0.26666666666666666</v>
      </c>
      <c r="AF34" s="74">
        <f t="shared" si="9"/>
        <v>3.6366366507280312</v>
      </c>
      <c r="AG34" s="74">
        <f t="shared" si="10"/>
        <v>2.9602614502912896</v>
      </c>
      <c r="AH34" s="74">
        <f t="shared" si="11"/>
        <v>1</v>
      </c>
      <c r="AJ34" s="74">
        <f t="shared" si="12"/>
        <v>5</v>
      </c>
      <c r="AK34" s="74">
        <f t="shared" si="13"/>
        <v>2.8462998102466792</v>
      </c>
      <c r="AL34" s="74">
        <f t="shared" si="14"/>
        <v>0.17391304347826086</v>
      </c>
      <c r="AN34" s="74">
        <f t="shared" si="15"/>
        <v>4.2062415196743554</v>
      </c>
      <c r="AO34" s="74">
        <f t="shared" si="16"/>
        <v>1.2718762718762719</v>
      </c>
      <c r="AP34" s="74">
        <f t="shared" si="17"/>
        <v>9.4062316284538511E-2</v>
      </c>
      <c r="AR34" s="74">
        <f t="shared" si="18"/>
        <v>4.4540229885057467</v>
      </c>
      <c r="AS34" s="74">
        <f t="shared" si="19"/>
        <v>1.9098548510313216</v>
      </c>
      <c r="AT34" s="74">
        <f t="shared" si="20"/>
        <v>0.17167381974248927</v>
      </c>
    </row>
    <row r="35" spans="1:46" ht="12.75" thickBot="1" x14ac:dyDescent="0.25">
      <c r="A35" s="110" t="s">
        <v>278</v>
      </c>
      <c r="B35" s="41" t="s">
        <v>279</v>
      </c>
      <c r="D35" s="54">
        <f t="shared" si="21"/>
        <v>400000</v>
      </c>
      <c r="E35" s="54">
        <f t="shared" si="22"/>
        <v>250000</v>
      </c>
      <c r="F35" s="54">
        <f t="shared" si="23"/>
        <v>4000</v>
      </c>
      <c r="H35" s="44">
        <v>500000</v>
      </c>
      <c r="I35" s="44">
        <v>250000</v>
      </c>
      <c r="J35" s="44">
        <v>15000</v>
      </c>
      <c r="L35" s="45">
        <v>617101</v>
      </c>
      <c r="M35" s="45">
        <v>395900</v>
      </c>
      <c r="N35" s="45">
        <v>4000</v>
      </c>
      <c r="P35" s="44">
        <v>400000</v>
      </c>
      <c r="Q35" s="44">
        <f t="shared" si="24"/>
        <v>340000</v>
      </c>
      <c r="R35" s="44">
        <v>23000</v>
      </c>
      <c r="T35" s="44">
        <v>500850</v>
      </c>
      <c r="U35" s="44">
        <v>801360</v>
      </c>
      <c r="V35" s="44">
        <v>42525</v>
      </c>
      <c r="X35" s="55">
        <v>419200</v>
      </c>
      <c r="Y35" s="55">
        <v>392700</v>
      </c>
      <c r="Z35" s="55">
        <v>23300</v>
      </c>
      <c r="AB35" s="74">
        <f t="shared" si="6"/>
        <v>4</v>
      </c>
      <c r="AC35" s="74">
        <f t="shared" si="7"/>
        <v>3</v>
      </c>
      <c r="AD35" s="74">
        <f t="shared" si="8"/>
        <v>0.26666666666666666</v>
      </c>
      <c r="AF35" s="74">
        <f t="shared" si="9"/>
        <v>3.2409605558895547</v>
      </c>
      <c r="AG35" s="74">
        <f t="shared" si="10"/>
        <v>1.8944177822682495</v>
      </c>
      <c r="AH35" s="74">
        <f t="shared" si="11"/>
        <v>1</v>
      </c>
      <c r="AJ35" s="74">
        <f t="shared" si="12"/>
        <v>5</v>
      </c>
      <c r="AK35" s="74">
        <f t="shared" si="13"/>
        <v>2.2058823529411766</v>
      </c>
      <c r="AL35" s="74">
        <f t="shared" si="14"/>
        <v>0.17391304347826086</v>
      </c>
      <c r="AN35" s="74">
        <f t="shared" si="15"/>
        <v>3.9932115403813517</v>
      </c>
      <c r="AO35" s="74">
        <f t="shared" si="16"/>
        <v>0.9359089547768793</v>
      </c>
      <c r="AP35" s="74">
        <f t="shared" si="17"/>
        <v>9.4062316284538511E-2</v>
      </c>
      <c r="AR35" s="74">
        <f t="shared" si="18"/>
        <v>4.770992366412214</v>
      </c>
      <c r="AS35" s="74">
        <f t="shared" si="19"/>
        <v>1.9098548510313216</v>
      </c>
      <c r="AT35" s="74">
        <f t="shared" si="20"/>
        <v>0.17167381974248927</v>
      </c>
    </row>
    <row r="36" spans="1:46" ht="12.75" thickBot="1" x14ac:dyDescent="0.25">
      <c r="A36" s="110"/>
      <c r="B36" s="41" t="s">
        <v>280</v>
      </c>
      <c r="D36" s="54">
        <f t="shared" si="21"/>
        <v>400000</v>
      </c>
      <c r="E36" s="54">
        <f t="shared" si="22"/>
        <v>250000</v>
      </c>
      <c r="F36" s="54">
        <f t="shared" si="23"/>
        <v>4000</v>
      </c>
      <c r="H36" s="44">
        <v>400000</v>
      </c>
      <c r="I36" s="44">
        <v>250000</v>
      </c>
      <c r="J36" s="44">
        <v>15000</v>
      </c>
      <c r="L36" s="45">
        <v>611942</v>
      </c>
      <c r="M36" s="45">
        <v>395900</v>
      </c>
      <c r="N36" s="45">
        <v>4000</v>
      </c>
      <c r="P36" s="44">
        <v>400000</v>
      </c>
      <c r="Q36" s="44">
        <f t="shared" si="24"/>
        <v>340000</v>
      </c>
      <c r="R36" s="44">
        <v>23000</v>
      </c>
      <c r="T36" s="44">
        <v>434700</v>
      </c>
      <c r="U36" s="44">
        <v>695520</v>
      </c>
      <c r="V36" s="44">
        <v>42525</v>
      </c>
      <c r="X36" s="55">
        <v>420000</v>
      </c>
      <c r="Y36" s="55">
        <v>392700</v>
      </c>
      <c r="Z36" s="55">
        <v>23300</v>
      </c>
      <c r="AB36" s="74">
        <f t="shared" si="6"/>
        <v>5</v>
      </c>
      <c r="AC36" s="74">
        <f t="shared" si="7"/>
        <v>3</v>
      </c>
      <c r="AD36" s="74">
        <f t="shared" si="8"/>
        <v>0.26666666666666666</v>
      </c>
      <c r="AF36" s="74">
        <f t="shared" si="9"/>
        <v>3.2682835955041489</v>
      </c>
      <c r="AG36" s="74">
        <f t="shared" si="10"/>
        <v>1.8944177822682495</v>
      </c>
      <c r="AH36" s="74">
        <f t="shared" si="11"/>
        <v>1</v>
      </c>
      <c r="AJ36" s="74">
        <f t="shared" si="12"/>
        <v>5</v>
      </c>
      <c r="AK36" s="74">
        <f t="shared" si="13"/>
        <v>2.2058823529411766</v>
      </c>
      <c r="AL36" s="74">
        <f t="shared" si="14"/>
        <v>0.17391304347826086</v>
      </c>
      <c r="AN36" s="74">
        <f t="shared" si="15"/>
        <v>4.6008741660915575</v>
      </c>
      <c r="AO36" s="74">
        <f t="shared" si="16"/>
        <v>1.0783298826777088</v>
      </c>
      <c r="AP36" s="74">
        <f t="shared" si="17"/>
        <v>9.4062316284538511E-2</v>
      </c>
      <c r="AR36" s="74">
        <f t="shared" si="18"/>
        <v>4.7619047619047619</v>
      </c>
      <c r="AS36" s="74">
        <f t="shared" si="19"/>
        <v>1.9098548510313216</v>
      </c>
      <c r="AT36" s="74">
        <f t="shared" si="20"/>
        <v>0.17167381974248927</v>
      </c>
    </row>
    <row r="37" spans="1:46" ht="12.75" thickBot="1" x14ac:dyDescent="0.25">
      <c r="A37" s="110"/>
      <c r="B37" s="46" t="s">
        <v>281</v>
      </c>
      <c r="D37" s="54">
        <f t="shared" si="21"/>
        <v>380000</v>
      </c>
      <c r="E37" s="54">
        <f t="shared" si="22"/>
        <v>250000</v>
      </c>
      <c r="F37" s="54">
        <f t="shared" si="23"/>
        <v>4000</v>
      </c>
      <c r="H37" s="44">
        <v>380000</v>
      </c>
      <c r="I37" s="44">
        <v>250000</v>
      </c>
      <c r="J37" s="44">
        <v>15000</v>
      </c>
      <c r="L37" s="45">
        <v>611942</v>
      </c>
      <c r="M37" s="45">
        <v>395900</v>
      </c>
      <c r="N37" s="45">
        <v>4000</v>
      </c>
      <c r="P37" s="44">
        <v>400000</v>
      </c>
      <c r="Q37" s="44">
        <f t="shared" si="24"/>
        <v>340000</v>
      </c>
      <c r="R37" s="44">
        <v>23000</v>
      </c>
      <c r="T37" s="44">
        <v>472500</v>
      </c>
      <c r="U37" s="44">
        <v>756000</v>
      </c>
      <c r="V37" s="44">
        <v>42525</v>
      </c>
      <c r="X37" s="55">
        <v>420000</v>
      </c>
      <c r="Y37" s="55">
        <v>392700</v>
      </c>
      <c r="Z37" s="55">
        <v>23300</v>
      </c>
      <c r="AB37" s="74">
        <f t="shared" si="6"/>
        <v>5</v>
      </c>
      <c r="AC37" s="74">
        <f t="shared" si="7"/>
        <v>3</v>
      </c>
      <c r="AD37" s="74">
        <f t="shared" si="8"/>
        <v>0.26666666666666666</v>
      </c>
      <c r="AF37" s="74">
        <f t="shared" si="9"/>
        <v>3.1048694157289418</v>
      </c>
      <c r="AG37" s="74">
        <f t="shared" si="10"/>
        <v>1.8944177822682495</v>
      </c>
      <c r="AH37" s="74">
        <f t="shared" si="11"/>
        <v>1</v>
      </c>
      <c r="AJ37" s="74">
        <f t="shared" si="12"/>
        <v>4.75</v>
      </c>
      <c r="AK37" s="74">
        <f t="shared" si="13"/>
        <v>2.2058823529411766</v>
      </c>
      <c r="AL37" s="74">
        <f t="shared" si="14"/>
        <v>0.17391304347826086</v>
      </c>
      <c r="AN37" s="74">
        <f t="shared" si="15"/>
        <v>4.0211640211640214</v>
      </c>
      <c r="AO37" s="74">
        <f t="shared" si="16"/>
        <v>0.99206349206349209</v>
      </c>
      <c r="AP37" s="74">
        <f t="shared" si="17"/>
        <v>9.4062316284538511E-2</v>
      </c>
      <c r="AR37" s="74">
        <f t="shared" si="18"/>
        <v>4.5238095238095237</v>
      </c>
      <c r="AS37" s="74">
        <f t="shared" si="19"/>
        <v>1.9098548510313216</v>
      </c>
      <c r="AT37" s="74">
        <f t="shared" si="20"/>
        <v>0.17167381974248927</v>
      </c>
    </row>
    <row r="38" spans="1:46" ht="12.75" thickBot="1" x14ac:dyDescent="0.25">
      <c r="A38" s="110"/>
      <c r="B38" s="41" t="s">
        <v>282</v>
      </c>
      <c r="D38" s="54">
        <f t="shared" si="21"/>
        <v>620000</v>
      </c>
      <c r="E38" s="54">
        <f t="shared" si="22"/>
        <v>250000</v>
      </c>
      <c r="F38" s="54">
        <f t="shared" si="23"/>
        <v>4000</v>
      </c>
      <c r="H38" s="44">
        <v>650000</v>
      </c>
      <c r="I38" s="44">
        <v>250000</v>
      </c>
      <c r="J38" s="44">
        <v>15000</v>
      </c>
      <c r="L38" s="45">
        <v>725687</v>
      </c>
      <c r="M38" s="45">
        <v>619080</v>
      </c>
      <c r="N38" s="45">
        <v>4000</v>
      </c>
      <c r="P38" s="44">
        <v>620000</v>
      </c>
      <c r="Q38" s="44">
        <f t="shared" si="24"/>
        <v>527000</v>
      </c>
      <c r="R38" s="44">
        <v>23000</v>
      </c>
      <c r="T38" s="44">
        <v>623700</v>
      </c>
      <c r="U38" s="44">
        <v>997920</v>
      </c>
      <c r="V38" s="44">
        <v>42525</v>
      </c>
      <c r="X38" s="55">
        <v>1128000</v>
      </c>
      <c r="Y38" s="55">
        <v>392700</v>
      </c>
      <c r="Z38" s="55">
        <v>23300</v>
      </c>
      <c r="AB38" s="74">
        <f t="shared" si="6"/>
        <v>4.7692307692307692</v>
      </c>
      <c r="AC38" s="74">
        <f t="shared" si="7"/>
        <v>3</v>
      </c>
      <c r="AD38" s="74">
        <f t="shared" si="8"/>
        <v>0.26666666666666666</v>
      </c>
      <c r="AF38" s="74">
        <f t="shared" si="9"/>
        <v>4.2718141567921153</v>
      </c>
      <c r="AG38" s="74">
        <f t="shared" si="10"/>
        <v>1.2114750920721069</v>
      </c>
      <c r="AH38" s="74">
        <f t="shared" si="11"/>
        <v>1</v>
      </c>
      <c r="AJ38" s="74">
        <f t="shared" si="12"/>
        <v>5</v>
      </c>
      <c r="AK38" s="74">
        <f t="shared" si="13"/>
        <v>1.4231499051233396</v>
      </c>
      <c r="AL38" s="74">
        <f t="shared" si="14"/>
        <v>0.17391304347826086</v>
      </c>
      <c r="AN38" s="74">
        <f t="shared" si="15"/>
        <v>4.9703383036716371</v>
      </c>
      <c r="AO38" s="74">
        <f t="shared" si="16"/>
        <v>0.75156325156325154</v>
      </c>
      <c r="AP38" s="74">
        <f t="shared" si="17"/>
        <v>9.4062316284538511E-2</v>
      </c>
      <c r="AR38" s="74">
        <f t="shared" si="18"/>
        <v>2.74822695035461</v>
      </c>
      <c r="AS38" s="74">
        <f t="shared" si="19"/>
        <v>1.9098548510313216</v>
      </c>
      <c r="AT38" s="74">
        <f t="shared" si="20"/>
        <v>0.17167381974248927</v>
      </c>
    </row>
    <row r="39" spans="1:46" ht="12.75" thickBot="1" x14ac:dyDescent="0.25">
      <c r="A39" s="110"/>
      <c r="B39" s="41" t="s">
        <v>283</v>
      </c>
      <c r="D39" s="54">
        <f t="shared" si="21"/>
        <v>400000</v>
      </c>
      <c r="E39" s="54">
        <f t="shared" si="22"/>
        <v>250000</v>
      </c>
      <c r="F39" s="54">
        <f t="shared" si="23"/>
        <v>4000</v>
      </c>
      <c r="H39" s="44">
        <v>730000</v>
      </c>
      <c r="I39" s="44">
        <v>250000</v>
      </c>
      <c r="J39" s="44">
        <v>15000</v>
      </c>
      <c r="L39" s="45">
        <v>622260</v>
      </c>
      <c r="M39" s="45">
        <v>495264</v>
      </c>
      <c r="N39" s="45">
        <v>4000</v>
      </c>
      <c r="P39" s="44">
        <v>400000</v>
      </c>
      <c r="Q39" s="44">
        <f t="shared" si="24"/>
        <v>340000</v>
      </c>
      <c r="R39" s="44">
        <v>23000</v>
      </c>
      <c r="T39" s="44">
        <v>907200</v>
      </c>
      <c r="U39" s="44">
        <v>1451520</v>
      </c>
      <c r="V39" s="44">
        <v>42525</v>
      </c>
      <c r="X39" s="55">
        <v>420000</v>
      </c>
      <c r="Y39" s="55">
        <v>392700</v>
      </c>
      <c r="Z39" s="55">
        <v>23300</v>
      </c>
      <c r="AB39" s="74">
        <f t="shared" si="6"/>
        <v>2.7397260273972601</v>
      </c>
      <c r="AC39" s="74">
        <f t="shared" si="7"/>
        <v>3</v>
      </c>
      <c r="AD39" s="74">
        <f t="shared" si="8"/>
        <v>0.26666666666666666</v>
      </c>
      <c r="AF39" s="74">
        <f t="shared" si="9"/>
        <v>3.2140905730723492</v>
      </c>
      <c r="AG39" s="74">
        <f t="shared" si="10"/>
        <v>1.5143438650901337</v>
      </c>
      <c r="AH39" s="74">
        <f t="shared" si="11"/>
        <v>1</v>
      </c>
      <c r="AJ39" s="74">
        <f t="shared" si="12"/>
        <v>5</v>
      </c>
      <c r="AK39" s="74">
        <f t="shared" si="13"/>
        <v>2.2058823529411766</v>
      </c>
      <c r="AL39" s="74">
        <f t="shared" si="14"/>
        <v>0.17391304347826086</v>
      </c>
      <c r="AN39" s="74">
        <f t="shared" si="15"/>
        <v>2.2045855379188715</v>
      </c>
      <c r="AO39" s="74">
        <f t="shared" si="16"/>
        <v>0.51669973544973546</v>
      </c>
      <c r="AP39" s="74">
        <f t="shared" si="17"/>
        <v>9.4062316284538511E-2</v>
      </c>
      <c r="AR39" s="74">
        <f t="shared" si="18"/>
        <v>4.7619047619047619</v>
      </c>
      <c r="AS39" s="74">
        <f t="shared" si="19"/>
        <v>1.9098548510313216</v>
      </c>
      <c r="AT39" s="74">
        <f t="shared" si="20"/>
        <v>0.17167381974248927</v>
      </c>
    </row>
    <row r="40" spans="1:46" ht="12.75" thickBot="1" x14ac:dyDescent="0.25">
      <c r="A40" s="110"/>
      <c r="B40" s="41" t="s">
        <v>284</v>
      </c>
      <c r="D40" s="54">
        <f t="shared" si="21"/>
        <v>350000</v>
      </c>
      <c r="E40" s="54">
        <f t="shared" si="22"/>
        <v>250000</v>
      </c>
      <c r="F40" s="54">
        <f t="shared" si="23"/>
        <v>4000</v>
      </c>
      <c r="H40" s="44">
        <v>390000</v>
      </c>
      <c r="I40" s="44">
        <v>250000</v>
      </c>
      <c r="J40" s="44">
        <v>15000</v>
      </c>
      <c r="L40" s="45">
        <v>481590</v>
      </c>
      <c r="M40" s="45">
        <v>433356</v>
      </c>
      <c r="N40" s="45">
        <v>4000</v>
      </c>
      <c r="P40" s="44">
        <v>350000</v>
      </c>
      <c r="Q40" s="44">
        <f t="shared" si="24"/>
        <v>297500</v>
      </c>
      <c r="R40" s="44">
        <v>23000</v>
      </c>
      <c r="T40" s="44">
        <v>396900</v>
      </c>
      <c r="U40" s="44">
        <v>635040</v>
      </c>
      <c r="V40" s="44">
        <v>42525</v>
      </c>
      <c r="X40" s="55">
        <v>384500</v>
      </c>
      <c r="Y40" s="55">
        <v>392700</v>
      </c>
      <c r="Z40" s="55">
        <v>23300</v>
      </c>
      <c r="AB40" s="74">
        <f t="shared" si="6"/>
        <v>4.4871794871794872</v>
      </c>
      <c r="AC40" s="74">
        <f t="shared" si="7"/>
        <v>3</v>
      </c>
      <c r="AD40" s="74">
        <f t="shared" si="8"/>
        <v>0.26666666666666666</v>
      </c>
      <c r="AF40" s="74">
        <f t="shared" si="9"/>
        <v>3.633796382815258</v>
      </c>
      <c r="AG40" s="74">
        <f t="shared" si="10"/>
        <v>1.7306787029601529</v>
      </c>
      <c r="AH40" s="74">
        <f t="shared" si="11"/>
        <v>1</v>
      </c>
      <c r="AJ40" s="74">
        <f t="shared" si="12"/>
        <v>5</v>
      </c>
      <c r="AK40" s="74">
        <f t="shared" si="13"/>
        <v>2.5210084033613445</v>
      </c>
      <c r="AL40" s="74">
        <f t="shared" si="14"/>
        <v>0.17391304347826086</v>
      </c>
      <c r="AN40" s="74">
        <f t="shared" si="15"/>
        <v>4.4091710758377429</v>
      </c>
      <c r="AO40" s="74">
        <f t="shared" si="16"/>
        <v>1.1810279667422525</v>
      </c>
      <c r="AP40" s="74">
        <f t="shared" si="17"/>
        <v>9.4062316284538511E-2</v>
      </c>
      <c r="AR40" s="74">
        <f t="shared" si="18"/>
        <v>4.5513654096228873</v>
      </c>
      <c r="AS40" s="74">
        <f t="shared" si="19"/>
        <v>1.9098548510313216</v>
      </c>
      <c r="AT40" s="74">
        <f t="shared" si="20"/>
        <v>0.17167381974248927</v>
      </c>
    </row>
    <row r="41" spans="1:46" ht="12.75" thickBot="1" x14ac:dyDescent="0.25">
      <c r="A41" s="110" t="s">
        <v>285</v>
      </c>
      <c r="B41" s="41" t="s">
        <v>286</v>
      </c>
      <c r="D41" s="54">
        <f t="shared" si="21"/>
        <v>419200</v>
      </c>
      <c r="E41" s="54">
        <f t="shared" si="22"/>
        <v>250000</v>
      </c>
      <c r="F41" s="54">
        <f t="shared" si="23"/>
        <v>4000</v>
      </c>
      <c r="H41" s="44">
        <v>560000</v>
      </c>
      <c r="I41" s="44">
        <v>250000</v>
      </c>
      <c r="J41" s="44">
        <v>15000</v>
      </c>
      <c r="L41" s="45">
        <v>722260</v>
      </c>
      <c r="M41" s="45">
        <v>567490</v>
      </c>
      <c r="N41" s="45">
        <v>4000</v>
      </c>
      <c r="P41" s="44">
        <v>470000</v>
      </c>
      <c r="Q41" s="44">
        <f t="shared" si="24"/>
        <v>399500</v>
      </c>
      <c r="R41" s="44">
        <v>23000</v>
      </c>
      <c r="T41" s="44">
        <v>519750</v>
      </c>
      <c r="U41" s="44">
        <v>831600</v>
      </c>
      <c r="V41" s="44">
        <v>42525</v>
      </c>
      <c r="X41" s="55">
        <v>419200</v>
      </c>
      <c r="Y41" s="55">
        <v>392700</v>
      </c>
      <c r="Z41" s="55">
        <v>23300</v>
      </c>
      <c r="AB41" s="74">
        <f t="shared" si="6"/>
        <v>3.7428571428571429</v>
      </c>
      <c r="AC41" s="74">
        <f t="shared" si="7"/>
        <v>3</v>
      </c>
      <c r="AD41" s="74">
        <f t="shared" si="8"/>
        <v>0.26666666666666666</v>
      </c>
      <c r="AF41" s="74">
        <f t="shared" si="9"/>
        <v>2.9020020491235843</v>
      </c>
      <c r="AG41" s="74">
        <f t="shared" si="10"/>
        <v>1.3216091913513894</v>
      </c>
      <c r="AH41" s="74">
        <f t="shared" si="11"/>
        <v>1</v>
      </c>
      <c r="AJ41" s="74">
        <f t="shared" si="12"/>
        <v>4.4595744680851066</v>
      </c>
      <c r="AK41" s="74">
        <f t="shared" si="13"/>
        <v>1.8773466833541927</v>
      </c>
      <c r="AL41" s="74">
        <f t="shared" si="14"/>
        <v>0.17391304347826086</v>
      </c>
      <c r="AN41" s="74">
        <f t="shared" si="15"/>
        <v>4.0327080327080331</v>
      </c>
      <c r="AO41" s="74">
        <f t="shared" si="16"/>
        <v>0.90187590187590183</v>
      </c>
      <c r="AP41" s="74">
        <f t="shared" si="17"/>
        <v>9.4062316284538511E-2</v>
      </c>
      <c r="AR41" s="74">
        <f t="shared" si="18"/>
        <v>5</v>
      </c>
      <c r="AS41" s="74">
        <f t="shared" si="19"/>
        <v>1.9098548510313216</v>
      </c>
      <c r="AT41" s="74">
        <f t="shared" si="20"/>
        <v>0.17167381974248927</v>
      </c>
    </row>
    <row r="42" spans="1:46" ht="15.75" customHeight="1" thickBot="1" x14ac:dyDescent="0.25">
      <c r="A42" s="110"/>
      <c r="B42" s="41" t="s">
        <v>287</v>
      </c>
      <c r="D42" s="54">
        <f t="shared" si="21"/>
        <v>61425</v>
      </c>
      <c r="E42" s="54">
        <f t="shared" si="22"/>
        <v>250000</v>
      </c>
      <c r="F42" s="54">
        <f t="shared" si="23"/>
        <v>4000</v>
      </c>
      <c r="H42" s="44">
        <v>590000</v>
      </c>
      <c r="I42" s="44">
        <v>250000</v>
      </c>
      <c r="J42" s="44">
        <v>15000</v>
      </c>
      <c r="L42" s="45">
        <v>656394</v>
      </c>
      <c r="M42" s="45">
        <v>567490</v>
      </c>
      <c r="N42" s="45">
        <v>4000</v>
      </c>
      <c r="P42" s="44">
        <v>570000</v>
      </c>
      <c r="Q42" s="44">
        <f t="shared" si="24"/>
        <v>484500</v>
      </c>
      <c r="R42" s="44">
        <v>23000</v>
      </c>
      <c r="T42" s="60">
        <v>61425</v>
      </c>
      <c r="U42" s="44">
        <v>982800</v>
      </c>
      <c r="V42" s="44">
        <v>42525</v>
      </c>
      <c r="X42" s="55">
        <v>845300</v>
      </c>
      <c r="Y42" s="55">
        <v>392700</v>
      </c>
      <c r="Z42" s="55">
        <v>23300</v>
      </c>
      <c r="AB42" s="74">
        <f t="shared" si="6"/>
        <v>0.52055084745762714</v>
      </c>
      <c r="AC42" s="74">
        <f t="shared" si="7"/>
        <v>3</v>
      </c>
      <c r="AD42" s="74">
        <f t="shared" si="8"/>
        <v>0.26666666666666666</v>
      </c>
      <c r="AF42" s="74">
        <f t="shared" si="9"/>
        <v>0.4678973299573122</v>
      </c>
      <c r="AG42" s="74">
        <f t="shared" si="10"/>
        <v>1.3216091913513894</v>
      </c>
      <c r="AH42" s="74">
        <f t="shared" si="11"/>
        <v>1</v>
      </c>
      <c r="AJ42" s="74">
        <f t="shared" si="12"/>
        <v>0.53881578947368425</v>
      </c>
      <c r="AK42" s="74">
        <f t="shared" si="13"/>
        <v>1.5479876160990713</v>
      </c>
      <c r="AL42" s="74">
        <f t="shared" si="14"/>
        <v>0.17391304347826086</v>
      </c>
      <c r="AN42" s="74">
        <f t="shared" si="15"/>
        <v>5</v>
      </c>
      <c r="AO42" s="74">
        <f t="shared" si="16"/>
        <v>0.76312576312576308</v>
      </c>
      <c r="AP42" s="74">
        <f t="shared" si="17"/>
        <v>9.4062316284538511E-2</v>
      </c>
      <c r="AR42" s="74">
        <f t="shared" si="18"/>
        <v>0.36333254465870107</v>
      </c>
      <c r="AS42" s="74">
        <f t="shared" si="19"/>
        <v>1.9098548510313216</v>
      </c>
      <c r="AT42" s="74">
        <f t="shared" si="20"/>
        <v>0.17167381974248927</v>
      </c>
    </row>
    <row r="43" spans="1:46" ht="15.75" customHeight="1" thickBot="1" x14ac:dyDescent="0.25">
      <c r="A43" s="110"/>
      <c r="B43" s="41" t="s">
        <v>288</v>
      </c>
      <c r="D43" s="54">
        <f t="shared" si="21"/>
        <v>463050</v>
      </c>
      <c r="E43" s="54">
        <f t="shared" si="22"/>
        <v>250000</v>
      </c>
      <c r="F43" s="54">
        <f t="shared" si="23"/>
        <v>4000</v>
      </c>
      <c r="H43" s="44">
        <v>510000</v>
      </c>
      <c r="I43" s="44">
        <v>250000</v>
      </c>
      <c r="J43" s="44">
        <v>15000</v>
      </c>
      <c r="L43" s="45">
        <v>622260</v>
      </c>
      <c r="M43" s="45">
        <v>505582</v>
      </c>
      <c r="N43" s="45">
        <v>4000</v>
      </c>
      <c r="P43" s="44">
        <v>480000</v>
      </c>
      <c r="Q43" s="44">
        <f t="shared" si="24"/>
        <v>408000</v>
      </c>
      <c r="R43" s="44">
        <v>23000</v>
      </c>
      <c r="T43" s="44">
        <v>463050</v>
      </c>
      <c r="U43" s="44">
        <v>740880</v>
      </c>
      <c r="V43" s="44">
        <v>42525</v>
      </c>
      <c r="X43" s="55">
        <v>476500</v>
      </c>
      <c r="Y43" s="55">
        <v>392700</v>
      </c>
      <c r="Z43" s="55">
        <v>23300</v>
      </c>
      <c r="AB43" s="74">
        <f t="shared" si="6"/>
        <v>4.5397058823529415</v>
      </c>
      <c r="AC43" s="74">
        <f t="shared" si="7"/>
        <v>3</v>
      </c>
      <c r="AD43" s="74">
        <f t="shared" si="8"/>
        <v>0.26666666666666666</v>
      </c>
      <c r="AF43" s="74">
        <f t="shared" si="9"/>
        <v>3.7207115996528781</v>
      </c>
      <c r="AG43" s="74">
        <f t="shared" si="10"/>
        <v>1.4834388882515597</v>
      </c>
      <c r="AH43" s="74">
        <f t="shared" si="11"/>
        <v>1</v>
      </c>
      <c r="AJ43" s="74">
        <f t="shared" si="12"/>
        <v>4.8234374999999998</v>
      </c>
      <c r="AK43" s="74">
        <f t="shared" si="13"/>
        <v>1.838235294117647</v>
      </c>
      <c r="AL43" s="74">
        <f t="shared" si="14"/>
        <v>0.17391304347826086</v>
      </c>
      <c r="AN43" s="74">
        <f t="shared" si="15"/>
        <v>5</v>
      </c>
      <c r="AO43" s="74">
        <f t="shared" si="16"/>
        <v>1.0123096857790734</v>
      </c>
      <c r="AP43" s="74">
        <f t="shared" si="17"/>
        <v>9.4062316284538511E-2</v>
      </c>
      <c r="AR43" s="74">
        <f t="shared" si="18"/>
        <v>4.8588667366211959</v>
      </c>
      <c r="AS43" s="74">
        <f t="shared" si="19"/>
        <v>1.9098548510313216</v>
      </c>
      <c r="AT43" s="74">
        <f t="shared" si="20"/>
        <v>0.17167381974248927</v>
      </c>
    </row>
    <row r="44" spans="1:46" ht="15.75" customHeight="1" thickBot="1" x14ac:dyDescent="0.25">
      <c r="A44" s="38"/>
      <c r="B44" s="39"/>
      <c r="AB44" s="80">
        <f>SUM(AB26:AB43)</f>
        <v>70.344142835693233</v>
      </c>
      <c r="AC44" s="80">
        <f>SUM(AC26:AC43)</f>
        <v>54</v>
      </c>
      <c r="AD44" s="80">
        <f>SUM(AD26:AD43)</f>
        <v>4.8</v>
      </c>
      <c r="AF44" s="80">
        <f>SUM(AF26:AF43)</f>
        <v>70.048295752472129</v>
      </c>
      <c r="AG44" s="80">
        <f>SUM(AG26:AG43)</f>
        <v>32.079640117432497</v>
      </c>
      <c r="AH44" s="80">
        <f>SUM(AH26:AH43)</f>
        <v>18</v>
      </c>
      <c r="AJ44" s="80">
        <f>SUM(AJ26:AJ43)</f>
        <v>82.595565737524666</v>
      </c>
      <c r="AK44" s="80">
        <f>SUM(AK26:AK43)</f>
        <v>33.998612338232029</v>
      </c>
      <c r="AL44" s="80">
        <f>SUM(AL26:AL43)</f>
        <v>3.1304347826086945</v>
      </c>
      <c r="AN44" s="80">
        <f>SUM(AN26:AN43)</f>
        <v>75.05488606898723</v>
      </c>
      <c r="AO44" s="80">
        <f>SUM(AO26:AO43)</f>
        <v>15.3970679817944</v>
      </c>
      <c r="AP44" s="80">
        <f>SUM(AP26:AP43)</f>
        <v>1.6931216931216928</v>
      </c>
      <c r="AR44" s="80">
        <f>SUM(AR26:AR43)</f>
        <v>76.501351109702952</v>
      </c>
      <c r="AS44" s="80">
        <f>SUM(AS26:AS43)</f>
        <v>34.377387318563791</v>
      </c>
      <c r="AT44" s="80">
        <f>SUM(AT26:AT43)</f>
        <v>3.0901287553648058</v>
      </c>
    </row>
    <row r="45" spans="1:46" ht="15.75" customHeight="1" thickBot="1" x14ac:dyDescent="0.25">
      <c r="A45" s="38"/>
      <c r="B45" s="39"/>
      <c r="AB45" s="66"/>
      <c r="AC45" s="66"/>
      <c r="AD45" s="66"/>
      <c r="AF45" s="66"/>
      <c r="AG45" s="66"/>
      <c r="AH45" s="66"/>
      <c r="AJ45" s="66"/>
      <c r="AK45" s="66"/>
      <c r="AL45" s="66"/>
      <c r="AN45" s="66"/>
      <c r="AO45" s="66"/>
      <c r="AP45" s="66"/>
      <c r="AR45" s="66"/>
      <c r="AS45" s="66"/>
      <c r="AT45" s="66"/>
    </row>
    <row r="46" spans="1:46" ht="21" customHeight="1" thickBot="1" x14ac:dyDescent="0.25">
      <c r="A46" s="149" t="s">
        <v>351</v>
      </c>
      <c r="B46" s="149"/>
      <c r="D46" s="110" t="s">
        <v>246</v>
      </c>
      <c r="E46" s="110"/>
      <c r="F46" s="110"/>
      <c r="H46" s="174" t="str">
        <f>'RECEPCIÓN DE PROPUESTAS'!C4</f>
        <v>ALIANZA TERRESTRE S.A.S.</v>
      </c>
      <c r="I46" s="174"/>
      <c r="J46" s="174"/>
      <c r="L46" s="174" t="str">
        <f>'RECEPCIÓN DE PROPUESTAS'!C6</f>
        <v>TRANSPORTES JAZZ S.A.S.</v>
      </c>
      <c r="M46" s="174"/>
      <c r="N46" s="174"/>
      <c r="P46" s="174" t="str">
        <f>'RECEPCIÓN DE PROPUESTAS'!C8</f>
        <v>COOMULTRANSCON</v>
      </c>
      <c r="Q46" s="174"/>
      <c r="R46" s="174"/>
      <c r="T46" s="174" t="str">
        <f>'RECEPCIÓN DE PROPUESTAS'!C10</f>
        <v>TRANSPORTE Y TURISMO 1 A S.A.S.</v>
      </c>
      <c r="U46" s="174"/>
      <c r="V46" s="174"/>
      <c r="X46" s="110" t="str">
        <f>'RECEPCIÓN DE PROPUESTAS'!C11</f>
        <v>TRANSPORTES ESPECIALES A&amp;S S.A.S. - TRANES</v>
      </c>
      <c r="Y46" s="110"/>
      <c r="Z46" s="110"/>
      <c r="AB46" s="160" t="s">
        <v>353</v>
      </c>
      <c r="AC46" s="161"/>
      <c r="AD46" s="162"/>
      <c r="AF46" s="110" t="s">
        <v>353</v>
      </c>
      <c r="AG46" s="110"/>
      <c r="AH46" s="110"/>
      <c r="AJ46" s="110" t="s">
        <v>353</v>
      </c>
      <c r="AK46" s="110"/>
      <c r="AL46" s="110"/>
      <c r="AN46" s="110" t="s">
        <v>353</v>
      </c>
      <c r="AO46" s="110"/>
      <c r="AP46" s="110"/>
      <c r="AR46" s="110" t="s">
        <v>353</v>
      </c>
      <c r="AS46" s="110"/>
      <c r="AT46" s="110"/>
    </row>
    <row r="47" spans="1:46" ht="15.75" customHeight="1" thickBot="1" x14ac:dyDescent="0.25">
      <c r="A47" s="119" t="s">
        <v>352</v>
      </c>
      <c r="B47" s="110" t="s">
        <v>245</v>
      </c>
      <c r="D47" s="110"/>
      <c r="E47" s="110"/>
      <c r="F47" s="110"/>
      <c r="H47" s="110" t="s">
        <v>265</v>
      </c>
      <c r="I47" s="119" t="s">
        <v>266</v>
      </c>
      <c r="J47" s="110" t="s">
        <v>267</v>
      </c>
      <c r="L47" s="110" t="s">
        <v>265</v>
      </c>
      <c r="M47" s="119" t="s">
        <v>266</v>
      </c>
      <c r="N47" s="110" t="s">
        <v>267</v>
      </c>
      <c r="P47" s="110" t="s">
        <v>265</v>
      </c>
      <c r="Q47" s="119" t="s">
        <v>266</v>
      </c>
      <c r="R47" s="110" t="s">
        <v>267</v>
      </c>
      <c r="T47" s="110" t="s">
        <v>265</v>
      </c>
      <c r="U47" s="119" t="s">
        <v>266</v>
      </c>
      <c r="V47" s="110" t="s">
        <v>267</v>
      </c>
      <c r="X47" s="110" t="s">
        <v>265</v>
      </c>
      <c r="Y47" s="119" t="s">
        <v>266</v>
      </c>
      <c r="Z47" s="110" t="s">
        <v>267</v>
      </c>
      <c r="AB47" s="175" t="str">
        <f>'RECEPCIÓN DE PROPUESTAS'!C4</f>
        <v>ALIANZA TERRESTRE S.A.S.</v>
      </c>
      <c r="AC47" s="176"/>
      <c r="AD47" s="177"/>
      <c r="AF47" s="174" t="str">
        <f>'RECEPCIÓN DE PROPUESTAS'!C6</f>
        <v>TRANSPORTES JAZZ S.A.S.</v>
      </c>
      <c r="AG47" s="174"/>
      <c r="AH47" s="174"/>
      <c r="AJ47" s="174" t="str">
        <f>'RECEPCIÓN DE PROPUESTAS'!C8</f>
        <v>COOMULTRANSCON</v>
      </c>
      <c r="AK47" s="174"/>
      <c r="AL47" s="174"/>
      <c r="AN47" s="174" t="str">
        <f>'RECEPCIÓN DE PROPUESTAS'!C10</f>
        <v>TRANSPORTE Y TURISMO 1 A S.A.S.</v>
      </c>
      <c r="AO47" s="174"/>
      <c r="AP47" s="174"/>
      <c r="AR47" s="110" t="str">
        <f>'RECEPCIÓN DE PROPUESTAS'!C11</f>
        <v>TRANSPORTES ESPECIALES A&amp;S S.A.S. - TRANES</v>
      </c>
      <c r="AS47" s="110"/>
      <c r="AT47" s="110"/>
    </row>
    <row r="48" spans="1:46" ht="48" customHeight="1" thickBot="1" x14ac:dyDescent="0.25">
      <c r="A48" s="119"/>
      <c r="B48" s="110"/>
      <c r="D48" s="65" t="s">
        <v>265</v>
      </c>
      <c r="E48" s="40" t="s">
        <v>266</v>
      </c>
      <c r="F48" s="65" t="s">
        <v>267</v>
      </c>
      <c r="H48" s="110"/>
      <c r="I48" s="119"/>
      <c r="J48" s="110"/>
      <c r="L48" s="110"/>
      <c r="M48" s="119"/>
      <c r="N48" s="110"/>
      <c r="P48" s="110"/>
      <c r="Q48" s="119"/>
      <c r="R48" s="110"/>
      <c r="T48" s="110"/>
      <c r="U48" s="119"/>
      <c r="V48" s="110"/>
      <c r="X48" s="110"/>
      <c r="Y48" s="119"/>
      <c r="Z48" s="110"/>
      <c r="AB48" s="178"/>
      <c r="AC48" s="179"/>
      <c r="AD48" s="180"/>
      <c r="AF48" s="174"/>
      <c r="AG48" s="174"/>
      <c r="AH48" s="174"/>
      <c r="AJ48" s="174"/>
      <c r="AK48" s="174"/>
      <c r="AL48" s="174"/>
      <c r="AN48" s="174"/>
      <c r="AO48" s="174"/>
      <c r="AP48" s="174"/>
      <c r="AR48" s="110"/>
      <c r="AS48" s="110"/>
      <c r="AT48" s="110"/>
    </row>
    <row r="49" spans="1:46" ht="12.75" thickBot="1" x14ac:dyDescent="0.25">
      <c r="A49" s="110" t="s">
        <v>268</v>
      </c>
      <c r="B49" s="41" t="s">
        <v>289</v>
      </c>
      <c r="D49" s="47">
        <f>MIN(H49,L49,P49,T49,X49)</f>
        <v>395000</v>
      </c>
      <c r="E49" s="47">
        <f>MIN(I49,M49,Q49,U49,Y49)</f>
        <v>250000</v>
      </c>
      <c r="F49" s="47">
        <f>MIN(J49,N49,R49,V49,Z49)</f>
        <v>4000</v>
      </c>
      <c r="H49" s="48">
        <v>500000</v>
      </c>
      <c r="I49" s="44">
        <v>250000</v>
      </c>
      <c r="J49" s="44">
        <v>15000</v>
      </c>
      <c r="L49" s="49">
        <v>426218</v>
      </c>
      <c r="M49" s="49">
        <v>253356</v>
      </c>
      <c r="N49" s="45">
        <v>4000</v>
      </c>
      <c r="P49" s="44">
        <v>395000</v>
      </c>
      <c r="Q49" s="44">
        <f t="shared" ref="Q49:Q53" si="25">(+P49+(P49*70%))/2</f>
        <v>335750</v>
      </c>
      <c r="R49" s="44">
        <v>23000</v>
      </c>
      <c r="T49" s="48">
        <v>444150</v>
      </c>
      <c r="U49" s="48">
        <v>710640</v>
      </c>
      <c r="V49" s="44">
        <v>42525</v>
      </c>
      <c r="X49" s="55">
        <v>476500</v>
      </c>
      <c r="Y49" s="55">
        <v>392700</v>
      </c>
      <c r="Z49" s="55">
        <v>23300</v>
      </c>
      <c r="AB49" s="74">
        <f t="shared" ref="AB49:AB80" si="26">D49*3/H49</f>
        <v>2.37</v>
      </c>
      <c r="AC49" s="74">
        <f t="shared" ref="AC49:AC80" si="27">E49*2/I49</f>
        <v>2</v>
      </c>
      <c r="AD49" s="74">
        <f t="shared" ref="AD49:AD80" si="28">F49*1/J49</f>
        <v>0.26666666666666666</v>
      </c>
      <c r="AF49" s="74">
        <f t="shared" ref="AF49:AF80" si="29">D49*3/L49</f>
        <v>2.7802673749114302</v>
      </c>
      <c r="AG49" s="74">
        <f t="shared" ref="AG49:AG80" si="30">E49*2/M49</f>
        <v>1.9735076335275266</v>
      </c>
      <c r="AH49" s="74">
        <f t="shared" ref="AH49:AH80" si="31">F49*1/N49</f>
        <v>1</v>
      </c>
      <c r="AJ49" s="83">
        <f t="shared" ref="AJ49:AJ80" si="32">D49*3/P49</f>
        <v>3</v>
      </c>
      <c r="AK49" s="74">
        <f t="shared" ref="AK49:AK80" si="33">E49*2/Q49</f>
        <v>1.4892032762472078</v>
      </c>
      <c r="AL49" s="74">
        <f t="shared" ref="AL49:AL80" si="34">F49*1/R49</f>
        <v>0.17391304347826086</v>
      </c>
      <c r="AN49" s="74">
        <f t="shared" ref="AN49:AN80" si="35">D49*3/T49</f>
        <v>2.6680175616345827</v>
      </c>
      <c r="AO49" s="74">
        <f t="shared" ref="AO49:AO80" si="36">E49*2/U49</f>
        <v>0.703591129123044</v>
      </c>
      <c r="AP49" s="74">
        <f t="shared" ref="AP49:AP80" si="37">F49*1/V49</f>
        <v>9.4062316284538511E-2</v>
      </c>
      <c r="AR49" s="74">
        <f t="shared" ref="AR49:AR80" si="38">D49*3/X49</f>
        <v>2.4868835257082895</v>
      </c>
      <c r="AS49" s="74">
        <f t="shared" ref="AS49:AS80" si="39">E49*2/Y49</f>
        <v>1.2732365673542143</v>
      </c>
      <c r="AT49" s="74">
        <f t="shared" ref="AT49:AT80" si="40">F49*1/Z49</f>
        <v>0.17167381974248927</v>
      </c>
    </row>
    <row r="50" spans="1:46" ht="12.75" thickBot="1" x14ac:dyDescent="0.25">
      <c r="A50" s="110"/>
      <c r="B50" s="41" t="s">
        <v>290</v>
      </c>
      <c r="D50" s="47">
        <f t="shared" ref="D50:D105" si="41">MIN(H50,L50,P50,T50,X50)</f>
        <v>470000</v>
      </c>
      <c r="E50" s="47">
        <f t="shared" ref="E50:E105" si="42">MIN(I50,M50,Q50,U50,Y50)</f>
        <v>250000</v>
      </c>
      <c r="F50" s="47">
        <f t="shared" ref="F50:F105" si="43">MIN(J50,N50,R50,V50,Z50)</f>
        <v>4000</v>
      </c>
      <c r="H50" s="48">
        <v>550000</v>
      </c>
      <c r="I50" s="44">
        <v>250000</v>
      </c>
      <c r="J50" s="44">
        <v>15000</v>
      </c>
      <c r="L50" s="49">
        <v>488126</v>
      </c>
      <c r="M50" s="49">
        <v>253356</v>
      </c>
      <c r="N50" s="45">
        <v>4000</v>
      </c>
      <c r="P50" s="44">
        <v>470000</v>
      </c>
      <c r="Q50" s="44">
        <f t="shared" si="25"/>
        <v>399500</v>
      </c>
      <c r="R50" s="44">
        <v>23000</v>
      </c>
      <c r="T50" s="48">
        <v>661500</v>
      </c>
      <c r="U50" s="48">
        <v>1058400</v>
      </c>
      <c r="V50" s="44">
        <v>42525</v>
      </c>
      <c r="X50" s="48">
        <v>780000</v>
      </c>
      <c r="Y50" s="55">
        <v>392700</v>
      </c>
      <c r="Z50" s="55">
        <v>23300</v>
      </c>
      <c r="AB50" s="74">
        <f t="shared" si="26"/>
        <v>2.5636363636363635</v>
      </c>
      <c r="AC50" s="74">
        <f t="shared" si="27"/>
        <v>2</v>
      </c>
      <c r="AD50" s="74">
        <f t="shared" si="28"/>
        <v>0.26666666666666666</v>
      </c>
      <c r="AF50" s="74">
        <f t="shared" si="29"/>
        <v>2.8885984356498118</v>
      </c>
      <c r="AG50" s="74">
        <f t="shared" si="30"/>
        <v>1.9735076335275266</v>
      </c>
      <c r="AH50" s="74">
        <f t="shared" si="31"/>
        <v>1</v>
      </c>
      <c r="AJ50" s="83">
        <f t="shared" si="32"/>
        <v>3</v>
      </c>
      <c r="AK50" s="74">
        <f t="shared" si="33"/>
        <v>1.2515644555694618</v>
      </c>
      <c r="AL50" s="74">
        <f t="shared" si="34"/>
        <v>0.17391304347826086</v>
      </c>
      <c r="AN50" s="74">
        <f t="shared" si="35"/>
        <v>2.1315192743764171</v>
      </c>
      <c r="AO50" s="74">
        <f t="shared" si="36"/>
        <v>0.47241118669690096</v>
      </c>
      <c r="AP50" s="74">
        <f t="shared" si="37"/>
        <v>9.4062316284538511E-2</v>
      </c>
      <c r="AR50" s="74">
        <f t="shared" si="38"/>
        <v>1.8076923076923077</v>
      </c>
      <c r="AS50" s="74">
        <f t="shared" si="39"/>
        <v>1.2732365673542143</v>
      </c>
      <c r="AT50" s="74">
        <f t="shared" si="40"/>
        <v>0.17167381974248927</v>
      </c>
    </row>
    <row r="51" spans="1:46" ht="12.75" thickBot="1" x14ac:dyDescent="0.25">
      <c r="A51" s="110"/>
      <c r="B51" s="41" t="s">
        <v>291</v>
      </c>
      <c r="D51" s="47">
        <f t="shared" si="41"/>
        <v>400000</v>
      </c>
      <c r="E51" s="47">
        <f t="shared" si="42"/>
        <v>250000</v>
      </c>
      <c r="F51" s="47">
        <f t="shared" si="43"/>
        <v>4000</v>
      </c>
      <c r="H51" s="48">
        <v>400000</v>
      </c>
      <c r="I51" s="44">
        <v>250000</v>
      </c>
      <c r="J51" s="44">
        <v>15000</v>
      </c>
      <c r="L51" s="49">
        <v>488126</v>
      </c>
      <c r="M51" s="49">
        <v>253356</v>
      </c>
      <c r="N51" s="45">
        <v>4000</v>
      </c>
      <c r="P51" s="44">
        <v>400000</v>
      </c>
      <c r="Q51" s="44">
        <f t="shared" si="25"/>
        <v>340000</v>
      </c>
      <c r="R51" s="44">
        <v>23000</v>
      </c>
      <c r="T51" s="48">
        <v>425250</v>
      </c>
      <c r="U51" s="48">
        <v>680400</v>
      </c>
      <c r="V51" s="44">
        <v>42525</v>
      </c>
      <c r="X51" s="48">
        <v>418200</v>
      </c>
      <c r="Y51" s="55">
        <v>392700</v>
      </c>
      <c r="Z51" s="55">
        <v>23300</v>
      </c>
      <c r="AB51" s="74">
        <f t="shared" si="26"/>
        <v>3</v>
      </c>
      <c r="AC51" s="74">
        <f t="shared" si="27"/>
        <v>2</v>
      </c>
      <c r="AD51" s="74">
        <f t="shared" si="28"/>
        <v>0.26666666666666666</v>
      </c>
      <c r="AF51" s="74">
        <f t="shared" si="29"/>
        <v>2.4583816473615419</v>
      </c>
      <c r="AG51" s="74">
        <f t="shared" si="30"/>
        <v>1.9735076335275266</v>
      </c>
      <c r="AH51" s="74">
        <f t="shared" si="31"/>
        <v>1</v>
      </c>
      <c r="AJ51" s="83">
        <f t="shared" si="32"/>
        <v>3</v>
      </c>
      <c r="AK51" s="74">
        <f t="shared" si="33"/>
        <v>1.4705882352941178</v>
      </c>
      <c r="AL51" s="74">
        <f t="shared" si="34"/>
        <v>0.17391304347826086</v>
      </c>
      <c r="AN51" s="74">
        <f t="shared" si="35"/>
        <v>2.821869488536155</v>
      </c>
      <c r="AO51" s="74">
        <f t="shared" si="36"/>
        <v>0.73486184597295712</v>
      </c>
      <c r="AP51" s="74">
        <f t="shared" si="37"/>
        <v>9.4062316284538511E-2</v>
      </c>
      <c r="AR51" s="74">
        <f t="shared" si="38"/>
        <v>2.8694404591104736</v>
      </c>
      <c r="AS51" s="74">
        <f t="shared" si="39"/>
        <v>1.2732365673542143</v>
      </c>
      <c r="AT51" s="74">
        <f t="shared" si="40"/>
        <v>0.17167381974248927</v>
      </c>
    </row>
    <row r="52" spans="1:46" ht="12.75" thickBot="1" x14ac:dyDescent="0.25">
      <c r="A52" s="110"/>
      <c r="B52" s="41" t="s">
        <v>292</v>
      </c>
      <c r="D52" s="47">
        <f t="shared" si="41"/>
        <v>430000</v>
      </c>
      <c r="E52" s="47">
        <f t="shared" si="42"/>
        <v>250000</v>
      </c>
      <c r="F52" s="47">
        <f t="shared" si="43"/>
        <v>4000</v>
      </c>
      <c r="H52" s="48">
        <v>550000</v>
      </c>
      <c r="I52" s="44">
        <v>250000</v>
      </c>
      <c r="J52" s="44">
        <v>15000</v>
      </c>
      <c r="L52" s="49">
        <v>488126</v>
      </c>
      <c r="M52" s="49">
        <v>253356</v>
      </c>
      <c r="N52" s="45">
        <v>4000</v>
      </c>
      <c r="P52" s="44">
        <v>430000</v>
      </c>
      <c r="Q52" s="44">
        <f t="shared" si="25"/>
        <v>365500</v>
      </c>
      <c r="R52" s="44">
        <v>23000</v>
      </c>
      <c r="T52" s="48">
        <v>472500</v>
      </c>
      <c r="U52" s="48">
        <v>756000</v>
      </c>
      <c r="V52" s="44">
        <v>42525</v>
      </c>
      <c r="X52" s="48">
        <v>518700</v>
      </c>
      <c r="Y52" s="55">
        <v>392700</v>
      </c>
      <c r="Z52" s="55">
        <v>23300</v>
      </c>
      <c r="AB52" s="74">
        <f t="shared" si="26"/>
        <v>2.3454545454545452</v>
      </c>
      <c r="AC52" s="74">
        <f t="shared" si="27"/>
        <v>2</v>
      </c>
      <c r="AD52" s="74">
        <f t="shared" si="28"/>
        <v>0.26666666666666666</v>
      </c>
      <c r="AF52" s="74">
        <f t="shared" si="29"/>
        <v>2.6427602709136577</v>
      </c>
      <c r="AG52" s="74">
        <f t="shared" si="30"/>
        <v>1.9735076335275266</v>
      </c>
      <c r="AH52" s="74">
        <f t="shared" si="31"/>
        <v>1</v>
      </c>
      <c r="AJ52" s="83">
        <f t="shared" si="32"/>
        <v>3</v>
      </c>
      <c r="AK52" s="74">
        <f t="shared" si="33"/>
        <v>1.3679890560875514</v>
      </c>
      <c r="AL52" s="74">
        <f t="shared" si="34"/>
        <v>0.17391304347826086</v>
      </c>
      <c r="AN52" s="74">
        <f t="shared" si="35"/>
        <v>2.7301587301587302</v>
      </c>
      <c r="AO52" s="74">
        <f t="shared" si="36"/>
        <v>0.66137566137566139</v>
      </c>
      <c r="AP52" s="74">
        <f t="shared" si="37"/>
        <v>9.4062316284538511E-2</v>
      </c>
      <c r="AR52" s="74">
        <f t="shared" si="38"/>
        <v>2.4869866975130135</v>
      </c>
      <c r="AS52" s="74">
        <f t="shared" si="39"/>
        <v>1.2732365673542143</v>
      </c>
      <c r="AT52" s="74">
        <f t="shared" si="40"/>
        <v>0.17167381974248927</v>
      </c>
    </row>
    <row r="53" spans="1:46" ht="12.75" thickBot="1" x14ac:dyDescent="0.25">
      <c r="A53" s="110"/>
      <c r="B53" s="46" t="s">
        <v>293</v>
      </c>
      <c r="D53" s="47">
        <f t="shared" si="41"/>
        <v>400000</v>
      </c>
      <c r="E53" s="47">
        <f t="shared" si="42"/>
        <v>250000</v>
      </c>
      <c r="F53" s="47">
        <f t="shared" si="43"/>
        <v>4000</v>
      </c>
      <c r="H53" s="48">
        <v>450000</v>
      </c>
      <c r="I53" s="44">
        <v>250000</v>
      </c>
      <c r="J53" s="44">
        <v>15000</v>
      </c>
      <c r="L53" s="49">
        <v>488126</v>
      </c>
      <c r="M53" s="49">
        <v>253356</v>
      </c>
      <c r="N53" s="45">
        <v>4000</v>
      </c>
      <c r="P53" s="44">
        <v>400000</v>
      </c>
      <c r="Q53" s="44">
        <f t="shared" si="25"/>
        <v>340000</v>
      </c>
      <c r="R53" s="44">
        <v>23000</v>
      </c>
      <c r="T53" s="48">
        <v>434700</v>
      </c>
      <c r="U53" s="48">
        <v>695520</v>
      </c>
      <c r="V53" s="44">
        <v>42525</v>
      </c>
      <c r="X53" s="48">
        <v>476500</v>
      </c>
      <c r="Y53" s="55">
        <v>392700</v>
      </c>
      <c r="Z53" s="55">
        <v>23300</v>
      </c>
      <c r="AB53" s="74">
        <f t="shared" si="26"/>
        <v>2.6666666666666665</v>
      </c>
      <c r="AC53" s="74">
        <f t="shared" si="27"/>
        <v>2</v>
      </c>
      <c r="AD53" s="74">
        <f t="shared" si="28"/>
        <v>0.26666666666666666</v>
      </c>
      <c r="AF53" s="74">
        <f t="shared" si="29"/>
        <v>2.4583816473615419</v>
      </c>
      <c r="AG53" s="74">
        <f t="shared" si="30"/>
        <v>1.9735076335275266</v>
      </c>
      <c r="AH53" s="74">
        <f t="shared" si="31"/>
        <v>1</v>
      </c>
      <c r="AJ53" s="83">
        <f t="shared" si="32"/>
        <v>3</v>
      </c>
      <c r="AK53" s="74">
        <f t="shared" si="33"/>
        <v>1.4705882352941178</v>
      </c>
      <c r="AL53" s="74">
        <f t="shared" si="34"/>
        <v>0.17391304347826086</v>
      </c>
      <c r="AN53" s="74">
        <f t="shared" si="35"/>
        <v>2.7605244996549345</v>
      </c>
      <c r="AO53" s="74">
        <f t="shared" si="36"/>
        <v>0.71888658845180586</v>
      </c>
      <c r="AP53" s="74">
        <f t="shared" si="37"/>
        <v>9.4062316284538511E-2</v>
      </c>
      <c r="AR53" s="74">
        <f t="shared" si="38"/>
        <v>2.5183630640083945</v>
      </c>
      <c r="AS53" s="74">
        <f t="shared" si="39"/>
        <v>1.2732365673542143</v>
      </c>
      <c r="AT53" s="74">
        <f t="shared" si="40"/>
        <v>0.17167381974248927</v>
      </c>
    </row>
    <row r="54" spans="1:46" s="58" customFormat="1" ht="12.75" thickBot="1" x14ac:dyDescent="0.25">
      <c r="A54" s="110" t="s">
        <v>294</v>
      </c>
      <c r="B54" s="46" t="s">
        <v>295</v>
      </c>
      <c r="D54" s="47">
        <f t="shared" si="41"/>
        <v>330000</v>
      </c>
      <c r="E54" s="47">
        <f t="shared" si="42"/>
        <v>250000</v>
      </c>
      <c r="F54" s="47">
        <f t="shared" si="43"/>
        <v>4000</v>
      </c>
      <c r="H54" s="59">
        <v>400000</v>
      </c>
      <c r="I54" s="60">
        <v>250000</v>
      </c>
      <c r="J54" s="60">
        <v>15000</v>
      </c>
      <c r="L54" s="61">
        <v>488126</v>
      </c>
      <c r="M54" s="61">
        <v>253356</v>
      </c>
      <c r="N54" s="62">
        <v>4000</v>
      </c>
      <c r="P54" s="60">
        <v>330000</v>
      </c>
      <c r="Q54" s="60">
        <v>300000</v>
      </c>
      <c r="R54" s="60">
        <v>23000</v>
      </c>
      <c r="T54" s="60">
        <v>387450</v>
      </c>
      <c r="U54" s="59">
        <v>619920</v>
      </c>
      <c r="V54" s="60">
        <v>42525</v>
      </c>
      <c r="X54" s="60">
        <v>396500</v>
      </c>
      <c r="Y54" s="60">
        <v>392700</v>
      </c>
      <c r="Z54" s="60">
        <v>23300</v>
      </c>
      <c r="AB54" s="75">
        <f t="shared" si="26"/>
        <v>2.4750000000000001</v>
      </c>
      <c r="AC54" s="75">
        <f t="shared" si="27"/>
        <v>2</v>
      </c>
      <c r="AD54" s="75">
        <f t="shared" si="28"/>
        <v>0.26666666666666666</v>
      </c>
      <c r="AF54" s="75">
        <f t="shared" si="29"/>
        <v>2.0281648590732719</v>
      </c>
      <c r="AG54" s="75">
        <f t="shared" si="30"/>
        <v>1.9735076335275266</v>
      </c>
      <c r="AH54" s="75">
        <f t="shared" si="31"/>
        <v>1</v>
      </c>
      <c r="AJ54" s="84">
        <f t="shared" si="32"/>
        <v>3</v>
      </c>
      <c r="AK54" s="74">
        <f t="shared" si="33"/>
        <v>1.6666666666666667</v>
      </c>
      <c r="AL54" s="75">
        <f t="shared" si="34"/>
        <v>0.17391304347826086</v>
      </c>
      <c r="AN54" s="75">
        <f t="shared" si="35"/>
        <v>2.5551684088269453</v>
      </c>
      <c r="AO54" s="75">
        <f t="shared" si="36"/>
        <v>0.80655568460446514</v>
      </c>
      <c r="AP54" s="75">
        <f t="shared" si="37"/>
        <v>9.4062316284538511E-2</v>
      </c>
      <c r="AR54" s="75">
        <f t="shared" si="38"/>
        <v>2.4968474148802016</v>
      </c>
      <c r="AS54" s="75">
        <f t="shared" si="39"/>
        <v>1.2732365673542143</v>
      </c>
      <c r="AT54" s="75">
        <f t="shared" si="40"/>
        <v>0.17167381974248927</v>
      </c>
    </row>
    <row r="55" spans="1:46" ht="12.75" thickBot="1" x14ac:dyDescent="0.25">
      <c r="A55" s="110"/>
      <c r="B55" s="41" t="s">
        <v>296</v>
      </c>
      <c r="D55" s="47">
        <f t="shared" si="41"/>
        <v>360000</v>
      </c>
      <c r="E55" s="47">
        <f t="shared" si="42"/>
        <v>250000</v>
      </c>
      <c r="F55" s="47">
        <f t="shared" si="43"/>
        <v>4000</v>
      </c>
      <c r="H55" s="48">
        <v>420000</v>
      </c>
      <c r="I55" s="44">
        <v>250000</v>
      </c>
      <c r="J55" s="44">
        <v>15000</v>
      </c>
      <c r="L55" s="49">
        <v>488126</v>
      </c>
      <c r="M55" s="49">
        <v>253356</v>
      </c>
      <c r="N55" s="45">
        <v>4000</v>
      </c>
      <c r="P55" s="44">
        <v>360000</v>
      </c>
      <c r="Q55" s="44">
        <f t="shared" ref="Q55:Q70" si="44">(+P55+(P55*70%))/2</f>
        <v>306000</v>
      </c>
      <c r="R55" s="44">
        <v>23000</v>
      </c>
      <c r="T55" s="48">
        <v>387450</v>
      </c>
      <c r="U55" s="48">
        <v>619920</v>
      </c>
      <c r="V55" s="44">
        <v>42525</v>
      </c>
      <c r="X55" s="44">
        <v>418200</v>
      </c>
      <c r="Y55" s="44">
        <v>392700</v>
      </c>
      <c r="Z55" s="44">
        <v>23300</v>
      </c>
      <c r="AB55" s="74">
        <f t="shared" si="26"/>
        <v>2.5714285714285716</v>
      </c>
      <c r="AC55" s="74">
        <f t="shared" si="27"/>
        <v>2</v>
      </c>
      <c r="AD55" s="74">
        <f t="shared" si="28"/>
        <v>0.26666666666666666</v>
      </c>
      <c r="AF55" s="74">
        <f t="shared" si="29"/>
        <v>2.2125434826253878</v>
      </c>
      <c r="AG55" s="74">
        <f t="shared" si="30"/>
        <v>1.9735076335275266</v>
      </c>
      <c r="AH55" s="74">
        <f t="shared" si="31"/>
        <v>1</v>
      </c>
      <c r="AJ55" s="83">
        <f t="shared" si="32"/>
        <v>3</v>
      </c>
      <c r="AK55" s="74">
        <f t="shared" si="33"/>
        <v>1.6339869281045751</v>
      </c>
      <c r="AL55" s="74">
        <f t="shared" si="34"/>
        <v>0.17391304347826086</v>
      </c>
      <c r="AN55" s="74">
        <f t="shared" si="35"/>
        <v>2.7874564459930316</v>
      </c>
      <c r="AO55" s="74">
        <f t="shared" si="36"/>
        <v>0.80655568460446514</v>
      </c>
      <c r="AP55" s="74">
        <f t="shared" si="37"/>
        <v>9.4062316284538511E-2</v>
      </c>
      <c r="AR55" s="74">
        <f t="shared" si="38"/>
        <v>2.5824964131994261</v>
      </c>
      <c r="AS55" s="74">
        <f t="shared" si="39"/>
        <v>1.2732365673542143</v>
      </c>
      <c r="AT55" s="74">
        <f t="shared" si="40"/>
        <v>0.17167381974248927</v>
      </c>
    </row>
    <row r="56" spans="1:46" ht="12.75" thickBot="1" x14ac:dyDescent="0.25">
      <c r="A56" s="110"/>
      <c r="B56" s="41" t="s">
        <v>297</v>
      </c>
      <c r="D56" s="47">
        <f t="shared" si="41"/>
        <v>220000</v>
      </c>
      <c r="E56" s="47">
        <f t="shared" si="42"/>
        <v>201494</v>
      </c>
      <c r="F56" s="47">
        <f t="shared" si="43"/>
        <v>4000</v>
      </c>
      <c r="H56" s="48">
        <v>300000</v>
      </c>
      <c r="I56" s="44">
        <v>250000</v>
      </c>
      <c r="J56" s="44">
        <v>15000</v>
      </c>
      <c r="L56" s="49">
        <v>301971</v>
      </c>
      <c r="M56" s="49">
        <v>201494</v>
      </c>
      <c r="N56" s="45">
        <v>4000</v>
      </c>
      <c r="P56" s="44">
        <v>220000</v>
      </c>
      <c r="Q56" s="44">
        <v>220000</v>
      </c>
      <c r="R56" s="44">
        <v>23000</v>
      </c>
      <c r="T56" s="48">
        <v>425250</v>
      </c>
      <c r="U56" s="48">
        <v>680400</v>
      </c>
      <c r="V56" s="44">
        <v>42525</v>
      </c>
      <c r="X56" s="44">
        <v>298000</v>
      </c>
      <c r="Y56" s="44">
        <v>392700</v>
      </c>
      <c r="Z56" s="44">
        <v>23300</v>
      </c>
      <c r="AB56" s="74">
        <f t="shared" si="26"/>
        <v>2.2000000000000002</v>
      </c>
      <c r="AC56" s="74">
        <f t="shared" si="27"/>
        <v>1.6119520000000001</v>
      </c>
      <c r="AD56" s="74">
        <f t="shared" si="28"/>
        <v>0.26666666666666666</v>
      </c>
      <c r="AF56" s="74">
        <f t="shared" si="29"/>
        <v>2.1856403429468392</v>
      </c>
      <c r="AG56" s="74">
        <f t="shared" si="30"/>
        <v>2</v>
      </c>
      <c r="AH56" s="74">
        <f t="shared" si="31"/>
        <v>1</v>
      </c>
      <c r="AJ56" s="83">
        <f t="shared" si="32"/>
        <v>3</v>
      </c>
      <c r="AK56" s="74">
        <f t="shared" si="33"/>
        <v>1.8317636363636363</v>
      </c>
      <c r="AL56" s="74">
        <f t="shared" si="34"/>
        <v>0.17391304347826086</v>
      </c>
      <c r="AN56" s="74">
        <f t="shared" si="35"/>
        <v>1.5520282186948853</v>
      </c>
      <c r="AO56" s="74">
        <f t="shared" si="36"/>
        <v>0.59228101116990006</v>
      </c>
      <c r="AP56" s="74">
        <f t="shared" si="37"/>
        <v>9.4062316284538511E-2</v>
      </c>
      <c r="AR56" s="74">
        <f t="shared" si="38"/>
        <v>2.2147651006711411</v>
      </c>
      <c r="AS56" s="74">
        <f t="shared" si="39"/>
        <v>1.0261981156098803</v>
      </c>
      <c r="AT56" s="74">
        <f t="shared" si="40"/>
        <v>0.17167381974248927</v>
      </c>
    </row>
    <row r="57" spans="1:46" ht="12.75" thickBot="1" x14ac:dyDescent="0.25">
      <c r="A57" s="110"/>
      <c r="B57" s="41" t="s">
        <v>298</v>
      </c>
      <c r="D57" s="47">
        <f t="shared" si="41"/>
        <v>220000</v>
      </c>
      <c r="E57" s="47">
        <f t="shared" si="42"/>
        <v>201494</v>
      </c>
      <c r="F57" s="47">
        <f t="shared" si="43"/>
        <v>4000</v>
      </c>
      <c r="H57" s="48">
        <v>300000</v>
      </c>
      <c r="I57" s="44">
        <v>250000</v>
      </c>
      <c r="J57" s="44">
        <v>15000</v>
      </c>
      <c r="L57" s="49">
        <v>301971</v>
      </c>
      <c r="M57" s="49">
        <v>201494</v>
      </c>
      <c r="N57" s="45">
        <v>4000</v>
      </c>
      <c r="P57" s="44">
        <v>220000</v>
      </c>
      <c r="Q57" s="44">
        <v>220000</v>
      </c>
      <c r="R57" s="44">
        <v>23000</v>
      </c>
      <c r="T57" s="48">
        <v>330750</v>
      </c>
      <c r="U57" s="48">
        <v>529200</v>
      </c>
      <c r="V57" s="44">
        <v>42525</v>
      </c>
      <c r="X57" s="44">
        <v>298000</v>
      </c>
      <c r="Y57" s="44">
        <v>392700</v>
      </c>
      <c r="Z57" s="44">
        <v>23300</v>
      </c>
      <c r="AB57" s="74">
        <f t="shared" si="26"/>
        <v>2.2000000000000002</v>
      </c>
      <c r="AC57" s="74">
        <f t="shared" si="27"/>
        <v>1.6119520000000001</v>
      </c>
      <c r="AD57" s="74">
        <f t="shared" si="28"/>
        <v>0.26666666666666666</v>
      </c>
      <c r="AF57" s="74">
        <f t="shared" si="29"/>
        <v>2.1856403429468392</v>
      </c>
      <c r="AG57" s="74">
        <f t="shared" si="30"/>
        <v>2</v>
      </c>
      <c r="AH57" s="74">
        <f t="shared" si="31"/>
        <v>1</v>
      </c>
      <c r="AJ57" s="83">
        <f t="shared" si="32"/>
        <v>3</v>
      </c>
      <c r="AK57" s="74">
        <f t="shared" si="33"/>
        <v>1.8317636363636363</v>
      </c>
      <c r="AL57" s="74">
        <f t="shared" si="34"/>
        <v>0.17391304347826086</v>
      </c>
      <c r="AN57" s="74">
        <f t="shared" si="35"/>
        <v>1.9954648526077097</v>
      </c>
      <c r="AO57" s="74">
        <f t="shared" si="36"/>
        <v>0.76150415721844289</v>
      </c>
      <c r="AP57" s="74">
        <f t="shared" si="37"/>
        <v>9.4062316284538511E-2</v>
      </c>
      <c r="AR57" s="74">
        <f t="shared" si="38"/>
        <v>2.2147651006711411</v>
      </c>
      <c r="AS57" s="74">
        <f t="shared" si="39"/>
        <v>1.0261981156098803</v>
      </c>
      <c r="AT57" s="74">
        <f t="shared" si="40"/>
        <v>0.17167381974248927</v>
      </c>
    </row>
    <row r="58" spans="1:46" ht="12.75" thickBot="1" x14ac:dyDescent="0.25">
      <c r="A58" s="110"/>
      <c r="B58" s="41" t="s">
        <v>299</v>
      </c>
      <c r="D58" s="47">
        <f t="shared" si="41"/>
        <v>300000</v>
      </c>
      <c r="E58" s="47">
        <f t="shared" si="42"/>
        <v>201494</v>
      </c>
      <c r="F58" s="47">
        <f t="shared" si="43"/>
        <v>4000</v>
      </c>
      <c r="H58" s="48">
        <v>350000</v>
      </c>
      <c r="I58" s="44">
        <v>250000</v>
      </c>
      <c r="J58" s="44">
        <v>15000</v>
      </c>
      <c r="L58" s="49">
        <v>301971</v>
      </c>
      <c r="M58" s="49">
        <v>201494</v>
      </c>
      <c r="N58" s="45">
        <v>4000</v>
      </c>
      <c r="P58" s="44">
        <v>300000</v>
      </c>
      <c r="Q58" s="44">
        <v>280000</v>
      </c>
      <c r="R58" s="44">
        <v>23000</v>
      </c>
      <c r="T58" s="48">
        <v>387450</v>
      </c>
      <c r="U58" s="48">
        <v>619920</v>
      </c>
      <c r="V58" s="44">
        <v>42525</v>
      </c>
      <c r="X58" s="44">
        <v>389700</v>
      </c>
      <c r="Y58" s="44">
        <v>392700</v>
      </c>
      <c r="Z58" s="44">
        <v>23300</v>
      </c>
      <c r="AB58" s="74">
        <f t="shared" si="26"/>
        <v>2.5714285714285716</v>
      </c>
      <c r="AC58" s="74">
        <f t="shared" si="27"/>
        <v>1.6119520000000001</v>
      </c>
      <c r="AD58" s="74">
        <f t="shared" si="28"/>
        <v>0.26666666666666666</v>
      </c>
      <c r="AF58" s="74">
        <f t="shared" si="29"/>
        <v>2.9804186494729628</v>
      </c>
      <c r="AG58" s="74">
        <f t="shared" si="30"/>
        <v>2</v>
      </c>
      <c r="AH58" s="74">
        <f t="shared" si="31"/>
        <v>1</v>
      </c>
      <c r="AJ58" s="83">
        <f t="shared" si="32"/>
        <v>3</v>
      </c>
      <c r="AK58" s="74">
        <f t="shared" si="33"/>
        <v>1.439242857142857</v>
      </c>
      <c r="AL58" s="74">
        <f t="shared" si="34"/>
        <v>0.17391304347826086</v>
      </c>
      <c r="AN58" s="74">
        <f t="shared" si="35"/>
        <v>2.3228803716608595</v>
      </c>
      <c r="AO58" s="74">
        <f t="shared" si="36"/>
        <v>0.65006452445476837</v>
      </c>
      <c r="AP58" s="74">
        <f t="shared" si="37"/>
        <v>9.4062316284538511E-2</v>
      </c>
      <c r="AR58" s="74">
        <f t="shared" si="38"/>
        <v>2.3094688221709005</v>
      </c>
      <c r="AS58" s="74">
        <f t="shared" si="39"/>
        <v>1.0261981156098803</v>
      </c>
      <c r="AT58" s="74">
        <f t="shared" si="40"/>
        <v>0.17167381974248927</v>
      </c>
    </row>
    <row r="59" spans="1:46" ht="12.75" thickBot="1" x14ac:dyDescent="0.25">
      <c r="A59" s="110"/>
      <c r="B59" s="41" t="s">
        <v>300</v>
      </c>
      <c r="D59" s="47">
        <f t="shared" si="41"/>
        <v>298000</v>
      </c>
      <c r="E59" s="47">
        <f t="shared" si="42"/>
        <v>201494</v>
      </c>
      <c r="F59" s="47">
        <f t="shared" si="43"/>
        <v>4000</v>
      </c>
      <c r="H59" s="48">
        <v>330000</v>
      </c>
      <c r="I59" s="44">
        <v>250000</v>
      </c>
      <c r="J59" s="44">
        <v>15000</v>
      </c>
      <c r="L59" s="49">
        <v>301971</v>
      </c>
      <c r="M59" s="49">
        <v>201494</v>
      </c>
      <c r="N59" s="45">
        <v>4000</v>
      </c>
      <c r="P59" s="44">
        <v>300000</v>
      </c>
      <c r="Q59" s="44">
        <v>280000</v>
      </c>
      <c r="R59" s="44">
        <v>23000</v>
      </c>
      <c r="T59" s="48">
        <v>368550</v>
      </c>
      <c r="U59" s="48">
        <v>589680</v>
      </c>
      <c r="V59" s="44">
        <v>42525</v>
      </c>
      <c r="X59" s="44">
        <v>298000</v>
      </c>
      <c r="Y59" s="44">
        <v>392700</v>
      </c>
      <c r="Z59" s="44">
        <v>23300</v>
      </c>
      <c r="AB59" s="74">
        <f t="shared" si="26"/>
        <v>2.709090909090909</v>
      </c>
      <c r="AC59" s="74">
        <f t="shared" si="27"/>
        <v>1.6119520000000001</v>
      </c>
      <c r="AD59" s="74">
        <f t="shared" si="28"/>
        <v>0.26666666666666666</v>
      </c>
      <c r="AF59" s="74">
        <f t="shared" si="29"/>
        <v>2.9605491918098097</v>
      </c>
      <c r="AG59" s="74">
        <f t="shared" si="30"/>
        <v>2</v>
      </c>
      <c r="AH59" s="74">
        <f t="shared" si="31"/>
        <v>1</v>
      </c>
      <c r="AJ59" s="83">
        <f t="shared" si="32"/>
        <v>2.98</v>
      </c>
      <c r="AK59" s="74">
        <f t="shared" si="33"/>
        <v>1.439242857142857</v>
      </c>
      <c r="AL59" s="74">
        <f t="shared" si="34"/>
        <v>0.17391304347826086</v>
      </c>
      <c r="AN59" s="74">
        <f t="shared" si="35"/>
        <v>2.4257224257224257</v>
      </c>
      <c r="AO59" s="74">
        <f t="shared" si="36"/>
        <v>0.68340116673450002</v>
      </c>
      <c r="AP59" s="74">
        <f t="shared" si="37"/>
        <v>9.4062316284538511E-2</v>
      </c>
      <c r="AR59" s="74">
        <f t="shared" si="38"/>
        <v>3</v>
      </c>
      <c r="AS59" s="74">
        <f t="shared" si="39"/>
        <v>1.0261981156098803</v>
      </c>
      <c r="AT59" s="74">
        <f t="shared" si="40"/>
        <v>0.17167381974248927</v>
      </c>
    </row>
    <row r="60" spans="1:46" ht="12.75" thickBot="1" x14ac:dyDescent="0.25">
      <c r="A60" s="110"/>
      <c r="B60" s="41" t="s">
        <v>301</v>
      </c>
      <c r="D60" s="47">
        <f t="shared" si="41"/>
        <v>334500</v>
      </c>
      <c r="E60" s="47">
        <f t="shared" si="42"/>
        <v>250000</v>
      </c>
      <c r="F60" s="47">
        <f t="shared" si="43"/>
        <v>4000</v>
      </c>
      <c r="H60" s="48">
        <v>400000</v>
      </c>
      <c r="I60" s="44">
        <v>250000</v>
      </c>
      <c r="J60" s="44">
        <v>15000</v>
      </c>
      <c r="L60" s="49">
        <v>353992</v>
      </c>
      <c r="M60" s="49">
        <v>281766</v>
      </c>
      <c r="N60" s="45">
        <v>4000</v>
      </c>
      <c r="P60" s="44">
        <v>345000</v>
      </c>
      <c r="Q60" s="44">
        <f t="shared" si="44"/>
        <v>293250</v>
      </c>
      <c r="R60" s="44">
        <v>23000</v>
      </c>
      <c r="T60" s="48">
        <v>453600</v>
      </c>
      <c r="U60" s="48">
        <v>725780</v>
      </c>
      <c r="V60" s="44">
        <v>42525</v>
      </c>
      <c r="X60" s="44">
        <v>334500</v>
      </c>
      <c r="Y60" s="44">
        <v>392700</v>
      </c>
      <c r="Z60" s="44">
        <v>23300</v>
      </c>
      <c r="AB60" s="74">
        <f t="shared" si="26"/>
        <v>2.50875</v>
      </c>
      <c r="AC60" s="74">
        <f t="shared" si="27"/>
        <v>2</v>
      </c>
      <c r="AD60" s="74">
        <f t="shared" si="28"/>
        <v>0.26666666666666666</v>
      </c>
      <c r="AF60" s="74">
        <f t="shared" si="29"/>
        <v>2.8348098262107619</v>
      </c>
      <c r="AG60" s="74">
        <f t="shared" si="30"/>
        <v>1.7745221211927629</v>
      </c>
      <c r="AH60" s="74">
        <f t="shared" si="31"/>
        <v>1</v>
      </c>
      <c r="AJ60" s="83">
        <f t="shared" si="32"/>
        <v>2.9086956521739129</v>
      </c>
      <c r="AK60" s="74">
        <f t="shared" si="33"/>
        <v>1.7050298380221653</v>
      </c>
      <c r="AL60" s="74">
        <f t="shared" si="34"/>
        <v>0.17391304347826086</v>
      </c>
      <c r="AN60" s="74">
        <f t="shared" si="35"/>
        <v>2.2123015873015874</v>
      </c>
      <c r="AO60" s="74">
        <f t="shared" si="36"/>
        <v>0.6889139959767423</v>
      </c>
      <c r="AP60" s="74">
        <f t="shared" si="37"/>
        <v>9.4062316284538511E-2</v>
      </c>
      <c r="AR60" s="74">
        <f t="shared" si="38"/>
        <v>3</v>
      </c>
      <c r="AS60" s="74">
        <f t="shared" si="39"/>
        <v>1.2732365673542143</v>
      </c>
      <c r="AT60" s="74">
        <f t="shared" si="40"/>
        <v>0.17167381974248927</v>
      </c>
    </row>
    <row r="61" spans="1:46" ht="12.75" thickBot="1" x14ac:dyDescent="0.25">
      <c r="A61" s="110"/>
      <c r="B61" s="41" t="s">
        <v>302</v>
      </c>
      <c r="D61" s="47">
        <f t="shared" si="41"/>
        <v>420000</v>
      </c>
      <c r="E61" s="47">
        <f t="shared" si="42"/>
        <v>250000</v>
      </c>
      <c r="F61" s="47">
        <f t="shared" si="43"/>
        <v>4000</v>
      </c>
      <c r="H61" s="48">
        <v>500000</v>
      </c>
      <c r="I61" s="44">
        <v>250000</v>
      </c>
      <c r="J61" s="44">
        <v>15000</v>
      </c>
      <c r="L61" s="61">
        <v>546854</v>
      </c>
      <c r="M61" s="49">
        <v>413038</v>
      </c>
      <c r="N61" s="45">
        <v>4000</v>
      </c>
      <c r="P61" s="44">
        <v>420000</v>
      </c>
      <c r="Q61" s="44">
        <f t="shared" si="44"/>
        <v>357000</v>
      </c>
      <c r="R61" s="44">
        <v>23000</v>
      </c>
      <c r="T61" s="48">
        <v>510300</v>
      </c>
      <c r="U61" s="48">
        <v>816480</v>
      </c>
      <c r="V61" s="44">
        <v>42525</v>
      </c>
      <c r="X61" s="44">
        <v>478600</v>
      </c>
      <c r="Y61" s="44">
        <v>392700</v>
      </c>
      <c r="Z61" s="44">
        <v>23300</v>
      </c>
      <c r="AB61" s="74">
        <f t="shared" si="26"/>
        <v>2.52</v>
      </c>
      <c r="AC61" s="74">
        <f t="shared" si="27"/>
        <v>2</v>
      </c>
      <c r="AD61" s="74">
        <f t="shared" si="28"/>
        <v>0.26666666666666666</v>
      </c>
      <c r="AF61" s="74">
        <f t="shared" si="29"/>
        <v>2.3040884769975167</v>
      </c>
      <c r="AG61" s="74">
        <f t="shared" si="30"/>
        <v>1.2105423714040839</v>
      </c>
      <c r="AH61" s="74">
        <f t="shared" si="31"/>
        <v>1</v>
      </c>
      <c r="AJ61" s="83">
        <f t="shared" si="32"/>
        <v>3</v>
      </c>
      <c r="AK61" s="74">
        <f t="shared" si="33"/>
        <v>1.4005602240896358</v>
      </c>
      <c r="AL61" s="74">
        <f t="shared" si="34"/>
        <v>0.17391304347826086</v>
      </c>
      <c r="AN61" s="74">
        <f t="shared" si="35"/>
        <v>2.4691358024691357</v>
      </c>
      <c r="AO61" s="74">
        <f t="shared" si="36"/>
        <v>0.61238487164413091</v>
      </c>
      <c r="AP61" s="74">
        <f t="shared" si="37"/>
        <v>9.4062316284538511E-2</v>
      </c>
      <c r="AR61" s="74">
        <f t="shared" si="38"/>
        <v>2.6326786460509819</v>
      </c>
      <c r="AS61" s="74">
        <f t="shared" si="39"/>
        <v>1.2732365673542143</v>
      </c>
      <c r="AT61" s="74">
        <f t="shared" si="40"/>
        <v>0.17167381974248927</v>
      </c>
    </row>
    <row r="62" spans="1:46" ht="12.75" thickBot="1" x14ac:dyDescent="0.25">
      <c r="A62" s="110"/>
      <c r="B62" s="41" t="s">
        <v>303</v>
      </c>
      <c r="D62" s="47">
        <f t="shared" si="41"/>
        <v>301971</v>
      </c>
      <c r="E62" s="47">
        <f t="shared" si="42"/>
        <v>201494</v>
      </c>
      <c r="F62" s="47">
        <f t="shared" si="43"/>
        <v>4000</v>
      </c>
      <c r="H62" s="48">
        <v>320000</v>
      </c>
      <c r="I62" s="44">
        <v>250000</v>
      </c>
      <c r="J62" s="44">
        <v>15000</v>
      </c>
      <c r="L62" s="49">
        <v>301971</v>
      </c>
      <c r="M62" s="49">
        <v>201494</v>
      </c>
      <c r="N62" s="45">
        <v>4000</v>
      </c>
      <c r="P62" s="44">
        <v>310000</v>
      </c>
      <c r="Q62" s="44">
        <v>300000</v>
      </c>
      <c r="R62" s="44">
        <v>23000</v>
      </c>
      <c r="T62" s="48">
        <v>387450</v>
      </c>
      <c r="U62" s="48">
        <v>619920</v>
      </c>
      <c r="V62" s="44">
        <v>42525</v>
      </c>
      <c r="X62" s="44">
        <v>364500</v>
      </c>
      <c r="Y62" s="44">
        <v>392700</v>
      </c>
      <c r="Z62" s="44">
        <v>23300</v>
      </c>
      <c r="AB62" s="74">
        <f t="shared" si="26"/>
        <v>2.8309781250000001</v>
      </c>
      <c r="AC62" s="74">
        <f t="shared" si="27"/>
        <v>1.6119520000000001</v>
      </c>
      <c r="AD62" s="74">
        <f t="shared" si="28"/>
        <v>0.26666666666666666</v>
      </c>
      <c r="AF62" s="74">
        <f t="shared" si="29"/>
        <v>3</v>
      </c>
      <c r="AG62" s="74">
        <f t="shared" si="30"/>
        <v>2</v>
      </c>
      <c r="AH62" s="74">
        <f t="shared" si="31"/>
        <v>1</v>
      </c>
      <c r="AJ62" s="83">
        <f t="shared" si="32"/>
        <v>2.9222999999999999</v>
      </c>
      <c r="AK62" s="74">
        <f t="shared" si="33"/>
        <v>1.3432933333333332</v>
      </c>
      <c r="AL62" s="74">
        <f t="shared" si="34"/>
        <v>0.17391304347826086</v>
      </c>
      <c r="AN62" s="74">
        <f t="shared" si="35"/>
        <v>2.3381416957026713</v>
      </c>
      <c r="AO62" s="74">
        <f t="shared" si="36"/>
        <v>0.65006452445476837</v>
      </c>
      <c r="AP62" s="74">
        <f t="shared" si="37"/>
        <v>9.4062316284538511E-2</v>
      </c>
      <c r="AR62" s="74">
        <f t="shared" si="38"/>
        <v>2.485358024691358</v>
      </c>
      <c r="AS62" s="74">
        <f t="shared" si="39"/>
        <v>1.0261981156098803</v>
      </c>
      <c r="AT62" s="74">
        <f t="shared" si="40"/>
        <v>0.17167381974248927</v>
      </c>
    </row>
    <row r="63" spans="1:46" ht="12.75" thickBot="1" x14ac:dyDescent="0.25">
      <c r="A63" s="110"/>
      <c r="B63" s="41" t="s">
        <v>304</v>
      </c>
      <c r="D63" s="47">
        <f t="shared" si="41"/>
        <v>426218</v>
      </c>
      <c r="E63" s="47">
        <f t="shared" si="42"/>
        <v>250000</v>
      </c>
      <c r="F63" s="47">
        <f t="shared" si="43"/>
        <v>4000</v>
      </c>
      <c r="H63" s="48">
        <v>500000</v>
      </c>
      <c r="I63" s="44">
        <v>250000</v>
      </c>
      <c r="J63" s="44">
        <v>15000</v>
      </c>
      <c r="L63" s="49">
        <v>426218</v>
      </c>
      <c r="M63" s="49">
        <v>253356</v>
      </c>
      <c r="N63" s="45">
        <v>4000</v>
      </c>
      <c r="P63" s="44">
        <v>450000</v>
      </c>
      <c r="Q63" s="44">
        <f t="shared" si="44"/>
        <v>382500</v>
      </c>
      <c r="R63" s="44">
        <v>23000</v>
      </c>
      <c r="T63" s="48">
        <v>652050</v>
      </c>
      <c r="U63" s="48">
        <v>1043280</v>
      </c>
      <c r="V63" s="44">
        <v>42525</v>
      </c>
      <c r="X63" s="44">
        <v>576800</v>
      </c>
      <c r="Y63" s="44">
        <v>392700</v>
      </c>
      <c r="Z63" s="44">
        <v>23300</v>
      </c>
      <c r="AB63" s="74">
        <f t="shared" si="26"/>
        <v>2.5573079999999999</v>
      </c>
      <c r="AC63" s="74">
        <f t="shared" si="27"/>
        <v>2</v>
      </c>
      <c r="AD63" s="74">
        <f t="shared" si="28"/>
        <v>0.26666666666666666</v>
      </c>
      <c r="AF63" s="74">
        <f t="shared" si="29"/>
        <v>3</v>
      </c>
      <c r="AG63" s="74">
        <f t="shared" si="30"/>
        <v>1.9735076335275266</v>
      </c>
      <c r="AH63" s="74">
        <f t="shared" si="31"/>
        <v>1</v>
      </c>
      <c r="AJ63" s="83">
        <f t="shared" si="32"/>
        <v>2.8414533333333334</v>
      </c>
      <c r="AK63" s="74">
        <f t="shared" si="33"/>
        <v>1.3071895424836601</v>
      </c>
      <c r="AL63" s="74">
        <f t="shared" si="34"/>
        <v>0.17391304347826086</v>
      </c>
      <c r="AN63" s="74">
        <f t="shared" si="35"/>
        <v>1.9609753853232115</v>
      </c>
      <c r="AO63" s="74">
        <f t="shared" si="36"/>
        <v>0.47925772563453722</v>
      </c>
      <c r="AP63" s="74">
        <f t="shared" si="37"/>
        <v>9.4062316284538511E-2</v>
      </c>
      <c r="AR63" s="74">
        <f t="shared" si="38"/>
        <v>2.2168065187239945</v>
      </c>
      <c r="AS63" s="74">
        <f t="shared" si="39"/>
        <v>1.2732365673542143</v>
      </c>
      <c r="AT63" s="74">
        <f t="shared" si="40"/>
        <v>0.17167381974248927</v>
      </c>
    </row>
    <row r="64" spans="1:46" ht="12.75" thickBot="1" x14ac:dyDescent="0.25">
      <c r="A64" s="110"/>
      <c r="B64" s="41" t="s">
        <v>305</v>
      </c>
      <c r="D64" s="47">
        <f t="shared" si="41"/>
        <v>380000</v>
      </c>
      <c r="E64" s="47">
        <f t="shared" si="42"/>
        <v>250000</v>
      </c>
      <c r="F64" s="47">
        <f t="shared" si="43"/>
        <v>4000</v>
      </c>
      <c r="H64" s="48">
        <v>450000</v>
      </c>
      <c r="I64" s="44">
        <v>250000</v>
      </c>
      <c r="J64" s="44">
        <v>15000</v>
      </c>
      <c r="L64" s="49">
        <v>426218</v>
      </c>
      <c r="M64" s="49">
        <v>253356</v>
      </c>
      <c r="N64" s="45">
        <v>4000</v>
      </c>
      <c r="P64" s="44">
        <v>380000</v>
      </c>
      <c r="Q64" s="44">
        <v>350000</v>
      </c>
      <c r="R64" s="44">
        <v>23000</v>
      </c>
      <c r="T64" s="48">
        <v>396900</v>
      </c>
      <c r="U64" s="48">
        <v>635040</v>
      </c>
      <c r="V64" s="44">
        <v>42525</v>
      </c>
      <c r="X64" s="44">
        <v>396500</v>
      </c>
      <c r="Y64" s="44">
        <v>392700</v>
      </c>
      <c r="Z64" s="44">
        <v>23300</v>
      </c>
      <c r="AB64" s="74">
        <f t="shared" si="26"/>
        <v>2.5333333333333332</v>
      </c>
      <c r="AC64" s="74">
        <f t="shared" si="27"/>
        <v>2</v>
      </c>
      <c r="AD64" s="74">
        <f t="shared" si="28"/>
        <v>0.26666666666666666</v>
      </c>
      <c r="AF64" s="74">
        <f t="shared" si="29"/>
        <v>2.6746876011806164</v>
      </c>
      <c r="AG64" s="74">
        <f t="shared" si="30"/>
        <v>1.9735076335275266</v>
      </c>
      <c r="AH64" s="74">
        <f t="shared" si="31"/>
        <v>1</v>
      </c>
      <c r="AJ64" s="83">
        <f t="shared" si="32"/>
        <v>3</v>
      </c>
      <c r="AK64" s="74">
        <f t="shared" si="33"/>
        <v>1.4285714285714286</v>
      </c>
      <c r="AL64" s="74">
        <f t="shared" si="34"/>
        <v>0.17391304347826086</v>
      </c>
      <c r="AN64" s="74">
        <f t="shared" si="35"/>
        <v>2.872260015117158</v>
      </c>
      <c r="AO64" s="74">
        <f t="shared" si="36"/>
        <v>0.78735197782816835</v>
      </c>
      <c r="AP64" s="74">
        <f t="shared" si="37"/>
        <v>9.4062316284538511E-2</v>
      </c>
      <c r="AR64" s="74">
        <f t="shared" si="38"/>
        <v>2.8751576292559897</v>
      </c>
      <c r="AS64" s="74">
        <f t="shared" si="39"/>
        <v>1.2732365673542143</v>
      </c>
      <c r="AT64" s="74">
        <f t="shared" si="40"/>
        <v>0.17167381974248927</v>
      </c>
    </row>
    <row r="65" spans="1:46" ht="12.75" thickBot="1" x14ac:dyDescent="0.25">
      <c r="A65" s="110"/>
      <c r="B65" s="41" t="s">
        <v>306</v>
      </c>
      <c r="D65" s="47">
        <f t="shared" si="41"/>
        <v>426218</v>
      </c>
      <c r="E65" s="47">
        <f t="shared" si="42"/>
        <v>250000</v>
      </c>
      <c r="F65" s="47">
        <f t="shared" si="43"/>
        <v>4000</v>
      </c>
      <c r="H65" s="48">
        <v>550000</v>
      </c>
      <c r="I65" s="44">
        <v>250000</v>
      </c>
      <c r="J65" s="44">
        <v>15000</v>
      </c>
      <c r="L65" s="49">
        <v>426218</v>
      </c>
      <c r="M65" s="49">
        <v>253356</v>
      </c>
      <c r="N65" s="45">
        <v>4000</v>
      </c>
      <c r="P65" s="44">
        <v>430000</v>
      </c>
      <c r="Q65" s="44">
        <f t="shared" si="44"/>
        <v>365500</v>
      </c>
      <c r="R65" s="44">
        <v>23000</v>
      </c>
      <c r="T65" s="48">
        <v>576450</v>
      </c>
      <c r="U65" s="48">
        <v>922320</v>
      </c>
      <c r="V65" s="44">
        <v>42525</v>
      </c>
      <c r="X65" s="44">
        <v>537600</v>
      </c>
      <c r="Y65" s="44">
        <v>392700</v>
      </c>
      <c r="Z65" s="44">
        <v>23300</v>
      </c>
      <c r="AB65" s="74">
        <f t="shared" si="26"/>
        <v>2.3248254545454548</v>
      </c>
      <c r="AC65" s="74">
        <f t="shared" si="27"/>
        <v>2</v>
      </c>
      <c r="AD65" s="74">
        <f t="shared" si="28"/>
        <v>0.26666666666666666</v>
      </c>
      <c r="AF65" s="74">
        <f t="shared" si="29"/>
        <v>3</v>
      </c>
      <c r="AG65" s="74">
        <f t="shared" si="30"/>
        <v>1.9735076335275266</v>
      </c>
      <c r="AH65" s="74">
        <f t="shared" si="31"/>
        <v>1</v>
      </c>
      <c r="AJ65" s="83">
        <f t="shared" si="32"/>
        <v>2.9736139534883721</v>
      </c>
      <c r="AK65" s="74">
        <f t="shared" si="33"/>
        <v>1.3679890560875514</v>
      </c>
      <c r="AL65" s="74">
        <f t="shared" si="34"/>
        <v>0.17391304347826086</v>
      </c>
      <c r="AN65" s="74">
        <f t="shared" si="35"/>
        <v>2.2181524850377308</v>
      </c>
      <c r="AO65" s="74">
        <f t="shared" si="36"/>
        <v>0.54211119784890272</v>
      </c>
      <c r="AP65" s="74">
        <f t="shared" si="37"/>
        <v>9.4062316284538511E-2</v>
      </c>
      <c r="AR65" s="74">
        <f t="shared" si="38"/>
        <v>2.3784486607142856</v>
      </c>
      <c r="AS65" s="74">
        <f t="shared" si="39"/>
        <v>1.2732365673542143</v>
      </c>
      <c r="AT65" s="74">
        <f t="shared" si="40"/>
        <v>0.17167381974248927</v>
      </c>
    </row>
    <row r="66" spans="1:46" ht="12.75" thickBot="1" x14ac:dyDescent="0.25">
      <c r="A66" s="110"/>
      <c r="B66" s="41" t="s">
        <v>307</v>
      </c>
      <c r="D66" s="47">
        <f t="shared" si="41"/>
        <v>426218</v>
      </c>
      <c r="E66" s="47">
        <f t="shared" si="42"/>
        <v>250000</v>
      </c>
      <c r="F66" s="47">
        <f t="shared" si="43"/>
        <v>4000</v>
      </c>
      <c r="H66" s="48">
        <v>500000</v>
      </c>
      <c r="I66" s="44">
        <v>250000</v>
      </c>
      <c r="J66" s="44">
        <v>15000</v>
      </c>
      <c r="L66" s="49">
        <v>426218</v>
      </c>
      <c r="M66" s="49">
        <v>253356</v>
      </c>
      <c r="N66" s="45">
        <v>4000</v>
      </c>
      <c r="P66" s="44">
        <v>450000</v>
      </c>
      <c r="Q66" s="44">
        <f t="shared" si="44"/>
        <v>382500</v>
      </c>
      <c r="R66" s="44">
        <v>23000</v>
      </c>
      <c r="T66" s="48">
        <v>623700</v>
      </c>
      <c r="U66" s="48">
        <v>997920</v>
      </c>
      <c r="V66" s="44">
        <v>42525</v>
      </c>
      <c r="X66" s="44">
        <v>537600</v>
      </c>
      <c r="Y66" s="44">
        <v>392700</v>
      </c>
      <c r="Z66" s="44">
        <v>23300</v>
      </c>
      <c r="AB66" s="74">
        <f t="shared" si="26"/>
        <v>2.5573079999999999</v>
      </c>
      <c r="AC66" s="74">
        <f t="shared" si="27"/>
        <v>2</v>
      </c>
      <c r="AD66" s="74">
        <f t="shared" si="28"/>
        <v>0.26666666666666666</v>
      </c>
      <c r="AF66" s="74">
        <f t="shared" si="29"/>
        <v>3</v>
      </c>
      <c r="AG66" s="74">
        <f t="shared" si="30"/>
        <v>1.9735076335275266</v>
      </c>
      <c r="AH66" s="74">
        <f t="shared" si="31"/>
        <v>1</v>
      </c>
      <c r="AJ66" s="83">
        <f t="shared" si="32"/>
        <v>2.8414533333333334</v>
      </c>
      <c r="AK66" s="74">
        <f t="shared" si="33"/>
        <v>1.3071895424836601</v>
      </c>
      <c r="AL66" s="74">
        <f t="shared" si="34"/>
        <v>0.17391304347826086</v>
      </c>
      <c r="AN66" s="74">
        <f t="shared" si="35"/>
        <v>2.05011063011063</v>
      </c>
      <c r="AO66" s="74">
        <f t="shared" si="36"/>
        <v>0.50104216770883436</v>
      </c>
      <c r="AP66" s="74">
        <f t="shared" si="37"/>
        <v>9.4062316284538511E-2</v>
      </c>
      <c r="AR66" s="74">
        <f t="shared" si="38"/>
        <v>2.3784486607142856</v>
      </c>
      <c r="AS66" s="74">
        <f t="shared" si="39"/>
        <v>1.2732365673542143</v>
      </c>
      <c r="AT66" s="74">
        <f t="shared" si="40"/>
        <v>0.17167381974248927</v>
      </c>
    </row>
    <row r="67" spans="1:46" ht="12.75" thickBot="1" x14ac:dyDescent="0.25">
      <c r="A67" s="110"/>
      <c r="B67" s="41" t="s">
        <v>308</v>
      </c>
      <c r="D67" s="47">
        <f t="shared" si="41"/>
        <v>426218</v>
      </c>
      <c r="E67" s="47">
        <f t="shared" si="42"/>
        <v>250000</v>
      </c>
      <c r="F67" s="47">
        <f t="shared" si="43"/>
        <v>4000</v>
      </c>
      <c r="H67" s="48">
        <v>450000</v>
      </c>
      <c r="I67" s="44">
        <v>250000</v>
      </c>
      <c r="J67" s="44">
        <v>15000</v>
      </c>
      <c r="L67" s="49">
        <v>426218</v>
      </c>
      <c r="M67" s="49">
        <v>253356</v>
      </c>
      <c r="N67" s="45">
        <v>4000</v>
      </c>
      <c r="P67" s="44">
        <v>430000</v>
      </c>
      <c r="Q67" s="44">
        <f t="shared" si="44"/>
        <v>365500</v>
      </c>
      <c r="R67" s="44">
        <v>23000</v>
      </c>
      <c r="T67" s="48">
        <v>500850</v>
      </c>
      <c r="U67" s="48">
        <v>801360</v>
      </c>
      <c r="V67" s="44">
        <v>42525</v>
      </c>
      <c r="X67" s="44">
        <v>537600</v>
      </c>
      <c r="Y67" s="44">
        <v>392700</v>
      </c>
      <c r="Z67" s="44">
        <v>23300</v>
      </c>
      <c r="AB67" s="74">
        <f t="shared" si="26"/>
        <v>2.8414533333333334</v>
      </c>
      <c r="AC67" s="74">
        <f t="shared" si="27"/>
        <v>2</v>
      </c>
      <c r="AD67" s="74">
        <f t="shared" si="28"/>
        <v>0.26666666666666666</v>
      </c>
      <c r="AF67" s="74">
        <f t="shared" si="29"/>
        <v>3</v>
      </c>
      <c r="AG67" s="74">
        <f t="shared" si="30"/>
        <v>1.9735076335275266</v>
      </c>
      <c r="AH67" s="74">
        <f t="shared" si="31"/>
        <v>1</v>
      </c>
      <c r="AJ67" s="83">
        <f t="shared" si="32"/>
        <v>2.9736139534883721</v>
      </c>
      <c r="AK67" s="74">
        <f t="shared" si="33"/>
        <v>1.3679890560875514</v>
      </c>
      <c r="AL67" s="74">
        <f t="shared" si="34"/>
        <v>0.17391304347826086</v>
      </c>
      <c r="AN67" s="74">
        <f t="shared" si="35"/>
        <v>2.5529679544773884</v>
      </c>
      <c r="AO67" s="74">
        <f t="shared" si="36"/>
        <v>0.62393930318458624</v>
      </c>
      <c r="AP67" s="74">
        <f t="shared" si="37"/>
        <v>9.4062316284538511E-2</v>
      </c>
      <c r="AR67" s="74">
        <f t="shared" si="38"/>
        <v>2.3784486607142856</v>
      </c>
      <c r="AS67" s="74">
        <f t="shared" si="39"/>
        <v>1.2732365673542143</v>
      </c>
      <c r="AT67" s="74">
        <f t="shared" si="40"/>
        <v>0.17167381974248927</v>
      </c>
    </row>
    <row r="68" spans="1:46" ht="12.75" thickBot="1" x14ac:dyDescent="0.25">
      <c r="A68" s="110"/>
      <c r="B68" s="41" t="s">
        <v>309</v>
      </c>
      <c r="D68" s="47">
        <f t="shared" si="41"/>
        <v>350000</v>
      </c>
      <c r="E68" s="47">
        <f t="shared" si="42"/>
        <v>250000</v>
      </c>
      <c r="F68" s="47">
        <f t="shared" si="43"/>
        <v>4000</v>
      </c>
      <c r="H68" s="48">
        <v>400000</v>
      </c>
      <c r="I68" s="44">
        <v>250000</v>
      </c>
      <c r="J68" s="44">
        <v>15000</v>
      </c>
      <c r="L68" s="49">
        <v>426218</v>
      </c>
      <c r="M68" s="49">
        <v>253356</v>
      </c>
      <c r="N68" s="45">
        <v>4000</v>
      </c>
      <c r="P68" s="44">
        <v>350000</v>
      </c>
      <c r="Q68" s="44">
        <v>320000</v>
      </c>
      <c r="R68" s="44">
        <v>23000</v>
      </c>
      <c r="T68" s="48">
        <v>387450</v>
      </c>
      <c r="U68" s="48">
        <v>619920</v>
      </c>
      <c r="V68" s="44">
        <v>42525</v>
      </c>
      <c r="X68" s="44">
        <v>396500</v>
      </c>
      <c r="Y68" s="44">
        <v>392700</v>
      </c>
      <c r="Z68" s="44">
        <v>23300</v>
      </c>
      <c r="AB68" s="74">
        <f t="shared" si="26"/>
        <v>2.625</v>
      </c>
      <c r="AC68" s="74">
        <f t="shared" si="27"/>
        <v>2</v>
      </c>
      <c r="AD68" s="74">
        <f t="shared" si="28"/>
        <v>0.26666666666666666</v>
      </c>
      <c r="AF68" s="74">
        <f t="shared" si="29"/>
        <v>2.463528053718989</v>
      </c>
      <c r="AG68" s="74">
        <f t="shared" si="30"/>
        <v>1.9735076335275266</v>
      </c>
      <c r="AH68" s="74">
        <f t="shared" si="31"/>
        <v>1</v>
      </c>
      <c r="AJ68" s="83">
        <f t="shared" si="32"/>
        <v>3</v>
      </c>
      <c r="AK68" s="74">
        <f t="shared" si="33"/>
        <v>1.5625</v>
      </c>
      <c r="AL68" s="74">
        <f t="shared" si="34"/>
        <v>0.17391304347826086</v>
      </c>
      <c r="AN68" s="74">
        <f t="shared" si="35"/>
        <v>2.7100271002710028</v>
      </c>
      <c r="AO68" s="74">
        <f t="shared" si="36"/>
        <v>0.80655568460446514</v>
      </c>
      <c r="AP68" s="74">
        <f t="shared" si="37"/>
        <v>9.4062316284538511E-2</v>
      </c>
      <c r="AR68" s="74">
        <f t="shared" si="38"/>
        <v>2.6481715006305171</v>
      </c>
      <c r="AS68" s="74">
        <f t="shared" si="39"/>
        <v>1.2732365673542143</v>
      </c>
      <c r="AT68" s="74">
        <f t="shared" si="40"/>
        <v>0.17167381974248927</v>
      </c>
    </row>
    <row r="69" spans="1:46" ht="12.75" thickBot="1" x14ac:dyDescent="0.25">
      <c r="A69" s="110"/>
      <c r="B69" s="41" t="s">
        <v>310</v>
      </c>
      <c r="D69" s="47">
        <f t="shared" si="41"/>
        <v>370000</v>
      </c>
      <c r="E69" s="47">
        <f t="shared" si="42"/>
        <v>250000</v>
      </c>
      <c r="F69" s="47">
        <f t="shared" si="43"/>
        <v>4000</v>
      </c>
      <c r="H69" s="48">
        <v>500000</v>
      </c>
      <c r="I69" s="44">
        <v>250000</v>
      </c>
      <c r="J69" s="44">
        <v>15000</v>
      </c>
      <c r="L69" s="49">
        <v>426218</v>
      </c>
      <c r="M69" s="49">
        <v>253356</v>
      </c>
      <c r="N69" s="45">
        <v>4000</v>
      </c>
      <c r="P69" s="44">
        <v>370000</v>
      </c>
      <c r="Q69" s="44">
        <v>330000</v>
      </c>
      <c r="R69" s="44">
        <v>23000</v>
      </c>
      <c r="T69" s="48">
        <v>425250</v>
      </c>
      <c r="U69" s="48">
        <v>680400</v>
      </c>
      <c r="V69" s="44">
        <v>42525</v>
      </c>
      <c r="X69" s="48">
        <v>418200</v>
      </c>
      <c r="Y69" s="44">
        <v>392700</v>
      </c>
      <c r="Z69" s="44">
        <v>23300</v>
      </c>
      <c r="AB69" s="74">
        <f t="shared" si="26"/>
        <v>2.2200000000000002</v>
      </c>
      <c r="AC69" s="74">
        <f t="shared" si="27"/>
        <v>2</v>
      </c>
      <c r="AD69" s="74">
        <f t="shared" si="28"/>
        <v>0.26666666666666666</v>
      </c>
      <c r="AF69" s="74">
        <f t="shared" si="29"/>
        <v>2.6043010853600741</v>
      </c>
      <c r="AG69" s="74">
        <f t="shared" si="30"/>
        <v>1.9735076335275266</v>
      </c>
      <c r="AH69" s="74">
        <f t="shared" si="31"/>
        <v>1</v>
      </c>
      <c r="AJ69" s="83">
        <f t="shared" si="32"/>
        <v>3</v>
      </c>
      <c r="AK69" s="74">
        <f t="shared" si="33"/>
        <v>1.5151515151515151</v>
      </c>
      <c r="AL69" s="74">
        <f t="shared" si="34"/>
        <v>0.17391304347826086</v>
      </c>
      <c r="AN69" s="74">
        <f t="shared" si="35"/>
        <v>2.6102292768959434</v>
      </c>
      <c r="AO69" s="74">
        <f t="shared" si="36"/>
        <v>0.73486184597295712</v>
      </c>
      <c r="AP69" s="74">
        <f t="shared" si="37"/>
        <v>9.4062316284538511E-2</v>
      </c>
      <c r="AR69" s="74">
        <f t="shared" si="38"/>
        <v>2.654232424677188</v>
      </c>
      <c r="AS69" s="74">
        <f t="shared" si="39"/>
        <v>1.2732365673542143</v>
      </c>
      <c r="AT69" s="74">
        <f t="shared" si="40"/>
        <v>0.17167381974248927</v>
      </c>
    </row>
    <row r="70" spans="1:46" ht="12.75" thickBot="1" x14ac:dyDescent="0.25">
      <c r="A70" s="110"/>
      <c r="B70" s="41" t="s">
        <v>311</v>
      </c>
      <c r="D70" s="47">
        <f t="shared" si="41"/>
        <v>400000</v>
      </c>
      <c r="E70" s="47">
        <f t="shared" si="42"/>
        <v>250000</v>
      </c>
      <c r="F70" s="47">
        <f t="shared" si="43"/>
        <v>4000</v>
      </c>
      <c r="H70" s="48">
        <v>450000</v>
      </c>
      <c r="I70" s="44">
        <v>250000</v>
      </c>
      <c r="J70" s="44">
        <v>15000</v>
      </c>
      <c r="L70" s="49">
        <v>426218</v>
      </c>
      <c r="M70" s="49">
        <v>253356</v>
      </c>
      <c r="N70" s="45">
        <v>4000</v>
      </c>
      <c r="P70" s="44">
        <v>400000</v>
      </c>
      <c r="Q70" s="44">
        <f t="shared" si="44"/>
        <v>340000</v>
      </c>
      <c r="R70" s="44">
        <v>23000</v>
      </c>
      <c r="T70" s="48">
        <v>529200</v>
      </c>
      <c r="U70" s="48">
        <v>846720</v>
      </c>
      <c r="V70" s="44">
        <v>42525</v>
      </c>
      <c r="X70" s="48">
        <v>439000</v>
      </c>
      <c r="Y70" s="44">
        <v>392700</v>
      </c>
      <c r="Z70" s="44">
        <v>23300</v>
      </c>
      <c r="AB70" s="74">
        <f t="shared" si="26"/>
        <v>2.6666666666666665</v>
      </c>
      <c r="AC70" s="74">
        <f t="shared" si="27"/>
        <v>2</v>
      </c>
      <c r="AD70" s="74">
        <f t="shared" si="28"/>
        <v>0.26666666666666666</v>
      </c>
      <c r="AF70" s="74">
        <f t="shared" si="29"/>
        <v>2.8154606328217016</v>
      </c>
      <c r="AG70" s="74">
        <f t="shared" si="30"/>
        <v>1.9735076335275266</v>
      </c>
      <c r="AH70" s="74">
        <f t="shared" si="31"/>
        <v>1</v>
      </c>
      <c r="AJ70" s="83">
        <f t="shared" si="32"/>
        <v>3</v>
      </c>
      <c r="AK70" s="74">
        <f t="shared" si="33"/>
        <v>1.4705882352941178</v>
      </c>
      <c r="AL70" s="74">
        <f t="shared" si="34"/>
        <v>0.17391304347826086</v>
      </c>
      <c r="AN70" s="74">
        <f t="shared" si="35"/>
        <v>2.2675736961451247</v>
      </c>
      <c r="AO70" s="74">
        <f t="shared" si="36"/>
        <v>0.59051398337112626</v>
      </c>
      <c r="AP70" s="74">
        <f t="shared" si="37"/>
        <v>9.4062316284538511E-2</v>
      </c>
      <c r="AR70" s="74">
        <f t="shared" si="38"/>
        <v>2.7334851936218678</v>
      </c>
      <c r="AS70" s="74">
        <f t="shared" si="39"/>
        <v>1.2732365673542143</v>
      </c>
      <c r="AT70" s="74">
        <f t="shared" si="40"/>
        <v>0.17167381974248927</v>
      </c>
    </row>
    <row r="71" spans="1:46" ht="12.75" thickBot="1" x14ac:dyDescent="0.25">
      <c r="A71" s="110"/>
      <c r="B71" s="41" t="s">
        <v>312</v>
      </c>
      <c r="D71" s="47">
        <f t="shared" si="41"/>
        <v>195000</v>
      </c>
      <c r="E71" s="47">
        <f t="shared" si="42"/>
        <v>170000</v>
      </c>
      <c r="F71" s="47">
        <f t="shared" si="43"/>
        <v>4000</v>
      </c>
      <c r="H71" s="48">
        <v>200000</v>
      </c>
      <c r="I71" s="44">
        <v>200000</v>
      </c>
      <c r="J71" s="44">
        <v>15000</v>
      </c>
      <c r="L71" s="49">
        <v>195000</v>
      </c>
      <c r="M71" s="49">
        <v>170000</v>
      </c>
      <c r="N71" s="45">
        <v>4000</v>
      </c>
      <c r="P71" s="44">
        <v>250000</v>
      </c>
      <c r="Q71" s="44">
        <v>250000</v>
      </c>
      <c r="R71" s="44">
        <v>23000</v>
      </c>
      <c r="T71" s="48">
        <v>264600</v>
      </c>
      <c r="U71" s="48">
        <v>423360</v>
      </c>
      <c r="V71" s="44">
        <v>42525</v>
      </c>
      <c r="X71" s="48">
        <v>238500</v>
      </c>
      <c r="Y71" s="48">
        <v>238500</v>
      </c>
      <c r="Z71" s="44">
        <v>23300</v>
      </c>
      <c r="AB71" s="74">
        <f t="shared" si="26"/>
        <v>2.9249999999999998</v>
      </c>
      <c r="AC71" s="74">
        <f t="shared" si="27"/>
        <v>1.7</v>
      </c>
      <c r="AD71" s="74">
        <f t="shared" si="28"/>
        <v>0.26666666666666666</v>
      </c>
      <c r="AF71" s="74">
        <f t="shared" si="29"/>
        <v>3</v>
      </c>
      <c r="AG71" s="74">
        <f t="shared" si="30"/>
        <v>2</v>
      </c>
      <c r="AH71" s="74">
        <f t="shared" si="31"/>
        <v>1</v>
      </c>
      <c r="AJ71" s="83">
        <f t="shared" si="32"/>
        <v>2.34</v>
      </c>
      <c r="AK71" s="74">
        <f t="shared" si="33"/>
        <v>1.36</v>
      </c>
      <c r="AL71" s="74">
        <f t="shared" si="34"/>
        <v>0.17391304347826086</v>
      </c>
      <c r="AN71" s="74">
        <f t="shared" si="35"/>
        <v>2.2108843537414966</v>
      </c>
      <c r="AO71" s="74">
        <f t="shared" si="36"/>
        <v>0.80309901738473166</v>
      </c>
      <c r="AP71" s="74">
        <f t="shared" si="37"/>
        <v>9.4062316284538511E-2</v>
      </c>
      <c r="AR71" s="74">
        <f t="shared" si="38"/>
        <v>2.4528301886792452</v>
      </c>
      <c r="AS71" s="74">
        <f t="shared" si="39"/>
        <v>1.4255765199161425</v>
      </c>
      <c r="AT71" s="74">
        <f t="shared" si="40"/>
        <v>0.17167381974248927</v>
      </c>
    </row>
    <row r="72" spans="1:46" ht="12.75" thickBot="1" x14ac:dyDescent="0.25">
      <c r="A72" s="110" t="s">
        <v>278</v>
      </c>
      <c r="B72" s="41" t="s">
        <v>313</v>
      </c>
      <c r="D72" s="47">
        <f t="shared" si="41"/>
        <v>400000</v>
      </c>
      <c r="E72" s="47">
        <f t="shared" si="42"/>
        <v>250000</v>
      </c>
      <c r="F72" s="47">
        <f t="shared" si="43"/>
        <v>4000</v>
      </c>
      <c r="H72" s="48">
        <v>500000</v>
      </c>
      <c r="I72" s="44">
        <v>250000</v>
      </c>
      <c r="J72" s="44">
        <v>15000</v>
      </c>
      <c r="L72" s="49">
        <v>426218</v>
      </c>
      <c r="M72" s="49">
        <v>253356</v>
      </c>
      <c r="N72" s="45">
        <v>4000</v>
      </c>
      <c r="P72" s="44">
        <v>400000</v>
      </c>
      <c r="Q72" s="44">
        <f>(+P72+(P72*70%))/2</f>
        <v>340000</v>
      </c>
      <c r="R72" s="44">
        <v>23000</v>
      </c>
      <c r="T72" s="48">
        <v>850500</v>
      </c>
      <c r="U72" s="48">
        <v>1701000</v>
      </c>
      <c r="V72" s="44">
        <v>42525</v>
      </c>
      <c r="X72" s="48">
        <v>543600</v>
      </c>
      <c r="Y72" s="44">
        <v>392700</v>
      </c>
      <c r="Z72" s="44">
        <v>23300</v>
      </c>
      <c r="AB72" s="74">
        <f t="shared" si="26"/>
        <v>2.4</v>
      </c>
      <c r="AC72" s="74">
        <f t="shared" si="27"/>
        <v>2</v>
      </c>
      <c r="AD72" s="74">
        <f t="shared" si="28"/>
        <v>0.26666666666666666</v>
      </c>
      <c r="AF72" s="74">
        <f t="shared" si="29"/>
        <v>2.8154606328217016</v>
      </c>
      <c r="AG72" s="74">
        <f t="shared" si="30"/>
        <v>1.9735076335275266</v>
      </c>
      <c r="AH72" s="74">
        <f t="shared" si="31"/>
        <v>1</v>
      </c>
      <c r="AJ72" s="83">
        <f t="shared" si="32"/>
        <v>3</v>
      </c>
      <c r="AK72" s="74">
        <f t="shared" si="33"/>
        <v>1.4705882352941178</v>
      </c>
      <c r="AL72" s="74">
        <f t="shared" si="34"/>
        <v>0.17391304347826086</v>
      </c>
      <c r="AN72" s="74">
        <f t="shared" si="35"/>
        <v>1.4109347442680775</v>
      </c>
      <c r="AO72" s="74">
        <f t="shared" si="36"/>
        <v>0.29394473838918284</v>
      </c>
      <c r="AP72" s="74">
        <f t="shared" si="37"/>
        <v>9.4062316284538511E-2</v>
      </c>
      <c r="AR72" s="74">
        <f t="shared" si="38"/>
        <v>2.2075055187637971</v>
      </c>
      <c r="AS72" s="74">
        <f t="shared" si="39"/>
        <v>1.2732365673542143</v>
      </c>
      <c r="AT72" s="74">
        <f t="shared" si="40"/>
        <v>0.17167381974248927</v>
      </c>
    </row>
    <row r="73" spans="1:46" ht="12.75" thickBot="1" x14ac:dyDescent="0.25">
      <c r="A73" s="110"/>
      <c r="B73" s="41" t="s">
        <v>314</v>
      </c>
      <c r="D73" s="47">
        <f t="shared" si="41"/>
        <v>426218</v>
      </c>
      <c r="E73" s="47">
        <f t="shared" si="42"/>
        <v>250000</v>
      </c>
      <c r="F73" s="47">
        <f t="shared" si="43"/>
        <v>4000</v>
      </c>
      <c r="H73" s="48">
        <v>500000</v>
      </c>
      <c r="I73" s="44">
        <v>250000</v>
      </c>
      <c r="J73" s="44">
        <v>15000</v>
      </c>
      <c r="L73" s="49">
        <v>426218</v>
      </c>
      <c r="M73" s="49">
        <v>253356</v>
      </c>
      <c r="N73" s="45">
        <v>4000</v>
      </c>
      <c r="P73" s="44">
        <v>440000</v>
      </c>
      <c r="Q73" s="44">
        <f t="shared" ref="Q73:Q77" si="45">(+P73+(P73*70%))/2</f>
        <v>374000</v>
      </c>
      <c r="R73" s="44">
        <v>23000</v>
      </c>
      <c r="T73" s="48">
        <v>491400</v>
      </c>
      <c r="U73" s="48">
        <v>786240</v>
      </c>
      <c r="V73" s="44">
        <v>42525</v>
      </c>
      <c r="X73" s="48">
        <v>543600</v>
      </c>
      <c r="Y73" s="44">
        <v>392700</v>
      </c>
      <c r="Z73" s="44">
        <v>23300</v>
      </c>
      <c r="AB73" s="74">
        <f t="shared" si="26"/>
        <v>2.5573079999999999</v>
      </c>
      <c r="AC73" s="74">
        <f t="shared" si="27"/>
        <v>2</v>
      </c>
      <c r="AD73" s="74">
        <f t="shared" si="28"/>
        <v>0.26666666666666666</v>
      </c>
      <c r="AF73" s="74">
        <f t="shared" si="29"/>
        <v>3</v>
      </c>
      <c r="AG73" s="74">
        <f t="shared" si="30"/>
        <v>1.9735076335275266</v>
      </c>
      <c r="AH73" s="74">
        <f t="shared" si="31"/>
        <v>1</v>
      </c>
      <c r="AJ73" s="83">
        <f t="shared" si="32"/>
        <v>2.9060318181818183</v>
      </c>
      <c r="AK73" s="74">
        <f t="shared" si="33"/>
        <v>1.3368983957219251</v>
      </c>
      <c r="AL73" s="74">
        <f t="shared" si="34"/>
        <v>0.17391304347826086</v>
      </c>
      <c r="AN73" s="74">
        <f t="shared" si="35"/>
        <v>2.602063492063492</v>
      </c>
      <c r="AO73" s="74">
        <f t="shared" si="36"/>
        <v>0.63593813593813597</v>
      </c>
      <c r="AP73" s="74">
        <f t="shared" si="37"/>
        <v>9.4062316284538511E-2</v>
      </c>
      <c r="AR73" s="74">
        <f t="shared" si="38"/>
        <v>2.35219646799117</v>
      </c>
      <c r="AS73" s="74">
        <f t="shared" si="39"/>
        <v>1.2732365673542143</v>
      </c>
      <c r="AT73" s="74">
        <f t="shared" si="40"/>
        <v>0.17167381974248927</v>
      </c>
    </row>
    <row r="74" spans="1:46" ht="12.75" thickBot="1" x14ac:dyDescent="0.25">
      <c r="A74" s="110"/>
      <c r="B74" s="41" t="s">
        <v>315</v>
      </c>
      <c r="D74" s="47">
        <f t="shared" si="41"/>
        <v>426218</v>
      </c>
      <c r="E74" s="47">
        <f t="shared" si="42"/>
        <v>250000</v>
      </c>
      <c r="F74" s="47">
        <f t="shared" si="43"/>
        <v>4000</v>
      </c>
      <c r="H74" s="48">
        <v>600000</v>
      </c>
      <c r="I74" s="44">
        <v>250000</v>
      </c>
      <c r="J74" s="44">
        <v>15000</v>
      </c>
      <c r="L74" s="49">
        <v>426218</v>
      </c>
      <c r="M74" s="49">
        <v>253356</v>
      </c>
      <c r="N74" s="45">
        <v>4000</v>
      </c>
      <c r="P74" s="44">
        <v>460000</v>
      </c>
      <c r="Q74" s="44">
        <f t="shared" si="45"/>
        <v>391000</v>
      </c>
      <c r="R74" s="44">
        <v>23000</v>
      </c>
      <c r="T74" s="48">
        <v>548100</v>
      </c>
      <c r="U74" s="48">
        <v>876960</v>
      </c>
      <c r="V74" s="44">
        <v>42525</v>
      </c>
      <c r="X74" s="48">
        <v>543600</v>
      </c>
      <c r="Y74" s="44">
        <v>392700</v>
      </c>
      <c r="Z74" s="44">
        <v>23300</v>
      </c>
      <c r="AB74" s="74">
        <f t="shared" si="26"/>
        <v>2.1310899999999999</v>
      </c>
      <c r="AC74" s="74">
        <f t="shared" si="27"/>
        <v>2</v>
      </c>
      <c r="AD74" s="74">
        <f t="shared" si="28"/>
        <v>0.26666666666666666</v>
      </c>
      <c r="AF74" s="74">
        <f t="shared" si="29"/>
        <v>3</v>
      </c>
      <c r="AG74" s="74">
        <f t="shared" si="30"/>
        <v>1.9735076335275266</v>
      </c>
      <c r="AH74" s="74">
        <f t="shared" si="31"/>
        <v>1</v>
      </c>
      <c r="AJ74" s="83">
        <f t="shared" si="32"/>
        <v>2.7796826086956523</v>
      </c>
      <c r="AK74" s="74">
        <f t="shared" si="33"/>
        <v>1.2787723785166241</v>
      </c>
      <c r="AL74" s="74">
        <f t="shared" si="34"/>
        <v>0.17391304347826086</v>
      </c>
      <c r="AN74" s="74">
        <f t="shared" si="35"/>
        <v>2.3328845101258895</v>
      </c>
      <c r="AO74" s="74">
        <f t="shared" si="36"/>
        <v>0.57015143222039777</v>
      </c>
      <c r="AP74" s="74">
        <f t="shared" si="37"/>
        <v>9.4062316284538511E-2</v>
      </c>
      <c r="AR74" s="74">
        <f t="shared" si="38"/>
        <v>2.35219646799117</v>
      </c>
      <c r="AS74" s="74">
        <f t="shared" si="39"/>
        <v>1.2732365673542143</v>
      </c>
      <c r="AT74" s="74">
        <f t="shared" si="40"/>
        <v>0.17167381974248927</v>
      </c>
    </row>
    <row r="75" spans="1:46" ht="12.75" thickBot="1" x14ac:dyDescent="0.25">
      <c r="A75" s="110"/>
      <c r="B75" s="41" t="s">
        <v>316</v>
      </c>
      <c r="D75" s="47">
        <f t="shared" si="41"/>
        <v>320000</v>
      </c>
      <c r="E75" s="47">
        <f t="shared" si="42"/>
        <v>250000</v>
      </c>
      <c r="F75" s="47">
        <f t="shared" si="43"/>
        <v>4000</v>
      </c>
      <c r="H75" s="48">
        <v>320000</v>
      </c>
      <c r="I75" s="44">
        <v>250000</v>
      </c>
      <c r="J75" s="44">
        <v>15000</v>
      </c>
      <c r="L75" s="49">
        <v>385150</v>
      </c>
      <c r="M75" s="49">
        <v>304565</v>
      </c>
      <c r="N75" s="45">
        <v>4000</v>
      </c>
      <c r="P75" s="44">
        <v>320000</v>
      </c>
      <c r="Q75" s="44">
        <v>300000</v>
      </c>
      <c r="R75" s="44">
        <v>23000</v>
      </c>
      <c r="T75" s="48">
        <v>359100</v>
      </c>
      <c r="U75" s="48">
        <v>574560</v>
      </c>
      <c r="V75" s="44">
        <v>42525</v>
      </c>
      <c r="X75" s="48">
        <v>415200</v>
      </c>
      <c r="Y75" s="44">
        <v>392700</v>
      </c>
      <c r="Z75" s="44">
        <v>23300</v>
      </c>
      <c r="AB75" s="74">
        <f t="shared" si="26"/>
        <v>3</v>
      </c>
      <c r="AC75" s="74">
        <f t="shared" si="27"/>
        <v>2</v>
      </c>
      <c r="AD75" s="74">
        <f t="shared" si="28"/>
        <v>0.26666666666666666</v>
      </c>
      <c r="AF75" s="74">
        <f t="shared" si="29"/>
        <v>2.4925353758275994</v>
      </c>
      <c r="AG75" s="74">
        <f t="shared" si="30"/>
        <v>1.6416856828591597</v>
      </c>
      <c r="AH75" s="74">
        <f t="shared" si="31"/>
        <v>1</v>
      </c>
      <c r="AJ75" s="83">
        <f t="shared" si="32"/>
        <v>3</v>
      </c>
      <c r="AK75" s="74">
        <f t="shared" si="33"/>
        <v>1.6666666666666667</v>
      </c>
      <c r="AL75" s="74">
        <f t="shared" si="34"/>
        <v>0.17391304347826086</v>
      </c>
      <c r="AN75" s="74">
        <f t="shared" si="35"/>
        <v>2.6733500417710943</v>
      </c>
      <c r="AO75" s="74">
        <f t="shared" si="36"/>
        <v>0.87023113338902813</v>
      </c>
      <c r="AP75" s="74">
        <f t="shared" si="37"/>
        <v>9.4062316284538511E-2</v>
      </c>
      <c r="AR75" s="74">
        <f t="shared" si="38"/>
        <v>2.3121387283236996</v>
      </c>
      <c r="AS75" s="74">
        <f t="shared" si="39"/>
        <v>1.2732365673542143</v>
      </c>
      <c r="AT75" s="74">
        <f t="shared" si="40"/>
        <v>0.17167381974248927</v>
      </c>
    </row>
    <row r="76" spans="1:46" ht="12.75" thickBot="1" x14ac:dyDescent="0.25">
      <c r="A76" s="110"/>
      <c r="B76" s="41" t="s">
        <v>317</v>
      </c>
      <c r="D76" s="47">
        <f t="shared" si="41"/>
        <v>320000</v>
      </c>
      <c r="E76" s="47">
        <f t="shared" si="42"/>
        <v>250000</v>
      </c>
      <c r="F76" s="47">
        <f t="shared" si="43"/>
        <v>4000</v>
      </c>
      <c r="H76" s="48">
        <v>350000</v>
      </c>
      <c r="I76" s="44">
        <v>250000</v>
      </c>
      <c r="J76" s="44">
        <v>15000</v>
      </c>
      <c r="L76" s="61">
        <v>385150</v>
      </c>
      <c r="M76" s="49">
        <v>304565</v>
      </c>
      <c r="N76" s="45">
        <v>4000</v>
      </c>
      <c r="P76" s="44">
        <v>320000</v>
      </c>
      <c r="Q76" s="44">
        <v>300000</v>
      </c>
      <c r="R76" s="44">
        <v>23000</v>
      </c>
      <c r="T76" s="48">
        <v>387450</v>
      </c>
      <c r="U76" s="48">
        <v>619920</v>
      </c>
      <c r="V76" s="44">
        <v>42525</v>
      </c>
      <c r="X76" s="48">
        <v>415200</v>
      </c>
      <c r="Y76" s="44">
        <v>392700</v>
      </c>
      <c r="Z76" s="44">
        <v>23300</v>
      </c>
      <c r="AB76" s="74">
        <f t="shared" si="26"/>
        <v>2.7428571428571429</v>
      </c>
      <c r="AC76" s="74">
        <f t="shared" si="27"/>
        <v>2</v>
      </c>
      <c r="AD76" s="74">
        <f t="shared" si="28"/>
        <v>0.26666666666666666</v>
      </c>
      <c r="AF76" s="74">
        <f t="shared" si="29"/>
        <v>2.4925353758275994</v>
      </c>
      <c r="AG76" s="74">
        <f t="shared" si="30"/>
        <v>1.6416856828591597</v>
      </c>
      <c r="AH76" s="74">
        <f t="shared" si="31"/>
        <v>1</v>
      </c>
      <c r="AJ76" s="83">
        <f t="shared" si="32"/>
        <v>3</v>
      </c>
      <c r="AK76" s="74">
        <f t="shared" si="33"/>
        <v>1.6666666666666667</v>
      </c>
      <c r="AL76" s="74">
        <f t="shared" si="34"/>
        <v>0.17391304347826086</v>
      </c>
      <c r="AN76" s="74">
        <f t="shared" si="35"/>
        <v>2.477739063104917</v>
      </c>
      <c r="AO76" s="74">
        <f t="shared" si="36"/>
        <v>0.80655568460446514</v>
      </c>
      <c r="AP76" s="74">
        <f t="shared" si="37"/>
        <v>9.4062316284538511E-2</v>
      </c>
      <c r="AR76" s="74">
        <f t="shared" si="38"/>
        <v>2.3121387283236996</v>
      </c>
      <c r="AS76" s="74">
        <f t="shared" si="39"/>
        <v>1.2732365673542143</v>
      </c>
      <c r="AT76" s="74">
        <f t="shared" si="40"/>
        <v>0.17167381974248927</v>
      </c>
    </row>
    <row r="77" spans="1:46" ht="12.75" thickBot="1" x14ac:dyDescent="0.25">
      <c r="A77" s="110"/>
      <c r="B77" s="41" t="s">
        <v>318</v>
      </c>
      <c r="D77" s="47">
        <f t="shared" si="41"/>
        <v>460000</v>
      </c>
      <c r="E77" s="47">
        <f t="shared" si="42"/>
        <v>250000</v>
      </c>
      <c r="F77" s="47">
        <f t="shared" si="43"/>
        <v>4000</v>
      </c>
      <c r="H77" s="48">
        <v>550000</v>
      </c>
      <c r="I77" s="44">
        <v>250000</v>
      </c>
      <c r="J77" s="44">
        <v>15000</v>
      </c>
      <c r="L77" s="49">
        <v>707984</v>
      </c>
      <c r="M77" s="49">
        <v>415900</v>
      </c>
      <c r="N77" s="45">
        <v>4000</v>
      </c>
      <c r="P77" s="44">
        <v>460000</v>
      </c>
      <c r="Q77" s="44">
        <f t="shared" si="45"/>
        <v>391000</v>
      </c>
      <c r="R77" s="44">
        <v>23000</v>
      </c>
      <c r="T77" s="48">
        <v>567000</v>
      </c>
      <c r="U77" s="48">
        <v>907200</v>
      </c>
      <c r="V77" s="44">
        <v>42525</v>
      </c>
      <c r="X77" s="48">
        <v>598700</v>
      </c>
      <c r="Y77" s="44">
        <v>392700</v>
      </c>
      <c r="Z77" s="44">
        <v>23300</v>
      </c>
      <c r="AB77" s="74">
        <f t="shared" si="26"/>
        <v>2.5090909090909093</v>
      </c>
      <c r="AC77" s="74">
        <f t="shared" si="27"/>
        <v>2</v>
      </c>
      <c r="AD77" s="74">
        <f t="shared" si="28"/>
        <v>0.26666666666666666</v>
      </c>
      <c r="AF77" s="74">
        <f t="shared" si="29"/>
        <v>1.9491965920133789</v>
      </c>
      <c r="AG77" s="74">
        <f t="shared" si="30"/>
        <v>1.202212070209185</v>
      </c>
      <c r="AH77" s="74">
        <f t="shared" si="31"/>
        <v>1</v>
      </c>
      <c r="AJ77" s="83">
        <f t="shared" si="32"/>
        <v>3</v>
      </c>
      <c r="AK77" s="74">
        <f t="shared" si="33"/>
        <v>1.2787723785166241</v>
      </c>
      <c r="AL77" s="74">
        <f t="shared" si="34"/>
        <v>0.17391304347826086</v>
      </c>
      <c r="AN77" s="74">
        <f t="shared" si="35"/>
        <v>2.4338624338624339</v>
      </c>
      <c r="AO77" s="74">
        <f t="shared" si="36"/>
        <v>0.55114638447971787</v>
      </c>
      <c r="AP77" s="74">
        <f t="shared" si="37"/>
        <v>9.4062316284538511E-2</v>
      </c>
      <c r="AR77" s="74">
        <f t="shared" si="38"/>
        <v>2.304994154000334</v>
      </c>
      <c r="AS77" s="74">
        <f t="shared" si="39"/>
        <v>1.2732365673542143</v>
      </c>
      <c r="AT77" s="74">
        <f t="shared" si="40"/>
        <v>0.17167381974248927</v>
      </c>
    </row>
    <row r="78" spans="1:46" ht="11.25" customHeight="1" thickBot="1" x14ac:dyDescent="0.25">
      <c r="A78" s="110" t="s">
        <v>319</v>
      </c>
      <c r="B78" s="41" t="s">
        <v>320</v>
      </c>
      <c r="D78" s="47">
        <f t="shared" si="41"/>
        <v>350000</v>
      </c>
      <c r="E78" s="47">
        <f t="shared" si="42"/>
        <v>250000</v>
      </c>
      <c r="F78" s="47">
        <f t="shared" si="43"/>
        <v>4000</v>
      </c>
      <c r="H78" s="48">
        <v>450000</v>
      </c>
      <c r="I78" s="44">
        <v>250000</v>
      </c>
      <c r="J78" s="44">
        <v>15000</v>
      </c>
      <c r="L78" s="49">
        <v>426218</v>
      </c>
      <c r="M78" s="49">
        <v>253356</v>
      </c>
      <c r="N78" s="45">
        <v>4000</v>
      </c>
      <c r="P78" s="44">
        <v>350000</v>
      </c>
      <c r="Q78" s="44">
        <v>320000</v>
      </c>
      <c r="R78" s="44">
        <v>23000</v>
      </c>
      <c r="T78" s="48">
        <v>453600</v>
      </c>
      <c r="U78" s="48">
        <v>725760</v>
      </c>
      <c r="V78" s="44">
        <v>42525</v>
      </c>
      <c r="X78" s="48">
        <v>536700</v>
      </c>
      <c r="Y78" s="44">
        <v>392700</v>
      </c>
      <c r="Z78" s="44">
        <v>23300</v>
      </c>
      <c r="AB78" s="74">
        <f t="shared" si="26"/>
        <v>2.3333333333333335</v>
      </c>
      <c r="AC78" s="74">
        <f t="shared" si="27"/>
        <v>2</v>
      </c>
      <c r="AD78" s="74">
        <f t="shared" si="28"/>
        <v>0.26666666666666666</v>
      </c>
      <c r="AF78" s="74">
        <f t="shared" si="29"/>
        <v>2.463528053718989</v>
      </c>
      <c r="AG78" s="74">
        <f t="shared" si="30"/>
        <v>1.9735076335275266</v>
      </c>
      <c r="AH78" s="74">
        <f t="shared" si="31"/>
        <v>1</v>
      </c>
      <c r="AJ78" s="83">
        <f t="shared" si="32"/>
        <v>3</v>
      </c>
      <c r="AK78" s="74">
        <f t="shared" si="33"/>
        <v>1.5625</v>
      </c>
      <c r="AL78" s="74">
        <f t="shared" si="34"/>
        <v>0.17391304347826086</v>
      </c>
      <c r="AN78" s="74">
        <f t="shared" si="35"/>
        <v>2.3148148148148149</v>
      </c>
      <c r="AO78" s="74">
        <f t="shared" si="36"/>
        <v>0.68893298059964725</v>
      </c>
      <c r="AP78" s="74">
        <f t="shared" si="37"/>
        <v>9.4062316284538511E-2</v>
      </c>
      <c r="AR78" s="74">
        <f t="shared" si="38"/>
        <v>1.9564002235885969</v>
      </c>
      <c r="AS78" s="74">
        <f t="shared" si="39"/>
        <v>1.2732365673542143</v>
      </c>
      <c r="AT78" s="74">
        <f t="shared" si="40"/>
        <v>0.17167381974248927</v>
      </c>
    </row>
    <row r="79" spans="1:46" ht="11.25" customHeight="1" thickBot="1" x14ac:dyDescent="0.25">
      <c r="A79" s="110"/>
      <c r="B79" s="41" t="s">
        <v>321</v>
      </c>
      <c r="D79" s="47">
        <f t="shared" si="41"/>
        <v>550000</v>
      </c>
      <c r="E79" s="47">
        <f t="shared" si="42"/>
        <v>250000</v>
      </c>
      <c r="F79" s="47">
        <f t="shared" si="43"/>
        <v>4000</v>
      </c>
      <c r="H79" s="48">
        <v>1000000</v>
      </c>
      <c r="I79" s="44">
        <v>250000</v>
      </c>
      <c r="J79" s="44">
        <v>15000</v>
      </c>
      <c r="L79" s="49">
        <v>1088160</v>
      </c>
      <c r="M79" s="49">
        <v>670670</v>
      </c>
      <c r="N79" s="45">
        <v>4000</v>
      </c>
      <c r="P79" s="44">
        <v>550000</v>
      </c>
      <c r="Q79" s="44">
        <f>(+P79+(P79*70%))/2</f>
        <v>467500</v>
      </c>
      <c r="R79" s="44">
        <v>23000</v>
      </c>
      <c r="T79" s="48">
        <v>1001700</v>
      </c>
      <c r="U79" s="48">
        <v>1602720</v>
      </c>
      <c r="V79" s="44">
        <v>42525</v>
      </c>
      <c r="X79" s="48">
        <v>956700</v>
      </c>
      <c r="Y79" s="44">
        <v>392700</v>
      </c>
      <c r="Z79" s="44">
        <v>23300</v>
      </c>
      <c r="AB79" s="74">
        <f t="shared" si="26"/>
        <v>1.65</v>
      </c>
      <c r="AC79" s="74">
        <f t="shared" si="27"/>
        <v>2</v>
      </c>
      <c r="AD79" s="74">
        <f t="shared" si="28"/>
        <v>0.26666666666666666</v>
      </c>
      <c r="AF79" s="74">
        <f t="shared" si="29"/>
        <v>1.5163211292456991</v>
      </c>
      <c r="AG79" s="74">
        <f t="shared" si="30"/>
        <v>0.74552313358283506</v>
      </c>
      <c r="AH79" s="74">
        <f t="shared" si="31"/>
        <v>1</v>
      </c>
      <c r="AJ79" s="83">
        <f t="shared" si="32"/>
        <v>3</v>
      </c>
      <c r="AK79" s="74">
        <f t="shared" si="33"/>
        <v>1.0695187165775402</v>
      </c>
      <c r="AL79" s="74">
        <f t="shared" si="34"/>
        <v>0.17391304347826086</v>
      </c>
      <c r="AN79" s="74">
        <f t="shared" si="35"/>
        <v>1.6471997604073076</v>
      </c>
      <c r="AO79" s="74">
        <f t="shared" si="36"/>
        <v>0.31196965159229312</v>
      </c>
      <c r="AP79" s="74">
        <f t="shared" si="37"/>
        <v>9.4062316284538511E-2</v>
      </c>
      <c r="AR79" s="74">
        <f t="shared" si="38"/>
        <v>1.7246785826277831</v>
      </c>
      <c r="AS79" s="74">
        <f t="shared" si="39"/>
        <v>1.2732365673542143</v>
      </c>
      <c r="AT79" s="74">
        <f t="shared" si="40"/>
        <v>0.17167381974248927</v>
      </c>
    </row>
    <row r="80" spans="1:46" ht="11.25" customHeight="1" thickBot="1" x14ac:dyDescent="0.25">
      <c r="A80" s="110"/>
      <c r="B80" s="41" t="s">
        <v>322</v>
      </c>
      <c r="D80" s="47">
        <f t="shared" si="41"/>
        <v>550000</v>
      </c>
      <c r="E80" s="47">
        <f t="shared" si="42"/>
        <v>250000</v>
      </c>
      <c r="F80" s="47">
        <f t="shared" si="43"/>
        <v>4000</v>
      </c>
      <c r="H80" s="48">
        <v>600000</v>
      </c>
      <c r="I80" s="44">
        <v>250000</v>
      </c>
      <c r="J80" s="44">
        <v>15000</v>
      </c>
      <c r="L80" s="49">
        <v>1088160</v>
      </c>
      <c r="M80" s="49">
        <v>670670</v>
      </c>
      <c r="N80" s="45">
        <v>4000</v>
      </c>
      <c r="P80" s="44">
        <v>550000</v>
      </c>
      <c r="Q80" s="44">
        <f t="shared" ref="Q80:Q81" si="46">(+P80+(P80*70%))/2</f>
        <v>467500</v>
      </c>
      <c r="R80" s="44">
        <v>23000</v>
      </c>
      <c r="T80" s="48">
        <v>614250</v>
      </c>
      <c r="U80" s="48">
        <v>982800</v>
      </c>
      <c r="V80" s="44">
        <v>42525</v>
      </c>
      <c r="X80" s="48">
        <v>700000</v>
      </c>
      <c r="Y80" s="44">
        <v>392700</v>
      </c>
      <c r="Z80" s="44">
        <v>23300</v>
      </c>
      <c r="AB80" s="74">
        <f t="shared" si="26"/>
        <v>2.75</v>
      </c>
      <c r="AC80" s="74">
        <f t="shared" si="27"/>
        <v>2</v>
      </c>
      <c r="AD80" s="74">
        <f t="shared" si="28"/>
        <v>0.26666666666666666</v>
      </c>
      <c r="AF80" s="74">
        <f t="shared" si="29"/>
        <v>1.5163211292456991</v>
      </c>
      <c r="AG80" s="74">
        <f t="shared" si="30"/>
        <v>0.74552313358283506</v>
      </c>
      <c r="AH80" s="74">
        <f t="shared" si="31"/>
        <v>1</v>
      </c>
      <c r="AJ80" s="83">
        <f t="shared" si="32"/>
        <v>3</v>
      </c>
      <c r="AK80" s="74">
        <f t="shared" si="33"/>
        <v>1.0695187165775402</v>
      </c>
      <c r="AL80" s="74">
        <f t="shared" si="34"/>
        <v>0.17391304347826086</v>
      </c>
      <c r="AN80" s="74">
        <f t="shared" si="35"/>
        <v>2.686202686202686</v>
      </c>
      <c r="AO80" s="74">
        <f t="shared" si="36"/>
        <v>0.50875050875050876</v>
      </c>
      <c r="AP80" s="74">
        <f t="shared" si="37"/>
        <v>9.4062316284538511E-2</v>
      </c>
      <c r="AR80" s="74">
        <f t="shared" si="38"/>
        <v>2.3571428571428572</v>
      </c>
      <c r="AS80" s="74">
        <f t="shared" si="39"/>
        <v>1.2732365673542143</v>
      </c>
      <c r="AT80" s="74">
        <f t="shared" si="40"/>
        <v>0.17167381974248927</v>
      </c>
    </row>
    <row r="81" spans="1:46" ht="12.75" thickBot="1" x14ac:dyDescent="0.25">
      <c r="A81" s="110"/>
      <c r="B81" s="41" t="s">
        <v>323</v>
      </c>
      <c r="D81" s="47">
        <f t="shared" si="41"/>
        <v>550000</v>
      </c>
      <c r="E81" s="47">
        <f t="shared" si="42"/>
        <v>250000</v>
      </c>
      <c r="F81" s="47">
        <f t="shared" si="43"/>
        <v>4000</v>
      </c>
      <c r="H81" s="48">
        <v>1100000</v>
      </c>
      <c r="I81" s="44">
        <v>250000</v>
      </c>
      <c r="J81" s="44">
        <v>15000</v>
      </c>
      <c r="L81" s="49">
        <v>890000</v>
      </c>
      <c r="M81" s="49">
        <v>430000</v>
      </c>
      <c r="N81" s="45">
        <v>4000</v>
      </c>
      <c r="P81" s="44">
        <v>550000</v>
      </c>
      <c r="Q81" s="44">
        <f t="shared" si="46"/>
        <v>467500</v>
      </c>
      <c r="R81" s="44">
        <v>23000</v>
      </c>
      <c r="T81" s="48">
        <v>982800</v>
      </c>
      <c r="U81" s="48">
        <v>1572480</v>
      </c>
      <c r="V81" s="44">
        <v>42525</v>
      </c>
      <c r="X81" s="48">
        <v>700000</v>
      </c>
      <c r="Y81" s="44">
        <v>392700</v>
      </c>
      <c r="Z81" s="44">
        <v>23300</v>
      </c>
      <c r="AB81" s="74">
        <f t="shared" ref="AB81:AB105" si="47">D81*3/H81</f>
        <v>1.5</v>
      </c>
      <c r="AC81" s="74">
        <f t="shared" ref="AC81:AC105" si="48">E81*2/I81</f>
        <v>2</v>
      </c>
      <c r="AD81" s="74">
        <f t="shared" ref="AD81:AD105" si="49">F81*1/J81</f>
        <v>0.26666666666666666</v>
      </c>
      <c r="AF81" s="74">
        <f t="shared" ref="AF81:AF105" si="50">D81*3/L81</f>
        <v>1.853932584269663</v>
      </c>
      <c r="AG81" s="74">
        <f t="shared" ref="AG81:AG105" si="51">E81*2/M81</f>
        <v>1.1627906976744187</v>
      </c>
      <c r="AH81" s="74">
        <f t="shared" ref="AH81:AH105" si="52">F81*1/N81</f>
        <v>1</v>
      </c>
      <c r="AJ81" s="83">
        <f t="shared" ref="AJ81:AJ105" si="53">D81*3/P81</f>
        <v>3</v>
      </c>
      <c r="AK81" s="74">
        <f t="shared" ref="AK81:AK105" si="54">E81*2/Q81</f>
        <v>1.0695187165775402</v>
      </c>
      <c r="AL81" s="74">
        <f t="shared" ref="AL81:AL105" si="55">F81*1/R81</f>
        <v>0.17391304347826086</v>
      </c>
      <c r="AN81" s="74">
        <f t="shared" ref="AN81:AN105" si="56">D81*3/T81</f>
        <v>1.6788766788766789</v>
      </c>
      <c r="AO81" s="74">
        <f t="shared" ref="AO81:AO105" si="57">E81*2/U81</f>
        <v>0.31796906796906799</v>
      </c>
      <c r="AP81" s="74">
        <f t="shared" ref="AP81:AP105" si="58">F81*1/V81</f>
        <v>9.4062316284538511E-2</v>
      </c>
      <c r="AR81" s="74">
        <f t="shared" ref="AR81:AR105" si="59">D81*3/X81</f>
        <v>2.3571428571428572</v>
      </c>
      <c r="AS81" s="74">
        <f t="shared" ref="AS81:AS105" si="60">E81*2/Y81</f>
        <v>1.2732365673542143</v>
      </c>
      <c r="AT81" s="74">
        <f t="shared" ref="AT81:AT105" si="61">F81*1/Z81</f>
        <v>0.17167381974248927</v>
      </c>
    </row>
    <row r="82" spans="1:46" ht="15.75" customHeight="1" thickBot="1" x14ac:dyDescent="0.25">
      <c r="A82" s="110" t="s">
        <v>285</v>
      </c>
      <c r="B82" s="41" t="s">
        <v>320</v>
      </c>
      <c r="D82" s="47">
        <f t="shared" si="41"/>
        <v>400000</v>
      </c>
      <c r="E82" s="47">
        <f t="shared" si="42"/>
        <v>250000</v>
      </c>
      <c r="F82" s="47">
        <f t="shared" si="43"/>
        <v>4000</v>
      </c>
      <c r="H82" s="48">
        <v>450000</v>
      </c>
      <c r="I82" s="44">
        <v>250000</v>
      </c>
      <c r="J82" s="44">
        <v>15000</v>
      </c>
      <c r="L82" s="49">
        <v>426218</v>
      </c>
      <c r="M82" s="49">
        <v>253356</v>
      </c>
      <c r="N82" s="45">
        <v>4000</v>
      </c>
      <c r="P82" s="44">
        <v>400000</v>
      </c>
      <c r="Q82" s="44">
        <v>320000</v>
      </c>
      <c r="R82" s="44">
        <v>23000</v>
      </c>
      <c r="T82" s="48">
        <v>453600</v>
      </c>
      <c r="U82" s="48">
        <v>725760</v>
      </c>
      <c r="V82" s="44">
        <v>42525</v>
      </c>
      <c r="X82" s="48">
        <v>536700</v>
      </c>
      <c r="Y82" s="44">
        <v>392700</v>
      </c>
      <c r="Z82" s="44">
        <v>23300</v>
      </c>
      <c r="AB82" s="74">
        <f t="shared" si="47"/>
        <v>2.6666666666666665</v>
      </c>
      <c r="AC82" s="74">
        <f t="shared" si="48"/>
        <v>2</v>
      </c>
      <c r="AD82" s="74">
        <f t="shared" si="49"/>
        <v>0.26666666666666666</v>
      </c>
      <c r="AF82" s="74">
        <f t="shared" si="50"/>
        <v>2.8154606328217016</v>
      </c>
      <c r="AG82" s="74">
        <f t="shared" si="51"/>
        <v>1.9735076335275266</v>
      </c>
      <c r="AH82" s="74">
        <f t="shared" si="52"/>
        <v>1</v>
      </c>
      <c r="AJ82" s="83">
        <f t="shared" si="53"/>
        <v>3</v>
      </c>
      <c r="AK82" s="74">
        <f t="shared" si="54"/>
        <v>1.5625</v>
      </c>
      <c r="AL82" s="74">
        <f t="shared" si="55"/>
        <v>0.17391304347826086</v>
      </c>
      <c r="AN82" s="74">
        <f t="shared" si="56"/>
        <v>2.6455026455026456</v>
      </c>
      <c r="AO82" s="74">
        <f t="shared" si="57"/>
        <v>0.68893298059964725</v>
      </c>
      <c r="AP82" s="74">
        <f t="shared" si="58"/>
        <v>9.4062316284538511E-2</v>
      </c>
      <c r="AR82" s="74">
        <f t="shared" si="59"/>
        <v>2.2358859698155396</v>
      </c>
      <c r="AS82" s="74">
        <f t="shared" si="60"/>
        <v>1.2732365673542143</v>
      </c>
      <c r="AT82" s="74">
        <f t="shared" si="61"/>
        <v>0.17167381974248927</v>
      </c>
    </row>
    <row r="83" spans="1:46" ht="15.75" customHeight="1" thickBot="1" x14ac:dyDescent="0.25">
      <c r="A83" s="110"/>
      <c r="B83" s="41" t="s">
        <v>324</v>
      </c>
      <c r="D83" s="47">
        <f t="shared" si="41"/>
        <v>415000</v>
      </c>
      <c r="E83" s="47">
        <f t="shared" si="42"/>
        <v>250000</v>
      </c>
      <c r="F83" s="47">
        <f t="shared" si="43"/>
        <v>4000</v>
      </c>
      <c r="H83" s="48">
        <v>500000</v>
      </c>
      <c r="I83" s="44">
        <v>250000</v>
      </c>
      <c r="J83" s="44">
        <v>15000</v>
      </c>
      <c r="L83" s="49">
        <v>426218</v>
      </c>
      <c r="M83" s="49">
        <v>253356</v>
      </c>
      <c r="N83" s="45">
        <v>4000</v>
      </c>
      <c r="P83" s="44">
        <v>415000</v>
      </c>
      <c r="Q83" s="44">
        <f>(+P83+(P83*70%))/2</f>
        <v>352750</v>
      </c>
      <c r="R83" s="44">
        <v>23000</v>
      </c>
      <c r="T83" s="48">
        <v>510300</v>
      </c>
      <c r="U83" s="48">
        <v>816480</v>
      </c>
      <c r="V83" s="44">
        <v>42525</v>
      </c>
      <c r="X83" s="48">
        <v>508700</v>
      </c>
      <c r="Y83" s="44">
        <v>392700</v>
      </c>
      <c r="Z83" s="44">
        <v>23300</v>
      </c>
      <c r="AB83" s="74">
        <f t="shared" si="47"/>
        <v>2.4900000000000002</v>
      </c>
      <c r="AC83" s="74">
        <f t="shared" si="48"/>
        <v>2</v>
      </c>
      <c r="AD83" s="74">
        <f t="shared" si="49"/>
        <v>0.26666666666666666</v>
      </c>
      <c r="AF83" s="74">
        <f t="shared" si="50"/>
        <v>2.9210404065525153</v>
      </c>
      <c r="AG83" s="74">
        <f t="shared" si="51"/>
        <v>1.9735076335275266</v>
      </c>
      <c r="AH83" s="74">
        <f t="shared" si="52"/>
        <v>1</v>
      </c>
      <c r="AJ83" s="83">
        <f t="shared" si="53"/>
        <v>3</v>
      </c>
      <c r="AK83" s="74">
        <f t="shared" si="54"/>
        <v>1.4174344436569808</v>
      </c>
      <c r="AL83" s="74">
        <f t="shared" si="55"/>
        <v>0.17391304347826086</v>
      </c>
      <c r="AN83" s="74">
        <f t="shared" si="56"/>
        <v>2.4397413286302174</v>
      </c>
      <c r="AO83" s="74">
        <f t="shared" si="57"/>
        <v>0.61238487164413091</v>
      </c>
      <c r="AP83" s="74">
        <f t="shared" si="58"/>
        <v>9.4062316284538511E-2</v>
      </c>
      <c r="AR83" s="74">
        <f t="shared" si="59"/>
        <v>2.4474149793591509</v>
      </c>
      <c r="AS83" s="74">
        <f t="shared" si="60"/>
        <v>1.2732365673542143</v>
      </c>
      <c r="AT83" s="74">
        <f t="shared" si="61"/>
        <v>0.17167381974248927</v>
      </c>
    </row>
    <row r="84" spans="1:46" ht="15" customHeight="1" thickBot="1" x14ac:dyDescent="0.25">
      <c r="A84" s="110"/>
      <c r="B84" s="41" t="s">
        <v>325</v>
      </c>
      <c r="D84" s="47">
        <f t="shared" si="41"/>
        <v>426218</v>
      </c>
      <c r="E84" s="47">
        <f t="shared" si="42"/>
        <v>250000</v>
      </c>
      <c r="F84" s="47">
        <f t="shared" si="43"/>
        <v>4000</v>
      </c>
      <c r="H84" s="48">
        <v>550000</v>
      </c>
      <c r="I84" s="44">
        <v>250000</v>
      </c>
      <c r="J84" s="44">
        <v>15000</v>
      </c>
      <c r="L84" s="49">
        <v>426218</v>
      </c>
      <c r="M84" s="49">
        <v>253356</v>
      </c>
      <c r="N84" s="45">
        <v>4000</v>
      </c>
      <c r="P84" s="44">
        <v>450000</v>
      </c>
      <c r="Q84" s="44">
        <f t="shared" ref="Q84:Q87" si="62">(+P84+(P84*70%))/2</f>
        <v>382500</v>
      </c>
      <c r="R84" s="44">
        <v>23000</v>
      </c>
      <c r="T84" s="48">
        <v>510300</v>
      </c>
      <c r="U84" s="48">
        <v>816480</v>
      </c>
      <c r="V84" s="44">
        <v>42525</v>
      </c>
      <c r="X84" s="48">
        <v>528700</v>
      </c>
      <c r="Y84" s="44">
        <v>392700</v>
      </c>
      <c r="Z84" s="44">
        <v>23300</v>
      </c>
      <c r="AB84" s="74">
        <f t="shared" si="47"/>
        <v>2.3248254545454548</v>
      </c>
      <c r="AC84" s="74">
        <f t="shared" si="48"/>
        <v>2</v>
      </c>
      <c r="AD84" s="74">
        <f t="shared" si="49"/>
        <v>0.26666666666666666</v>
      </c>
      <c r="AF84" s="74">
        <f t="shared" si="50"/>
        <v>3</v>
      </c>
      <c r="AG84" s="74">
        <f t="shared" si="51"/>
        <v>1.9735076335275266</v>
      </c>
      <c r="AH84" s="74">
        <f t="shared" si="52"/>
        <v>1</v>
      </c>
      <c r="AJ84" s="83">
        <f t="shared" si="53"/>
        <v>2.8414533333333334</v>
      </c>
      <c r="AK84" s="74">
        <f t="shared" si="54"/>
        <v>1.3071895424836601</v>
      </c>
      <c r="AL84" s="74">
        <f t="shared" si="55"/>
        <v>0.17391304347826086</v>
      </c>
      <c r="AN84" s="74">
        <f t="shared" si="56"/>
        <v>2.5056907701352147</v>
      </c>
      <c r="AO84" s="74">
        <f t="shared" si="57"/>
        <v>0.61238487164413091</v>
      </c>
      <c r="AP84" s="74">
        <f t="shared" si="58"/>
        <v>9.4062316284538511E-2</v>
      </c>
      <c r="AR84" s="74">
        <f t="shared" si="59"/>
        <v>2.4184868545488936</v>
      </c>
      <c r="AS84" s="74">
        <f t="shared" si="60"/>
        <v>1.2732365673542143</v>
      </c>
      <c r="AT84" s="74">
        <f t="shared" si="61"/>
        <v>0.17167381974248927</v>
      </c>
    </row>
    <row r="85" spans="1:46" ht="15.75" customHeight="1" thickBot="1" x14ac:dyDescent="0.25">
      <c r="A85" s="110"/>
      <c r="B85" s="41" t="s">
        <v>326</v>
      </c>
      <c r="D85" s="47">
        <f t="shared" si="41"/>
        <v>350000</v>
      </c>
      <c r="E85" s="47">
        <f t="shared" si="42"/>
        <v>250000</v>
      </c>
      <c r="F85" s="47">
        <f t="shared" si="43"/>
        <v>4000</v>
      </c>
      <c r="H85" s="48">
        <v>600000</v>
      </c>
      <c r="I85" s="44">
        <v>250000</v>
      </c>
      <c r="J85" s="44">
        <v>15000</v>
      </c>
      <c r="L85" s="49">
        <v>426218</v>
      </c>
      <c r="M85" s="49">
        <v>253356</v>
      </c>
      <c r="N85" s="45">
        <v>4000</v>
      </c>
      <c r="P85" s="44">
        <v>350000</v>
      </c>
      <c r="Q85" s="44">
        <f t="shared" si="62"/>
        <v>297500</v>
      </c>
      <c r="R85" s="44">
        <v>23000</v>
      </c>
      <c r="T85" s="48">
        <v>406350</v>
      </c>
      <c r="U85" s="48">
        <v>650160</v>
      </c>
      <c r="V85" s="44">
        <v>42525</v>
      </c>
      <c r="X85" s="48">
        <v>410800</v>
      </c>
      <c r="Y85" s="44">
        <v>392700</v>
      </c>
      <c r="Z85" s="44">
        <v>23300</v>
      </c>
      <c r="AB85" s="74">
        <f t="shared" si="47"/>
        <v>1.75</v>
      </c>
      <c r="AC85" s="74">
        <f t="shared" si="48"/>
        <v>2</v>
      </c>
      <c r="AD85" s="74">
        <f t="shared" si="49"/>
        <v>0.26666666666666666</v>
      </c>
      <c r="AF85" s="74">
        <f t="shared" si="50"/>
        <v>2.463528053718989</v>
      </c>
      <c r="AG85" s="74">
        <f t="shared" si="51"/>
        <v>1.9735076335275266</v>
      </c>
      <c r="AH85" s="74">
        <f t="shared" si="52"/>
        <v>1</v>
      </c>
      <c r="AJ85" s="83">
        <f t="shared" si="53"/>
        <v>3</v>
      </c>
      <c r="AK85" s="74">
        <f t="shared" si="54"/>
        <v>1.680672268907563</v>
      </c>
      <c r="AL85" s="74">
        <f t="shared" si="55"/>
        <v>0.17391304347826086</v>
      </c>
      <c r="AN85" s="74">
        <f t="shared" si="56"/>
        <v>2.5839793281653747</v>
      </c>
      <c r="AO85" s="74">
        <f t="shared" si="57"/>
        <v>0.76904146671588536</v>
      </c>
      <c r="AP85" s="74">
        <f t="shared" si="58"/>
        <v>9.4062316284538511E-2</v>
      </c>
      <c r="AR85" s="74">
        <f t="shared" si="59"/>
        <v>2.5559883154819865</v>
      </c>
      <c r="AS85" s="74">
        <f t="shared" si="60"/>
        <v>1.2732365673542143</v>
      </c>
      <c r="AT85" s="74">
        <f t="shared" si="61"/>
        <v>0.17167381974248927</v>
      </c>
    </row>
    <row r="86" spans="1:46" ht="15.75" customHeight="1" thickBot="1" x14ac:dyDescent="0.25">
      <c r="A86" s="110"/>
      <c r="B86" s="41" t="s">
        <v>327</v>
      </c>
      <c r="D86" s="47">
        <f t="shared" si="41"/>
        <v>426218</v>
      </c>
      <c r="E86" s="47">
        <f t="shared" si="42"/>
        <v>250000</v>
      </c>
      <c r="F86" s="47">
        <f t="shared" si="43"/>
        <v>4000</v>
      </c>
      <c r="H86" s="48">
        <v>650000</v>
      </c>
      <c r="I86" s="44">
        <v>250000</v>
      </c>
      <c r="J86" s="44">
        <v>15000</v>
      </c>
      <c r="L86" s="49">
        <v>426218</v>
      </c>
      <c r="M86" s="49">
        <v>253356</v>
      </c>
      <c r="N86" s="45">
        <v>4000</v>
      </c>
      <c r="P86" s="44">
        <v>620000</v>
      </c>
      <c r="Q86" s="44">
        <f t="shared" si="62"/>
        <v>527000</v>
      </c>
      <c r="R86" s="44">
        <v>23000</v>
      </c>
      <c r="T86" s="48">
        <v>623700</v>
      </c>
      <c r="U86" s="48">
        <v>997920</v>
      </c>
      <c r="V86" s="44">
        <v>42525</v>
      </c>
      <c r="X86" s="48">
        <v>967500</v>
      </c>
      <c r="Y86" s="44">
        <v>392700</v>
      </c>
      <c r="Z86" s="44">
        <v>23300</v>
      </c>
      <c r="AB86" s="74">
        <f t="shared" si="47"/>
        <v>1.96716</v>
      </c>
      <c r="AC86" s="74">
        <f t="shared" si="48"/>
        <v>2</v>
      </c>
      <c r="AD86" s="74">
        <f t="shared" si="49"/>
        <v>0.26666666666666666</v>
      </c>
      <c r="AF86" s="74">
        <f t="shared" si="50"/>
        <v>3</v>
      </c>
      <c r="AG86" s="74">
        <f t="shared" si="51"/>
        <v>1.9735076335275266</v>
      </c>
      <c r="AH86" s="74">
        <f t="shared" si="52"/>
        <v>1</v>
      </c>
      <c r="AJ86" s="83">
        <f t="shared" si="53"/>
        <v>2.0623451612903225</v>
      </c>
      <c r="AK86" s="74">
        <f t="shared" si="54"/>
        <v>0.94876660341555974</v>
      </c>
      <c r="AL86" s="74">
        <f t="shared" si="55"/>
        <v>0.17391304347826086</v>
      </c>
      <c r="AN86" s="74">
        <f t="shared" si="56"/>
        <v>2.05011063011063</v>
      </c>
      <c r="AO86" s="74">
        <f t="shared" si="57"/>
        <v>0.50104216770883436</v>
      </c>
      <c r="AP86" s="74">
        <f t="shared" si="58"/>
        <v>9.4062316284538511E-2</v>
      </c>
      <c r="AR86" s="74">
        <f t="shared" si="59"/>
        <v>1.3216062015503875</v>
      </c>
      <c r="AS86" s="74">
        <f t="shared" si="60"/>
        <v>1.2732365673542143</v>
      </c>
      <c r="AT86" s="74">
        <f t="shared" si="61"/>
        <v>0.17167381974248927</v>
      </c>
    </row>
    <row r="87" spans="1:46" ht="15.75" customHeight="1" thickBot="1" x14ac:dyDescent="0.25">
      <c r="A87" s="110"/>
      <c r="B87" s="41" t="s">
        <v>328</v>
      </c>
      <c r="D87" s="47">
        <f t="shared" si="41"/>
        <v>604800</v>
      </c>
      <c r="E87" s="47">
        <f t="shared" si="42"/>
        <v>250000</v>
      </c>
      <c r="F87" s="47">
        <f t="shared" si="43"/>
        <v>4000</v>
      </c>
      <c r="H87" s="48">
        <v>790000</v>
      </c>
      <c r="I87" s="44">
        <v>250000</v>
      </c>
      <c r="J87" s="44">
        <v>15000</v>
      </c>
      <c r="L87" s="49">
        <v>828620</v>
      </c>
      <c r="M87" s="49">
        <v>609080</v>
      </c>
      <c r="N87" s="45">
        <v>4000</v>
      </c>
      <c r="P87" s="44">
        <v>620000</v>
      </c>
      <c r="Q87" s="44">
        <f t="shared" si="62"/>
        <v>527000</v>
      </c>
      <c r="R87" s="44">
        <v>23000</v>
      </c>
      <c r="T87" s="48">
        <v>604800</v>
      </c>
      <c r="U87" s="48">
        <v>967680</v>
      </c>
      <c r="V87" s="44">
        <v>42525</v>
      </c>
      <c r="X87" s="48">
        <v>987200</v>
      </c>
      <c r="Y87" s="44">
        <v>392700</v>
      </c>
      <c r="Z87" s="44">
        <v>23300</v>
      </c>
      <c r="AB87" s="74">
        <f t="shared" si="47"/>
        <v>2.2967088607594937</v>
      </c>
      <c r="AC87" s="74">
        <f t="shared" si="48"/>
        <v>2</v>
      </c>
      <c r="AD87" s="74">
        <f t="shared" si="49"/>
        <v>0.26666666666666666</v>
      </c>
      <c r="AF87" s="74">
        <f t="shared" si="50"/>
        <v>2.1896647437908814</v>
      </c>
      <c r="AG87" s="74">
        <f t="shared" si="51"/>
        <v>0.8209102252577658</v>
      </c>
      <c r="AH87" s="74">
        <f t="shared" si="52"/>
        <v>1</v>
      </c>
      <c r="AJ87" s="83">
        <f t="shared" si="53"/>
        <v>2.9264516129032256</v>
      </c>
      <c r="AK87" s="74">
        <f t="shared" si="54"/>
        <v>0.94876660341555974</v>
      </c>
      <c r="AL87" s="74">
        <f t="shared" si="55"/>
        <v>0.17391304347826086</v>
      </c>
      <c r="AN87" s="74">
        <f t="shared" si="56"/>
        <v>3</v>
      </c>
      <c r="AO87" s="74">
        <f t="shared" si="57"/>
        <v>0.51669973544973546</v>
      </c>
      <c r="AP87" s="74">
        <f t="shared" si="58"/>
        <v>9.4062316284538511E-2</v>
      </c>
      <c r="AR87" s="74">
        <f t="shared" si="59"/>
        <v>1.8379254457050243</v>
      </c>
      <c r="AS87" s="74">
        <f t="shared" si="60"/>
        <v>1.2732365673542143</v>
      </c>
      <c r="AT87" s="74">
        <f t="shared" si="61"/>
        <v>0.17167381974248927</v>
      </c>
    </row>
    <row r="88" spans="1:46" ht="12.75" thickBot="1" x14ac:dyDescent="0.25">
      <c r="A88" s="110" t="s">
        <v>329</v>
      </c>
      <c r="B88" s="41" t="s">
        <v>330</v>
      </c>
      <c r="D88" s="47">
        <f t="shared" si="41"/>
        <v>250000</v>
      </c>
      <c r="E88" s="47">
        <f t="shared" si="42"/>
        <v>250000</v>
      </c>
      <c r="F88" s="47">
        <f t="shared" si="43"/>
        <v>4000</v>
      </c>
      <c r="H88" s="48">
        <v>250000</v>
      </c>
      <c r="I88" s="44">
        <v>250000</v>
      </c>
      <c r="J88" s="44">
        <v>15000</v>
      </c>
      <c r="L88" s="49">
        <v>426218</v>
      </c>
      <c r="M88" s="49">
        <v>253356</v>
      </c>
      <c r="N88" s="45">
        <v>4000</v>
      </c>
      <c r="P88" s="44">
        <v>300000</v>
      </c>
      <c r="Q88" s="44">
        <v>300000</v>
      </c>
      <c r="R88" s="44">
        <v>23000</v>
      </c>
      <c r="T88" s="44">
        <v>321300</v>
      </c>
      <c r="U88" s="44">
        <v>514080</v>
      </c>
      <c r="V88" s="44">
        <v>42525</v>
      </c>
      <c r="X88" s="44">
        <v>516500</v>
      </c>
      <c r="Y88" s="44">
        <v>392700</v>
      </c>
      <c r="Z88" s="44">
        <v>23300</v>
      </c>
      <c r="AB88" s="74">
        <f t="shared" si="47"/>
        <v>3</v>
      </c>
      <c r="AC88" s="74">
        <f t="shared" si="48"/>
        <v>2</v>
      </c>
      <c r="AD88" s="74">
        <f t="shared" si="49"/>
        <v>0.26666666666666666</v>
      </c>
      <c r="AF88" s="74">
        <f t="shared" si="50"/>
        <v>1.7596628955135636</v>
      </c>
      <c r="AG88" s="74">
        <f t="shared" si="51"/>
        <v>1.9735076335275266</v>
      </c>
      <c r="AH88" s="74">
        <f t="shared" si="52"/>
        <v>1</v>
      </c>
      <c r="AJ88" s="83">
        <f t="shared" si="53"/>
        <v>2.5</v>
      </c>
      <c r="AK88" s="74">
        <f t="shared" si="54"/>
        <v>1.6666666666666667</v>
      </c>
      <c r="AL88" s="74">
        <f t="shared" si="55"/>
        <v>0.17391304347826086</v>
      </c>
      <c r="AN88" s="74">
        <f t="shared" si="56"/>
        <v>2.3342670401493932</v>
      </c>
      <c r="AO88" s="74">
        <f t="shared" si="57"/>
        <v>0.97261126672891374</v>
      </c>
      <c r="AP88" s="74">
        <f t="shared" si="58"/>
        <v>9.4062316284538511E-2</v>
      </c>
      <c r="AR88" s="74">
        <f t="shared" si="59"/>
        <v>1.452081316553727</v>
      </c>
      <c r="AS88" s="74">
        <f t="shared" si="60"/>
        <v>1.2732365673542143</v>
      </c>
      <c r="AT88" s="74">
        <f t="shared" si="61"/>
        <v>0.17167381974248927</v>
      </c>
    </row>
    <row r="89" spans="1:46" ht="15.75" customHeight="1" thickBot="1" x14ac:dyDescent="0.25">
      <c r="A89" s="110"/>
      <c r="B89" s="41" t="s">
        <v>331</v>
      </c>
      <c r="D89" s="47">
        <f t="shared" si="41"/>
        <v>430000</v>
      </c>
      <c r="E89" s="47">
        <f t="shared" si="42"/>
        <v>230000</v>
      </c>
      <c r="F89" s="47">
        <f t="shared" si="43"/>
        <v>4000</v>
      </c>
      <c r="H89" s="48">
        <v>550000</v>
      </c>
      <c r="I89" s="44">
        <v>250000</v>
      </c>
      <c r="J89" s="44">
        <v>15000</v>
      </c>
      <c r="L89" s="49">
        <v>430000</v>
      </c>
      <c r="M89" s="49">
        <v>230000</v>
      </c>
      <c r="N89" s="45">
        <v>4000</v>
      </c>
      <c r="P89" s="44">
        <v>440000</v>
      </c>
      <c r="Q89" s="44">
        <f>(+P89+(P89*70%))/2</f>
        <v>374000</v>
      </c>
      <c r="R89" s="44">
        <v>23000</v>
      </c>
      <c r="T89" s="48">
        <v>491400</v>
      </c>
      <c r="U89" s="44">
        <v>786240</v>
      </c>
      <c r="V89" s="44">
        <v>42525</v>
      </c>
      <c r="X89" s="44">
        <v>516500</v>
      </c>
      <c r="Y89" s="44">
        <v>392700</v>
      </c>
      <c r="Z89" s="44">
        <v>23300</v>
      </c>
      <c r="AB89" s="74">
        <f t="shared" si="47"/>
        <v>2.3454545454545452</v>
      </c>
      <c r="AC89" s="74">
        <f t="shared" si="48"/>
        <v>1.84</v>
      </c>
      <c r="AD89" s="74">
        <f t="shared" si="49"/>
        <v>0.26666666666666666</v>
      </c>
      <c r="AF89" s="74">
        <f t="shared" si="50"/>
        <v>3</v>
      </c>
      <c r="AG89" s="74">
        <f t="shared" si="51"/>
        <v>2</v>
      </c>
      <c r="AH89" s="74">
        <f t="shared" si="52"/>
        <v>1</v>
      </c>
      <c r="AJ89" s="83">
        <f t="shared" si="53"/>
        <v>2.9318181818181817</v>
      </c>
      <c r="AK89" s="74">
        <f t="shared" si="54"/>
        <v>1.2299465240641712</v>
      </c>
      <c r="AL89" s="74">
        <f t="shared" si="55"/>
        <v>0.17391304347826086</v>
      </c>
      <c r="AN89" s="74">
        <f t="shared" si="56"/>
        <v>2.6251526251526252</v>
      </c>
      <c r="AO89" s="74">
        <f t="shared" si="57"/>
        <v>0.58506308506308502</v>
      </c>
      <c r="AP89" s="74">
        <f t="shared" si="58"/>
        <v>9.4062316284538511E-2</v>
      </c>
      <c r="AR89" s="74">
        <f t="shared" si="59"/>
        <v>2.4975798644724105</v>
      </c>
      <c r="AS89" s="74">
        <f t="shared" si="60"/>
        <v>1.1713776419658772</v>
      </c>
      <c r="AT89" s="74">
        <f t="shared" si="61"/>
        <v>0.17167381974248927</v>
      </c>
    </row>
    <row r="90" spans="1:46" ht="15.75" customHeight="1" thickBot="1" x14ac:dyDescent="0.25">
      <c r="A90" s="110"/>
      <c r="B90" s="41" t="s">
        <v>332</v>
      </c>
      <c r="D90" s="47">
        <f t="shared" si="41"/>
        <v>400000</v>
      </c>
      <c r="E90" s="47">
        <f t="shared" si="42"/>
        <v>215000</v>
      </c>
      <c r="F90" s="47">
        <f t="shared" si="43"/>
        <v>4000</v>
      </c>
      <c r="H90" s="48">
        <v>500000</v>
      </c>
      <c r="I90" s="44">
        <v>250000</v>
      </c>
      <c r="J90" s="44">
        <v>15000</v>
      </c>
      <c r="L90" s="49">
        <v>410000</v>
      </c>
      <c r="M90" s="49">
        <v>215000</v>
      </c>
      <c r="N90" s="45">
        <v>4000</v>
      </c>
      <c r="P90" s="44">
        <v>400000</v>
      </c>
      <c r="Q90" s="44">
        <f t="shared" ref="Q90:Q95" si="63">(+P90+(P90*70%))/2</f>
        <v>340000</v>
      </c>
      <c r="R90" s="44">
        <v>23000</v>
      </c>
      <c r="T90" s="48">
        <v>472500</v>
      </c>
      <c r="U90" s="44">
        <v>756000</v>
      </c>
      <c r="V90" s="44">
        <v>42525</v>
      </c>
      <c r="X90" s="48">
        <v>478900</v>
      </c>
      <c r="Y90" s="44">
        <v>392700</v>
      </c>
      <c r="Z90" s="44">
        <v>23300</v>
      </c>
      <c r="AB90" s="74">
        <f t="shared" si="47"/>
        <v>2.4</v>
      </c>
      <c r="AC90" s="74">
        <f t="shared" si="48"/>
        <v>1.72</v>
      </c>
      <c r="AD90" s="74">
        <f t="shared" si="49"/>
        <v>0.26666666666666666</v>
      </c>
      <c r="AF90" s="74">
        <f t="shared" si="50"/>
        <v>2.9268292682926829</v>
      </c>
      <c r="AG90" s="74">
        <f t="shared" si="51"/>
        <v>2</v>
      </c>
      <c r="AH90" s="74">
        <f t="shared" si="52"/>
        <v>1</v>
      </c>
      <c r="AJ90" s="83">
        <f t="shared" si="53"/>
        <v>3</v>
      </c>
      <c r="AK90" s="74">
        <f t="shared" si="54"/>
        <v>1.2647058823529411</v>
      </c>
      <c r="AL90" s="74">
        <f t="shared" si="55"/>
        <v>0.17391304347826086</v>
      </c>
      <c r="AN90" s="74">
        <f t="shared" si="56"/>
        <v>2.5396825396825395</v>
      </c>
      <c r="AO90" s="74">
        <f t="shared" si="57"/>
        <v>0.56878306878306883</v>
      </c>
      <c r="AP90" s="74">
        <f t="shared" si="58"/>
        <v>9.4062316284538511E-2</v>
      </c>
      <c r="AR90" s="74">
        <f t="shared" si="59"/>
        <v>2.5057423261641261</v>
      </c>
      <c r="AS90" s="74">
        <f t="shared" si="60"/>
        <v>1.0949834479246243</v>
      </c>
      <c r="AT90" s="74">
        <f t="shared" si="61"/>
        <v>0.17167381974248927</v>
      </c>
    </row>
    <row r="91" spans="1:46" ht="15.75" customHeight="1" thickBot="1" x14ac:dyDescent="0.25">
      <c r="A91" s="110"/>
      <c r="B91" s="41" t="s">
        <v>333</v>
      </c>
      <c r="D91" s="47">
        <f t="shared" si="41"/>
        <v>400000</v>
      </c>
      <c r="E91" s="47">
        <f t="shared" si="42"/>
        <v>215000</v>
      </c>
      <c r="F91" s="47">
        <f t="shared" si="43"/>
        <v>4000</v>
      </c>
      <c r="H91" s="48">
        <v>500000</v>
      </c>
      <c r="I91" s="44">
        <v>250000</v>
      </c>
      <c r="J91" s="44">
        <v>15000</v>
      </c>
      <c r="L91" s="49">
        <v>410000</v>
      </c>
      <c r="M91" s="49">
        <v>215000</v>
      </c>
      <c r="N91" s="45">
        <v>4000</v>
      </c>
      <c r="P91" s="44">
        <v>400000</v>
      </c>
      <c r="Q91" s="44">
        <f t="shared" si="63"/>
        <v>340000</v>
      </c>
      <c r="R91" s="44">
        <v>23000</v>
      </c>
      <c r="T91" s="48">
        <v>463050</v>
      </c>
      <c r="U91" s="44">
        <v>740880</v>
      </c>
      <c r="V91" s="44">
        <v>42525</v>
      </c>
      <c r="X91" s="48">
        <v>478900</v>
      </c>
      <c r="Y91" s="44">
        <v>392700</v>
      </c>
      <c r="Z91" s="44">
        <v>23300</v>
      </c>
      <c r="AB91" s="74">
        <f t="shared" si="47"/>
        <v>2.4</v>
      </c>
      <c r="AC91" s="74">
        <f t="shared" si="48"/>
        <v>1.72</v>
      </c>
      <c r="AD91" s="74">
        <f t="shared" si="49"/>
        <v>0.26666666666666666</v>
      </c>
      <c r="AF91" s="74">
        <f t="shared" si="50"/>
        <v>2.9268292682926829</v>
      </c>
      <c r="AG91" s="74">
        <f t="shared" si="51"/>
        <v>2</v>
      </c>
      <c r="AH91" s="74">
        <f t="shared" si="52"/>
        <v>1</v>
      </c>
      <c r="AJ91" s="83">
        <f t="shared" si="53"/>
        <v>3</v>
      </c>
      <c r="AK91" s="74">
        <f t="shared" si="54"/>
        <v>1.2647058823529411</v>
      </c>
      <c r="AL91" s="74">
        <f t="shared" si="55"/>
        <v>0.17391304347826086</v>
      </c>
      <c r="AN91" s="74">
        <f t="shared" si="56"/>
        <v>2.5915127955944284</v>
      </c>
      <c r="AO91" s="74">
        <f t="shared" si="57"/>
        <v>0.58039088651333548</v>
      </c>
      <c r="AP91" s="74">
        <f t="shared" si="58"/>
        <v>9.4062316284538511E-2</v>
      </c>
      <c r="AR91" s="74">
        <f t="shared" si="59"/>
        <v>2.5057423261641261</v>
      </c>
      <c r="AS91" s="74">
        <f t="shared" si="60"/>
        <v>1.0949834479246243</v>
      </c>
      <c r="AT91" s="74">
        <f t="shared" si="61"/>
        <v>0.17167381974248927</v>
      </c>
    </row>
    <row r="92" spans="1:46" ht="15.75" customHeight="1" thickBot="1" x14ac:dyDescent="0.25">
      <c r="A92" s="110"/>
      <c r="B92" s="41" t="s">
        <v>334</v>
      </c>
      <c r="D92" s="47">
        <f t="shared" si="41"/>
        <v>410000</v>
      </c>
      <c r="E92" s="47">
        <f t="shared" si="42"/>
        <v>215000</v>
      </c>
      <c r="F92" s="47">
        <f t="shared" si="43"/>
        <v>4000</v>
      </c>
      <c r="H92" s="48">
        <v>490000</v>
      </c>
      <c r="I92" s="44">
        <v>250000</v>
      </c>
      <c r="J92" s="44">
        <v>15000</v>
      </c>
      <c r="L92" s="49">
        <v>410000</v>
      </c>
      <c r="M92" s="49">
        <v>215000</v>
      </c>
      <c r="N92" s="45">
        <v>4000</v>
      </c>
      <c r="P92" s="44">
        <v>420000</v>
      </c>
      <c r="Q92" s="44">
        <f t="shared" si="63"/>
        <v>357000</v>
      </c>
      <c r="R92" s="44">
        <v>23000</v>
      </c>
      <c r="T92" s="48">
        <v>463050</v>
      </c>
      <c r="U92" s="44">
        <v>740880</v>
      </c>
      <c r="V92" s="44">
        <v>42525</v>
      </c>
      <c r="X92" s="48">
        <v>478900</v>
      </c>
      <c r="Y92" s="44">
        <v>392700</v>
      </c>
      <c r="Z92" s="44">
        <v>23300</v>
      </c>
      <c r="AB92" s="74">
        <f t="shared" si="47"/>
        <v>2.510204081632653</v>
      </c>
      <c r="AC92" s="74">
        <f t="shared" si="48"/>
        <v>1.72</v>
      </c>
      <c r="AD92" s="74">
        <f t="shared" si="49"/>
        <v>0.26666666666666666</v>
      </c>
      <c r="AF92" s="74">
        <f t="shared" si="50"/>
        <v>3</v>
      </c>
      <c r="AG92" s="74">
        <f t="shared" si="51"/>
        <v>2</v>
      </c>
      <c r="AH92" s="74">
        <f t="shared" si="52"/>
        <v>1</v>
      </c>
      <c r="AJ92" s="83">
        <f t="shared" si="53"/>
        <v>2.9285714285714284</v>
      </c>
      <c r="AK92" s="74">
        <f t="shared" si="54"/>
        <v>1.2044817927170868</v>
      </c>
      <c r="AL92" s="74">
        <f t="shared" si="55"/>
        <v>0.17391304347826086</v>
      </c>
      <c r="AN92" s="74">
        <f t="shared" si="56"/>
        <v>2.6563006154842888</v>
      </c>
      <c r="AO92" s="74">
        <f t="shared" si="57"/>
        <v>0.58039088651333548</v>
      </c>
      <c r="AP92" s="74">
        <f t="shared" si="58"/>
        <v>9.4062316284538511E-2</v>
      </c>
      <c r="AR92" s="74">
        <f t="shared" si="59"/>
        <v>2.5683858843182295</v>
      </c>
      <c r="AS92" s="74">
        <f t="shared" si="60"/>
        <v>1.0949834479246243</v>
      </c>
      <c r="AT92" s="74">
        <f t="shared" si="61"/>
        <v>0.17167381974248927</v>
      </c>
    </row>
    <row r="93" spans="1:46" ht="15.75" customHeight="1" thickBot="1" x14ac:dyDescent="0.25">
      <c r="A93" s="110"/>
      <c r="B93" s="41" t="s">
        <v>335</v>
      </c>
      <c r="D93" s="47">
        <f t="shared" si="41"/>
        <v>350000</v>
      </c>
      <c r="E93" s="47">
        <f t="shared" si="42"/>
        <v>200000</v>
      </c>
      <c r="F93" s="47">
        <f t="shared" si="43"/>
        <v>4000</v>
      </c>
      <c r="H93" s="48">
        <v>400000</v>
      </c>
      <c r="I93" s="44">
        <v>250000</v>
      </c>
      <c r="J93" s="44">
        <v>15000</v>
      </c>
      <c r="L93" s="49">
        <v>380000</v>
      </c>
      <c r="M93" s="49">
        <v>200000</v>
      </c>
      <c r="N93" s="45">
        <v>4000</v>
      </c>
      <c r="P93" s="44">
        <v>350000</v>
      </c>
      <c r="Q93" s="44">
        <v>320000</v>
      </c>
      <c r="R93" s="44">
        <v>23000</v>
      </c>
      <c r="T93" s="48">
        <v>368550</v>
      </c>
      <c r="U93" s="44">
        <v>589680</v>
      </c>
      <c r="V93" s="44">
        <v>42525</v>
      </c>
      <c r="X93" s="48">
        <v>408900</v>
      </c>
      <c r="Y93" s="44">
        <v>392700</v>
      </c>
      <c r="Z93" s="44">
        <v>23300</v>
      </c>
      <c r="AB93" s="74">
        <f t="shared" si="47"/>
        <v>2.625</v>
      </c>
      <c r="AC93" s="74">
        <f t="shared" si="48"/>
        <v>1.6</v>
      </c>
      <c r="AD93" s="74">
        <f t="shared" si="49"/>
        <v>0.26666666666666666</v>
      </c>
      <c r="AF93" s="74">
        <f t="shared" si="50"/>
        <v>2.763157894736842</v>
      </c>
      <c r="AG93" s="74">
        <f t="shared" si="51"/>
        <v>2</v>
      </c>
      <c r="AH93" s="74">
        <f t="shared" si="52"/>
        <v>1</v>
      </c>
      <c r="AJ93" s="83">
        <f t="shared" si="53"/>
        <v>3</v>
      </c>
      <c r="AK93" s="74">
        <f t="shared" si="54"/>
        <v>1.25</v>
      </c>
      <c r="AL93" s="74">
        <f t="shared" si="55"/>
        <v>0.17391304347826086</v>
      </c>
      <c r="AN93" s="74">
        <f t="shared" si="56"/>
        <v>2.8490028490028489</v>
      </c>
      <c r="AO93" s="74">
        <f t="shared" si="57"/>
        <v>0.67833401166734497</v>
      </c>
      <c r="AP93" s="74">
        <f t="shared" si="58"/>
        <v>9.4062316284538511E-2</v>
      </c>
      <c r="AR93" s="74">
        <f t="shared" si="59"/>
        <v>2.5678650036683788</v>
      </c>
      <c r="AS93" s="74">
        <f t="shared" si="60"/>
        <v>1.0185892538833716</v>
      </c>
      <c r="AT93" s="74">
        <f t="shared" si="61"/>
        <v>0.17167381974248927</v>
      </c>
    </row>
    <row r="94" spans="1:46" ht="15.75" customHeight="1" thickBot="1" x14ac:dyDescent="0.25">
      <c r="A94" s="110"/>
      <c r="B94" s="41" t="s">
        <v>336</v>
      </c>
      <c r="D94" s="47">
        <f t="shared" si="41"/>
        <v>430000</v>
      </c>
      <c r="E94" s="47">
        <f t="shared" si="42"/>
        <v>230000</v>
      </c>
      <c r="F94" s="47">
        <f t="shared" si="43"/>
        <v>4000</v>
      </c>
      <c r="H94" s="48">
        <v>530000</v>
      </c>
      <c r="I94" s="44">
        <v>250000</v>
      </c>
      <c r="J94" s="44">
        <v>15000</v>
      </c>
      <c r="L94" s="49">
        <v>430000</v>
      </c>
      <c r="M94" s="49">
        <v>230000</v>
      </c>
      <c r="N94" s="45">
        <v>4000</v>
      </c>
      <c r="P94" s="44">
        <v>450000</v>
      </c>
      <c r="Q94" s="44">
        <f t="shared" si="63"/>
        <v>382500</v>
      </c>
      <c r="R94" s="44">
        <v>23000</v>
      </c>
      <c r="T94" s="48">
        <v>510300</v>
      </c>
      <c r="U94" s="44">
        <v>816480</v>
      </c>
      <c r="V94" s="44">
        <v>42525</v>
      </c>
      <c r="X94" s="48">
        <v>536400</v>
      </c>
      <c r="Y94" s="44">
        <v>392700</v>
      </c>
      <c r="Z94" s="44">
        <v>23300</v>
      </c>
      <c r="AB94" s="74">
        <f t="shared" si="47"/>
        <v>2.4339622641509435</v>
      </c>
      <c r="AC94" s="74">
        <f t="shared" si="48"/>
        <v>1.84</v>
      </c>
      <c r="AD94" s="74">
        <f t="shared" si="49"/>
        <v>0.26666666666666666</v>
      </c>
      <c r="AF94" s="74">
        <f t="shared" si="50"/>
        <v>3</v>
      </c>
      <c r="AG94" s="74">
        <f t="shared" si="51"/>
        <v>2</v>
      </c>
      <c r="AH94" s="74">
        <f t="shared" si="52"/>
        <v>1</v>
      </c>
      <c r="AJ94" s="83">
        <f t="shared" si="53"/>
        <v>2.8666666666666667</v>
      </c>
      <c r="AK94" s="74">
        <f t="shared" si="54"/>
        <v>1.2026143790849673</v>
      </c>
      <c r="AL94" s="74">
        <f t="shared" si="55"/>
        <v>0.17391304347826086</v>
      </c>
      <c r="AN94" s="74">
        <f t="shared" si="56"/>
        <v>2.5279247501469722</v>
      </c>
      <c r="AO94" s="74">
        <f t="shared" si="57"/>
        <v>0.56339408191260043</v>
      </c>
      <c r="AP94" s="74">
        <f t="shared" si="58"/>
        <v>9.4062316284538511E-2</v>
      </c>
      <c r="AR94" s="74">
        <f t="shared" si="59"/>
        <v>2.4049217002237135</v>
      </c>
      <c r="AS94" s="74">
        <f t="shared" si="60"/>
        <v>1.1713776419658772</v>
      </c>
      <c r="AT94" s="74">
        <f t="shared" si="61"/>
        <v>0.17167381974248927</v>
      </c>
    </row>
    <row r="95" spans="1:46" ht="15.75" customHeight="1" thickBot="1" x14ac:dyDescent="0.25">
      <c r="A95" s="110"/>
      <c r="B95" s="41" t="s">
        <v>337</v>
      </c>
      <c r="D95" s="47">
        <f t="shared" si="41"/>
        <v>410000</v>
      </c>
      <c r="E95" s="47">
        <f t="shared" si="42"/>
        <v>215000</v>
      </c>
      <c r="F95" s="47">
        <f t="shared" si="43"/>
        <v>4000</v>
      </c>
      <c r="H95" s="48">
        <v>520000</v>
      </c>
      <c r="I95" s="44">
        <v>250000</v>
      </c>
      <c r="J95" s="44">
        <v>15000</v>
      </c>
      <c r="L95" s="49">
        <v>410000</v>
      </c>
      <c r="M95" s="49">
        <v>215000</v>
      </c>
      <c r="N95" s="45">
        <v>4000</v>
      </c>
      <c r="P95" s="44">
        <v>440000</v>
      </c>
      <c r="Q95" s="44">
        <f t="shared" si="63"/>
        <v>374000</v>
      </c>
      <c r="R95" s="44">
        <v>23000</v>
      </c>
      <c r="T95" s="48">
        <v>491400</v>
      </c>
      <c r="U95" s="44">
        <v>786240</v>
      </c>
      <c r="V95" s="44">
        <v>42525</v>
      </c>
      <c r="X95" s="48">
        <v>536400</v>
      </c>
      <c r="Y95" s="44">
        <v>392700</v>
      </c>
      <c r="Z95" s="44">
        <v>23300</v>
      </c>
      <c r="AB95" s="74">
        <f t="shared" si="47"/>
        <v>2.3653846153846154</v>
      </c>
      <c r="AC95" s="74">
        <f t="shared" si="48"/>
        <v>1.72</v>
      </c>
      <c r="AD95" s="74">
        <f t="shared" si="49"/>
        <v>0.26666666666666666</v>
      </c>
      <c r="AF95" s="74">
        <f t="shared" si="50"/>
        <v>3</v>
      </c>
      <c r="AG95" s="74">
        <f t="shared" si="51"/>
        <v>2</v>
      </c>
      <c r="AH95" s="74">
        <f t="shared" si="52"/>
        <v>1</v>
      </c>
      <c r="AJ95" s="83">
        <f t="shared" si="53"/>
        <v>2.7954545454545454</v>
      </c>
      <c r="AK95" s="74">
        <f t="shared" si="54"/>
        <v>1.1497326203208555</v>
      </c>
      <c r="AL95" s="74">
        <f t="shared" si="55"/>
        <v>0.17391304347826086</v>
      </c>
      <c r="AN95" s="74">
        <f t="shared" si="56"/>
        <v>2.503052503052503</v>
      </c>
      <c r="AO95" s="74">
        <f t="shared" si="57"/>
        <v>0.54690679690679689</v>
      </c>
      <c r="AP95" s="74">
        <f t="shared" si="58"/>
        <v>9.4062316284538511E-2</v>
      </c>
      <c r="AR95" s="74">
        <f t="shared" si="59"/>
        <v>2.2930648769574944</v>
      </c>
      <c r="AS95" s="74">
        <f t="shared" si="60"/>
        <v>1.0949834479246243</v>
      </c>
      <c r="AT95" s="74">
        <f t="shared" si="61"/>
        <v>0.17167381974248927</v>
      </c>
    </row>
    <row r="96" spans="1:46" ht="15.75" customHeight="1" thickBot="1" x14ac:dyDescent="0.25">
      <c r="A96" s="110"/>
      <c r="B96" s="41" t="s">
        <v>338</v>
      </c>
      <c r="D96" s="47">
        <f t="shared" si="41"/>
        <v>350000</v>
      </c>
      <c r="E96" s="47">
        <f t="shared" si="42"/>
        <v>200000</v>
      </c>
      <c r="F96" s="47">
        <f t="shared" si="43"/>
        <v>4000</v>
      </c>
      <c r="H96" s="48">
        <v>400000</v>
      </c>
      <c r="I96" s="44">
        <v>250000</v>
      </c>
      <c r="J96" s="44">
        <v>15000</v>
      </c>
      <c r="L96" s="49">
        <v>380000</v>
      </c>
      <c r="M96" s="49">
        <v>200000</v>
      </c>
      <c r="N96" s="45">
        <v>4000</v>
      </c>
      <c r="P96" s="44">
        <v>350000</v>
      </c>
      <c r="Q96" s="44">
        <v>320000</v>
      </c>
      <c r="R96" s="44">
        <v>23000</v>
      </c>
      <c r="T96" s="48">
        <v>387450</v>
      </c>
      <c r="U96" s="44">
        <v>619920</v>
      </c>
      <c r="V96" s="44">
        <v>42525</v>
      </c>
      <c r="X96" s="48">
        <v>476800</v>
      </c>
      <c r="Y96" s="44">
        <v>392700</v>
      </c>
      <c r="Z96" s="44">
        <v>23300</v>
      </c>
      <c r="AB96" s="74">
        <f t="shared" si="47"/>
        <v>2.625</v>
      </c>
      <c r="AC96" s="74">
        <f t="shared" si="48"/>
        <v>1.6</v>
      </c>
      <c r="AD96" s="74">
        <f t="shared" si="49"/>
        <v>0.26666666666666666</v>
      </c>
      <c r="AF96" s="74">
        <f t="shared" si="50"/>
        <v>2.763157894736842</v>
      </c>
      <c r="AG96" s="74">
        <f t="shared" si="51"/>
        <v>2</v>
      </c>
      <c r="AH96" s="74">
        <f t="shared" si="52"/>
        <v>1</v>
      </c>
      <c r="AJ96" s="83">
        <f t="shared" si="53"/>
        <v>3</v>
      </c>
      <c r="AK96" s="74">
        <f t="shared" si="54"/>
        <v>1.25</v>
      </c>
      <c r="AL96" s="74">
        <f t="shared" si="55"/>
        <v>0.17391304347826086</v>
      </c>
      <c r="AN96" s="74">
        <f t="shared" si="56"/>
        <v>2.7100271002710028</v>
      </c>
      <c r="AO96" s="74">
        <f t="shared" si="57"/>
        <v>0.64524454768357209</v>
      </c>
      <c r="AP96" s="74">
        <f t="shared" si="58"/>
        <v>9.4062316284538511E-2</v>
      </c>
      <c r="AR96" s="74">
        <f t="shared" si="59"/>
        <v>2.2021812080536911</v>
      </c>
      <c r="AS96" s="74">
        <f t="shared" si="60"/>
        <v>1.0185892538833716</v>
      </c>
      <c r="AT96" s="74">
        <f t="shared" si="61"/>
        <v>0.17167381974248927</v>
      </c>
    </row>
    <row r="97" spans="1:46" ht="15.75" customHeight="1" thickBot="1" x14ac:dyDescent="0.25">
      <c r="A97" s="110"/>
      <c r="B97" s="41" t="s">
        <v>339</v>
      </c>
      <c r="D97" s="47">
        <f t="shared" si="41"/>
        <v>350000</v>
      </c>
      <c r="E97" s="47">
        <f t="shared" si="42"/>
        <v>215000</v>
      </c>
      <c r="F97" s="47">
        <f t="shared" si="43"/>
        <v>4000</v>
      </c>
      <c r="H97" s="48">
        <v>420000</v>
      </c>
      <c r="I97" s="44">
        <v>250000</v>
      </c>
      <c r="J97" s="44">
        <v>15000</v>
      </c>
      <c r="L97" s="49">
        <v>410000</v>
      </c>
      <c r="M97" s="49">
        <v>215000</v>
      </c>
      <c r="N97" s="45">
        <v>4000</v>
      </c>
      <c r="P97" s="44">
        <v>350000</v>
      </c>
      <c r="Q97" s="44">
        <v>320000</v>
      </c>
      <c r="R97" s="44">
        <v>23000</v>
      </c>
      <c r="T97" s="48">
        <v>415800</v>
      </c>
      <c r="U97" s="44">
        <v>665280</v>
      </c>
      <c r="V97" s="44">
        <v>42525</v>
      </c>
      <c r="X97" s="48">
        <v>418750</v>
      </c>
      <c r="Y97" s="44">
        <v>392700</v>
      </c>
      <c r="Z97" s="44">
        <v>23300</v>
      </c>
      <c r="AB97" s="74">
        <f t="shared" si="47"/>
        <v>2.5</v>
      </c>
      <c r="AC97" s="74">
        <f t="shared" si="48"/>
        <v>1.72</v>
      </c>
      <c r="AD97" s="74">
        <f t="shared" si="49"/>
        <v>0.26666666666666666</v>
      </c>
      <c r="AF97" s="74">
        <f t="shared" si="50"/>
        <v>2.5609756097560976</v>
      </c>
      <c r="AG97" s="74">
        <f t="shared" si="51"/>
        <v>2</v>
      </c>
      <c r="AH97" s="74">
        <f t="shared" si="52"/>
        <v>1</v>
      </c>
      <c r="AJ97" s="83">
        <f t="shared" si="53"/>
        <v>3</v>
      </c>
      <c r="AK97" s="74">
        <f t="shared" si="54"/>
        <v>1.34375</v>
      </c>
      <c r="AL97" s="74">
        <f t="shared" si="55"/>
        <v>0.17391304347826086</v>
      </c>
      <c r="AN97" s="74">
        <f t="shared" si="56"/>
        <v>2.5252525252525251</v>
      </c>
      <c r="AO97" s="74">
        <f t="shared" si="57"/>
        <v>0.64634439634439633</v>
      </c>
      <c r="AP97" s="74">
        <f t="shared" si="58"/>
        <v>9.4062316284538511E-2</v>
      </c>
      <c r="AR97" s="74">
        <f t="shared" si="59"/>
        <v>2.5074626865671643</v>
      </c>
      <c r="AS97" s="74">
        <f t="shared" si="60"/>
        <v>1.0949834479246243</v>
      </c>
      <c r="AT97" s="74">
        <f t="shared" si="61"/>
        <v>0.17167381974248927</v>
      </c>
    </row>
    <row r="98" spans="1:46" ht="12.75" thickBot="1" x14ac:dyDescent="0.25">
      <c r="A98" s="110" t="s">
        <v>340</v>
      </c>
      <c r="B98" s="41" t="s">
        <v>341</v>
      </c>
      <c r="D98" s="47">
        <f t="shared" si="41"/>
        <v>580000</v>
      </c>
      <c r="E98" s="47">
        <f t="shared" si="42"/>
        <v>250000</v>
      </c>
      <c r="F98" s="47">
        <f t="shared" si="43"/>
        <v>4000</v>
      </c>
      <c r="H98" s="48">
        <v>1250000</v>
      </c>
      <c r="I98" s="44">
        <v>250000</v>
      </c>
      <c r="J98" s="44">
        <v>15000</v>
      </c>
      <c r="L98" s="49">
        <v>1088160</v>
      </c>
      <c r="M98" s="49">
        <v>622260</v>
      </c>
      <c r="N98" s="45">
        <v>4000</v>
      </c>
      <c r="P98" s="44">
        <v>580000</v>
      </c>
      <c r="Q98" s="44">
        <f>(+P98+(P98*70%))/2</f>
        <v>493000</v>
      </c>
      <c r="R98" s="44">
        <v>23000</v>
      </c>
      <c r="T98" s="48">
        <v>1134000</v>
      </c>
      <c r="U98" s="48">
        <v>1814400</v>
      </c>
      <c r="V98" s="44">
        <v>42525</v>
      </c>
      <c r="X98" s="48">
        <v>1190600</v>
      </c>
      <c r="Y98" s="44">
        <v>392700</v>
      </c>
      <c r="Z98" s="44">
        <v>23300</v>
      </c>
      <c r="AB98" s="74">
        <f t="shared" si="47"/>
        <v>1.3919999999999999</v>
      </c>
      <c r="AC98" s="74">
        <f t="shared" si="48"/>
        <v>2</v>
      </c>
      <c r="AD98" s="74">
        <f t="shared" si="49"/>
        <v>0.26666666666666666</v>
      </c>
      <c r="AF98" s="74">
        <f t="shared" si="50"/>
        <v>1.5990295544772828</v>
      </c>
      <c r="AG98" s="74">
        <f t="shared" si="51"/>
        <v>0.80352264326808731</v>
      </c>
      <c r="AH98" s="74">
        <f t="shared" si="52"/>
        <v>1</v>
      </c>
      <c r="AJ98" s="83">
        <f t="shared" si="53"/>
        <v>3</v>
      </c>
      <c r="AK98" s="74">
        <f t="shared" si="54"/>
        <v>1.0141987829614605</v>
      </c>
      <c r="AL98" s="74">
        <f t="shared" si="55"/>
        <v>0.17391304347826086</v>
      </c>
      <c r="AN98" s="74">
        <f t="shared" si="56"/>
        <v>1.5343915343915344</v>
      </c>
      <c r="AO98" s="74">
        <f t="shared" si="57"/>
        <v>0.27557319223985893</v>
      </c>
      <c r="AP98" s="74">
        <f t="shared" si="58"/>
        <v>9.4062316284538511E-2</v>
      </c>
      <c r="AR98" s="74">
        <f t="shared" si="59"/>
        <v>1.4614480094070217</v>
      </c>
      <c r="AS98" s="74">
        <f t="shared" si="60"/>
        <v>1.2732365673542143</v>
      </c>
      <c r="AT98" s="74">
        <f t="shared" si="61"/>
        <v>0.17167381974248927</v>
      </c>
    </row>
    <row r="99" spans="1:46" ht="12.75" thickBot="1" x14ac:dyDescent="0.25">
      <c r="A99" s="110"/>
      <c r="B99" s="41" t="s">
        <v>342</v>
      </c>
      <c r="D99" s="47">
        <f t="shared" si="41"/>
        <v>580000</v>
      </c>
      <c r="E99" s="47">
        <f t="shared" si="42"/>
        <v>250000</v>
      </c>
      <c r="F99" s="47">
        <f t="shared" si="43"/>
        <v>4000</v>
      </c>
      <c r="H99" s="48">
        <v>1200000</v>
      </c>
      <c r="I99" s="44">
        <v>250000</v>
      </c>
      <c r="J99" s="44">
        <v>15000</v>
      </c>
      <c r="L99" s="49">
        <v>1088160</v>
      </c>
      <c r="M99" s="49">
        <v>622260</v>
      </c>
      <c r="N99" s="45">
        <v>4000</v>
      </c>
      <c r="P99" s="44">
        <v>580000</v>
      </c>
      <c r="Q99" s="44">
        <f t="shared" ref="Q99:Q103" si="64">(+P99+(P99*70%))/2</f>
        <v>493000</v>
      </c>
      <c r="R99" s="44">
        <v>23000</v>
      </c>
      <c r="T99" s="48">
        <v>1228500</v>
      </c>
      <c r="U99" s="48">
        <v>1965600</v>
      </c>
      <c r="V99" s="44">
        <v>42525</v>
      </c>
      <c r="X99" s="48">
        <v>1190600</v>
      </c>
      <c r="Y99" s="44">
        <v>392700</v>
      </c>
      <c r="Z99" s="44">
        <v>23300</v>
      </c>
      <c r="AB99" s="74">
        <f t="shared" si="47"/>
        <v>1.45</v>
      </c>
      <c r="AC99" s="74">
        <f t="shared" si="48"/>
        <v>2</v>
      </c>
      <c r="AD99" s="74">
        <f t="shared" si="49"/>
        <v>0.26666666666666666</v>
      </c>
      <c r="AF99" s="74">
        <f t="shared" si="50"/>
        <v>1.5990295544772828</v>
      </c>
      <c r="AG99" s="74">
        <f t="shared" si="51"/>
        <v>0.80352264326808731</v>
      </c>
      <c r="AH99" s="74">
        <f t="shared" si="52"/>
        <v>1</v>
      </c>
      <c r="AJ99" s="83">
        <f t="shared" si="53"/>
        <v>3</v>
      </c>
      <c r="AK99" s="74">
        <f t="shared" si="54"/>
        <v>1.0141987829614605</v>
      </c>
      <c r="AL99" s="74">
        <f t="shared" si="55"/>
        <v>0.17391304347826086</v>
      </c>
      <c r="AN99" s="74">
        <f t="shared" si="56"/>
        <v>1.4163614163614164</v>
      </c>
      <c r="AO99" s="74">
        <f t="shared" si="57"/>
        <v>0.25437525437525438</v>
      </c>
      <c r="AP99" s="74">
        <f t="shared" si="58"/>
        <v>9.4062316284538511E-2</v>
      </c>
      <c r="AR99" s="74">
        <f t="shared" si="59"/>
        <v>1.4614480094070217</v>
      </c>
      <c r="AS99" s="74">
        <f t="shared" si="60"/>
        <v>1.2732365673542143</v>
      </c>
      <c r="AT99" s="74">
        <f t="shared" si="61"/>
        <v>0.17167381974248927</v>
      </c>
    </row>
    <row r="100" spans="1:46" ht="12.75" thickBot="1" x14ac:dyDescent="0.25">
      <c r="A100" s="110"/>
      <c r="B100" s="41" t="s">
        <v>343</v>
      </c>
      <c r="D100" s="47">
        <f t="shared" si="41"/>
        <v>580000</v>
      </c>
      <c r="E100" s="47">
        <f t="shared" si="42"/>
        <v>250000</v>
      </c>
      <c r="F100" s="47">
        <f t="shared" si="43"/>
        <v>4000</v>
      </c>
      <c r="H100" s="48">
        <v>1200000</v>
      </c>
      <c r="I100" s="44">
        <v>250000</v>
      </c>
      <c r="J100" s="44">
        <v>15000</v>
      </c>
      <c r="L100" s="49">
        <v>953180</v>
      </c>
      <c r="M100" s="49">
        <v>622260</v>
      </c>
      <c r="N100" s="45">
        <v>4000</v>
      </c>
      <c r="P100" s="44">
        <v>580000</v>
      </c>
      <c r="Q100" s="44">
        <f t="shared" si="64"/>
        <v>493000</v>
      </c>
      <c r="R100" s="44">
        <v>23000</v>
      </c>
      <c r="T100" s="48">
        <v>1134000</v>
      </c>
      <c r="U100" s="48">
        <v>1814400</v>
      </c>
      <c r="V100" s="44">
        <v>42525</v>
      </c>
      <c r="X100" s="48">
        <v>1130600</v>
      </c>
      <c r="Y100" s="44">
        <v>392700</v>
      </c>
      <c r="Z100" s="44">
        <v>23300</v>
      </c>
      <c r="AB100" s="74">
        <f t="shared" si="47"/>
        <v>1.45</v>
      </c>
      <c r="AC100" s="74">
        <f t="shared" si="48"/>
        <v>2</v>
      </c>
      <c r="AD100" s="74">
        <f t="shared" si="49"/>
        <v>0.26666666666666666</v>
      </c>
      <c r="AF100" s="74">
        <f t="shared" si="50"/>
        <v>1.8254684319855641</v>
      </c>
      <c r="AG100" s="74">
        <f t="shared" si="51"/>
        <v>0.80352264326808731</v>
      </c>
      <c r="AH100" s="74">
        <f t="shared" si="52"/>
        <v>1</v>
      </c>
      <c r="AJ100" s="83">
        <f t="shared" si="53"/>
        <v>3</v>
      </c>
      <c r="AK100" s="74">
        <f t="shared" si="54"/>
        <v>1.0141987829614605</v>
      </c>
      <c r="AL100" s="74">
        <f t="shared" si="55"/>
        <v>0.17391304347826086</v>
      </c>
      <c r="AN100" s="74">
        <f t="shared" si="56"/>
        <v>1.5343915343915344</v>
      </c>
      <c r="AO100" s="74">
        <f t="shared" si="57"/>
        <v>0.27557319223985893</v>
      </c>
      <c r="AP100" s="74">
        <f t="shared" si="58"/>
        <v>9.4062316284538511E-2</v>
      </c>
      <c r="AR100" s="74">
        <f t="shared" si="59"/>
        <v>1.5390058376083495</v>
      </c>
      <c r="AS100" s="74">
        <f t="shared" si="60"/>
        <v>1.2732365673542143</v>
      </c>
      <c r="AT100" s="74">
        <f t="shared" si="61"/>
        <v>0.17167381974248927</v>
      </c>
    </row>
    <row r="101" spans="1:46" ht="12.75" thickBot="1" x14ac:dyDescent="0.25">
      <c r="A101" s="110"/>
      <c r="B101" s="41" t="s">
        <v>344</v>
      </c>
      <c r="D101" s="47">
        <f t="shared" si="41"/>
        <v>580000</v>
      </c>
      <c r="E101" s="47">
        <f t="shared" si="42"/>
        <v>250000</v>
      </c>
      <c r="F101" s="47">
        <f t="shared" si="43"/>
        <v>4000</v>
      </c>
      <c r="H101" s="48">
        <v>1250000</v>
      </c>
      <c r="I101" s="44">
        <v>250000</v>
      </c>
      <c r="J101" s="44">
        <v>15000</v>
      </c>
      <c r="L101" s="49">
        <v>953180</v>
      </c>
      <c r="M101" s="49">
        <v>622260</v>
      </c>
      <c r="N101" s="45">
        <v>4000</v>
      </c>
      <c r="P101" s="44">
        <v>580000</v>
      </c>
      <c r="Q101" s="44">
        <f t="shared" si="64"/>
        <v>493000</v>
      </c>
      <c r="R101" s="44">
        <v>23000</v>
      </c>
      <c r="T101" s="48">
        <v>1285200</v>
      </c>
      <c r="U101" s="48">
        <v>2056320</v>
      </c>
      <c r="V101" s="44">
        <v>42525</v>
      </c>
      <c r="X101" s="48">
        <v>1130600</v>
      </c>
      <c r="Y101" s="44">
        <v>392700</v>
      </c>
      <c r="Z101" s="44">
        <v>23300</v>
      </c>
      <c r="AB101" s="74">
        <f t="shared" si="47"/>
        <v>1.3919999999999999</v>
      </c>
      <c r="AC101" s="74">
        <f t="shared" si="48"/>
        <v>2</v>
      </c>
      <c r="AD101" s="74">
        <f t="shared" si="49"/>
        <v>0.26666666666666666</v>
      </c>
      <c r="AF101" s="74">
        <f t="shared" si="50"/>
        <v>1.8254684319855641</v>
      </c>
      <c r="AG101" s="74">
        <f t="shared" si="51"/>
        <v>0.80352264326808731</v>
      </c>
      <c r="AH101" s="74">
        <f t="shared" si="52"/>
        <v>1</v>
      </c>
      <c r="AJ101" s="83">
        <f t="shared" si="53"/>
        <v>3</v>
      </c>
      <c r="AK101" s="74">
        <f t="shared" si="54"/>
        <v>1.0141987829614605</v>
      </c>
      <c r="AL101" s="74">
        <f t="shared" si="55"/>
        <v>0.17391304347826086</v>
      </c>
      <c r="AN101" s="74">
        <f t="shared" si="56"/>
        <v>1.3538748832866481</v>
      </c>
      <c r="AO101" s="74">
        <f t="shared" si="57"/>
        <v>0.24315281668222843</v>
      </c>
      <c r="AP101" s="74">
        <f t="shared" si="58"/>
        <v>9.4062316284538511E-2</v>
      </c>
      <c r="AR101" s="74">
        <f t="shared" si="59"/>
        <v>1.5390058376083495</v>
      </c>
      <c r="AS101" s="74">
        <f t="shared" si="60"/>
        <v>1.2732365673542143</v>
      </c>
      <c r="AT101" s="74">
        <f t="shared" si="61"/>
        <v>0.17167381974248927</v>
      </c>
    </row>
    <row r="102" spans="1:46" ht="12.75" thickBot="1" x14ac:dyDescent="0.25">
      <c r="A102" s="110"/>
      <c r="B102" s="41" t="s">
        <v>345</v>
      </c>
      <c r="D102" s="47">
        <f t="shared" si="41"/>
        <v>580000</v>
      </c>
      <c r="E102" s="47">
        <f t="shared" si="42"/>
        <v>250000</v>
      </c>
      <c r="F102" s="47">
        <f t="shared" si="43"/>
        <v>4000</v>
      </c>
      <c r="H102" s="48">
        <v>1250000</v>
      </c>
      <c r="I102" s="44">
        <v>250000</v>
      </c>
      <c r="J102" s="44">
        <v>15000</v>
      </c>
      <c r="L102" s="49">
        <v>1088160</v>
      </c>
      <c r="M102" s="49">
        <v>622260</v>
      </c>
      <c r="N102" s="45">
        <v>4000</v>
      </c>
      <c r="P102" s="44">
        <v>580000</v>
      </c>
      <c r="Q102" s="44">
        <f t="shared" si="64"/>
        <v>493000</v>
      </c>
      <c r="R102" s="44">
        <v>23000</v>
      </c>
      <c r="T102" s="48">
        <v>1351350</v>
      </c>
      <c r="U102" s="48">
        <v>2162160</v>
      </c>
      <c r="V102" s="44">
        <v>42525</v>
      </c>
      <c r="X102" s="48">
        <v>1130600</v>
      </c>
      <c r="Y102" s="44">
        <v>392700</v>
      </c>
      <c r="Z102" s="44">
        <v>23300</v>
      </c>
      <c r="AB102" s="74">
        <f t="shared" si="47"/>
        <v>1.3919999999999999</v>
      </c>
      <c r="AC102" s="74">
        <f t="shared" si="48"/>
        <v>2</v>
      </c>
      <c r="AD102" s="74">
        <f t="shared" si="49"/>
        <v>0.26666666666666666</v>
      </c>
      <c r="AF102" s="74">
        <f t="shared" si="50"/>
        <v>1.5990295544772828</v>
      </c>
      <c r="AG102" s="74">
        <f t="shared" si="51"/>
        <v>0.80352264326808731</v>
      </c>
      <c r="AH102" s="74">
        <f t="shared" si="52"/>
        <v>1</v>
      </c>
      <c r="AJ102" s="83">
        <f t="shared" si="53"/>
        <v>3</v>
      </c>
      <c r="AK102" s="74">
        <f t="shared" si="54"/>
        <v>1.0141987829614605</v>
      </c>
      <c r="AL102" s="74">
        <f t="shared" si="55"/>
        <v>0.17391304347826086</v>
      </c>
      <c r="AN102" s="74">
        <f t="shared" si="56"/>
        <v>1.2876012876012877</v>
      </c>
      <c r="AO102" s="74">
        <f t="shared" si="57"/>
        <v>0.23125023125023125</v>
      </c>
      <c r="AP102" s="74">
        <f t="shared" si="58"/>
        <v>9.4062316284538511E-2</v>
      </c>
      <c r="AR102" s="74">
        <f t="shared" si="59"/>
        <v>1.5390058376083495</v>
      </c>
      <c r="AS102" s="74">
        <f t="shared" si="60"/>
        <v>1.2732365673542143</v>
      </c>
      <c r="AT102" s="74">
        <f t="shared" si="61"/>
        <v>0.17167381974248927</v>
      </c>
    </row>
    <row r="103" spans="1:46" ht="12.75" thickBot="1" x14ac:dyDescent="0.25">
      <c r="A103" s="110"/>
      <c r="B103" s="41" t="s">
        <v>346</v>
      </c>
      <c r="D103" s="47">
        <f t="shared" si="41"/>
        <v>580000</v>
      </c>
      <c r="E103" s="47">
        <f t="shared" si="42"/>
        <v>250000</v>
      </c>
      <c r="F103" s="47">
        <f t="shared" si="43"/>
        <v>4000</v>
      </c>
      <c r="H103" s="48">
        <v>1250000</v>
      </c>
      <c r="I103" s="44">
        <v>250000</v>
      </c>
      <c r="J103" s="44">
        <v>15000</v>
      </c>
      <c r="L103" s="49">
        <v>1088160</v>
      </c>
      <c r="M103" s="49">
        <v>622260</v>
      </c>
      <c r="N103" s="45">
        <v>4000</v>
      </c>
      <c r="P103" s="44">
        <v>580000</v>
      </c>
      <c r="Q103" s="44">
        <f t="shared" si="64"/>
        <v>493000</v>
      </c>
      <c r="R103" s="44">
        <v>23000</v>
      </c>
      <c r="T103" s="48">
        <v>1370250</v>
      </c>
      <c r="U103" s="48">
        <v>2192400</v>
      </c>
      <c r="V103" s="44">
        <v>42525</v>
      </c>
      <c r="X103" s="48">
        <v>1230600</v>
      </c>
      <c r="Y103" s="44">
        <v>392700</v>
      </c>
      <c r="Z103" s="44">
        <v>23300</v>
      </c>
      <c r="AB103" s="74">
        <f t="shared" si="47"/>
        <v>1.3919999999999999</v>
      </c>
      <c r="AC103" s="74">
        <f t="shared" si="48"/>
        <v>2</v>
      </c>
      <c r="AD103" s="74">
        <f t="shared" si="49"/>
        <v>0.26666666666666666</v>
      </c>
      <c r="AF103" s="74">
        <f t="shared" si="50"/>
        <v>1.5990295544772828</v>
      </c>
      <c r="AG103" s="74">
        <f t="shared" si="51"/>
        <v>0.80352264326808731</v>
      </c>
      <c r="AH103" s="74">
        <f t="shared" si="52"/>
        <v>1</v>
      </c>
      <c r="AJ103" s="83">
        <f t="shared" si="53"/>
        <v>3</v>
      </c>
      <c r="AK103" s="74">
        <f t="shared" si="54"/>
        <v>1.0141987829614605</v>
      </c>
      <c r="AL103" s="74">
        <f t="shared" si="55"/>
        <v>0.17391304347826086</v>
      </c>
      <c r="AN103" s="74">
        <f t="shared" si="56"/>
        <v>1.2698412698412698</v>
      </c>
      <c r="AO103" s="74">
        <f t="shared" si="57"/>
        <v>0.22806057288815909</v>
      </c>
      <c r="AP103" s="74">
        <f t="shared" si="58"/>
        <v>9.4062316284538511E-2</v>
      </c>
      <c r="AR103" s="74">
        <f t="shared" si="59"/>
        <v>1.4139444173573867</v>
      </c>
      <c r="AS103" s="74">
        <f t="shared" si="60"/>
        <v>1.2732365673542143</v>
      </c>
      <c r="AT103" s="74">
        <f t="shared" si="61"/>
        <v>0.17167381974248927</v>
      </c>
    </row>
    <row r="104" spans="1:46" ht="17.25" customHeight="1" thickBot="1" x14ac:dyDescent="0.25">
      <c r="A104" s="50" t="s">
        <v>347</v>
      </c>
      <c r="B104" s="46" t="s">
        <v>348</v>
      </c>
      <c r="D104" s="47">
        <f t="shared" si="41"/>
        <v>620000</v>
      </c>
      <c r="E104" s="47">
        <f t="shared" si="42"/>
        <v>250000</v>
      </c>
      <c r="F104" s="47">
        <f t="shared" si="43"/>
        <v>4000</v>
      </c>
      <c r="H104" s="56">
        <v>1650000</v>
      </c>
      <c r="I104" s="57">
        <v>250000</v>
      </c>
      <c r="J104" s="57">
        <v>15000</v>
      </c>
      <c r="L104" s="49">
        <v>3000000</v>
      </c>
      <c r="M104" s="49">
        <v>2000000</v>
      </c>
      <c r="N104" s="45">
        <v>4000</v>
      </c>
      <c r="P104" s="44">
        <v>800000</v>
      </c>
      <c r="Q104" s="44">
        <f>(+P104+(P104*80%))/2</f>
        <v>720000</v>
      </c>
      <c r="R104" s="44">
        <v>40000</v>
      </c>
      <c r="T104" s="48">
        <v>1417500</v>
      </c>
      <c r="U104" s="48">
        <v>2268000</v>
      </c>
      <c r="V104" s="48">
        <v>42525</v>
      </c>
      <c r="X104" s="48">
        <v>620000</v>
      </c>
      <c r="Y104" s="48">
        <v>450000</v>
      </c>
      <c r="Z104" s="48">
        <v>25000</v>
      </c>
      <c r="AB104" s="74">
        <f t="shared" si="47"/>
        <v>1.1272727272727272</v>
      </c>
      <c r="AC104" s="74">
        <f t="shared" si="48"/>
        <v>2</v>
      </c>
      <c r="AD104" s="74">
        <f t="shared" si="49"/>
        <v>0.26666666666666666</v>
      </c>
      <c r="AF104" s="74">
        <f t="shared" si="50"/>
        <v>0.62</v>
      </c>
      <c r="AG104" s="74">
        <f t="shared" si="51"/>
        <v>0.25</v>
      </c>
      <c r="AH104" s="74">
        <f t="shared" si="52"/>
        <v>1</v>
      </c>
      <c r="AJ104" s="83">
        <f t="shared" si="53"/>
        <v>2.3250000000000002</v>
      </c>
      <c r="AK104" s="74">
        <f t="shared" si="54"/>
        <v>0.69444444444444442</v>
      </c>
      <c r="AL104" s="74">
        <f t="shared" si="55"/>
        <v>0.1</v>
      </c>
      <c r="AN104" s="74">
        <f t="shared" si="56"/>
        <v>1.3121693121693121</v>
      </c>
      <c r="AO104" s="74">
        <f t="shared" si="57"/>
        <v>0.22045855379188711</v>
      </c>
      <c r="AP104" s="74">
        <f t="shared" si="58"/>
        <v>9.4062316284538511E-2</v>
      </c>
      <c r="AR104" s="74">
        <f t="shared" si="59"/>
        <v>3</v>
      </c>
      <c r="AS104" s="74">
        <f t="shared" si="60"/>
        <v>1.1111111111111112</v>
      </c>
      <c r="AT104" s="74">
        <f t="shared" si="61"/>
        <v>0.16</v>
      </c>
    </row>
    <row r="105" spans="1:46" ht="12.75" thickBot="1" x14ac:dyDescent="0.25">
      <c r="A105" s="50" t="s">
        <v>349</v>
      </c>
      <c r="B105" s="46" t="s">
        <v>350</v>
      </c>
      <c r="D105" s="47">
        <f t="shared" si="41"/>
        <v>620000</v>
      </c>
      <c r="E105" s="47">
        <f t="shared" si="42"/>
        <v>250000</v>
      </c>
      <c r="F105" s="47">
        <f t="shared" si="43"/>
        <v>4000</v>
      </c>
      <c r="H105" s="56">
        <v>2995000</v>
      </c>
      <c r="I105" s="57">
        <v>250000</v>
      </c>
      <c r="J105" s="57">
        <v>15000</v>
      </c>
      <c r="L105" s="49">
        <v>5000000</v>
      </c>
      <c r="M105" s="49">
        <v>2500000</v>
      </c>
      <c r="N105" s="45">
        <v>4000</v>
      </c>
      <c r="P105" s="44">
        <v>900000</v>
      </c>
      <c r="Q105" s="44">
        <f>(+P105+(P105*90%))/2</f>
        <v>855000</v>
      </c>
      <c r="R105" s="48">
        <v>50000</v>
      </c>
      <c r="T105" s="48">
        <v>3496500</v>
      </c>
      <c r="U105" s="48">
        <v>5594400</v>
      </c>
      <c r="V105" s="48">
        <v>75600</v>
      </c>
      <c r="X105" s="48">
        <v>620000</v>
      </c>
      <c r="Y105" s="48">
        <v>450000</v>
      </c>
      <c r="Z105" s="48">
        <v>25000</v>
      </c>
      <c r="AB105" s="74">
        <f t="shared" si="47"/>
        <v>0.62103505843071782</v>
      </c>
      <c r="AC105" s="74">
        <f t="shared" si="48"/>
        <v>2</v>
      </c>
      <c r="AD105" s="74">
        <f t="shared" si="49"/>
        <v>0.26666666666666666</v>
      </c>
      <c r="AF105" s="74">
        <f t="shared" si="50"/>
        <v>0.372</v>
      </c>
      <c r="AG105" s="74">
        <f t="shared" si="51"/>
        <v>0.2</v>
      </c>
      <c r="AH105" s="74">
        <f t="shared" si="52"/>
        <v>1</v>
      </c>
      <c r="AJ105" s="83">
        <f t="shared" si="53"/>
        <v>2.0666666666666669</v>
      </c>
      <c r="AK105" s="74">
        <f t="shared" si="54"/>
        <v>0.58479532163742687</v>
      </c>
      <c r="AL105" s="74">
        <f t="shared" si="55"/>
        <v>0.08</v>
      </c>
      <c r="AN105" s="74">
        <f t="shared" si="56"/>
        <v>0.53196053196053195</v>
      </c>
      <c r="AO105" s="74">
        <f t="shared" si="57"/>
        <v>8.9375089375089381E-2</v>
      </c>
      <c r="AP105" s="74">
        <f t="shared" si="58"/>
        <v>5.2910052910052907E-2</v>
      </c>
      <c r="AR105" s="74">
        <f t="shared" si="59"/>
        <v>3</v>
      </c>
      <c r="AS105" s="74">
        <f t="shared" si="60"/>
        <v>1.1111111111111112</v>
      </c>
      <c r="AT105" s="74">
        <f t="shared" si="61"/>
        <v>0.16</v>
      </c>
    </row>
    <row r="106" spans="1:46" ht="12.75" thickBot="1" x14ac:dyDescent="0.25">
      <c r="AB106" s="80">
        <f>SUM(AB49:AB105)</f>
        <v>131.27368220016365</v>
      </c>
      <c r="AC106" s="80">
        <f>SUM(AC49:AC105)</f>
        <v>109.23975999999999</v>
      </c>
      <c r="AD106" s="80">
        <f>SUM(AD49:AD105)</f>
        <v>15.200000000000021</v>
      </c>
      <c r="AF106" s="80">
        <f>SUM(AF49:AF105)</f>
        <v>139.70741454442614</v>
      </c>
      <c r="AG106" s="80">
        <f>SUM(AG49:AG105)</f>
        <v>95.554221816418874</v>
      </c>
      <c r="AH106" s="80">
        <f>SUM(AH49:AH105)</f>
        <v>57</v>
      </c>
      <c r="AJ106" s="85">
        <f>SUM(AJ49:AJ105)</f>
        <v>165.71127224939914</v>
      </c>
      <c r="AK106" s="80">
        <f>SUM(AK49:AK105)</f>
        <v>75.55443815628611</v>
      </c>
      <c r="AL106" s="80">
        <f>SUM(AL49:AL105)</f>
        <v>9.7452173913043492</v>
      </c>
      <c r="AN106" s="80">
        <f>SUM(AN49:AN105)</f>
        <v>128.80929030229385</v>
      </c>
      <c r="AO106" s="80">
        <f>SUM(AO49:AO105)</f>
        <v>32.852942678674687</v>
      </c>
      <c r="AP106" s="80">
        <f>SUM(AP49:AP105)</f>
        <v>5.3203997648442076</v>
      </c>
      <c r="AR106" s="80">
        <f>SUM(AR49:AR105)</f>
        <v>131.33450250859573</v>
      </c>
      <c r="AS106" s="80">
        <f>SUM(AS49:AS105)</f>
        <v>69.563103045678034</v>
      </c>
      <c r="AT106" s="80">
        <f>SUM(AT49:AT105)</f>
        <v>9.7620600858369073</v>
      </c>
    </row>
    <row r="107" spans="1:46" ht="12.75" thickBot="1" x14ac:dyDescent="0.25"/>
    <row r="108" spans="1:46" s="70" customFormat="1" ht="16.5" customHeight="1" thickBot="1" x14ac:dyDescent="0.3">
      <c r="A108" s="82"/>
      <c r="B108" s="82"/>
      <c r="Y108" s="197" t="s">
        <v>356</v>
      </c>
      <c r="Z108" s="197"/>
      <c r="AB108" s="115">
        <f>SUM(AB106,AC106,AD106,AB44,AC44,AD44,AB22)</f>
        <v>412.20000927828113</v>
      </c>
      <c r="AC108" s="194"/>
      <c r="AD108" s="195"/>
      <c r="AF108" s="115">
        <f>SUM(AF22,AF44,AG44,AH44,AF106,AG106,AH106)</f>
        <v>463.6295722307496</v>
      </c>
      <c r="AG108" s="116"/>
      <c r="AH108" s="117"/>
      <c r="AJ108" s="196">
        <f>SUM(AJ22,AJ44,AK44,AL44,AJ106,AK106,AL106)</f>
        <v>413.03119282926798</v>
      </c>
      <c r="AK108" s="116"/>
      <c r="AL108" s="117"/>
      <c r="AN108" s="115">
        <f>SUM(AN22,AN44,AO44,AP44,AN106,AO106,AP106)</f>
        <v>275.20128462913993</v>
      </c>
      <c r="AO108" s="116"/>
      <c r="AP108" s="117"/>
      <c r="AR108" s="115">
        <f>SUM(AR22,AR44,AS44,AT44,AR106,AS106,AT106)</f>
        <v>343.98418129728282</v>
      </c>
      <c r="AS108" s="116"/>
      <c r="AT108" s="117"/>
    </row>
  </sheetData>
  <sheetProtection algorithmName="SHA-512" hashValue="BBDG3wiIIzMUOjFkZJtYiJQoWya/UGU0NndjvyGmjvt5qnZuoYURewkdgt8QhyW4lFZjLGXVoxIzUg0t6zhC7A==" saltValue="FquJtsY5nAa1WOtgllhy9g==" spinCount="100000" sheet="1" objects="1" scenarios="1" selectLockedCells="1" selectUnlockedCells="1"/>
  <mergeCells count="266">
    <mergeCell ref="D14:F14"/>
    <mergeCell ref="H14:J14"/>
    <mergeCell ref="D6:F6"/>
    <mergeCell ref="H6:J6"/>
    <mergeCell ref="A3:B3"/>
    <mergeCell ref="A4:B4"/>
    <mergeCell ref="A5:A6"/>
    <mergeCell ref="B5:B6"/>
    <mergeCell ref="A7:A21"/>
    <mergeCell ref="D7:F7"/>
    <mergeCell ref="H7:J7"/>
    <mergeCell ref="D9:F9"/>
    <mergeCell ref="H9:J9"/>
    <mergeCell ref="D11:F11"/>
    <mergeCell ref="H11:J11"/>
    <mergeCell ref="D15:F15"/>
    <mergeCell ref="H15:J15"/>
    <mergeCell ref="D17:F17"/>
    <mergeCell ref="H17:J17"/>
    <mergeCell ref="D4:F5"/>
    <mergeCell ref="H4:J5"/>
    <mergeCell ref="D10:F10"/>
    <mergeCell ref="H10:J10"/>
    <mergeCell ref="D13:F13"/>
    <mergeCell ref="D8:F8"/>
    <mergeCell ref="H8:J8"/>
    <mergeCell ref="L8:N8"/>
    <mergeCell ref="T7:V7"/>
    <mergeCell ref="X7:Z7"/>
    <mergeCell ref="AB7:AD7"/>
    <mergeCell ref="AF7:AH7"/>
    <mergeCell ref="AR8:AT8"/>
    <mergeCell ref="AN8:AP8"/>
    <mergeCell ref="L7:N7"/>
    <mergeCell ref="P7:R7"/>
    <mergeCell ref="AF8:AH8"/>
    <mergeCell ref="AJ8:AL8"/>
    <mergeCell ref="P8:R8"/>
    <mergeCell ref="T8:V8"/>
    <mergeCell ref="X8:Z8"/>
    <mergeCell ref="AB8:AD8"/>
    <mergeCell ref="AN9:AP9"/>
    <mergeCell ref="AR9:AT9"/>
    <mergeCell ref="AJ7:AL7"/>
    <mergeCell ref="AN7:AP7"/>
    <mergeCell ref="AR7:AT7"/>
    <mergeCell ref="L10:N10"/>
    <mergeCell ref="P10:R10"/>
    <mergeCell ref="X9:Z9"/>
    <mergeCell ref="AB9:AD9"/>
    <mergeCell ref="AF9:AH9"/>
    <mergeCell ref="AJ9:AL9"/>
    <mergeCell ref="AJ10:AL10"/>
    <mergeCell ref="AN10:AP10"/>
    <mergeCell ref="AR10:AT10"/>
    <mergeCell ref="L9:N9"/>
    <mergeCell ref="P9:R9"/>
    <mergeCell ref="T10:V10"/>
    <mergeCell ref="X10:Z10"/>
    <mergeCell ref="AB10:AD10"/>
    <mergeCell ref="AF10:AH10"/>
    <mergeCell ref="T9:V9"/>
    <mergeCell ref="AR11:AT11"/>
    <mergeCell ref="D12:F12"/>
    <mergeCell ref="H12:J12"/>
    <mergeCell ref="L12:N12"/>
    <mergeCell ref="P12:R12"/>
    <mergeCell ref="T12:V12"/>
    <mergeCell ref="AF11:AH11"/>
    <mergeCell ref="AJ11:AL11"/>
    <mergeCell ref="AN11:AP11"/>
    <mergeCell ref="P11:R11"/>
    <mergeCell ref="T11:V11"/>
    <mergeCell ref="X11:Z11"/>
    <mergeCell ref="AB11:AD11"/>
    <mergeCell ref="AN12:AP12"/>
    <mergeCell ref="AR12:AT12"/>
    <mergeCell ref="H13:J13"/>
    <mergeCell ref="L13:N13"/>
    <mergeCell ref="P13:R13"/>
    <mergeCell ref="X12:Z12"/>
    <mergeCell ref="AB12:AD12"/>
    <mergeCell ref="AF12:AH12"/>
    <mergeCell ref="AJ12:AL12"/>
    <mergeCell ref="AJ13:AL13"/>
    <mergeCell ref="L11:N11"/>
    <mergeCell ref="P14:R14"/>
    <mergeCell ref="T14:V14"/>
    <mergeCell ref="X14:Z14"/>
    <mergeCell ref="AB14:AD14"/>
    <mergeCell ref="AN15:AP15"/>
    <mergeCell ref="AR15:AT15"/>
    <mergeCell ref="AN13:AP13"/>
    <mergeCell ref="AR13:AT13"/>
    <mergeCell ref="L14:N14"/>
    <mergeCell ref="T13:V13"/>
    <mergeCell ref="X13:Z13"/>
    <mergeCell ref="AB13:AD13"/>
    <mergeCell ref="AF13:AH13"/>
    <mergeCell ref="AR14:AT14"/>
    <mergeCell ref="AN14:AP14"/>
    <mergeCell ref="D16:F16"/>
    <mergeCell ref="H16:J16"/>
    <mergeCell ref="L16:N16"/>
    <mergeCell ref="P16:R16"/>
    <mergeCell ref="X15:Z15"/>
    <mergeCell ref="AB15:AD15"/>
    <mergeCell ref="AF15:AH15"/>
    <mergeCell ref="AJ15:AL15"/>
    <mergeCell ref="AJ16:AL16"/>
    <mergeCell ref="T15:V15"/>
    <mergeCell ref="L15:N15"/>
    <mergeCell ref="P15:R15"/>
    <mergeCell ref="X16:Z16"/>
    <mergeCell ref="AB16:AD16"/>
    <mergeCell ref="AF16:AH16"/>
    <mergeCell ref="AR17:AT17"/>
    <mergeCell ref="AF17:AH17"/>
    <mergeCell ref="AJ17:AL17"/>
    <mergeCell ref="AN17:AP17"/>
    <mergeCell ref="X17:Z17"/>
    <mergeCell ref="AB17:AD17"/>
    <mergeCell ref="L18:N18"/>
    <mergeCell ref="P18:R18"/>
    <mergeCell ref="T18:V18"/>
    <mergeCell ref="L17:N17"/>
    <mergeCell ref="T16:V16"/>
    <mergeCell ref="P17:R17"/>
    <mergeCell ref="T17:V17"/>
    <mergeCell ref="AN18:AP18"/>
    <mergeCell ref="AR18:AT18"/>
    <mergeCell ref="AN16:AP16"/>
    <mergeCell ref="AR16:AT16"/>
    <mergeCell ref="P20:R20"/>
    <mergeCell ref="D20:F20"/>
    <mergeCell ref="H20:J20"/>
    <mergeCell ref="L20:N20"/>
    <mergeCell ref="AN19:AP19"/>
    <mergeCell ref="AR19:AT19"/>
    <mergeCell ref="AF19:AH19"/>
    <mergeCell ref="D18:F18"/>
    <mergeCell ref="H18:J18"/>
    <mergeCell ref="T19:V19"/>
    <mergeCell ref="X19:Z19"/>
    <mergeCell ref="AB19:AD19"/>
    <mergeCell ref="T20:V20"/>
    <mergeCell ref="X20:Z20"/>
    <mergeCell ref="AB20:AD20"/>
    <mergeCell ref="AR20:AT20"/>
    <mergeCell ref="D19:F19"/>
    <mergeCell ref="H19:J19"/>
    <mergeCell ref="L19:N19"/>
    <mergeCell ref="P19:R19"/>
    <mergeCell ref="X18:Z18"/>
    <mergeCell ref="AB18:AD18"/>
    <mergeCell ref="AF18:AH18"/>
    <mergeCell ref="AJ18:AL18"/>
    <mergeCell ref="X21:Z21"/>
    <mergeCell ref="AB21:AD21"/>
    <mergeCell ref="AF21:AH21"/>
    <mergeCell ref="AJ21:AL21"/>
    <mergeCell ref="AB22:AD22"/>
    <mergeCell ref="D21:F21"/>
    <mergeCell ref="H21:J21"/>
    <mergeCell ref="L21:N21"/>
    <mergeCell ref="P21:R21"/>
    <mergeCell ref="T21:V21"/>
    <mergeCell ref="AJ25:AL25"/>
    <mergeCell ref="AN25:AP25"/>
    <mergeCell ref="AR25:AT25"/>
    <mergeCell ref="X23:Z24"/>
    <mergeCell ref="A24:A25"/>
    <mergeCell ref="B24:B25"/>
    <mergeCell ref="AB25:AD25"/>
    <mergeCell ref="A23:B23"/>
    <mergeCell ref="D23:F24"/>
    <mergeCell ref="H23:J24"/>
    <mergeCell ref="L23:N24"/>
    <mergeCell ref="P23:R24"/>
    <mergeCell ref="T23:V24"/>
    <mergeCell ref="AF25:AH25"/>
    <mergeCell ref="AB24:AD24"/>
    <mergeCell ref="P46:R46"/>
    <mergeCell ref="P47:P48"/>
    <mergeCell ref="Q47:Q48"/>
    <mergeCell ref="R47:R48"/>
    <mergeCell ref="A49:A53"/>
    <mergeCell ref="D46:F47"/>
    <mergeCell ref="H47:H48"/>
    <mergeCell ref="I47:I48"/>
    <mergeCell ref="J47:J48"/>
    <mergeCell ref="H46:J46"/>
    <mergeCell ref="L46:N46"/>
    <mergeCell ref="L47:L48"/>
    <mergeCell ref="M47:M48"/>
    <mergeCell ref="N47:N48"/>
    <mergeCell ref="A26:A34"/>
    <mergeCell ref="A35:A40"/>
    <mergeCell ref="A41:A43"/>
    <mergeCell ref="A46:B46"/>
    <mergeCell ref="A47:A48"/>
    <mergeCell ref="B47:B48"/>
    <mergeCell ref="AN108:AP108"/>
    <mergeCell ref="AR108:AT108"/>
    <mergeCell ref="AB108:AD108"/>
    <mergeCell ref="AF108:AH108"/>
    <mergeCell ref="AJ108:AL108"/>
    <mergeCell ref="A54:A71"/>
    <mergeCell ref="A72:A77"/>
    <mergeCell ref="A78:A81"/>
    <mergeCell ref="A82:A87"/>
    <mergeCell ref="A88:A97"/>
    <mergeCell ref="A98:A103"/>
    <mergeCell ref="Y108:Z108"/>
    <mergeCell ref="AF46:AH46"/>
    <mergeCell ref="T47:T48"/>
    <mergeCell ref="U47:U48"/>
    <mergeCell ref="V47:V48"/>
    <mergeCell ref="T46:V46"/>
    <mergeCell ref="X46:Z46"/>
    <mergeCell ref="L4:N5"/>
    <mergeCell ref="P4:R5"/>
    <mergeCell ref="T4:V5"/>
    <mergeCell ref="X4:Z5"/>
    <mergeCell ref="AB6:AD6"/>
    <mergeCell ref="AB4:AD5"/>
    <mergeCell ref="T6:V6"/>
    <mergeCell ref="X6:Z6"/>
    <mergeCell ref="L6:N6"/>
    <mergeCell ref="P6:R6"/>
    <mergeCell ref="AR6:AT6"/>
    <mergeCell ref="AR4:AT5"/>
    <mergeCell ref="AF24:AH24"/>
    <mergeCell ref="AJ24:AL24"/>
    <mergeCell ref="AN24:AP24"/>
    <mergeCell ref="AR24:AT24"/>
    <mergeCell ref="AF6:AH6"/>
    <mergeCell ref="AF4:AH5"/>
    <mergeCell ref="AJ4:AL5"/>
    <mergeCell ref="AJ6:AL6"/>
    <mergeCell ref="AN6:AP6"/>
    <mergeCell ref="AN4:AP5"/>
    <mergeCell ref="AN21:AP21"/>
    <mergeCell ref="AR21:AT21"/>
    <mergeCell ref="AF22:AH22"/>
    <mergeCell ref="AJ22:AL22"/>
    <mergeCell ref="AN22:AP22"/>
    <mergeCell ref="AR22:AT22"/>
    <mergeCell ref="AF20:AH20"/>
    <mergeCell ref="AJ20:AL20"/>
    <mergeCell ref="AN20:AP20"/>
    <mergeCell ref="AJ19:AL19"/>
    <mergeCell ref="AF14:AH14"/>
    <mergeCell ref="AJ14:AL14"/>
    <mergeCell ref="AR47:AT48"/>
    <mergeCell ref="AR46:AT46"/>
    <mergeCell ref="AF47:AH48"/>
    <mergeCell ref="X47:X48"/>
    <mergeCell ref="Y47:Y48"/>
    <mergeCell ref="Z47:Z48"/>
    <mergeCell ref="AB47:AD48"/>
    <mergeCell ref="AB46:AD46"/>
    <mergeCell ref="AJ46:AL46"/>
    <mergeCell ref="AJ47:AL48"/>
    <mergeCell ref="AN47:AP48"/>
    <mergeCell ref="AN46:AP46"/>
  </mergeCells>
  <pageMargins left="0.7" right="0.7" top="0.75" bottom="0.75" header="0.3" footer="0.3"/>
  <pageSetup scale="1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BreakPreview" zoomScaleNormal="100" zoomScaleSheetLayoutView="100" workbookViewId="0">
      <selection activeCell="C10" sqref="C10"/>
    </sheetView>
  </sheetViews>
  <sheetFormatPr baseColWidth="10" defaultRowHeight="15" x14ac:dyDescent="0.25"/>
  <cols>
    <col min="1" max="1" width="5.42578125" bestFit="1" customWidth="1"/>
    <col min="2" max="2" width="43" bestFit="1" customWidth="1"/>
    <col min="3" max="3" width="17.85546875" customWidth="1"/>
    <col min="4" max="4" width="15.5703125" customWidth="1"/>
    <col min="5" max="5" width="15.7109375" customWidth="1"/>
    <col min="6" max="6" width="13" bestFit="1" customWidth="1"/>
    <col min="7" max="7" width="7.5703125" bestFit="1" customWidth="1"/>
    <col min="8" max="8" width="13" bestFit="1" customWidth="1"/>
    <col min="9" max="9" width="7.5703125" bestFit="1" customWidth="1"/>
    <col min="10" max="10" width="13" bestFit="1" customWidth="1"/>
    <col min="11" max="11" width="7.5703125" bestFit="1" customWidth="1"/>
    <col min="12" max="12" width="13" bestFit="1" customWidth="1"/>
    <col min="13" max="13" width="10.5703125" customWidth="1"/>
    <col min="14" max="14" width="13" bestFit="1" customWidth="1"/>
    <col min="15" max="15" width="18" customWidth="1"/>
  </cols>
  <sheetData>
    <row r="1" spans="1:6" ht="88.5" customHeight="1" thickBot="1" x14ac:dyDescent="0.3">
      <c r="A1" s="225" t="str">
        <f>'RECEPCIÓN DE PROPUESTAS'!A1:G2</f>
        <v>INVITACIÓN A COTIZAR
FNSP-007-2019
Prestar el servicio de transporte terrestre automotor especial de pasajeros a demanda (incluye sus equipajes materiales, equipos, reactivos y muestras), para las regiones o zonas de Colombia, especificadas en el Anexo 1. Además se podrá solicitar servicios para otros municipios no especificados, según las necesidades del servicio lo exijan.</v>
      </c>
      <c r="B1" s="225"/>
      <c r="C1" s="225"/>
      <c r="D1" s="225"/>
      <c r="E1" s="225"/>
      <c r="F1" s="225"/>
    </row>
    <row r="2" spans="1:6" ht="27.75" customHeight="1" thickBot="1" x14ac:dyDescent="0.3">
      <c r="A2" s="87" t="s">
        <v>2</v>
      </c>
      <c r="B2" s="87" t="s">
        <v>357</v>
      </c>
      <c r="C2" s="88" t="s">
        <v>358</v>
      </c>
      <c r="D2" s="88" t="s">
        <v>359</v>
      </c>
      <c r="E2" s="94" t="s">
        <v>370</v>
      </c>
      <c r="F2" s="95" t="s">
        <v>369</v>
      </c>
    </row>
    <row r="3" spans="1:6" ht="24" customHeight="1" thickBot="1" x14ac:dyDescent="0.3">
      <c r="A3" s="89">
        <v>1</v>
      </c>
      <c r="B3" s="90" t="str">
        <f>'RECEPCIÓN DE PROPUESTAS'!C4</f>
        <v>ALIANZA TERRESTRE S.A.S.</v>
      </c>
      <c r="C3" s="91">
        <f>SUM('ANEXO 4A_CAMIONETAS 4x2 y 4x4'!AB108:AD108)</f>
        <v>545.2849229034158</v>
      </c>
      <c r="D3" s="92">
        <f>SUM('ANEXO 4A_MICROBÚS'!AB108:AD108)</f>
        <v>412.20000927828113</v>
      </c>
      <c r="E3" s="93">
        <f>C3+D3</f>
        <v>957.48493218169688</v>
      </c>
      <c r="F3" s="89">
        <v>2</v>
      </c>
    </row>
    <row r="4" spans="1:6" ht="24" customHeight="1" thickBot="1" x14ac:dyDescent="0.3">
      <c r="A4" s="89">
        <v>3</v>
      </c>
      <c r="B4" s="90" t="str">
        <f>'RECEPCIÓN DE PROPUESTAS'!C6</f>
        <v>TRANSPORTES JAZZ S.A.S.</v>
      </c>
      <c r="C4" s="92">
        <f>SUM('ANEXO 4A_CAMIONETAS 4x2 y 4x4'!AF108:AH108)</f>
        <v>501.90785645081269</v>
      </c>
      <c r="D4" s="92">
        <f>SUM('ANEXO 4A_MICROBÚS'!AF108:AH108)</f>
        <v>463.6295722307496</v>
      </c>
      <c r="E4" s="93">
        <f t="shared" ref="E4:E7" si="0">SUM(C4+D4)</f>
        <v>965.53742868156223</v>
      </c>
      <c r="F4" s="89">
        <v>1</v>
      </c>
    </row>
    <row r="5" spans="1:6" ht="24" customHeight="1" thickBot="1" x14ac:dyDescent="0.3">
      <c r="A5" s="89">
        <v>5</v>
      </c>
      <c r="B5" s="90" t="str">
        <f>'RECEPCIÓN DE PROPUESTAS'!C8</f>
        <v>COOMULTRANSCON</v>
      </c>
      <c r="C5" s="92">
        <f>SUM('ANEXO 4A_CAMIONETAS 4x2 y 4x4'!AJ108:AL108)</f>
        <v>462.22714717591572</v>
      </c>
      <c r="D5" s="92">
        <f>SUM('ANEXO 4A_MICROBÚS'!AJ108:AL108)</f>
        <v>413.03119282926798</v>
      </c>
      <c r="E5" s="93">
        <f t="shared" si="0"/>
        <v>875.25834000518375</v>
      </c>
      <c r="F5" s="89">
        <v>3</v>
      </c>
    </row>
    <row r="6" spans="1:6" ht="24" customHeight="1" thickBot="1" x14ac:dyDescent="0.3">
      <c r="A6" s="89">
        <v>7</v>
      </c>
      <c r="B6" s="90" t="str">
        <f>'RECEPCIÓN DE PROPUESTAS'!C10</f>
        <v>TRANSPORTE Y TURISMO 1 A S.A.S.</v>
      </c>
      <c r="C6" s="92">
        <f>SUM('ANEXO 4A_CAMIONETAS 4x2 y 4x4'!AN108:AP108)</f>
        <v>291.5682351985763</v>
      </c>
      <c r="D6" s="92">
        <f>SUM('ANEXO 4A_MICROBÚS'!AN108:AP108)</f>
        <v>275.20128462913993</v>
      </c>
      <c r="E6" s="93">
        <f t="shared" si="0"/>
        <v>566.76951982771629</v>
      </c>
      <c r="F6" s="89">
        <v>5</v>
      </c>
    </row>
    <row r="7" spans="1:6" ht="24" customHeight="1" thickBot="1" x14ac:dyDescent="0.3">
      <c r="A7" s="89">
        <v>8</v>
      </c>
      <c r="B7" s="90" t="str">
        <f>'RECEPCIÓN DE PROPUESTAS'!C11</f>
        <v>TRANSPORTES ESPECIALES A&amp;S S.A.S. - TRANES</v>
      </c>
      <c r="C7" s="92">
        <f>SUM('ANEXO 4A_CAMIONETAS 4x2 y 4x4'!AR108:AT108)</f>
        <v>488.45181958653183</v>
      </c>
      <c r="D7" s="92">
        <f>SUM('ANEXO 4A_MICROBÚS'!AR108:AT108)</f>
        <v>343.98418129728282</v>
      </c>
      <c r="E7" s="93">
        <f t="shared" si="0"/>
        <v>832.43600088381459</v>
      </c>
      <c r="F7" s="89">
        <v>4</v>
      </c>
    </row>
    <row r="8" spans="1:6" x14ac:dyDescent="0.25">
      <c r="A8" s="86"/>
    </row>
  </sheetData>
  <sheetProtection algorithmName="SHA-512" hashValue="gD1lrh2Qtxf7SWdt5sKK28yXG1zuSpkt0OvFNzdFhitvbMc6sjIZiVv6iryv3fu6bH3QCXnvrr4CzS2NRCscuw==" saltValue="uIa4f3sxylM+YchYEn+LRA==" spinCount="100000" sheet="1" objects="1" scenarios="1" selectLockedCells="1" selectUnlockedCells="1"/>
  <mergeCells count="1">
    <mergeCell ref="A1:F1"/>
  </mergeCell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RECEPCIÓN DE PROPUESTAS</vt:lpstr>
      <vt:lpstr>VERI_REQUISITOS _HABILITANTES</vt:lpstr>
      <vt:lpstr>ANEXO 4A_CAMIONETAS 4x2 y 4x4</vt:lpstr>
      <vt:lpstr>ANEXO 4A_MICROBÚS</vt:lpstr>
      <vt:lpstr>SUMATORIA</vt:lpstr>
      <vt:lpstr>'ANEXO 4A_CAMIONETAS 4x2 y 4x4'!_ftn10</vt:lpstr>
      <vt:lpstr>'ANEXO 4A_MICROBÚS'!_ftn10</vt:lpstr>
      <vt:lpstr>'ANEXO 4A_CAMIONETAS 4x2 y 4x4'!_ftn8</vt:lpstr>
      <vt:lpstr>'ANEXO 4A_MICROBÚS'!_ftn8</vt:lpstr>
      <vt:lpstr>'ANEXO 4A_CAMIONETAS 4x2 y 4x4'!_ftn9</vt:lpstr>
      <vt:lpstr>'ANEXO 4A_MICROBÚS'!_ftn9</vt:lpstr>
      <vt:lpstr>'ANEXO 4A_CAMIONETAS 4x2 y 4x4'!Área_de_impresión</vt:lpstr>
      <vt:lpstr>'ANEXO 4A_MICROBÚS'!Área_de_impresión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USI</dc:creator>
  <cp:lastModifiedBy>John Estik Grajales</cp:lastModifiedBy>
  <cp:lastPrinted>2019-05-30T13:35:44Z</cp:lastPrinted>
  <dcterms:created xsi:type="dcterms:W3CDTF">2017-07-04T12:00:17Z</dcterms:created>
  <dcterms:modified xsi:type="dcterms:W3CDTF">2019-05-31T15:52:50Z</dcterms:modified>
</cp:coreProperties>
</file>