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mbeddings/oleObject1.bin" ContentType="application/vnd.openxmlformats-officedocument.oleObject"/>
  <Override PartName="/xl/drawings/drawing4.xml" ContentType="application/vnd.openxmlformats-officedocument.drawing+xml"/>
  <Override PartName="/xl/embeddings/oleObject2.bin" ContentType="application/vnd.openxmlformats-officedocument.oleObject"/>
  <Override PartName="/xl/drawings/drawing5.xml" ContentType="application/vnd.openxmlformats-officedocument.drawing+xml"/>
  <Override PartName="/xl/embeddings/oleObject3.bin" ContentType="application/vnd.openxmlformats-officedocument.oleObject"/>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POYECTOS\PROYECTOS 2019\OBRA CIVIL\17. VA-050-2019 Baños bloque 22\EVALUACIÓN\"/>
    </mc:Choice>
  </mc:AlternateContent>
  <bookViews>
    <workbookView xWindow="0" yWindow="0" windowWidth="24000" windowHeight="13530" tabRatio="800"/>
  </bookViews>
  <sheets>
    <sheet name="1_ENTREGA" sheetId="2" r:id="rId1"/>
    <sheet name="2_APERTURA DE SOBRES" sheetId="35" r:id="rId2"/>
    <sheet name="5,1. REQUISITOS JURÍDICOS" sheetId="21" r:id="rId3"/>
    <sheet name="5.2.1 EXPERIENCIA GRAL" sheetId="36" r:id="rId4"/>
    <sheet name="5.3 CAP FINANCIERA" sheetId="37" r:id="rId5"/>
    <sheet name="5.4 REQUISITOS COMERCIALES" sheetId="38" r:id="rId6"/>
    <sheet name="PRESUPUESTOS" sheetId="41" r:id="rId7"/>
    <sheet name="AU" sheetId="43" r:id="rId8"/>
    <sheet name="VALORES UNITARIOS" sheetId="39" r:id="rId9"/>
    <sheet name="RESUMEN" sheetId="44" r:id="rId10"/>
    <sheet name="Cálculo Pt2" sheetId="28" r:id="rId11"/>
    <sheet name="10. EVALUACIÓN" sheetId="18" r:id="rId12"/>
  </sheets>
  <externalReferences>
    <externalReference r:id="rId13"/>
    <externalReference r:id="rId14"/>
  </externalReferences>
  <definedNames>
    <definedName name="_Dist_Bin" hidden="1">[1]MPC3I4!$A$2040:$DD$3161</definedName>
    <definedName name="_Dist_Values" hidden="1">[1]MPC3I4!$A$2552:$IV$3906</definedName>
    <definedName name="_Fill" hidden="1">#REF!</definedName>
    <definedName name="AD_UTI">AU!$A$42:$G$56</definedName>
    <definedName name="_xlnm.Print_Area" localSheetId="0">'1_ENTREGA'!$A$1:$B$25</definedName>
    <definedName name="_xlnm.Print_Area" localSheetId="1">'2_APERTURA DE SOBRES'!$A$1:$I$24</definedName>
    <definedName name="B" hidden="1">#REF!</definedName>
    <definedName name="C_FINANCIERA">'5.3 CAP FINANCIERA'!$Q$6:$S$20</definedName>
    <definedName name="COSTO_D">'VALORES UNITARIOS'!$E$119:$F$133</definedName>
    <definedName name="ESTATUS">RESUMEN!$A$5:$J$19</definedName>
    <definedName name="EXPERIENCIA">'5.2.1 EXPERIENCIA GRAL'!$W$11:$Z$25</definedName>
    <definedName name="ITEMS_REPRE">'Cálculo Pt2'!$A$14:$A$49</definedName>
    <definedName name="OFERENTE_1">'VALORES UNITARIOS'!$I$10:$N$104</definedName>
    <definedName name="OFERENTE_10">'VALORES UNITARIOS'!$CC$10:$CH$104</definedName>
    <definedName name="OFERENTE_11">'VALORES UNITARIOS'!$CK$10:$CP$104</definedName>
    <definedName name="OFERENTE_12">'VALORES UNITARIOS'!$CS$10:$CX$104</definedName>
    <definedName name="OFERENTE_13">'VALORES UNITARIOS'!$DA$10:$DF$104</definedName>
    <definedName name="OFERENTE_14">'VALORES UNITARIOS'!$DI$10:$DN$104</definedName>
    <definedName name="OFERENTE_15">'VALORES UNITARIOS'!$DQ$10:$DV$104</definedName>
    <definedName name="OFERENTE_2">'VALORES UNITARIOS'!$Q$10:$V$104</definedName>
    <definedName name="OFERENTE_3">'VALORES UNITARIOS'!$Y$10:$AD$104</definedName>
    <definedName name="OFERENTE_4">'VALORES UNITARIOS'!$AG$10:$AL$104</definedName>
    <definedName name="OFERENTE_5">'VALORES UNITARIOS'!$AO$10:$AT$104</definedName>
    <definedName name="OFERENTE_6">'VALORES UNITARIOS'!$AW$10:$BB$104</definedName>
    <definedName name="OFERENTE_7">'VALORES UNITARIOS'!$BE$10:$BJ$104</definedName>
    <definedName name="OFERENTE_8">'VALORES UNITARIOS'!$BM$10:$BR$104</definedName>
    <definedName name="OFERENTE_9">'VALORES UNITARIOS'!$BU$10:$BZ$104</definedName>
    <definedName name="OFERENTES">'1_ENTREGA'!$A$7:$B$21</definedName>
    <definedName name="R_COMERCIALES">'5.4 REQUISITOS COMERCIALES'!$I$4:$K$18</definedName>
    <definedName name="UNITARIOS">'VALORES UNITARIOS'!$A$119:$C$133</definedName>
    <definedName name="V_PRESUPUESTO">PRESUPUESTOS!$A$165:$D$179</definedName>
    <definedName name="wrn.GENERAL." hidden="1">{"TAB1",#N/A,TRUE,"GENERAL";"TAB2",#N/A,TRUE,"GENERAL";"TAB3",#N/A,TRUE,"GENERAL";"TAB4",#N/A,TRUE,"GENERAL";"TAB5",#N/A,TRUE,"GENERAL"}</definedName>
    <definedName name="wrn.items." localSheetId="11" hidden="1">{#N/A,#N/A,FALSE,"Items"}</definedName>
    <definedName name="wrn.items." localSheetId="2" hidden="1">{#N/A,#N/A,FALSE,"Items"}</definedName>
    <definedName name="wrn.items." hidden="1">{#N/A,#N/A,FALSE,"Items"}</definedName>
    <definedName name="wrn.via." hidden="1">{"via1",#N/A,TRUE,"general";"via2",#N/A,TRUE,"general";"via3",#N/A,TRUE,"general"}</definedName>
    <definedName name="wrn1.items" localSheetId="11" hidden="1">{#N/A,#N/A,FALSE,"Items"}</definedName>
    <definedName name="wrn1.items" localSheetId="2" hidden="1">{#N/A,#N/A,FALSE,"Items"}</definedName>
    <definedName name="wrn1.items" hidden="1">{#N/A,#N/A,FALSE,"Items"}</definedName>
    <definedName name="yuf" hidden="1">{"TAB1",#N/A,TRUE,"GENERAL";"TAB2",#N/A,TRUE,"GENERAL";"TAB3",#N/A,TRUE,"GENERAL";"TAB4",#N/A,TRUE,"GENERAL";"TAB5",#N/A,TRUE,"GENERAL"}</definedName>
    <definedName name="Z_0DF4D8E0_70F8_43CF_A6D4_A84D04F4D812_.wvu.Cols" localSheetId="0" hidden="1">'1_ENTREGA'!#REF!</definedName>
    <definedName name="Z_0DF4D8E0_70F8_43CF_A6D4_A84D04F4D812_.wvu.PrintArea" localSheetId="0" hidden="1">'1_ENTREGA'!$A$1:$B$15</definedName>
    <definedName name="Z_0DF4D8E0_70F8_43CF_A6D4_A84D04F4D812_.wvu.Rows" localSheetId="0" hidden="1">'1_ENTREGA'!#REF!</definedName>
  </definedNames>
  <calcPr calcId="162913"/>
</workbook>
</file>

<file path=xl/calcChain.xml><?xml version="1.0" encoding="utf-8"?>
<calcChain xmlns="http://schemas.openxmlformats.org/spreadsheetml/2006/main">
  <c r="Y33" i="28" l="1"/>
  <c r="I9" i="28" l="1"/>
  <c r="E10" i="28"/>
  <c r="G10" i="28"/>
  <c r="I10" i="28"/>
  <c r="K10" i="28"/>
  <c r="M10" i="28"/>
  <c r="O10" i="28"/>
  <c r="Q10" i="28"/>
  <c r="S10" i="28"/>
  <c r="U10" i="28"/>
  <c r="W10" i="28"/>
  <c r="Y10" i="28"/>
  <c r="AA10" i="28"/>
  <c r="AC10" i="28"/>
  <c r="AE10" i="28"/>
  <c r="I11" i="28"/>
  <c r="C11" i="28"/>
  <c r="C10" i="28"/>
  <c r="C9" i="28"/>
  <c r="S10" i="36" l="1"/>
  <c r="S333" i="36" l="1"/>
  <c r="S330" i="36"/>
  <c r="S327" i="36"/>
  <c r="S324" i="36"/>
  <c r="S321" i="36"/>
  <c r="S318" i="36"/>
  <c r="F318" i="36"/>
  <c r="S311" i="36"/>
  <c r="S308" i="36"/>
  <c r="S305" i="36"/>
  <c r="S302" i="36"/>
  <c r="S299" i="36"/>
  <c r="S296" i="36"/>
  <c r="F296" i="36"/>
  <c r="S289" i="36"/>
  <c r="S286" i="36"/>
  <c r="S283" i="36"/>
  <c r="S280" i="36"/>
  <c r="S277" i="36"/>
  <c r="S274" i="36"/>
  <c r="F274" i="36"/>
  <c r="S267" i="36"/>
  <c r="S264" i="36"/>
  <c r="S261" i="36"/>
  <c r="S258" i="36"/>
  <c r="S255" i="36"/>
  <c r="S252" i="36"/>
  <c r="F252" i="36"/>
  <c r="S245" i="36"/>
  <c r="S242" i="36"/>
  <c r="S239" i="36"/>
  <c r="S236" i="36"/>
  <c r="S233" i="36"/>
  <c r="S230" i="36"/>
  <c r="F230" i="36"/>
  <c r="S223" i="36"/>
  <c r="S220" i="36"/>
  <c r="S217" i="36"/>
  <c r="S214" i="36"/>
  <c r="S211" i="36"/>
  <c r="S208" i="36"/>
  <c r="F208" i="36"/>
  <c r="S201" i="36"/>
  <c r="S198" i="36"/>
  <c r="S195" i="36"/>
  <c r="S192" i="36"/>
  <c r="S189" i="36"/>
  <c r="S186" i="36"/>
  <c r="F186" i="36"/>
  <c r="S179" i="36"/>
  <c r="S176" i="36"/>
  <c r="S173" i="36"/>
  <c r="S170" i="36"/>
  <c r="S167" i="36"/>
  <c r="S164" i="36"/>
  <c r="F164" i="36"/>
  <c r="S157" i="36"/>
  <c r="S154" i="36"/>
  <c r="S151" i="36"/>
  <c r="S148" i="36"/>
  <c r="S145" i="36"/>
  <c r="S142" i="36"/>
  <c r="F142" i="36"/>
  <c r="S135" i="36"/>
  <c r="S132" i="36"/>
  <c r="S129" i="36"/>
  <c r="S126" i="36"/>
  <c r="S123" i="36"/>
  <c r="S120" i="36"/>
  <c r="F120" i="36"/>
  <c r="S113" i="36"/>
  <c r="S110" i="36"/>
  <c r="S107" i="36"/>
  <c r="S104" i="36"/>
  <c r="S101" i="36"/>
  <c r="S98" i="36"/>
  <c r="F98" i="36"/>
  <c r="S91" i="36"/>
  <c r="S88" i="36"/>
  <c r="S85" i="36"/>
  <c r="S82" i="36"/>
  <c r="S79" i="36"/>
  <c r="S76" i="36"/>
  <c r="F76" i="36"/>
  <c r="S69" i="36"/>
  <c r="S66" i="36"/>
  <c r="S63" i="36"/>
  <c r="S60" i="36"/>
  <c r="S57" i="36"/>
  <c r="S54" i="36"/>
  <c r="F54" i="36"/>
  <c r="S47" i="36"/>
  <c r="S44" i="36"/>
  <c r="S41" i="36"/>
  <c r="S38" i="36"/>
  <c r="S35" i="36"/>
  <c r="S32" i="36"/>
  <c r="F32" i="36"/>
  <c r="S314" i="36" l="1"/>
  <c r="S292" i="36"/>
  <c r="S270" i="36"/>
  <c r="S248" i="36"/>
  <c r="S226" i="36"/>
  <c r="S204" i="36"/>
  <c r="S182" i="36"/>
  <c r="S160" i="36"/>
  <c r="S138" i="36"/>
  <c r="S116" i="36"/>
  <c r="S94" i="36"/>
  <c r="S72" i="36"/>
  <c r="S50" i="36"/>
  <c r="S336" i="36"/>
  <c r="KN10" i="43" l="1"/>
  <c r="KN7" i="43"/>
  <c r="JT10" i="43"/>
  <c r="JT7" i="43"/>
  <c r="IZ10" i="43"/>
  <c r="IZ7" i="43"/>
  <c r="IF10" i="43"/>
  <c r="IF7" i="43"/>
  <c r="HL10" i="43"/>
  <c r="HL7" i="43"/>
  <c r="GR10" i="43"/>
  <c r="GR7" i="43"/>
  <c r="FX10" i="43"/>
  <c r="FX7" i="43"/>
  <c r="FD10" i="43"/>
  <c r="FD7" i="43"/>
  <c r="EJ10" i="43"/>
  <c r="EJ7" i="43"/>
  <c r="DP10" i="43"/>
  <c r="DP7" i="43"/>
  <c r="CV10" i="43"/>
  <c r="CV7" i="43"/>
  <c r="CB10" i="43"/>
  <c r="CB7" i="43"/>
  <c r="BH10" i="43"/>
  <c r="BH7" i="43"/>
  <c r="AN10" i="43"/>
  <c r="AN7" i="43"/>
  <c r="T10" i="43"/>
  <c r="T7" i="43"/>
  <c r="G10" i="39" l="1"/>
  <c r="O10" i="39"/>
  <c r="B166" i="41" l="1"/>
  <c r="B167" i="41"/>
  <c r="B168" i="41"/>
  <c r="B169" i="41"/>
  <c r="B170" i="41"/>
  <c r="B171" i="41"/>
  <c r="B172" i="41"/>
  <c r="B173" i="41"/>
  <c r="B174" i="41"/>
  <c r="B175" i="41"/>
  <c r="B176" i="41"/>
  <c r="B177" i="41"/>
  <c r="B178" i="41"/>
  <c r="B179" i="41"/>
  <c r="B165" i="41"/>
  <c r="K5" i="38"/>
  <c r="E6" i="44" s="1"/>
  <c r="K6" i="38"/>
  <c r="E7" i="44" s="1"/>
  <c r="K7" i="38"/>
  <c r="E8" i="44" s="1"/>
  <c r="K8" i="38"/>
  <c r="E9" i="44" s="1"/>
  <c r="K9" i="38"/>
  <c r="E10" i="44" s="1"/>
  <c r="K10" i="38"/>
  <c r="E11" i="44" s="1"/>
  <c r="K11" i="38"/>
  <c r="E12" i="44" s="1"/>
  <c r="K12" i="38"/>
  <c r="E13" i="44" s="1"/>
  <c r="K13" i="38"/>
  <c r="E14" i="44" s="1"/>
  <c r="K14" i="38"/>
  <c r="E15" i="44" s="1"/>
  <c r="K15" i="38"/>
  <c r="E16" i="44" s="1"/>
  <c r="K16" i="38"/>
  <c r="E17" i="44" s="1"/>
  <c r="K17" i="38"/>
  <c r="E18" i="44" s="1"/>
  <c r="K18" i="38"/>
  <c r="E19" i="44" s="1"/>
  <c r="K4" i="38"/>
  <c r="E5" i="44" s="1"/>
  <c r="J18" i="38"/>
  <c r="J17" i="38"/>
  <c r="J16" i="38"/>
  <c r="J15" i="38"/>
  <c r="J14" i="38"/>
  <c r="J13" i="38"/>
  <c r="J12" i="38"/>
  <c r="J11" i="38"/>
  <c r="J10" i="38"/>
  <c r="J9" i="38"/>
  <c r="J8" i="38"/>
  <c r="J7" i="38"/>
  <c r="J6" i="38"/>
  <c r="J5" i="38"/>
  <c r="J4" i="38"/>
  <c r="R7" i="37"/>
  <c r="R8" i="37"/>
  <c r="R9" i="37"/>
  <c r="R10" i="37"/>
  <c r="R11" i="37"/>
  <c r="R12" i="37"/>
  <c r="R13" i="37"/>
  <c r="R14" i="37"/>
  <c r="R15" i="37"/>
  <c r="R16" i="37"/>
  <c r="R17" i="37"/>
  <c r="R18" i="37"/>
  <c r="R19" i="37"/>
  <c r="R20" i="37"/>
  <c r="R6" i="37"/>
  <c r="X25" i="36"/>
  <c r="X24" i="36"/>
  <c r="X23" i="36"/>
  <c r="X22" i="36"/>
  <c r="X21" i="36"/>
  <c r="X20" i="36"/>
  <c r="X19" i="36"/>
  <c r="X18" i="36"/>
  <c r="X17" i="36"/>
  <c r="X16" i="36"/>
  <c r="X15" i="36"/>
  <c r="X14" i="36"/>
  <c r="X13" i="36"/>
  <c r="X12" i="36"/>
  <c r="X11" i="36"/>
  <c r="B6" i="44"/>
  <c r="B7" i="44"/>
  <c r="B8" i="44"/>
  <c r="B9" i="44"/>
  <c r="B10" i="44"/>
  <c r="B11" i="44"/>
  <c r="B12" i="44"/>
  <c r="B13" i="44"/>
  <c r="B14" i="44"/>
  <c r="B15" i="44"/>
  <c r="B16" i="44"/>
  <c r="B17" i="44"/>
  <c r="B18" i="44"/>
  <c r="B19" i="44"/>
  <c r="B5" i="44"/>
  <c r="B56" i="43" l="1"/>
  <c r="B55" i="43"/>
  <c r="B54" i="43"/>
  <c r="B53" i="43"/>
  <c r="B52" i="43"/>
  <c r="B51" i="43"/>
  <c r="B50" i="43"/>
  <c r="B49" i="43"/>
  <c r="B48" i="43"/>
  <c r="B47" i="43"/>
  <c r="B46" i="43"/>
  <c r="B45" i="43"/>
  <c r="B44" i="43"/>
  <c r="B43" i="43"/>
  <c r="B42" i="43"/>
  <c r="DW104" i="39"/>
  <c r="DW103" i="39"/>
  <c r="DW102" i="39"/>
  <c r="DW101" i="39"/>
  <c r="DW100" i="39"/>
  <c r="DW99" i="39"/>
  <c r="DW98" i="39"/>
  <c r="DW97" i="39"/>
  <c r="DW96" i="39"/>
  <c r="DW95" i="39"/>
  <c r="DW94" i="39"/>
  <c r="DW93" i="39"/>
  <c r="DW92" i="39"/>
  <c r="DW91" i="39"/>
  <c r="DW90" i="39"/>
  <c r="DW89" i="39"/>
  <c r="DW88" i="39"/>
  <c r="DW87" i="39"/>
  <c r="DW86" i="39"/>
  <c r="DW85" i="39"/>
  <c r="DW84" i="39"/>
  <c r="DW83" i="39"/>
  <c r="DW82" i="39"/>
  <c r="DW81" i="39"/>
  <c r="DW80" i="39"/>
  <c r="DW79" i="39"/>
  <c r="DW78" i="39"/>
  <c r="DW77" i="39"/>
  <c r="DW76" i="39"/>
  <c r="DW75" i="39"/>
  <c r="DW74" i="39"/>
  <c r="DW73" i="39"/>
  <c r="DW72" i="39"/>
  <c r="DW71" i="39"/>
  <c r="DW70" i="39"/>
  <c r="DW69" i="39"/>
  <c r="DW68" i="39"/>
  <c r="DW67" i="39"/>
  <c r="DW66" i="39"/>
  <c r="DW65" i="39"/>
  <c r="DW64" i="39"/>
  <c r="DW63" i="39"/>
  <c r="DW62" i="39"/>
  <c r="DW61" i="39"/>
  <c r="DW60" i="39"/>
  <c r="DW59" i="39"/>
  <c r="DW58" i="39"/>
  <c r="DW57" i="39"/>
  <c r="DW56" i="39"/>
  <c r="DW55" i="39"/>
  <c r="DW54" i="39"/>
  <c r="DW53" i="39"/>
  <c r="DW52" i="39"/>
  <c r="DW51" i="39"/>
  <c r="DW50" i="39"/>
  <c r="DW49" i="39"/>
  <c r="DW48" i="39"/>
  <c r="DW47" i="39"/>
  <c r="DW46" i="39"/>
  <c r="DW45" i="39"/>
  <c r="DW44" i="39"/>
  <c r="DW43" i="39"/>
  <c r="DW42" i="39"/>
  <c r="DW41" i="39"/>
  <c r="DW40" i="39"/>
  <c r="DW39" i="39"/>
  <c r="DW38" i="39"/>
  <c r="DW37" i="39"/>
  <c r="DW36" i="39"/>
  <c r="DW35" i="39"/>
  <c r="DW34" i="39"/>
  <c r="DW33" i="39"/>
  <c r="DW32" i="39"/>
  <c r="DW31" i="39"/>
  <c r="DW30" i="39"/>
  <c r="DW29" i="39"/>
  <c r="DW28" i="39"/>
  <c r="DW27" i="39"/>
  <c r="DW26" i="39"/>
  <c r="DW25" i="39"/>
  <c r="DW24" i="39"/>
  <c r="DW23" i="39"/>
  <c r="DW22" i="39"/>
  <c r="DW21" i="39"/>
  <c r="DW20" i="39"/>
  <c r="DW19" i="39"/>
  <c r="DW18" i="39"/>
  <c r="DW17" i="39"/>
  <c r="DW16" i="39"/>
  <c r="DW15" i="39"/>
  <c r="DW14" i="39"/>
  <c r="DW13" i="39"/>
  <c r="DW12" i="39"/>
  <c r="DW11" i="39"/>
  <c r="DW10" i="39"/>
  <c r="DO104" i="39"/>
  <c r="DO103" i="39"/>
  <c r="DO102" i="39"/>
  <c r="DO101" i="39"/>
  <c r="DO100" i="39"/>
  <c r="DO99" i="39"/>
  <c r="DO98" i="39"/>
  <c r="DO97" i="39"/>
  <c r="DO96" i="39"/>
  <c r="DO95" i="39"/>
  <c r="DO94" i="39"/>
  <c r="DO93" i="39"/>
  <c r="DO92" i="39"/>
  <c r="DO91" i="39"/>
  <c r="DO90" i="39"/>
  <c r="DO89" i="39"/>
  <c r="DO88" i="39"/>
  <c r="DO87" i="39"/>
  <c r="DO86" i="39"/>
  <c r="DO85" i="39"/>
  <c r="DO84" i="39"/>
  <c r="DO83" i="39"/>
  <c r="DO82" i="39"/>
  <c r="DO81" i="39"/>
  <c r="DO80" i="39"/>
  <c r="DO79" i="39"/>
  <c r="DO78" i="39"/>
  <c r="DO77" i="39"/>
  <c r="DO76" i="39"/>
  <c r="DO75" i="39"/>
  <c r="DO74" i="39"/>
  <c r="DO73" i="39"/>
  <c r="DO72" i="39"/>
  <c r="DO71" i="39"/>
  <c r="DO70" i="39"/>
  <c r="DO69" i="39"/>
  <c r="DO68" i="39"/>
  <c r="DO67" i="39"/>
  <c r="DO66" i="39"/>
  <c r="DO65" i="39"/>
  <c r="DO64" i="39"/>
  <c r="DO63" i="39"/>
  <c r="DO62" i="39"/>
  <c r="DO61" i="39"/>
  <c r="DO60" i="39"/>
  <c r="DO59" i="39"/>
  <c r="DO58" i="39"/>
  <c r="DO57" i="39"/>
  <c r="DO56" i="39"/>
  <c r="DO55" i="39"/>
  <c r="DO54" i="39"/>
  <c r="DO53" i="39"/>
  <c r="DO52" i="39"/>
  <c r="DO51" i="39"/>
  <c r="DO50" i="39"/>
  <c r="DO49" i="39"/>
  <c r="DO48" i="39"/>
  <c r="DO47" i="39"/>
  <c r="DO46" i="39"/>
  <c r="DO45" i="39"/>
  <c r="DO44" i="39"/>
  <c r="DO43" i="39"/>
  <c r="DO42" i="39"/>
  <c r="DO41" i="39"/>
  <c r="DO40" i="39"/>
  <c r="DO39" i="39"/>
  <c r="DO38" i="39"/>
  <c r="DO37" i="39"/>
  <c r="DO36" i="39"/>
  <c r="DO35" i="39"/>
  <c r="DO34" i="39"/>
  <c r="DO33" i="39"/>
  <c r="DO32" i="39"/>
  <c r="DO31" i="39"/>
  <c r="DO30" i="39"/>
  <c r="DO29" i="39"/>
  <c r="DO28" i="39"/>
  <c r="DO27" i="39"/>
  <c r="DO26" i="39"/>
  <c r="DO25" i="39"/>
  <c r="DO24" i="39"/>
  <c r="DO23" i="39"/>
  <c r="DO22" i="39"/>
  <c r="DO21" i="39"/>
  <c r="DO20" i="39"/>
  <c r="DO19" i="39"/>
  <c r="DO18" i="39"/>
  <c r="DO17" i="39"/>
  <c r="DO16" i="39"/>
  <c r="DO15" i="39"/>
  <c r="DO14" i="39"/>
  <c r="DO13" i="39"/>
  <c r="DO12" i="39"/>
  <c r="DO11" i="39"/>
  <c r="DO10" i="39"/>
  <c r="DG104" i="39"/>
  <c r="DG103" i="39"/>
  <c r="DG102" i="39"/>
  <c r="DG101" i="39"/>
  <c r="DG100" i="39"/>
  <c r="DG99" i="39"/>
  <c r="DG98" i="39"/>
  <c r="DG97" i="39"/>
  <c r="DG96" i="39"/>
  <c r="DG95" i="39"/>
  <c r="DG94" i="39"/>
  <c r="DG93" i="39"/>
  <c r="DG92" i="39"/>
  <c r="DG91" i="39"/>
  <c r="DG90" i="39"/>
  <c r="DG89" i="39"/>
  <c r="DG88" i="39"/>
  <c r="DG87" i="39"/>
  <c r="DG86" i="39"/>
  <c r="DG85" i="39"/>
  <c r="DG84" i="39"/>
  <c r="DG83" i="39"/>
  <c r="DG82" i="39"/>
  <c r="DG81" i="39"/>
  <c r="DG80" i="39"/>
  <c r="DG79" i="39"/>
  <c r="DG78" i="39"/>
  <c r="DG77" i="39"/>
  <c r="DG76" i="39"/>
  <c r="DG75" i="39"/>
  <c r="DG74" i="39"/>
  <c r="DG73" i="39"/>
  <c r="DG72" i="39"/>
  <c r="DG71" i="39"/>
  <c r="DG70" i="39"/>
  <c r="DG69" i="39"/>
  <c r="DG68" i="39"/>
  <c r="DG67" i="39"/>
  <c r="DG66" i="39"/>
  <c r="DG65" i="39"/>
  <c r="DG64" i="39"/>
  <c r="DG63" i="39"/>
  <c r="DG62" i="39"/>
  <c r="DG61" i="39"/>
  <c r="DG60" i="39"/>
  <c r="DG59" i="39"/>
  <c r="DG58" i="39"/>
  <c r="DG57" i="39"/>
  <c r="DG56" i="39"/>
  <c r="DG55" i="39"/>
  <c r="DG54" i="39"/>
  <c r="DG53" i="39"/>
  <c r="DG52" i="39"/>
  <c r="DG51" i="39"/>
  <c r="DG50" i="39"/>
  <c r="DG49" i="39"/>
  <c r="DG48" i="39"/>
  <c r="DG47" i="39"/>
  <c r="DG46" i="39"/>
  <c r="DG45" i="39"/>
  <c r="DG44" i="39"/>
  <c r="DG43" i="39"/>
  <c r="DG42" i="39"/>
  <c r="DG41" i="39"/>
  <c r="DG40" i="39"/>
  <c r="DG39" i="39"/>
  <c r="DG38" i="39"/>
  <c r="DG37" i="39"/>
  <c r="DG36" i="39"/>
  <c r="DG35" i="39"/>
  <c r="DG34" i="39"/>
  <c r="DG33" i="39"/>
  <c r="DG32" i="39"/>
  <c r="DG31" i="39"/>
  <c r="DG30" i="39"/>
  <c r="DG29" i="39"/>
  <c r="DG28" i="39"/>
  <c r="DG27" i="39"/>
  <c r="DG26" i="39"/>
  <c r="DG25" i="39"/>
  <c r="DG24" i="39"/>
  <c r="DG23" i="39"/>
  <c r="DG22" i="39"/>
  <c r="DG21" i="39"/>
  <c r="DG20" i="39"/>
  <c r="DG19" i="39"/>
  <c r="DG18" i="39"/>
  <c r="DG17" i="39"/>
  <c r="DG16" i="39"/>
  <c r="DG15" i="39"/>
  <c r="DG14" i="39"/>
  <c r="DG13" i="39"/>
  <c r="DG12" i="39"/>
  <c r="DG11" i="39"/>
  <c r="DG10" i="39"/>
  <c r="CY104" i="39"/>
  <c r="CY103" i="39"/>
  <c r="CY102" i="39"/>
  <c r="CY101" i="39"/>
  <c r="CY100" i="39"/>
  <c r="CY99" i="39"/>
  <c r="CY98" i="39"/>
  <c r="CY97" i="39"/>
  <c r="CY96" i="39"/>
  <c r="CY95" i="39"/>
  <c r="CY94" i="39"/>
  <c r="CY93" i="39"/>
  <c r="CY92" i="39"/>
  <c r="CY91" i="39"/>
  <c r="CY90" i="39"/>
  <c r="CY89" i="39"/>
  <c r="CY88" i="39"/>
  <c r="CY87" i="39"/>
  <c r="CY86" i="39"/>
  <c r="CY85" i="39"/>
  <c r="CY84" i="39"/>
  <c r="CY83" i="39"/>
  <c r="CY82" i="39"/>
  <c r="CY81" i="39"/>
  <c r="CY80" i="39"/>
  <c r="CY79" i="39"/>
  <c r="CY78" i="39"/>
  <c r="CY77" i="39"/>
  <c r="CY76" i="39"/>
  <c r="CY75" i="39"/>
  <c r="CY74" i="39"/>
  <c r="CY73" i="39"/>
  <c r="CY72" i="39"/>
  <c r="CY71" i="39"/>
  <c r="CY70" i="39"/>
  <c r="CY69" i="39"/>
  <c r="CY68" i="39"/>
  <c r="CY67" i="39"/>
  <c r="CY66" i="39"/>
  <c r="CY65" i="39"/>
  <c r="CY64" i="39"/>
  <c r="CY63" i="39"/>
  <c r="CY62" i="39"/>
  <c r="CY61" i="39"/>
  <c r="CY60" i="39"/>
  <c r="CY59" i="39"/>
  <c r="CY58" i="39"/>
  <c r="CY57" i="39"/>
  <c r="CY56" i="39"/>
  <c r="CY55" i="39"/>
  <c r="CY54" i="39"/>
  <c r="CY53" i="39"/>
  <c r="CY52" i="39"/>
  <c r="CY51" i="39"/>
  <c r="CY50" i="39"/>
  <c r="CY49" i="39"/>
  <c r="CY48" i="39"/>
  <c r="CY47" i="39"/>
  <c r="CY46" i="39"/>
  <c r="CY45" i="39"/>
  <c r="CY44" i="39"/>
  <c r="CY43" i="39"/>
  <c r="CY42" i="39"/>
  <c r="CY41" i="39"/>
  <c r="CY40" i="39"/>
  <c r="CY39" i="39"/>
  <c r="CY38" i="39"/>
  <c r="CY37" i="39"/>
  <c r="CY36" i="39"/>
  <c r="CY35" i="39"/>
  <c r="CY34" i="39"/>
  <c r="CY33" i="39"/>
  <c r="CY32" i="39"/>
  <c r="CY31" i="39"/>
  <c r="CY30" i="39"/>
  <c r="CY29" i="39"/>
  <c r="CY28" i="39"/>
  <c r="CY27" i="39"/>
  <c r="CY26" i="39"/>
  <c r="CY25" i="39"/>
  <c r="CY24" i="39"/>
  <c r="CY23" i="39"/>
  <c r="CY22" i="39"/>
  <c r="CY21" i="39"/>
  <c r="CY20" i="39"/>
  <c r="CY19" i="39"/>
  <c r="CY18" i="39"/>
  <c r="CY17" i="39"/>
  <c r="CY16" i="39"/>
  <c r="CY15" i="39"/>
  <c r="CY14" i="39"/>
  <c r="CY13" i="39"/>
  <c r="CY12" i="39"/>
  <c r="CY11" i="39"/>
  <c r="CY10" i="39"/>
  <c r="CQ104" i="39"/>
  <c r="CQ103" i="39"/>
  <c r="CQ102" i="39"/>
  <c r="CQ101" i="39"/>
  <c r="CQ100" i="39"/>
  <c r="CQ99" i="39"/>
  <c r="CQ98" i="39"/>
  <c r="CQ97" i="39"/>
  <c r="CQ96" i="39"/>
  <c r="CQ95" i="39"/>
  <c r="CQ94" i="39"/>
  <c r="CQ93" i="39"/>
  <c r="CQ92" i="39"/>
  <c r="CQ91" i="39"/>
  <c r="CQ90" i="39"/>
  <c r="CQ89" i="39"/>
  <c r="CQ88" i="39"/>
  <c r="CQ87" i="39"/>
  <c r="CQ86" i="39"/>
  <c r="CQ85" i="39"/>
  <c r="CQ84" i="39"/>
  <c r="CQ83" i="39"/>
  <c r="CQ82" i="39"/>
  <c r="CQ81" i="39"/>
  <c r="CQ80" i="39"/>
  <c r="CQ79" i="39"/>
  <c r="CQ78" i="39"/>
  <c r="CQ77" i="39"/>
  <c r="CQ76" i="39"/>
  <c r="CQ75" i="39"/>
  <c r="CQ74" i="39"/>
  <c r="CQ73" i="39"/>
  <c r="CQ72" i="39"/>
  <c r="CQ71" i="39"/>
  <c r="CQ70" i="39"/>
  <c r="CQ69" i="39"/>
  <c r="CQ68" i="39"/>
  <c r="CQ67" i="39"/>
  <c r="CQ66" i="39"/>
  <c r="CQ65" i="39"/>
  <c r="CQ64" i="39"/>
  <c r="CQ63" i="39"/>
  <c r="CQ62" i="39"/>
  <c r="CQ61" i="39"/>
  <c r="CQ60" i="39"/>
  <c r="CQ59" i="39"/>
  <c r="CQ58" i="39"/>
  <c r="CQ57" i="39"/>
  <c r="CQ56" i="39"/>
  <c r="CQ55" i="39"/>
  <c r="CQ54" i="39"/>
  <c r="CQ53" i="39"/>
  <c r="CQ52" i="39"/>
  <c r="CQ51" i="39"/>
  <c r="CQ50" i="39"/>
  <c r="CQ49" i="39"/>
  <c r="CQ48" i="39"/>
  <c r="CQ47" i="39"/>
  <c r="CQ46" i="39"/>
  <c r="CQ45" i="39"/>
  <c r="CQ44" i="39"/>
  <c r="CQ43" i="39"/>
  <c r="CQ42" i="39"/>
  <c r="CQ41" i="39"/>
  <c r="CQ40" i="39"/>
  <c r="CQ39" i="39"/>
  <c r="CQ38" i="39"/>
  <c r="CQ37" i="39"/>
  <c r="CQ36" i="39"/>
  <c r="CQ35" i="39"/>
  <c r="CQ34" i="39"/>
  <c r="CQ33" i="39"/>
  <c r="CQ32" i="39"/>
  <c r="CQ31" i="39"/>
  <c r="CQ30" i="39"/>
  <c r="CQ29" i="39"/>
  <c r="CQ28" i="39"/>
  <c r="CQ27" i="39"/>
  <c r="CQ26" i="39"/>
  <c r="CQ25" i="39"/>
  <c r="CQ24" i="39"/>
  <c r="CQ23" i="39"/>
  <c r="CQ22" i="39"/>
  <c r="CQ21" i="39"/>
  <c r="CQ20" i="39"/>
  <c r="CQ19" i="39"/>
  <c r="CQ18" i="39"/>
  <c r="CQ17" i="39"/>
  <c r="CQ16" i="39"/>
  <c r="CQ15" i="39"/>
  <c r="CQ14" i="39"/>
  <c r="CQ13" i="39"/>
  <c r="CQ12" i="39"/>
  <c r="CQ11" i="39"/>
  <c r="CQ10" i="39"/>
  <c r="CI104" i="39"/>
  <c r="CI103" i="39"/>
  <c r="CI102" i="39"/>
  <c r="CI101" i="39"/>
  <c r="CI100" i="39"/>
  <c r="CI99" i="39"/>
  <c r="CI98" i="39"/>
  <c r="CI97" i="39"/>
  <c r="CI96" i="39"/>
  <c r="CI95" i="39"/>
  <c r="CI94" i="39"/>
  <c r="CI93" i="39"/>
  <c r="CI92" i="39"/>
  <c r="CI91" i="39"/>
  <c r="CI90" i="39"/>
  <c r="CI89" i="39"/>
  <c r="CI88" i="39"/>
  <c r="CI87" i="39"/>
  <c r="CI86" i="39"/>
  <c r="CI85" i="39"/>
  <c r="CI84" i="39"/>
  <c r="CI83" i="39"/>
  <c r="CI82" i="39"/>
  <c r="CI81" i="39"/>
  <c r="CI80" i="39"/>
  <c r="CI79" i="39"/>
  <c r="CI78" i="39"/>
  <c r="CI77" i="39"/>
  <c r="CI76" i="39"/>
  <c r="CI75" i="39"/>
  <c r="CI74" i="39"/>
  <c r="CI73" i="39"/>
  <c r="CI72" i="39"/>
  <c r="CI71" i="39"/>
  <c r="CI70" i="39"/>
  <c r="CI69" i="39"/>
  <c r="CI68" i="39"/>
  <c r="CI67" i="39"/>
  <c r="CI66" i="39"/>
  <c r="CI65" i="39"/>
  <c r="CI64" i="39"/>
  <c r="CI63" i="39"/>
  <c r="CI62" i="39"/>
  <c r="CI61" i="39"/>
  <c r="CI60" i="39"/>
  <c r="CI59" i="39"/>
  <c r="CI58" i="39"/>
  <c r="CI57" i="39"/>
  <c r="CI56" i="39"/>
  <c r="CI55" i="39"/>
  <c r="CI54" i="39"/>
  <c r="CI53" i="39"/>
  <c r="CI52" i="39"/>
  <c r="CI51" i="39"/>
  <c r="CI50" i="39"/>
  <c r="CI49" i="39"/>
  <c r="CI48" i="39"/>
  <c r="CI47" i="39"/>
  <c r="CI46" i="39"/>
  <c r="CI45" i="39"/>
  <c r="CI44" i="39"/>
  <c r="CI43" i="39"/>
  <c r="CI42" i="39"/>
  <c r="CI41" i="39"/>
  <c r="CI40" i="39"/>
  <c r="CI39" i="39"/>
  <c r="CI38" i="39"/>
  <c r="CI37" i="39"/>
  <c r="CI36" i="39"/>
  <c r="CI35" i="39"/>
  <c r="CI34" i="39"/>
  <c r="CI33" i="39"/>
  <c r="CI32" i="39"/>
  <c r="CI31" i="39"/>
  <c r="CI30" i="39"/>
  <c r="CI29" i="39"/>
  <c r="CI28" i="39"/>
  <c r="CI27" i="39"/>
  <c r="CI26" i="39"/>
  <c r="CI25" i="39"/>
  <c r="CI24" i="39"/>
  <c r="CI23" i="39"/>
  <c r="CI22" i="39"/>
  <c r="CI21" i="39"/>
  <c r="CI20" i="39"/>
  <c r="CI19" i="39"/>
  <c r="CI18" i="39"/>
  <c r="CI17" i="39"/>
  <c r="CI16" i="39"/>
  <c r="CI15" i="39"/>
  <c r="CI14" i="39"/>
  <c r="CI13" i="39"/>
  <c r="CI12" i="39"/>
  <c r="CI11" i="39"/>
  <c r="CI10" i="39"/>
  <c r="CA104" i="39"/>
  <c r="CA103" i="39"/>
  <c r="CA102" i="39"/>
  <c r="CA101" i="39"/>
  <c r="CA100" i="39"/>
  <c r="CA99" i="39"/>
  <c r="CA98" i="39"/>
  <c r="CA97" i="39"/>
  <c r="CA96" i="39"/>
  <c r="CA95" i="39"/>
  <c r="CA94" i="39"/>
  <c r="CA93" i="39"/>
  <c r="CA92" i="39"/>
  <c r="CA91" i="39"/>
  <c r="CA90" i="39"/>
  <c r="CA89" i="39"/>
  <c r="CA88" i="39"/>
  <c r="CA87" i="39"/>
  <c r="CA86" i="39"/>
  <c r="CA85" i="39"/>
  <c r="CA84" i="39"/>
  <c r="CA83" i="39"/>
  <c r="CA82" i="39"/>
  <c r="CA81" i="39"/>
  <c r="CA80" i="39"/>
  <c r="CA79" i="39"/>
  <c r="CA78" i="39"/>
  <c r="CA77" i="39"/>
  <c r="CA76" i="39"/>
  <c r="CA75" i="39"/>
  <c r="CA74" i="39"/>
  <c r="CA73" i="39"/>
  <c r="CA72" i="39"/>
  <c r="CA71" i="39"/>
  <c r="CA70" i="39"/>
  <c r="CA69" i="39"/>
  <c r="CA68" i="39"/>
  <c r="CA67" i="39"/>
  <c r="CA66" i="39"/>
  <c r="CA65" i="39"/>
  <c r="CA64" i="39"/>
  <c r="CA63" i="39"/>
  <c r="CA62" i="39"/>
  <c r="CA61" i="39"/>
  <c r="CA60" i="39"/>
  <c r="CA59" i="39"/>
  <c r="CA58" i="39"/>
  <c r="CA57" i="39"/>
  <c r="CA56" i="39"/>
  <c r="CA55" i="39"/>
  <c r="CA54" i="39"/>
  <c r="CA53" i="39"/>
  <c r="CA52" i="39"/>
  <c r="CA51" i="39"/>
  <c r="CA50" i="39"/>
  <c r="CA49" i="39"/>
  <c r="CA48" i="39"/>
  <c r="CA47" i="39"/>
  <c r="CA46" i="39"/>
  <c r="CA45" i="39"/>
  <c r="CA44" i="39"/>
  <c r="CA43" i="39"/>
  <c r="CA42" i="39"/>
  <c r="CA41" i="39"/>
  <c r="CA40" i="39"/>
  <c r="CA39" i="39"/>
  <c r="CA38" i="39"/>
  <c r="CA37" i="39"/>
  <c r="CA36" i="39"/>
  <c r="CA35" i="39"/>
  <c r="CA34" i="39"/>
  <c r="CA33" i="39"/>
  <c r="CA32" i="39"/>
  <c r="CA31" i="39"/>
  <c r="CA30" i="39"/>
  <c r="CA29" i="39"/>
  <c r="CA28" i="39"/>
  <c r="CA27" i="39"/>
  <c r="CA26" i="39"/>
  <c r="CA25" i="39"/>
  <c r="CA24" i="39"/>
  <c r="CA23" i="39"/>
  <c r="CA22" i="39"/>
  <c r="CA21" i="39"/>
  <c r="CA20" i="39"/>
  <c r="CA19" i="39"/>
  <c r="CA18" i="39"/>
  <c r="CA17" i="39"/>
  <c r="CA16" i="39"/>
  <c r="CA15" i="39"/>
  <c r="CA14" i="39"/>
  <c r="CA13" i="39"/>
  <c r="CA12" i="39"/>
  <c r="CA11" i="39"/>
  <c r="CA10" i="39"/>
  <c r="BS104" i="39"/>
  <c r="BS103" i="39"/>
  <c r="BS102" i="39"/>
  <c r="BS101" i="39"/>
  <c r="BS100" i="39"/>
  <c r="BS99" i="39"/>
  <c r="BS98" i="39"/>
  <c r="BS97" i="39"/>
  <c r="BS96" i="39"/>
  <c r="BS95" i="39"/>
  <c r="BS94" i="39"/>
  <c r="BS93" i="39"/>
  <c r="BS92" i="39"/>
  <c r="BS91" i="39"/>
  <c r="BS90" i="39"/>
  <c r="BS89" i="39"/>
  <c r="BS88" i="39"/>
  <c r="BS87" i="39"/>
  <c r="BS86" i="39"/>
  <c r="BS85" i="39"/>
  <c r="BS84" i="39"/>
  <c r="BS83" i="39"/>
  <c r="BS82" i="39"/>
  <c r="BS81" i="39"/>
  <c r="BS80" i="39"/>
  <c r="BS79" i="39"/>
  <c r="BS78" i="39"/>
  <c r="BS77" i="39"/>
  <c r="BS76" i="39"/>
  <c r="BS75" i="39"/>
  <c r="BS74" i="39"/>
  <c r="BS73" i="39"/>
  <c r="BS72" i="39"/>
  <c r="BS71" i="39"/>
  <c r="BS70" i="39"/>
  <c r="BS69" i="39"/>
  <c r="BS68" i="39"/>
  <c r="BS67" i="39"/>
  <c r="BS66" i="39"/>
  <c r="BS65" i="39"/>
  <c r="BS64" i="39"/>
  <c r="BS63" i="39"/>
  <c r="BS62" i="39"/>
  <c r="BS61" i="39"/>
  <c r="BS60" i="39"/>
  <c r="BS59" i="39"/>
  <c r="BS58" i="39"/>
  <c r="BS57" i="39"/>
  <c r="BS56" i="39"/>
  <c r="BS55" i="39"/>
  <c r="BS54" i="39"/>
  <c r="BS53" i="39"/>
  <c r="BS52" i="39"/>
  <c r="BS51" i="39"/>
  <c r="BS50" i="39"/>
  <c r="BS49" i="39"/>
  <c r="BS48" i="39"/>
  <c r="BS47" i="39"/>
  <c r="BS46" i="39"/>
  <c r="BS45" i="39"/>
  <c r="BS44" i="39"/>
  <c r="BS43" i="39"/>
  <c r="BS42" i="39"/>
  <c r="BS41" i="39"/>
  <c r="BS40" i="39"/>
  <c r="BS39" i="39"/>
  <c r="BS38" i="39"/>
  <c r="BS37" i="39"/>
  <c r="BS36" i="39"/>
  <c r="BS35" i="39"/>
  <c r="BS34" i="39"/>
  <c r="BS33" i="39"/>
  <c r="BS32" i="39"/>
  <c r="BS31" i="39"/>
  <c r="BS30" i="39"/>
  <c r="BS29" i="39"/>
  <c r="BS28" i="39"/>
  <c r="BS27" i="39"/>
  <c r="BS26" i="39"/>
  <c r="BS25" i="39"/>
  <c r="BS24" i="39"/>
  <c r="BS23" i="39"/>
  <c r="BS22" i="39"/>
  <c r="BS21" i="39"/>
  <c r="BS20" i="39"/>
  <c r="BS19" i="39"/>
  <c r="BS18" i="39"/>
  <c r="BS17" i="39"/>
  <c r="BS16" i="39"/>
  <c r="BS15" i="39"/>
  <c r="BS14" i="39"/>
  <c r="BS13" i="39"/>
  <c r="BS12" i="39"/>
  <c r="BS11" i="39"/>
  <c r="BS10" i="39"/>
  <c r="BK104" i="39"/>
  <c r="BK103" i="39"/>
  <c r="BK102" i="39"/>
  <c r="BK101" i="39"/>
  <c r="BK100" i="39"/>
  <c r="BK99" i="39"/>
  <c r="BK98" i="39"/>
  <c r="BK97" i="39"/>
  <c r="BK96" i="39"/>
  <c r="BK95" i="39"/>
  <c r="BK94" i="39"/>
  <c r="BK93" i="39"/>
  <c r="BK92" i="39"/>
  <c r="BK91" i="39"/>
  <c r="BK90" i="39"/>
  <c r="BK89" i="39"/>
  <c r="BK88" i="39"/>
  <c r="BK87" i="39"/>
  <c r="BK86" i="39"/>
  <c r="BK85" i="39"/>
  <c r="BK84" i="39"/>
  <c r="BK83" i="39"/>
  <c r="BK82" i="39"/>
  <c r="BK81" i="39"/>
  <c r="BK80" i="39"/>
  <c r="BK79" i="39"/>
  <c r="BK78" i="39"/>
  <c r="BK77" i="39"/>
  <c r="BK76" i="39"/>
  <c r="BK75" i="39"/>
  <c r="BK74" i="39"/>
  <c r="BK73" i="39"/>
  <c r="BK72" i="39"/>
  <c r="BK71" i="39"/>
  <c r="BK70" i="39"/>
  <c r="BK69" i="39"/>
  <c r="BK68" i="39"/>
  <c r="BK67" i="39"/>
  <c r="BK66" i="39"/>
  <c r="BK65" i="39"/>
  <c r="BK64" i="39"/>
  <c r="BK63" i="39"/>
  <c r="BK62" i="39"/>
  <c r="BK61" i="39"/>
  <c r="BK60" i="39"/>
  <c r="BK59" i="39"/>
  <c r="BK58" i="39"/>
  <c r="BK57" i="39"/>
  <c r="BK56" i="39"/>
  <c r="BK55" i="39"/>
  <c r="BK54" i="39"/>
  <c r="BK53" i="39"/>
  <c r="BK52" i="39"/>
  <c r="BK51" i="39"/>
  <c r="BK50" i="39"/>
  <c r="BK49" i="39"/>
  <c r="BK48" i="39"/>
  <c r="BK47" i="39"/>
  <c r="BK46" i="39"/>
  <c r="BK45" i="39"/>
  <c r="BK44" i="39"/>
  <c r="BK43" i="39"/>
  <c r="BK42" i="39"/>
  <c r="BK41" i="39"/>
  <c r="BK40" i="39"/>
  <c r="BK39" i="39"/>
  <c r="BK38" i="39"/>
  <c r="BK37" i="39"/>
  <c r="BK36" i="39"/>
  <c r="BK35" i="39"/>
  <c r="BK34" i="39"/>
  <c r="BK33" i="39"/>
  <c r="BK32" i="39"/>
  <c r="BK31" i="39"/>
  <c r="BK30" i="39"/>
  <c r="BK29" i="39"/>
  <c r="BK28" i="39"/>
  <c r="BK27" i="39"/>
  <c r="BK26" i="39"/>
  <c r="BK25" i="39"/>
  <c r="BK24" i="39"/>
  <c r="BK23" i="39"/>
  <c r="BK22" i="39"/>
  <c r="BK21" i="39"/>
  <c r="BK20" i="39"/>
  <c r="BK19" i="39"/>
  <c r="BK18" i="39"/>
  <c r="BK17" i="39"/>
  <c r="BK16" i="39"/>
  <c r="BK15" i="39"/>
  <c r="BK14" i="39"/>
  <c r="BK13" i="39"/>
  <c r="BK12" i="39"/>
  <c r="BK11" i="39"/>
  <c r="BK10" i="39"/>
  <c r="BC104" i="39"/>
  <c r="BC103" i="39"/>
  <c r="BC102" i="39"/>
  <c r="BC101" i="39"/>
  <c r="BC100" i="39"/>
  <c r="BC99" i="39"/>
  <c r="BC98" i="39"/>
  <c r="BC97" i="39"/>
  <c r="BC96" i="39"/>
  <c r="BC95" i="39"/>
  <c r="BC94" i="39"/>
  <c r="BC93" i="39"/>
  <c r="BC92" i="39"/>
  <c r="BC91" i="39"/>
  <c r="BC90" i="39"/>
  <c r="BC89" i="39"/>
  <c r="BC88" i="39"/>
  <c r="BC87" i="39"/>
  <c r="BC86" i="39"/>
  <c r="BC85" i="39"/>
  <c r="BC84" i="39"/>
  <c r="BC83" i="39"/>
  <c r="BC82" i="39"/>
  <c r="BC81" i="39"/>
  <c r="BC80" i="39"/>
  <c r="BC79" i="39"/>
  <c r="BC78" i="39"/>
  <c r="BC77" i="39"/>
  <c r="BC76" i="39"/>
  <c r="BC75" i="39"/>
  <c r="BC74" i="39"/>
  <c r="BC73" i="39"/>
  <c r="BC72" i="39"/>
  <c r="BC71" i="39"/>
  <c r="BC70" i="39"/>
  <c r="BC69" i="39"/>
  <c r="BC68" i="39"/>
  <c r="BC67" i="39"/>
  <c r="BC66" i="39"/>
  <c r="BC65" i="39"/>
  <c r="BC64" i="39"/>
  <c r="BC63" i="39"/>
  <c r="BC62" i="39"/>
  <c r="BC61" i="39"/>
  <c r="BC60" i="39"/>
  <c r="BC59" i="39"/>
  <c r="BC58" i="39"/>
  <c r="BC57" i="39"/>
  <c r="BC56" i="39"/>
  <c r="BC55" i="39"/>
  <c r="BC54" i="39"/>
  <c r="BC53" i="39"/>
  <c r="BC52" i="39"/>
  <c r="BC51" i="39"/>
  <c r="BC50" i="39"/>
  <c r="BC49" i="39"/>
  <c r="BC48" i="39"/>
  <c r="BC47" i="39"/>
  <c r="BC46" i="39"/>
  <c r="BC45" i="39"/>
  <c r="BC44" i="39"/>
  <c r="BC43" i="39"/>
  <c r="BC42" i="39"/>
  <c r="BC41" i="39"/>
  <c r="BC40" i="39"/>
  <c r="BC39" i="39"/>
  <c r="BC38" i="39"/>
  <c r="BC37" i="39"/>
  <c r="BC36" i="39"/>
  <c r="BC35" i="39"/>
  <c r="BC34" i="39"/>
  <c r="BC33" i="39"/>
  <c r="BC32" i="39"/>
  <c r="BC31" i="39"/>
  <c r="BC30" i="39"/>
  <c r="BC29" i="39"/>
  <c r="BC28" i="39"/>
  <c r="BC27" i="39"/>
  <c r="BC26" i="39"/>
  <c r="BC25" i="39"/>
  <c r="BC24" i="39"/>
  <c r="BC23" i="39"/>
  <c r="BC22" i="39"/>
  <c r="BC21" i="39"/>
  <c r="BC20" i="39"/>
  <c r="BC19" i="39"/>
  <c r="BC18" i="39"/>
  <c r="BC17" i="39"/>
  <c r="BC16" i="39"/>
  <c r="BC15" i="39"/>
  <c r="BC14" i="39"/>
  <c r="BC13" i="39"/>
  <c r="BC12" i="39"/>
  <c r="BC11" i="39"/>
  <c r="BC10" i="39"/>
  <c r="AU104" i="39"/>
  <c r="AU103" i="39"/>
  <c r="AU102" i="39"/>
  <c r="AU101" i="39"/>
  <c r="AU100" i="39"/>
  <c r="AU99" i="39"/>
  <c r="AU98" i="39"/>
  <c r="AU97" i="39"/>
  <c r="AU96" i="39"/>
  <c r="AU95" i="39"/>
  <c r="AU94" i="39"/>
  <c r="AU93" i="39"/>
  <c r="AU92" i="39"/>
  <c r="AU91" i="39"/>
  <c r="AU90" i="39"/>
  <c r="AU89" i="39"/>
  <c r="AU88" i="39"/>
  <c r="AU87" i="39"/>
  <c r="AU86" i="39"/>
  <c r="AU85" i="39"/>
  <c r="AU84" i="39"/>
  <c r="AU83" i="39"/>
  <c r="AU82" i="39"/>
  <c r="AU81" i="39"/>
  <c r="AU80" i="39"/>
  <c r="AU79" i="39"/>
  <c r="AU78" i="39"/>
  <c r="AU77" i="39"/>
  <c r="AU76" i="39"/>
  <c r="AU75" i="39"/>
  <c r="AU74" i="39"/>
  <c r="AU73" i="39"/>
  <c r="AU72" i="39"/>
  <c r="AU71" i="39"/>
  <c r="AU70" i="39"/>
  <c r="AU69" i="39"/>
  <c r="AU68" i="39"/>
  <c r="AU67" i="39"/>
  <c r="AU66" i="39"/>
  <c r="AU65" i="39"/>
  <c r="AU64" i="39"/>
  <c r="AU63" i="39"/>
  <c r="AU62" i="39"/>
  <c r="AU61" i="39"/>
  <c r="AU60" i="39"/>
  <c r="AU59" i="39"/>
  <c r="AU58" i="39"/>
  <c r="AU57" i="39"/>
  <c r="AU56" i="39"/>
  <c r="AU55" i="39"/>
  <c r="AU54" i="39"/>
  <c r="AU53" i="39"/>
  <c r="AU52" i="39"/>
  <c r="AU51" i="39"/>
  <c r="AU50" i="39"/>
  <c r="AU49" i="39"/>
  <c r="AU48" i="39"/>
  <c r="AU47" i="39"/>
  <c r="AU46" i="39"/>
  <c r="AU45" i="39"/>
  <c r="AU44" i="39"/>
  <c r="AU43" i="39"/>
  <c r="AU42" i="39"/>
  <c r="AU41" i="39"/>
  <c r="AU40" i="39"/>
  <c r="AU39" i="39"/>
  <c r="AU38" i="39"/>
  <c r="AU37" i="39"/>
  <c r="AU36" i="39"/>
  <c r="AU35" i="39"/>
  <c r="AU34" i="39"/>
  <c r="AU33" i="39"/>
  <c r="AU32" i="39"/>
  <c r="AU31" i="39"/>
  <c r="AU30" i="39"/>
  <c r="AU29" i="39"/>
  <c r="AU28" i="39"/>
  <c r="AU27" i="39"/>
  <c r="AU26" i="39"/>
  <c r="AU25" i="39"/>
  <c r="AU24" i="39"/>
  <c r="AU23" i="39"/>
  <c r="AU22" i="39"/>
  <c r="AU21" i="39"/>
  <c r="AU20" i="39"/>
  <c r="AU19" i="39"/>
  <c r="AU18" i="39"/>
  <c r="AU17" i="39"/>
  <c r="AU16" i="39"/>
  <c r="AU15" i="39"/>
  <c r="AU14" i="39"/>
  <c r="AU13" i="39"/>
  <c r="AU12" i="39"/>
  <c r="AU11" i="39"/>
  <c r="AU10" i="39"/>
  <c r="AM104" i="39"/>
  <c r="AM103" i="39"/>
  <c r="AM102" i="39"/>
  <c r="AM101" i="39"/>
  <c r="AM100" i="39"/>
  <c r="AM99" i="39"/>
  <c r="AM98" i="39"/>
  <c r="AM97" i="39"/>
  <c r="AM96" i="39"/>
  <c r="AM95" i="39"/>
  <c r="AM94" i="39"/>
  <c r="AM93" i="39"/>
  <c r="AM92" i="39"/>
  <c r="AM91" i="39"/>
  <c r="AM90" i="39"/>
  <c r="AM89" i="39"/>
  <c r="AM88" i="39"/>
  <c r="AM87" i="39"/>
  <c r="AM86" i="39"/>
  <c r="AM85" i="39"/>
  <c r="AM84" i="39"/>
  <c r="AM83" i="39"/>
  <c r="AM82" i="39"/>
  <c r="AM81" i="39"/>
  <c r="AM80" i="39"/>
  <c r="AM79" i="39"/>
  <c r="AM78" i="39"/>
  <c r="AM77" i="39"/>
  <c r="AM76" i="39"/>
  <c r="AM75" i="39"/>
  <c r="AM74" i="39"/>
  <c r="AM73" i="39"/>
  <c r="AM72" i="39"/>
  <c r="AM71" i="39"/>
  <c r="AM70" i="39"/>
  <c r="AM69" i="39"/>
  <c r="AM68" i="39"/>
  <c r="AM67" i="39"/>
  <c r="AM66" i="39"/>
  <c r="AM65" i="39"/>
  <c r="AM64" i="39"/>
  <c r="AM63" i="39"/>
  <c r="AM62" i="39"/>
  <c r="AM61" i="39"/>
  <c r="AM60" i="39"/>
  <c r="AM59" i="39"/>
  <c r="AM58" i="39"/>
  <c r="AM57" i="39"/>
  <c r="AM56" i="39"/>
  <c r="AM55" i="39"/>
  <c r="AM54" i="39"/>
  <c r="AM53" i="39"/>
  <c r="AM52" i="39"/>
  <c r="AM51" i="39"/>
  <c r="AM50" i="39"/>
  <c r="AM49" i="39"/>
  <c r="AM48" i="39"/>
  <c r="AM47" i="39"/>
  <c r="AM46" i="39"/>
  <c r="AM45" i="39"/>
  <c r="AM44" i="39"/>
  <c r="AM43" i="39"/>
  <c r="AM42" i="39"/>
  <c r="AM41" i="39"/>
  <c r="AM40" i="39"/>
  <c r="AM39" i="39"/>
  <c r="AM38" i="39"/>
  <c r="AM37" i="39"/>
  <c r="AM36" i="39"/>
  <c r="AM35" i="39"/>
  <c r="AM34" i="39"/>
  <c r="AM33" i="39"/>
  <c r="AM32" i="39"/>
  <c r="AM31" i="39"/>
  <c r="AM30" i="39"/>
  <c r="AM29" i="39"/>
  <c r="AM28" i="39"/>
  <c r="AM27" i="39"/>
  <c r="AM26" i="39"/>
  <c r="AM25" i="39"/>
  <c r="AM24" i="39"/>
  <c r="AM23" i="39"/>
  <c r="AM22" i="39"/>
  <c r="AM21" i="39"/>
  <c r="AM20" i="39"/>
  <c r="AM19" i="39"/>
  <c r="AM18" i="39"/>
  <c r="AM17" i="39"/>
  <c r="AM16" i="39"/>
  <c r="AM15" i="39"/>
  <c r="AM14" i="39"/>
  <c r="AM13" i="39"/>
  <c r="AM12" i="39"/>
  <c r="AM11" i="39"/>
  <c r="AM10" i="39"/>
  <c r="AE104" i="39"/>
  <c r="AE103" i="39"/>
  <c r="AE102" i="39"/>
  <c r="AE101" i="39"/>
  <c r="AE100" i="39"/>
  <c r="AE99" i="39"/>
  <c r="AE98" i="39"/>
  <c r="AE97" i="39"/>
  <c r="AE96" i="39"/>
  <c r="AE95" i="39"/>
  <c r="AE94" i="39"/>
  <c r="AE93" i="39"/>
  <c r="AE92" i="39"/>
  <c r="AE91" i="39"/>
  <c r="AE90" i="39"/>
  <c r="AE89" i="39"/>
  <c r="AE88" i="39"/>
  <c r="AE87" i="39"/>
  <c r="AE86" i="39"/>
  <c r="AE85" i="39"/>
  <c r="AE84" i="39"/>
  <c r="AE83" i="39"/>
  <c r="AE82" i="39"/>
  <c r="AE81" i="39"/>
  <c r="AE80" i="39"/>
  <c r="AE79" i="39"/>
  <c r="AE78" i="39"/>
  <c r="AE77" i="39"/>
  <c r="AE76" i="39"/>
  <c r="AE75" i="39"/>
  <c r="AE74" i="39"/>
  <c r="AE73" i="39"/>
  <c r="AE72" i="39"/>
  <c r="AE71" i="39"/>
  <c r="AE70" i="39"/>
  <c r="AE69" i="39"/>
  <c r="AE68" i="39"/>
  <c r="AE67" i="39"/>
  <c r="AE66" i="39"/>
  <c r="AE65" i="39"/>
  <c r="AE64" i="39"/>
  <c r="AE63" i="39"/>
  <c r="AE62" i="39"/>
  <c r="AE61" i="39"/>
  <c r="AE60" i="39"/>
  <c r="AE59" i="39"/>
  <c r="AE58" i="39"/>
  <c r="AE57" i="39"/>
  <c r="AE56" i="39"/>
  <c r="AE55" i="39"/>
  <c r="AE54" i="39"/>
  <c r="AE53" i="39"/>
  <c r="AE52" i="39"/>
  <c r="AE51" i="39"/>
  <c r="AE50" i="39"/>
  <c r="AE49" i="39"/>
  <c r="AE48" i="39"/>
  <c r="AE47" i="39"/>
  <c r="AE46" i="39"/>
  <c r="AE45" i="39"/>
  <c r="AE44" i="39"/>
  <c r="AE43" i="39"/>
  <c r="AE42" i="39"/>
  <c r="AE41" i="39"/>
  <c r="AE40" i="39"/>
  <c r="AE39" i="39"/>
  <c r="AE38" i="39"/>
  <c r="AE37" i="39"/>
  <c r="AE36" i="39"/>
  <c r="AE35" i="39"/>
  <c r="AE34" i="39"/>
  <c r="AE33" i="39"/>
  <c r="AE32" i="39"/>
  <c r="AE31" i="39"/>
  <c r="AE30" i="39"/>
  <c r="AE29" i="39"/>
  <c r="AE28" i="39"/>
  <c r="AE27" i="39"/>
  <c r="AE26" i="39"/>
  <c r="AE25" i="39"/>
  <c r="AE24" i="39"/>
  <c r="AE23" i="39"/>
  <c r="AE22" i="39"/>
  <c r="AE21" i="39"/>
  <c r="AE20" i="39"/>
  <c r="AE19" i="39"/>
  <c r="AE18" i="39"/>
  <c r="AE17" i="39"/>
  <c r="AE16" i="39"/>
  <c r="AE15" i="39"/>
  <c r="AE14" i="39"/>
  <c r="AE13" i="39"/>
  <c r="AE12" i="39"/>
  <c r="AE11" i="39"/>
  <c r="AE10" i="39"/>
  <c r="W104" i="39"/>
  <c r="W103" i="39"/>
  <c r="W102" i="39"/>
  <c r="W101" i="39"/>
  <c r="W100" i="39"/>
  <c r="W99" i="39"/>
  <c r="W98" i="39"/>
  <c r="W97" i="39"/>
  <c r="W96" i="39"/>
  <c r="W95" i="39"/>
  <c r="W94" i="39"/>
  <c r="W93" i="39"/>
  <c r="W92" i="39"/>
  <c r="W91" i="39"/>
  <c r="W90" i="39"/>
  <c r="W89" i="39"/>
  <c r="W88" i="39"/>
  <c r="W87" i="39"/>
  <c r="W86" i="39"/>
  <c r="W85" i="39"/>
  <c r="W84" i="39"/>
  <c r="W83" i="39"/>
  <c r="W82" i="39"/>
  <c r="W81" i="39"/>
  <c r="W80" i="39"/>
  <c r="W79" i="39"/>
  <c r="W78" i="39"/>
  <c r="W77" i="39"/>
  <c r="W76" i="39"/>
  <c r="W75" i="39"/>
  <c r="W74" i="39"/>
  <c r="W73" i="39"/>
  <c r="W72" i="39"/>
  <c r="W71" i="39"/>
  <c r="W70" i="39"/>
  <c r="W69" i="39"/>
  <c r="W68" i="39"/>
  <c r="W67" i="39"/>
  <c r="W66" i="39"/>
  <c r="W65" i="39"/>
  <c r="W64" i="39"/>
  <c r="W63" i="39"/>
  <c r="W62" i="39"/>
  <c r="W61" i="39"/>
  <c r="W60" i="39"/>
  <c r="W59" i="39"/>
  <c r="W58" i="39"/>
  <c r="W57" i="39"/>
  <c r="W56" i="39"/>
  <c r="W55" i="39"/>
  <c r="W54" i="39"/>
  <c r="W53" i="39"/>
  <c r="W52" i="39"/>
  <c r="W51" i="39"/>
  <c r="W50" i="39"/>
  <c r="W49" i="39"/>
  <c r="W48" i="39"/>
  <c r="W47" i="39"/>
  <c r="W46" i="39"/>
  <c r="W45" i="39"/>
  <c r="W44" i="39"/>
  <c r="W43" i="39"/>
  <c r="W42" i="39"/>
  <c r="W41" i="39"/>
  <c r="W40" i="39"/>
  <c r="W39" i="39"/>
  <c r="W38" i="39"/>
  <c r="W37" i="39"/>
  <c r="W36" i="39"/>
  <c r="W35" i="39"/>
  <c r="W34" i="39"/>
  <c r="W33" i="39"/>
  <c r="W32" i="39"/>
  <c r="W31" i="39"/>
  <c r="W30" i="39"/>
  <c r="W29" i="39"/>
  <c r="W28" i="39"/>
  <c r="W27" i="39"/>
  <c r="W26" i="39"/>
  <c r="W25" i="39"/>
  <c r="W24" i="39"/>
  <c r="W23" i="39"/>
  <c r="W22" i="39"/>
  <c r="W21" i="39"/>
  <c r="W20" i="39"/>
  <c r="W19" i="39"/>
  <c r="W18" i="39"/>
  <c r="W17" i="39"/>
  <c r="W16" i="39"/>
  <c r="W15" i="39"/>
  <c r="W14" i="39"/>
  <c r="W13" i="39"/>
  <c r="W12" i="39"/>
  <c r="W11" i="39"/>
  <c r="W10" i="39"/>
  <c r="O104" i="39"/>
  <c r="DQ5" i="39"/>
  <c r="DI5" i="39"/>
  <c r="DA5" i="39"/>
  <c r="CS5" i="39"/>
  <c r="CK5" i="39"/>
  <c r="CC5" i="39"/>
  <c r="BU5" i="39"/>
  <c r="BM5" i="39"/>
  <c r="BE5" i="39"/>
  <c r="AW5" i="39"/>
  <c r="AO5" i="39"/>
  <c r="AG5" i="39"/>
  <c r="Y5" i="39"/>
  <c r="Q5" i="39"/>
  <c r="I5" i="39"/>
  <c r="KF1" i="43"/>
  <c r="JL1" i="43"/>
  <c r="IR1" i="43"/>
  <c r="HX1" i="43"/>
  <c r="HD1" i="43"/>
  <c r="GJ1" i="43"/>
  <c r="FP1" i="43"/>
  <c r="EV1" i="43"/>
  <c r="EB1" i="43"/>
  <c r="DH1" i="43"/>
  <c r="CN1" i="43"/>
  <c r="BT1" i="43"/>
  <c r="AZ1" i="43"/>
  <c r="AF1" i="43"/>
  <c r="L1" i="43"/>
  <c r="HX5" i="41"/>
  <c r="KM27" i="43"/>
  <c r="KR26" i="43"/>
  <c r="KQ26" i="43"/>
  <c r="KM26" i="43"/>
  <c r="KR25" i="43"/>
  <c r="KM25" i="43"/>
  <c r="KM22" i="43"/>
  <c r="KN21" i="43"/>
  <c r="KM21" i="43"/>
  <c r="KL21" i="43"/>
  <c r="KR19" i="43"/>
  <c r="KQ19" i="43"/>
  <c r="KP19" i="43"/>
  <c r="KN19" i="43"/>
  <c r="KM19" i="43"/>
  <c r="KL19" i="43"/>
  <c r="KR18" i="43"/>
  <c r="KQ18" i="43"/>
  <c r="KP18" i="43"/>
  <c r="KN18" i="43"/>
  <c r="KM18" i="43"/>
  <c r="KL18" i="43"/>
  <c r="KR16" i="43"/>
  <c r="KQ16" i="43"/>
  <c r="KP16" i="43"/>
  <c r="KO16" i="43"/>
  <c r="KN16" i="43"/>
  <c r="KM16" i="43"/>
  <c r="KL16" i="43"/>
  <c r="KR15" i="43"/>
  <c r="KQ15" i="43"/>
  <c r="KP15" i="43"/>
  <c r="KO15" i="43"/>
  <c r="KN15" i="43"/>
  <c r="KM15" i="43"/>
  <c r="KL15" i="43"/>
  <c r="KN12" i="43"/>
  <c r="KM12" i="43"/>
  <c r="KL12" i="43"/>
  <c r="KR10" i="43"/>
  <c r="KQ10" i="43"/>
  <c r="KP10" i="43"/>
  <c r="KO10" i="43"/>
  <c r="KM10" i="43"/>
  <c r="KL10" i="43"/>
  <c r="KR7" i="43"/>
  <c r="KQ7" i="43"/>
  <c r="KP7" i="43"/>
  <c r="KO7" i="43"/>
  <c r="KM7" i="43"/>
  <c r="KL7" i="43"/>
  <c r="JS27" i="43"/>
  <c r="JX26" i="43"/>
  <c r="JW26" i="43"/>
  <c r="JS26" i="43"/>
  <c r="JX25" i="43"/>
  <c r="JS25" i="43"/>
  <c r="JS22" i="43"/>
  <c r="JT21" i="43"/>
  <c r="JS21" i="43"/>
  <c r="JR21" i="43"/>
  <c r="JX19" i="43"/>
  <c r="JW19" i="43"/>
  <c r="JV19" i="43"/>
  <c r="JT19" i="43"/>
  <c r="JS19" i="43"/>
  <c r="JR19" i="43"/>
  <c r="JX18" i="43"/>
  <c r="JW18" i="43"/>
  <c r="JV18" i="43"/>
  <c r="JT18" i="43"/>
  <c r="JS18" i="43"/>
  <c r="JR18" i="43"/>
  <c r="JX16" i="43"/>
  <c r="JW16" i="43"/>
  <c r="JV16" i="43"/>
  <c r="JU16" i="43"/>
  <c r="JT16" i="43"/>
  <c r="JS16" i="43"/>
  <c r="JR16" i="43"/>
  <c r="JX15" i="43"/>
  <c r="JW15" i="43"/>
  <c r="JV15" i="43"/>
  <c r="JU15" i="43"/>
  <c r="JT15" i="43"/>
  <c r="JS15" i="43"/>
  <c r="JR15" i="43"/>
  <c r="JT12" i="43"/>
  <c r="JS12" i="43"/>
  <c r="JR12" i="43"/>
  <c r="JX10" i="43"/>
  <c r="JW10" i="43"/>
  <c r="JV10" i="43"/>
  <c r="JU10" i="43"/>
  <c r="JS10" i="43"/>
  <c r="JR10" i="43"/>
  <c r="JX7" i="43"/>
  <c r="JW7" i="43"/>
  <c r="JV7" i="43"/>
  <c r="JU7" i="43"/>
  <c r="JS7" i="43"/>
  <c r="JR7" i="43"/>
  <c r="IY27" i="43"/>
  <c r="JD26" i="43"/>
  <c r="JC26" i="43"/>
  <c r="IY26" i="43"/>
  <c r="JD25" i="43"/>
  <c r="IY25" i="43"/>
  <c r="IY22" i="43"/>
  <c r="IZ21" i="43"/>
  <c r="IY21" i="43"/>
  <c r="IX21" i="43"/>
  <c r="JD19" i="43"/>
  <c r="JC19" i="43"/>
  <c r="JB19" i="43"/>
  <c r="IZ19" i="43"/>
  <c r="IY19" i="43"/>
  <c r="IX19" i="43"/>
  <c r="JD18" i="43"/>
  <c r="JC18" i="43"/>
  <c r="JB18" i="43"/>
  <c r="IZ18" i="43"/>
  <c r="IY18" i="43"/>
  <c r="IX18" i="43"/>
  <c r="JD16" i="43"/>
  <c r="JC16" i="43"/>
  <c r="JB16" i="43"/>
  <c r="JA16" i="43"/>
  <c r="IZ16" i="43"/>
  <c r="IY16" i="43"/>
  <c r="IX16" i="43"/>
  <c r="JD15" i="43"/>
  <c r="JC15" i="43"/>
  <c r="JB15" i="43"/>
  <c r="JA15" i="43"/>
  <c r="IZ15" i="43"/>
  <c r="IY15" i="43"/>
  <c r="IX15" i="43"/>
  <c r="IZ12" i="43"/>
  <c r="IY12" i="43"/>
  <c r="IX12" i="43"/>
  <c r="JD10" i="43"/>
  <c r="JC10" i="43"/>
  <c r="JB10" i="43"/>
  <c r="JA10" i="43"/>
  <c r="IY10" i="43"/>
  <c r="IX10" i="43"/>
  <c r="JD7" i="43"/>
  <c r="JC7" i="43"/>
  <c r="JB7" i="43"/>
  <c r="JA7" i="43"/>
  <c r="IY7" i="43"/>
  <c r="IX7" i="43"/>
  <c r="IE10" i="43"/>
  <c r="IE27" i="43"/>
  <c r="IJ26" i="43"/>
  <c r="II26" i="43"/>
  <c r="IE26" i="43"/>
  <c r="IJ25" i="43"/>
  <c r="IE25" i="43"/>
  <c r="IE22" i="43"/>
  <c r="IF21" i="43"/>
  <c r="IE21" i="43"/>
  <c r="ID21" i="43"/>
  <c r="IJ19" i="43"/>
  <c r="II19" i="43"/>
  <c r="IH19" i="43"/>
  <c r="IF19" i="43"/>
  <c r="IE19" i="43"/>
  <c r="ID19" i="43"/>
  <c r="IJ18" i="43"/>
  <c r="II18" i="43"/>
  <c r="IH18" i="43"/>
  <c r="IF18" i="43"/>
  <c r="IE18" i="43"/>
  <c r="ID18" i="43"/>
  <c r="IJ16" i="43"/>
  <c r="II16" i="43"/>
  <c r="IH16" i="43"/>
  <c r="IG16" i="43"/>
  <c r="IF16" i="43"/>
  <c r="IE16" i="43"/>
  <c r="ID16" i="43"/>
  <c r="IJ15" i="43"/>
  <c r="II15" i="43"/>
  <c r="IH15" i="43"/>
  <c r="IG15" i="43"/>
  <c r="IF15" i="43"/>
  <c r="IE15" i="43"/>
  <c r="ID15" i="43"/>
  <c r="IF12" i="43"/>
  <c r="IE12" i="43"/>
  <c r="ID12" i="43"/>
  <c r="IJ10" i="43"/>
  <c r="II10" i="43"/>
  <c r="IH10" i="43"/>
  <c r="IG10" i="43"/>
  <c r="ID10" i="43"/>
  <c r="IJ7" i="43"/>
  <c r="II7" i="43"/>
  <c r="IH7" i="43"/>
  <c r="IG7" i="43"/>
  <c r="IE7" i="43"/>
  <c r="ID7" i="43"/>
  <c r="HK27" i="43"/>
  <c r="HP26" i="43"/>
  <c r="HO26" i="43"/>
  <c r="HK26" i="43"/>
  <c r="HP25" i="43"/>
  <c r="HK25" i="43"/>
  <c r="HK22" i="43"/>
  <c r="HL21" i="43"/>
  <c r="HK21" i="43"/>
  <c r="HJ21" i="43"/>
  <c r="HP19" i="43"/>
  <c r="HO19" i="43"/>
  <c r="HN19" i="43"/>
  <c r="HL19" i="43"/>
  <c r="HK19" i="43"/>
  <c r="HJ19" i="43"/>
  <c r="HP18" i="43"/>
  <c r="HO18" i="43"/>
  <c r="HN18" i="43"/>
  <c r="HL18" i="43"/>
  <c r="HK18" i="43"/>
  <c r="HJ18" i="43"/>
  <c r="HP16" i="43"/>
  <c r="HO16" i="43"/>
  <c r="HN16" i="43"/>
  <c r="HM16" i="43"/>
  <c r="HL16" i="43"/>
  <c r="HK16" i="43"/>
  <c r="HJ16" i="43"/>
  <c r="HP15" i="43"/>
  <c r="HO15" i="43"/>
  <c r="HN15" i="43"/>
  <c r="HM15" i="43"/>
  <c r="HL15" i="43"/>
  <c r="HK15" i="43"/>
  <c r="HJ15" i="43"/>
  <c r="HL12" i="43"/>
  <c r="HK12" i="43"/>
  <c r="HJ12" i="43"/>
  <c r="HP10" i="43"/>
  <c r="HO10" i="43"/>
  <c r="HN10" i="43"/>
  <c r="HM10" i="43"/>
  <c r="HK10" i="43"/>
  <c r="HJ10" i="43"/>
  <c r="HP7" i="43"/>
  <c r="HO7" i="43"/>
  <c r="HN7" i="43"/>
  <c r="HM7" i="43"/>
  <c r="HK7" i="43"/>
  <c r="HJ7" i="43"/>
  <c r="GQ27" i="43"/>
  <c r="GV26" i="43"/>
  <c r="GU26" i="43"/>
  <c r="GQ26" i="43"/>
  <c r="GV25" i="43"/>
  <c r="GQ25" i="43"/>
  <c r="GQ22" i="43"/>
  <c r="GR21" i="43"/>
  <c r="GQ21" i="43"/>
  <c r="GP21" i="43"/>
  <c r="GV19" i="43"/>
  <c r="GU19" i="43"/>
  <c r="GT19" i="43"/>
  <c r="GR19" i="43"/>
  <c r="GQ19" i="43"/>
  <c r="GP19" i="43"/>
  <c r="GV18" i="43"/>
  <c r="GU18" i="43"/>
  <c r="GT18" i="43"/>
  <c r="GR18" i="43"/>
  <c r="GQ18" i="43"/>
  <c r="GP18" i="43"/>
  <c r="GV16" i="43"/>
  <c r="GU16" i="43"/>
  <c r="GT16" i="43"/>
  <c r="GS16" i="43"/>
  <c r="GR16" i="43"/>
  <c r="GQ16" i="43"/>
  <c r="GP16" i="43"/>
  <c r="GV15" i="43"/>
  <c r="GU15" i="43"/>
  <c r="GT15" i="43"/>
  <c r="GS15" i="43"/>
  <c r="GR15" i="43"/>
  <c r="GQ15" i="43"/>
  <c r="GP15" i="43"/>
  <c r="GR12" i="43"/>
  <c r="GQ12" i="43"/>
  <c r="GP12" i="43"/>
  <c r="GV10" i="43"/>
  <c r="GU10" i="43"/>
  <c r="GT10" i="43"/>
  <c r="GS10" i="43"/>
  <c r="GQ10" i="43"/>
  <c r="GP10" i="43"/>
  <c r="GV7" i="43"/>
  <c r="GU7" i="43"/>
  <c r="GT7" i="43"/>
  <c r="GS7" i="43"/>
  <c r="GQ7" i="43"/>
  <c r="GP7" i="43"/>
  <c r="FW27" i="43"/>
  <c r="GB26" i="43"/>
  <c r="GA26" i="43"/>
  <c r="FW26" i="43"/>
  <c r="GB25" i="43"/>
  <c r="FW25" i="43"/>
  <c r="FW22" i="43"/>
  <c r="FX21" i="43"/>
  <c r="FW21" i="43"/>
  <c r="FV21" i="43"/>
  <c r="GB19" i="43"/>
  <c r="GA19" i="43"/>
  <c r="FZ19" i="43"/>
  <c r="FX19" i="43"/>
  <c r="FW19" i="43"/>
  <c r="FV19" i="43"/>
  <c r="GB18" i="43"/>
  <c r="GA18" i="43"/>
  <c r="FZ18" i="43"/>
  <c r="FX18" i="43"/>
  <c r="FW18" i="43"/>
  <c r="FV18" i="43"/>
  <c r="GB16" i="43"/>
  <c r="GA16" i="43"/>
  <c r="FZ16" i="43"/>
  <c r="FY16" i="43"/>
  <c r="FX16" i="43"/>
  <c r="FW16" i="43"/>
  <c r="FV16" i="43"/>
  <c r="GB15" i="43"/>
  <c r="GA15" i="43"/>
  <c r="FZ15" i="43"/>
  <c r="FY15" i="43"/>
  <c r="FX15" i="43"/>
  <c r="FW15" i="43"/>
  <c r="FV15" i="43"/>
  <c r="FX12" i="43"/>
  <c r="FW12" i="43"/>
  <c r="FV12" i="43"/>
  <c r="GB10" i="43"/>
  <c r="GA10" i="43"/>
  <c r="FZ10" i="43"/>
  <c r="FY10" i="43"/>
  <c r="FW10" i="43"/>
  <c r="FV10" i="43"/>
  <c r="GB7" i="43"/>
  <c r="GA7" i="43"/>
  <c r="FZ7" i="43"/>
  <c r="FY7" i="43"/>
  <c r="FW7" i="43"/>
  <c r="FV7" i="43"/>
  <c r="FC27" i="43"/>
  <c r="FH26" i="43"/>
  <c r="FG26" i="43"/>
  <c r="FC26" i="43"/>
  <c r="FH25" i="43"/>
  <c r="FC25" i="43"/>
  <c r="FC22" i="43"/>
  <c r="FD21" i="43"/>
  <c r="FC21" i="43"/>
  <c r="FB21" i="43"/>
  <c r="FH19" i="43"/>
  <c r="FG19" i="43"/>
  <c r="FF19" i="43"/>
  <c r="FD19" i="43"/>
  <c r="FC19" i="43"/>
  <c r="FB19" i="43"/>
  <c r="FH18" i="43"/>
  <c r="FG18" i="43"/>
  <c r="FF18" i="43"/>
  <c r="FD18" i="43"/>
  <c r="FC18" i="43"/>
  <c r="FB18" i="43"/>
  <c r="FH16" i="43"/>
  <c r="FG16" i="43"/>
  <c r="FF16" i="43"/>
  <c r="FE16" i="43"/>
  <c r="FD16" i="43"/>
  <c r="FC16" i="43"/>
  <c r="FB16" i="43"/>
  <c r="FH15" i="43"/>
  <c r="FG15" i="43"/>
  <c r="FF15" i="43"/>
  <c r="FE15" i="43"/>
  <c r="FD15" i="43"/>
  <c r="FC15" i="43"/>
  <c r="FB15" i="43"/>
  <c r="FD12" i="43"/>
  <c r="FC12" i="43"/>
  <c r="FB12" i="43"/>
  <c r="FH10" i="43"/>
  <c r="FG10" i="43"/>
  <c r="FF10" i="43"/>
  <c r="FE10" i="43"/>
  <c r="FC10" i="43"/>
  <c r="FB10" i="43"/>
  <c r="FH7" i="43"/>
  <c r="FG7" i="43"/>
  <c r="FF7" i="43"/>
  <c r="FE7" i="43"/>
  <c r="FC7" i="43"/>
  <c r="FB7" i="43"/>
  <c r="EI27" i="43"/>
  <c r="EN26" i="43"/>
  <c r="EM26" i="43"/>
  <c r="EI26" i="43"/>
  <c r="EN25" i="43"/>
  <c r="EI25" i="43"/>
  <c r="EI22" i="43"/>
  <c r="EJ21" i="43"/>
  <c r="EI21" i="43"/>
  <c r="EH21" i="43"/>
  <c r="EN19" i="43"/>
  <c r="EM19" i="43"/>
  <c r="EL19" i="43"/>
  <c r="EJ19" i="43"/>
  <c r="EI19" i="43"/>
  <c r="EH19" i="43"/>
  <c r="EN18" i="43"/>
  <c r="EM18" i="43"/>
  <c r="EL18" i="43"/>
  <c r="EJ18" i="43"/>
  <c r="EI18" i="43"/>
  <c r="EH18" i="43"/>
  <c r="EN16" i="43"/>
  <c r="EM16" i="43"/>
  <c r="EL16" i="43"/>
  <c r="EK16" i="43"/>
  <c r="EJ16" i="43"/>
  <c r="EI16" i="43"/>
  <c r="EH16" i="43"/>
  <c r="EN15" i="43"/>
  <c r="EM15" i="43"/>
  <c r="EL15" i="43"/>
  <c r="EK15" i="43"/>
  <c r="EJ15" i="43"/>
  <c r="EI15" i="43"/>
  <c r="EH15" i="43"/>
  <c r="EJ12" i="43"/>
  <c r="EI12" i="43"/>
  <c r="EH12" i="43"/>
  <c r="EN10" i="43"/>
  <c r="EM10" i="43"/>
  <c r="EL10" i="43"/>
  <c r="EK10" i="43"/>
  <c r="EI10" i="43"/>
  <c r="EH10" i="43"/>
  <c r="EN7" i="43"/>
  <c r="EM7" i="43"/>
  <c r="EL7" i="43"/>
  <c r="EK7" i="43"/>
  <c r="EI7" i="43"/>
  <c r="EH7" i="43"/>
  <c r="DO27" i="43"/>
  <c r="DT26" i="43"/>
  <c r="DS26" i="43"/>
  <c r="DO26" i="43"/>
  <c r="DT25" i="43"/>
  <c r="DO25" i="43"/>
  <c r="DO22" i="43"/>
  <c r="DP21" i="43"/>
  <c r="DO21" i="43"/>
  <c r="DN21" i="43"/>
  <c r="DT19" i="43"/>
  <c r="DS19" i="43"/>
  <c r="DR19" i="43"/>
  <c r="DP19" i="43"/>
  <c r="DO19" i="43"/>
  <c r="DN19" i="43"/>
  <c r="DT18" i="43"/>
  <c r="DS18" i="43"/>
  <c r="DR18" i="43"/>
  <c r="DP18" i="43"/>
  <c r="DO18" i="43"/>
  <c r="DN18" i="43"/>
  <c r="DT16" i="43"/>
  <c r="DS16" i="43"/>
  <c r="DR16" i="43"/>
  <c r="DQ16" i="43"/>
  <c r="DP16" i="43"/>
  <c r="DO16" i="43"/>
  <c r="DN16" i="43"/>
  <c r="DT15" i="43"/>
  <c r="DS15" i="43"/>
  <c r="DR15" i="43"/>
  <c r="DQ15" i="43"/>
  <c r="DP15" i="43"/>
  <c r="DO15" i="43"/>
  <c r="DN15" i="43"/>
  <c r="DP12" i="43"/>
  <c r="DO12" i="43"/>
  <c r="DN12" i="43"/>
  <c r="DT10" i="43"/>
  <c r="DS10" i="43"/>
  <c r="DR10" i="43"/>
  <c r="DQ10" i="43"/>
  <c r="DO10" i="43"/>
  <c r="DN10" i="43"/>
  <c r="DT7" i="43"/>
  <c r="DS7" i="43"/>
  <c r="DR7" i="43"/>
  <c r="DQ7" i="43"/>
  <c r="DO7" i="43"/>
  <c r="DN7" i="43"/>
  <c r="CU27" i="43"/>
  <c r="CZ26" i="43"/>
  <c r="CY26" i="43"/>
  <c r="CU26" i="43"/>
  <c r="CZ25" i="43"/>
  <c r="CU25" i="43"/>
  <c r="CU22" i="43"/>
  <c r="CV21" i="43"/>
  <c r="CU21" i="43"/>
  <c r="CT21" i="43"/>
  <c r="CZ19" i="43"/>
  <c r="CY19" i="43"/>
  <c r="CX19" i="43"/>
  <c r="CV19" i="43"/>
  <c r="CU19" i="43"/>
  <c r="CT19" i="43"/>
  <c r="CZ18" i="43"/>
  <c r="CY18" i="43"/>
  <c r="CX18" i="43"/>
  <c r="CV18" i="43"/>
  <c r="CU18" i="43"/>
  <c r="CT18" i="43"/>
  <c r="CZ16" i="43"/>
  <c r="CY16" i="43"/>
  <c r="CX16" i="43"/>
  <c r="CW16" i="43"/>
  <c r="CV16" i="43"/>
  <c r="CU16" i="43"/>
  <c r="CT16" i="43"/>
  <c r="CZ15" i="43"/>
  <c r="CY15" i="43"/>
  <c r="CX15" i="43"/>
  <c r="CW15" i="43"/>
  <c r="CV15" i="43"/>
  <c r="CU15" i="43"/>
  <c r="CT15" i="43"/>
  <c r="CV12" i="43"/>
  <c r="CU12" i="43"/>
  <c r="CT12" i="43"/>
  <c r="CZ10" i="43"/>
  <c r="CY10" i="43"/>
  <c r="CX10" i="43"/>
  <c r="CW10" i="43"/>
  <c r="CU10" i="43"/>
  <c r="CT10" i="43"/>
  <c r="CZ7" i="43"/>
  <c r="CY7" i="43"/>
  <c r="CX7" i="43"/>
  <c r="CW7" i="43"/>
  <c r="CU7" i="43"/>
  <c r="CT7" i="43"/>
  <c r="CA27" i="43"/>
  <c r="CF26" i="43"/>
  <c r="CE26" i="43"/>
  <c r="CA26" i="43"/>
  <c r="CF25" i="43"/>
  <c r="CA25" i="43"/>
  <c r="CA22" i="43"/>
  <c r="CB21" i="43"/>
  <c r="CA21" i="43"/>
  <c r="BZ21" i="43"/>
  <c r="CF19" i="43"/>
  <c r="CE19" i="43"/>
  <c r="CD19" i="43"/>
  <c r="CB19" i="43"/>
  <c r="CA19" i="43"/>
  <c r="BZ19" i="43"/>
  <c r="CF18" i="43"/>
  <c r="CE18" i="43"/>
  <c r="CD18" i="43"/>
  <c r="CB18" i="43"/>
  <c r="CA18" i="43"/>
  <c r="BZ18" i="43"/>
  <c r="CF16" i="43"/>
  <c r="CE16" i="43"/>
  <c r="CD16" i="43"/>
  <c r="CC16" i="43"/>
  <c r="CB16" i="43"/>
  <c r="CA16" i="43"/>
  <c r="BZ16" i="43"/>
  <c r="CF15" i="43"/>
  <c r="CE15" i="43"/>
  <c r="CD15" i="43"/>
  <c r="CC15" i="43"/>
  <c r="CB15" i="43"/>
  <c r="CA15" i="43"/>
  <c r="BZ15" i="43"/>
  <c r="CB12" i="43"/>
  <c r="CA12" i="43"/>
  <c r="BZ12" i="43"/>
  <c r="CF10" i="43"/>
  <c r="CE10" i="43"/>
  <c r="CD10" i="43"/>
  <c r="CC10" i="43"/>
  <c r="CA10" i="43"/>
  <c r="BZ10" i="43"/>
  <c r="CF7" i="43"/>
  <c r="CE7" i="43"/>
  <c r="CD7" i="43"/>
  <c r="CC7" i="43"/>
  <c r="CA7" i="43"/>
  <c r="BZ7" i="43"/>
  <c r="BG27" i="43"/>
  <c r="BL26" i="43"/>
  <c r="BK26" i="43"/>
  <c r="BG26" i="43"/>
  <c r="BL25" i="43"/>
  <c r="BG25" i="43"/>
  <c r="BG22" i="43"/>
  <c r="BH21" i="43"/>
  <c r="BG21" i="43"/>
  <c r="BF21" i="43"/>
  <c r="BL19" i="43"/>
  <c r="BK19" i="43"/>
  <c r="BJ19" i="43"/>
  <c r="BH19" i="43"/>
  <c r="BG19" i="43"/>
  <c r="BF19" i="43"/>
  <c r="BL18" i="43"/>
  <c r="BK18" i="43"/>
  <c r="BJ18" i="43"/>
  <c r="BH18" i="43"/>
  <c r="BG18" i="43"/>
  <c r="BF18" i="43"/>
  <c r="BL16" i="43"/>
  <c r="BK16" i="43"/>
  <c r="BJ16" i="43"/>
  <c r="BI16" i="43"/>
  <c r="BH16" i="43"/>
  <c r="BG16" i="43"/>
  <c r="BF16" i="43"/>
  <c r="BL15" i="43"/>
  <c r="BK15" i="43"/>
  <c r="BJ15" i="43"/>
  <c r="BI15" i="43"/>
  <c r="BH15" i="43"/>
  <c r="BG15" i="43"/>
  <c r="BF15" i="43"/>
  <c r="BH12" i="43"/>
  <c r="BG12" i="43"/>
  <c r="BF12" i="43"/>
  <c r="BL10" i="43"/>
  <c r="BK10" i="43"/>
  <c r="BJ10" i="43"/>
  <c r="BI10" i="43"/>
  <c r="BG10" i="43"/>
  <c r="BF10" i="43"/>
  <c r="BL7" i="43"/>
  <c r="BK7" i="43"/>
  <c r="BJ7" i="43"/>
  <c r="BI7" i="43"/>
  <c r="BG7" i="43"/>
  <c r="BF7" i="43"/>
  <c r="AM16" i="43"/>
  <c r="S16" i="43"/>
  <c r="AM27" i="43"/>
  <c r="AR26" i="43"/>
  <c r="AQ26" i="43"/>
  <c r="AM26" i="43"/>
  <c r="AR25" i="43"/>
  <c r="AM25" i="43"/>
  <c r="AM22" i="43"/>
  <c r="AN21" i="43"/>
  <c r="AM21" i="43"/>
  <c r="AL21" i="43"/>
  <c r="AR19" i="43"/>
  <c r="AQ19" i="43"/>
  <c r="AP19" i="43"/>
  <c r="AN19" i="43"/>
  <c r="AM19" i="43"/>
  <c r="AL19" i="43"/>
  <c r="AR18" i="43"/>
  <c r="AQ18" i="43"/>
  <c r="AP18" i="43"/>
  <c r="AN18" i="43"/>
  <c r="AM18" i="43"/>
  <c r="AL18" i="43"/>
  <c r="AR16" i="43"/>
  <c r="AQ16" i="43"/>
  <c r="AP16" i="43"/>
  <c r="AO16" i="43"/>
  <c r="AN16" i="43"/>
  <c r="AL16" i="43"/>
  <c r="AR15" i="43"/>
  <c r="AQ15" i="43"/>
  <c r="AP15" i="43"/>
  <c r="AO15" i="43"/>
  <c r="AN15" i="43"/>
  <c r="AM15" i="43"/>
  <c r="AL15" i="43"/>
  <c r="AN12" i="43"/>
  <c r="AM12" i="43"/>
  <c r="AL12" i="43"/>
  <c r="AR10" i="43"/>
  <c r="AQ10" i="43"/>
  <c r="AP10" i="43"/>
  <c r="AO10" i="43"/>
  <c r="AM10" i="43"/>
  <c r="AL10" i="43"/>
  <c r="AR7" i="43"/>
  <c r="AQ7" i="43"/>
  <c r="AP7" i="43"/>
  <c r="AO7" i="43"/>
  <c r="AM7" i="43"/>
  <c r="AL7" i="43"/>
  <c r="X26" i="43"/>
  <c r="X25" i="43"/>
  <c r="S27" i="43"/>
  <c r="S26" i="43"/>
  <c r="S25" i="43"/>
  <c r="S22" i="43"/>
  <c r="S21" i="43"/>
  <c r="R21" i="43"/>
  <c r="X19" i="43"/>
  <c r="X18" i="43"/>
  <c r="W19" i="43"/>
  <c r="W18" i="43"/>
  <c r="V19" i="43"/>
  <c r="V18" i="43"/>
  <c r="S19" i="43"/>
  <c r="R19" i="43"/>
  <c r="S18" i="43"/>
  <c r="R18" i="43"/>
  <c r="X16" i="43"/>
  <c r="W16" i="43"/>
  <c r="V16" i="43"/>
  <c r="R16" i="43"/>
  <c r="X15" i="43"/>
  <c r="W15" i="43"/>
  <c r="V15" i="43"/>
  <c r="S15" i="43"/>
  <c r="R15" i="43"/>
  <c r="S12" i="43"/>
  <c r="R12" i="43"/>
  <c r="X7" i="43"/>
  <c r="X10" i="43"/>
  <c r="W10" i="43"/>
  <c r="V10" i="43"/>
  <c r="S10" i="43"/>
  <c r="R10" i="43"/>
  <c r="W7" i="43"/>
  <c r="V7" i="43"/>
  <c r="S7" i="43"/>
  <c r="R7" i="43"/>
  <c r="W26" i="43"/>
  <c r="T19" i="43"/>
  <c r="T18" i="43"/>
  <c r="U16" i="43"/>
  <c r="T16" i="43"/>
  <c r="U15" i="43"/>
  <c r="T15" i="43"/>
  <c r="T12" i="43"/>
  <c r="U10" i="43"/>
  <c r="U7" i="43"/>
  <c r="Q7" i="43"/>
  <c r="Y7" i="43" s="1"/>
  <c r="IK153" i="41"/>
  <c r="IL153" i="41" s="1"/>
  <c r="IK151" i="41"/>
  <c r="IL151" i="41" s="1"/>
  <c r="IK149" i="41"/>
  <c r="IL149" i="41" s="1"/>
  <c r="IK147" i="41"/>
  <c r="IL147" i="41" s="1"/>
  <c r="IK141" i="41"/>
  <c r="IL141" i="41" s="1"/>
  <c r="IK139" i="41"/>
  <c r="IL139" i="41" s="1"/>
  <c r="IK138" i="41"/>
  <c r="IL138" i="41" s="1"/>
  <c r="IL131" i="41"/>
  <c r="IK131" i="41"/>
  <c r="IL123" i="41"/>
  <c r="IK123" i="41"/>
  <c r="IK112" i="41"/>
  <c r="IL112" i="41" s="1"/>
  <c r="IK110" i="41"/>
  <c r="IL110" i="41" s="1"/>
  <c r="IK99" i="41"/>
  <c r="IL99" i="41" s="1"/>
  <c r="IK98" i="41"/>
  <c r="IL98" i="41" s="1"/>
  <c r="IK95" i="41"/>
  <c r="IL95" i="41" s="1"/>
  <c r="IK94" i="41"/>
  <c r="IL94" i="41" s="1"/>
  <c r="IK92" i="41"/>
  <c r="IL92" i="41" s="1"/>
  <c r="IK81" i="41"/>
  <c r="IL81" i="41" s="1"/>
  <c r="IK80" i="41"/>
  <c r="IL80" i="41" s="1"/>
  <c r="IK77" i="41"/>
  <c r="IL77" i="41" s="1"/>
  <c r="IK75" i="41"/>
  <c r="IL75" i="41" s="1"/>
  <c r="IK73" i="41"/>
  <c r="IL73" i="41" s="1"/>
  <c r="IK72" i="41"/>
  <c r="IL72" i="41" s="1"/>
  <c r="IK68" i="41"/>
  <c r="IL68" i="41" s="1"/>
  <c r="IK67" i="41"/>
  <c r="IL67" i="41" s="1"/>
  <c r="IK63" i="41"/>
  <c r="IL63" i="41" s="1"/>
  <c r="IK61" i="41"/>
  <c r="IL61" i="41" s="1"/>
  <c r="IK56" i="41"/>
  <c r="IL56" i="41" s="1"/>
  <c r="IK55" i="41"/>
  <c r="IL55" i="41" s="1"/>
  <c r="IK53" i="41"/>
  <c r="IL53" i="41" s="1"/>
  <c r="IK50" i="41"/>
  <c r="IL50" i="41" s="1"/>
  <c r="IK47" i="41"/>
  <c r="IL47" i="41" s="1"/>
  <c r="IK45" i="41"/>
  <c r="IL45" i="41" s="1"/>
  <c r="IK44" i="41"/>
  <c r="IL44" i="41" s="1"/>
  <c r="IK42" i="41"/>
  <c r="IL42" i="41" s="1"/>
  <c r="IK41" i="41"/>
  <c r="IL41" i="41" s="1"/>
  <c r="IK39" i="41"/>
  <c r="IL39" i="41" s="1"/>
  <c r="IK38" i="41"/>
  <c r="IL38" i="41" s="1"/>
  <c r="IK36" i="41"/>
  <c r="IL36" i="41" s="1"/>
  <c r="IK35" i="41"/>
  <c r="IL35" i="41" s="1"/>
  <c r="IK33" i="41"/>
  <c r="IL33" i="41" s="1"/>
  <c r="IK31" i="41"/>
  <c r="IL31" i="41" s="1"/>
  <c r="IK28" i="41"/>
  <c r="IL28" i="41" s="1"/>
  <c r="IK26" i="41"/>
  <c r="IL26" i="41" s="1"/>
  <c r="IK25" i="41"/>
  <c r="IL25" i="41" s="1"/>
  <c r="IK24" i="41"/>
  <c r="IL24" i="41" s="1"/>
  <c r="IK21" i="41"/>
  <c r="IL21" i="41" s="1"/>
  <c r="IK20" i="41"/>
  <c r="IL20" i="41" s="1"/>
  <c r="IK16" i="41"/>
  <c r="IL16" i="41" s="1"/>
  <c r="HU153" i="41"/>
  <c r="HV153" i="41" s="1"/>
  <c r="HU151" i="41"/>
  <c r="HV151" i="41" s="1"/>
  <c r="HU149" i="41"/>
  <c r="HV149" i="41" s="1"/>
  <c r="HU147" i="41"/>
  <c r="HV147" i="41" s="1"/>
  <c r="HU141" i="41"/>
  <c r="HV141" i="41" s="1"/>
  <c r="HU139" i="41"/>
  <c r="HV139" i="41" s="1"/>
  <c r="HU138" i="41"/>
  <c r="HV138" i="41" s="1"/>
  <c r="HU131" i="41"/>
  <c r="HV131" i="41" s="1"/>
  <c r="HU123" i="41"/>
  <c r="HV123" i="41" s="1"/>
  <c r="HU112" i="41"/>
  <c r="HV112" i="41" s="1"/>
  <c r="HU110" i="41"/>
  <c r="HV110" i="41" s="1"/>
  <c r="HU99" i="41"/>
  <c r="HV99" i="41" s="1"/>
  <c r="HU98" i="41"/>
  <c r="HV98" i="41" s="1"/>
  <c r="HU95" i="41"/>
  <c r="HV95" i="41" s="1"/>
  <c r="HU94" i="41"/>
  <c r="HV94" i="41" s="1"/>
  <c r="HU92" i="41"/>
  <c r="HV92" i="41" s="1"/>
  <c r="HU81" i="41"/>
  <c r="HV81" i="41" s="1"/>
  <c r="HU80" i="41"/>
  <c r="HV80" i="41" s="1"/>
  <c r="HU77" i="41"/>
  <c r="HV77" i="41" s="1"/>
  <c r="HU75" i="41"/>
  <c r="HV75" i="41" s="1"/>
  <c r="HU73" i="41"/>
  <c r="HV73" i="41" s="1"/>
  <c r="HU72" i="41"/>
  <c r="HV72" i="41" s="1"/>
  <c r="HU68" i="41"/>
  <c r="HV68" i="41" s="1"/>
  <c r="HU67" i="41"/>
  <c r="HV67" i="41" s="1"/>
  <c r="HU63" i="41"/>
  <c r="HV63" i="41" s="1"/>
  <c r="HU61" i="41"/>
  <c r="HV61" i="41" s="1"/>
  <c r="HU56" i="41"/>
  <c r="HV56" i="41" s="1"/>
  <c r="HU55" i="41"/>
  <c r="HV55" i="41" s="1"/>
  <c r="HU53" i="41"/>
  <c r="HV53" i="41" s="1"/>
  <c r="HU50" i="41"/>
  <c r="HV50" i="41" s="1"/>
  <c r="HU47" i="41"/>
  <c r="HV47" i="41" s="1"/>
  <c r="HU45" i="41"/>
  <c r="HV45" i="41" s="1"/>
  <c r="HU44" i="41"/>
  <c r="HV44" i="41" s="1"/>
  <c r="HU42" i="41"/>
  <c r="HV42" i="41" s="1"/>
  <c r="HU41" i="41"/>
  <c r="HV41" i="41" s="1"/>
  <c r="HU39" i="41"/>
  <c r="HV39" i="41" s="1"/>
  <c r="HU38" i="41"/>
  <c r="HV38" i="41" s="1"/>
  <c r="HU36" i="41"/>
  <c r="HV36" i="41" s="1"/>
  <c r="HU35" i="41"/>
  <c r="HV35" i="41" s="1"/>
  <c r="HU33" i="41"/>
  <c r="HV33" i="41" s="1"/>
  <c r="HU31" i="41"/>
  <c r="HV31" i="41" s="1"/>
  <c r="HU28" i="41"/>
  <c r="HV28" i="41" s="1"/>
  <c r="HU26" i="41"/>
  <c r="HV26" i="41" s="1"/>
  <c r="HU25" i="41"/>
  <c r="HV25" i="41" s="1"/>
  <c r="HU24" i="41"/>
  <c r="HV24" i="41" s="1"/>
  <c r="HU21" i="41"/>
  <c r="HV21" i="41" s="1"/>
  <c r="HU20" i="41"/>
  <c r="HV20" i="41" s="1"/>
  <c r="HU16" i="41"/>
  <c r="HV16" i="41" s="1"/>
  <c r="HE153" i="41"/>
  <c r="HF153" i="41" s="1"/>
  <c r="HE151" i="41"/>
  <c r="HF151" i="41" s="1"/>
  <c r="HE149" i="41"/>
  <c r="HF149" i="41" s="1"/>
  <c r="HE147" i="41"/>
  <c r="HF147" i="41" s="1"/>
  <c r="HE141" i="41"/>
  <c r="HF141" i="41" s="1"/>
  <c r="HE139" i="41"/>
  <c r="HF139" i="41" s="1"/>
  <c r="HE138" i="41"/>
  <c r="HF138" i="41" s="1"/>
  <c r="HE131" i="41"/>
  <c r="HF131" i="41" s="1"/>
  <c r="HE123" i="41"/>
  <c r="HF123" i="41" s="1"/>
  <c r="HE112" i="41"/>
  <c r="HF112" i="41" s="1"/>
  <c r="HE110" i="41"/>
  <c r="HF110" i="41" s="1"/>
  <c r="HE99" i="41"/>
  <c r="HF99" i="41" s="1"/>
  <c r="HF98" i="41"/>
  <c r="HE98" i="41"/>
  <c r="HE95" i="41"/>
  <c r="HF95" i="41" s="1"/>
  <c r="HE94" i="41"/>
  <c r="HF94" i="41" s="1"/>
  <c r="HE92" i="41"/>
  <c r="HF92" i="41" s="1"/>
  <c r="HE81" i="41"/>
  <c r="HF81" i="41" s="1"/>
  <c r="HE80" i="41"/>
  <c r="HF80" i="41" s="1"/>
  <c r="HE77" i="41"/>
  <c r="HF77" i="41" s="1"/>
  <c r="HE75" i="41"/>
  <c r="HF75" i="41" s="1"/>
  <c r="HE73" i="41"/>
  <c r="HF73" i="41" s="1"/>
  <c r="HE72" i="41"/>
  <c r="HF72" i="41" s="1"/>
  <c r="HE68" i="41"/>
  <c r="HF68" i="41" s="1"/>
  <c r="HE67" i="41"/>
  <c r="HF67" i="41" s="1"/>
  <c r="HE63" i="41"/>
  <c r="HF63" i="41" s="1"/>
  <c r="HE61" i="41"/>
  <c r="HF61" i="41" s="1"/>
  <c r="HE56" i="41"/>
  <c r="HF56" i="41" s="1"/>
  <c r="HF55" i="41"/>
  <c r="HE55" i="41"/>
  <c r="HE53" i="41"/>
  <c r="HF53" i="41" s="1"/>
  <c r="HE50" i="41"/>
  <c r="HF50" i="41" s="1"/>
  <c r="HE47" i="41"/>
  <c r="HF47" i="41" s="1"/>
  <c r="HE45" i="41"/>
  <c r="HF45" i="41" s="1"/>
  <c r="HE44" i="41"/>
  <c r="HF44" i="41" s="1"/>
  <c r="HE42" i="41"/>
  <c r="HF42" i="41" s="1"/>
  <c r="HE41" i="41"/>
  <c r="HF41" i="41" s="1"/>
  <c r="HE39" i="41"/>
  <c r="HF39" i="41" s="1"/>
  <c r="HE38" i="41"/>
  <c r="HF38" i="41" s="1"/>
  <c r="HE36" i="41"/>
  <c r="HF36" i="41" s="1"/>
  <c r="HF35" i="41"/>
  <c r="HE35" i="41"/>
  <c r="HE33" i="41"/>
  <c r="HF33" i="41" s="1"/>
  <c r="HE31" i="41"/>
  <c r="HF31" i="41" s="1"/>
  <c r="HE28" i="41"/>
  <c r="HF28" i="41" s="1"/>
  <c r="HE26" i="41"/>
  <c r="HF26" i="41" s="1"/>
  <c r="HE25" i="41"/>
  <c r="HF25" i="41" s="1"/>
  <c r="HE24" i="41"/>
  <c r="HF24" i="41" s="1"/>
  <c r="HE21" i="41"/>
  <c r="HF21" i="41" s="1"/>
  <c r="HE20" i="41"/>
  <c r="HF20" i="41" s="1"/>
  <c r="HE16" i="41"/>
  <c r="HF16" i="41" s="1"/>
  <c r="GO153" i="41"/>
  <c r="GP153" i="41" s="1"/>
  <c r="GO151" i="41"/>
  <c r="GP151" i="41" s="1"/>
  <c r="GO149" i="41"/>
  <c r="GP149" i="41" s="1"/>
  <c r="GO147" i="41"/>
  <c r="GP147" i="41" s="1"/>
  <c r="GO141" i="41"/>
  <c r="GP141" i="41" s="1"/>
  <c r="GO139" i="41"/>
  <c r="GP139" i="41" s="1"/>
  <c r="GO138" i="41"/>
  <c r="GP138" i="41" s="1"/>
  <c r="GO131" i="41"/>
  <c r="GP131" i="41" s="1"/>
  <c r="GO123" i="41"/>
  <c r="GP123" i="41" s="1"/>
  <c r="GO112" i="41"/>
  <c r="GP112" i="41" s="1"/>
  <c r="GO110" i="41"/>
  <c r="GP110" i="41" s="1"/>
  <c r="GO99" i="41"/>
  <c r="GP99" i="41" s="1"/>
  <c r="GO98" i="41"/>
  <c r="GP98" i="41" s="1"/>
  <c r="GO95" i="41"/>
  <c r="GP95" i="41" s="1"/>
  <c r="GO94" i="41"/>
  <c r="GP94" i="41" s="1"/>
  <c r="GO92" i="41"/>
  <c r="GP92" i="41" s="1"/>
  <c r="GO81" i="41"/>
  <c r="GP81" i="41" s="1"/>
  <c r="GO80" i="41"/>
  <c r="GP80" i="41" s="1"/>
  <c r="GO77" i="41"/>
  <c r="GP77" i="41" s="1"/>
  <c r="GO75" i="41"/>
  <c r="GP75" i="41" s="1"/>
  <c r="GO73" i="41"/>
  <c r="GP73" i="41" s="1"/>
  <c r="GO72" i="41"/>
  <c r="GP72" i="41" s="1"/>
  <c r="GO68" i="41"/>
  <c r="GP68" i="41" s="1"/>
  <c r="GO67" i="41"/>
  <c r="GP67" i="41" s="1"/>
  <c r="GO63" i="41"/>
  <c r="GP63" i="41" s="1"/>
  <c r="GP61" i="41"/>
  <c r="GO61" i="41"/>
  <c r="GO56" i="41"/>
  <c r="GP56" i="41" s="1"/>
  <c r="GO55" i="41"/>
  <c r="GP55" i="41" s="1"/>
  <c r="GO53" i="41"/>
  <c r="GP53" i="41" s="1"/>
  <c r="GO50" i="41"/>
  <c r="GP50" i="41" s="1"/>
  <c r="GO47" i="41"/>
  <c r="GP47" i="41" s="1"/>
  <c r="GO45" i="41"/>
  <c r="GP45" i="41" s="1"/>
  <c r="GO44" i="41"/>
  <c r="GP44" i="41" s="1"/>
  <c r="GO42" i="41"/>
  <c r="GP42" i="41" s="1"/>
  <c r="GO41" i="41"/>
  <c r="GP41" i="41" s="1"/>
  <c r="GO39" i="41"/>
  <c r="GP39" i="41" s="1"/>
  <c r="GO38" i="41"/>
  <c r="GP38" i="41" s="1"/>
  <c r="GO36" i="41"/>
  <c r="GP36" i="41" s="1"/>
  <c r="GO35" i="41"/>
  <c r="GP35" i="41" s="1"/>
  <c r="GO33" i="41"/>
  <c r="GP33" i="41" s="1"/>
  <c r="GO31" i="41"/>
  <c r="GP31" i="41" s="1"/>
  <c r="GO28" i="41"/>
  <c r="GP28" i="41" s="1"/>
  <c r="GO26" i="41"/>
  <c r="GP26" i="41" s="1"/>
  <c r="GO25" i="41"/>
  <c r="GP25" i="41" s="1"/>
  <c r="GO24" i="41"/>
  <c r="GP24" i="41" s="1"/>
  <c r="GO21" i="41"/>
  <c r="GP21" i="41" s="1"/>
  <c r="GO20" i="41"/>
  <c r="GP20" i="41" s="1"/>
  <c r="GO16" i="41"/>
  <c r="GP16" i="41" s="1"/>
  <c r="FY153" i="41"/>
  <c r="FZ153" i="41" s="1"/>
  <c r="FY151" i="41"/>
  <c r="FZ151" i="41" s="1"/>
  <c r="FY149" i="41"/>
  <c r="FZ149" i="41" s="1"/>
  <c r="FY147" i="41"/>
  <c r="FZ147" i="41" s="1"/>
  <c r="FY141" i="41"/>
  <c r="FZ141" i="41" s="1"/>
  <c r="FY139" i="41"/>
  <c r="FZ139" i="41" s="1"/>
  <c r="FY138" i="41"/>
  <c r="FZ138" i="41" s="1"/>
  <c r="FY131" i="41"/>
  <c r="FZ131" i="41" s="1"/>
  <c r="FY123" i="41"/>
  <c r="FZ123" i="41" s="1"/>
  <c r="FY112" i="41"/>
  <c r="FZ112" i="41" s="1"/>
  <c r="FY110" i="41"/>
  <c r="FZ110" i="41" s="1"/>
  <c r="FY99" i="41"/>
  <c r="FZ99" i="41" s="1"/>
  <c r="FY98" i="41"/>
  <c r="FZ98" i="41" s="1"/>
  <c r="FY95" i="41"/>
  <c r="FZ95" i="41" s="1"/>
  <c r="FY94" i="41"/>
  <c r="FZ94" i="41" s="1"/>
  <c r="FY92" i="41"/>
  <c r="FZ92" i="41" s="1"/>
  <c r="FY81" i="41"/>
  <c r="FZ81" i="41" s="1"/>
  <c r="FY80" i="41"/>
  <c r="FZ80" i="41" s="1"/>
  <c r="FY77" i="41"/>
  <c r="FZ77" i="41" s="1"/>
  <c r="FY75" i="41"/>
  <c r="FZ75" i="41" s="1"/>
  <c r="FY73" i="41"/>
  <c r="FZ73" i="41" s="1"/>
  <c r="FY72" i="41"/>
  <c r="FZ72" i="41" s="1"/>
  <c r="FY68" i="41"/>
  <c r="FZ68" i="41" s="1"/>
  <c r="FY67" i="41"/>
  <c r="FZ67" i="41" s="1"/>
  <c r="FY63" i="41"/>
  <c r="FZ63" i="41" s="1"/>
  <c r="FY61" i="41"/>
  <c r="FZ61" i="41" s="1"/>
  <c r="FY56" i="41"/>
  <c r="FZ56" i="41" s="1"/>
  <c r="FY55" i="41"/>
  <c r="FZ55" i="41" s="1"/>
  <c r="FY53" i="41"/>
  <c r="FZ53" i="41" s="1"/>
  <c r="FY50" i="41"/>
  <c r="FZ50" i="41" s="1"/>
  <c r="FY47" i="41"/>
  <c r="FZ47" i="41" s="1"/>
  <c r="FY45" i="41"/>
  <c r="FZ45" i="41" s="1"/>
  <c r="FY44" i="41"/>
  <c r="FZ44" i="41" s="1"/>
  <c r="FY42" i="41"/>
  <c r="FZ42" i="41" s="1"/>
  <c r="FY41" i="41"/>
  <c r="FZ41" i="41" s="1"/>
  <c r="FY39" i="41"/>
  <c r="FZ39" i="41" s="1"/>
  <c r="FY38" i="41"/>
  <c r="FZ38" i="41" s="1"/>
  <c r="FY36" i="41"/>
  <c r="FZ36" i="41" s="1"/>
  <c r="FY35" i="41"/>
  <c r="FZ35" i="41" s="1"/>
  <c r="FY33" i="41"/>
  <c r="FZ33" i="41" s="1"/>
  <c r="FY31" i="41"/>
  <c r="FZ31" i="41" s="1"/>
  <c r="FY28" i="41"/>
  <c r="FZ28" i="41" s="1"/>
  <c r="FY26" i="41"/>
  <c r="FZ26" i="41" s="1"/>
  <c r="FY25" i="41"/>
  <c r="FZ25" i="41" s="1"/>
  <c r="FY24" i="41"/>
  <c r="FZ24" i="41" s="1"/>
  <c r="FY21" i="41"/>
  <c r="FZ21" i="41" s="1"/>
  <c r="FY20" i="41"/>
  <c r="FZ20" i="41" s="1"/>
  <c r="FY16" i="41"/>
  <c r="FZ16" i="41" s="1"/>
  <c r="FI153" i="41"/>
  <c r="FJ153" i="41" s="1"/>
  <c r="FJ151" i="41"/>
  <c r="FI151" i="41"/>
  <c r="FI149" i="41"/>
  <c r="FJ149" i="41" s="1"/>
  <c r="FI147" i="41"/>
  <c r="FJ147" i="41" s="1"/>
  <c r="FI141" i="41"/>
  <c r="FJ141" i="41" s="1"/>
  <c r="FI139" i="41"/>
  <c r="FJ139" i="41" s="1"/>
  <c r="FI138" i="41"/>
  <c r="FJ138" i="41" s="1"/>
  <c r="FI131" i="41"/>
  <c r="FJ131" i="41" s="1"/>
  <c r="FI123" i="41"/>
  <c r="FJ123" i="41" s="1"/>
  <c r="FJ112" i="41"/>
  <c r="FI112" i="41"/>
  <c r="FI110" i="41"/>
  <c r="FJ110" i="41" s="1"/>
  <c r="FI99" i="41"/>
  <c r="FJ99" i="41" s="1"/>
  <c r="FI98" i="41"/>
  <c r="FJ98" i="41" s="1"/>
  <c r="FJ95" i="41"/>
  <c r="FI95" i="41"/>
  <c r="FI94" i="41"/>
  <c r="FJ94" i="41" s="1"/>
  <c r="FI92" i="41"/>
  <c r="FJ92" i="41" s="1"/>
  <c r="FI81" i="41"/>
  <c r="FJ81" i="41" s="1"/>
  <c r="FJ80" i="41"/>
  <c r="FI80" i="41"/>
  <c r="FI77" i="41"/>
  <c r="FJ77" i="41" s="1"/>
  <c r="FI75" i="41"/>
  <c r="FJ75" i="41" s="1"/>
  <c r="FI73" i="41"/>
  <c r="FJ73" i="41" s="1"/>
  <c r="FJ72" i="41"/>
  <c r="FI72" i="41"/>
  <c r="FI68" i="41"/>
  <c r="FJ68" i="41" s="1"/>
  <c r="FI67" i="41"/>
  <c r="FJ67" i="41" s="1"/>
  <c r="FI63" i="41"/>
  <c r="FJ63" i="41" s="1"/>
  <c r="FI61" i="41"/>
  <c r="FJ61" i="41" s="1"/>
  <c r="FI56" i="41"/>
  <c r="FJ56" i="41" s="1"/>
  <c r="FI55" i="41"/>
  <c r="FJ55" i="41" s="1"/>
  <c r="FI53" i="41"/>
  <c r="FJ53" i="41" s="1"/>
  <c r="FJ50" i="41"/>
  <c r="FI50" i="41"/>
  <c r="FI47" i="41"/>
  <c r="FJ47" i="41" s="1"/>
  <c r="FI45" i="41"/>
  <c r="FJ45" i="41" s="1"/>
  <c r="FI44" i="41"/>
  <c r="FJ44" i="41" s="1"/>
  <c r="FJ42" i="41"/>
  <c r="FI42" i="41"/>
  <c r="FI41" i="41"/>
  <c r="FJ41" i="41" s="1"/>
  <c r="FI39" i="41"/>
  <c r="FJ39" i="41" s="1"/>
  <c r="FI38" i="41"/>
  <c r="FJ38" i="41" s="1"/>
  <c r="FI36" i="41"/>
  <c r="FJ36" i="41" s="1"/>
  <c r="FI35" i="41"/>
  <c r="FJ35" i="41" s="1"/>
  <c r="FI33" i="41"/>
  <c r="FJ33" i="41" s="1"/>
  <c r="FI31" i="41"/>
  <c r="FJ31" i="41" s="1"/>
  <c r="FI28" i="41"/>
  <c r="FJ28" i="41" s="1"/>
  <c r="FJ26" i="41"/>
  <c r="FI26" i="41"/>
  <c r="FI25" i="41"/>
  <c r="FJ25" i="41" s="1"/>
  <c r="FJ24" i="41"/>
  <c r="FI24" i="41"/>
  <c r="FI21" i="41"/>
  <c r="FJ21" i="41" s="1"/>
  <c r="FI20" i="41"/>
  <c r="FJ20" i="41" s="1"/>
  <c r="FJ16" i="41"/>
  <c r="FI16" i="41"/>
  <c r="ES153" i="41"/>
  <c r="ET153" i="41" s="1"/>
  <c r="ES151" i="41"/>
  <c r="ET151" i="41" s="1"/>
  <c r="ES149" i="41"/>
  <c r="ET149" i="41" s="1"/>
  <c r="ES147" i="41"/>
  <c r="ET147" i="41" s="1"/>
  <c r="ES141" i="41"/>
  <c r="ET141" i="41" s="1"/>
  <c r="ES139" i="41"/>
  <c r="ET139" i="41" s="1"/>
  <c r="ES138" i="41"/>
  <c r="ET138" i="41" s="1"/>
  <c r="ES131" i="41"/>
  <c r="ET131" i="41" s="1"/>
  <c r="ES123" i="41"/>
  <c r="ET123" i="41" s="1"/>
  <c r="ES112" i="41"/>
  <c r="ET112" i="41" s="1"/>
  <c r="ES110" i="41"/>
  <c r="ET110" i="41" s="1"/>
  <c r="ES99" i="41"/>
  <c r="ET99" i="41" s="1"/>
  <c r="ES98" i="41"/>
  <c r="ET98" i="41" s="1"/>
  <c r="ES95" i="41"/>
  <c r="ET95" i="41" s="1"/>
  <c r="ES94" i="41"/>
  <c r="ET94" i="41" s="1"/>
  <c r="ET92" i="41"/>
  <c r="ES92" i="41"/>
  <c r="ES81" i="41"/>
  <c r="ET81" i="41" s="1"/>
  <c r="ES80" i="41"/>
  <c r="ET80" i="41" s="1"/>
  <c r="ES77" i="41"/>
  <c r="ET77" i="41" s="1"/>
  <c r="ES75" i="41"/>
  <c r="ET75" i="41" s="1"/>
  <c r="ES73" i="41"/>
  <c r="ET73" i="41" s="1"/>
  <c r="ES72" i="41"/>
  <c r="ET72" i="41" s="1"/>
  <c r="ET68" i="41"/>
  <c r="ES68" i="41"/>
  <c r="ES67" i="41"/>
  <c r="ET67" i="41" s="1"/>
  <c r="ES63" i="41"/>
  <c r="ET63" i="41" s="1"/>
  <c r="ES61" i="41"/>
  <c r="ET61" i="41" s="1"/>
  <c r="ES56" i="41"/>
  <c r="ET56" i="41" s="1"/>
  <c r="ES55" i="41"/>
  <c r="ET55" i="41" s="1"/>
  <c r="ES53" i="41"/>
  <c r="ET53" i="41" s="1"/>
  <c r="ES50" i="41"/>
  <c r="ET50" i="41" s="1"/>
  <c r="ES47" i="41"/>
  <c r="ET47" i="41" s="1"/>
  <c r="ES45" i="41"/>
  <c r="ET45" i="41" s="1"/>
  <c r="ES44" i="41"/>
  <c r="ET44" i="41" s="1"/>
  <c r="ES42" i="41"/>
  <c r="ET42" i="41" s="1"/>
  <c r="ES41" i="41"/>
  <c r="ET41" i="41" s="1"/>
  <c r="ES39" i="41"/>
  <c r="ET39" i="41" s="1"/>
  <c r="ES38" i="41"/>
  <c r="ET38" i="41" s="1"/>
  <c r="ES36" i="41"/>
  <c r="ET36" i="41" s="1"/>
  <c r="ES35" i="41"/>
  <c r="ET35" i="41" s="1"/>
  <c r="ES33" i="41"/>
  <c r="ET33" i="41" s="1"/>
  <c r="ES31" i="41"/>
  <c r="ET31" i="41" s="1"/>
  <c r="ES28" i="41"/>
  <c r="ET28" i="41" s="1"/>
  <c r="ES26" i="41"/>
  <c r="ET26" i="41" s="1"/>
  <c r="ES25" i="41"/>
  <c r="ET25" i="41" s="1"/>
  <c r="ES24" i="41"/>
  <c r="ET24" i="41" s="1"/>
  <c r="ES21" i="41"/>
  <c r="ET21" i="41" s="1"/>
  <c r="ES20" i="41"/>
  <c r="ET20" i="41" s="1"/>
  <c r="ES16" i="41"/>
  <c r="ET16" i="41" s="1"/>
  <c r="EC153" i="41"/>
  <c r="ED153" i="41" s="1"/>
  <c r="EC151" i="41"/>
  <c r="ED151" i="41" s="1"/>
  <c r="EC149" i="41"/>
  <c r="ED149" i="41" s="1"/>
  <c r="EC147" i="41"/>
  <c r="ED147" i="41" s="1"/>
  <c r="EC141" i="41"/>
  <c r="ED141" i="41" s="1"/>
  <c r="EC139" i="41"/>
  <c r="ED139" i="41" s="1"/>
  <c r="EC138" i="41"/>
  <c r="ED138" i="41" s="1"/>
  <c r="EC131" i="41"/>
  <c r="ED131" i="41" s="1"/>
  <c r="EC123" i="41"/>
  <c r="ED123" i="41" s="1"/>
  <c r="ED112" i="41"/>
  <c r="EC112" i="41"/>
  <c r="EC110" i="41"/>
  <c r="ED110" i="41" s="1"/>
  <c r="EC99" i="41"/>
  <c r="ED99" i="41" s="1"/>
  <c r="EC98" i="41"/>
  <c r="ED98" i="41" s="1"/>
  <c r="EC95" i="41"/>
  <c r="ED95" i="41" s="1"/>
  <c r="EC94" i="41"/>
  <c r="ED94" i="41" s="1"/>
  <c r="EC92" i="41"/>
  <c r="ED92" i="41" s="1"/>
  <c r="EC81" i="41"/>
  <c r="ED81" i="41" s="1"/>
  <c r="ED80" i="41"/>
  <c r="EC80" i="41"/>
  <c r="EC77" i="41"/>
  <c r="ED77" i="41" s="1"/>
  <c r="EC75" i="41"/>
  <c r="ED75" i="41" s="1"/>
  <c r="EC73" i="41"/>
  <c r="ED73" i="41" s="1"/>
  <c r="EC72" i="41"/>
  <c r="ED72" i="41" s="1"/>
  <c r="EC68" i="41"/>
  <c r="ED68" i="41" s="1"/>
  <c r="EC67" i="41"/>
  <c r="ED67" i="41" s="1"/>
  <c r="EC63" i="41"/>
  <c r="ED63" i="41" s="1"/>
  <c r="EC61" i="41"/>
  <c r="ED61" i="41" s="1"/>
  <c r="EC56" i="41"/>
  <c r="ED56" i="41" s="1"/>
  <c r="EC55" i="41"/>
  <c r="ED55" i="41" s="1"/>
  <c r="EC53" i="41"/>
  <c r="ED53" i="41" s="1"/>
  <c r="EC50" i="41"/>
  <c r="ED50" i="41" s="1"/>
  <c r="EC47" i="41"/>
  <c r="ED47" i="41" s="1"/>
  <c r="EC45" i="41"/>
  <c r="ED45" i="41" s="1"/>
  <c r="ED44" i="41"/>
  <c r="EC44" i="41"/>
  <c r="EC42" i="41"/>
  <c r="ED42" i="41" s="1"/>
  <c r="EC41" i="41"/>
  <c r="ED41" i="41" s="1"/>
  <c r="EC39" i="41"/>
  <c r="ED39" i="41" s="1"/>
  <c r="ED38" i="41"/>
  <c r="EC38" i="41"/>
  <c r="ED36" i="41"/>
  <c r="EC36" i="41"/>
  <c r="EC35" i="41"/>
  <c r="ED35" i="41" s="1"/>
  <c r="EC33" i="41"/>
  <c r="ED33" i="41" s="1"/>
  <c r="EC31" i="41"/>
  <c r="ED31" i="41" s="1"/>
  <c r="EC28" i="41"/>
  <c r="ED28" i="41" s="1"/>
  <c r="EC26" i="41"/>
  <c r="ED26" i="41" s="1"/>
  <c r="EC25" i="41"/>
  <c r="ED25" i="41" s="1"/>
  <c r="ED24" i="41"/>
  <c r="EC24" i="41"/>
  <c r="EC21" i="41"/>
  <c r="ED21" i="41" s="1"/>
  <c r="ED20" i="41"/>
  <c r="EC20" i="41"/>
  <c r="ED16" i="41"/>
  <c r="EC16" i="41"/>
  <c r="DM153" i="41"/>
  <c r="DN153" i="41" s="1"/>
  <c r="DM151" i="41"/>
  <c r="DN151" i="41" s="1"/>
  <c r="DM149" i="41"/>
  <c r="DN149" i="41" s="1"/>
  <c r="DM147" i="41"/>
  <c r="DN147" i="41" s="1"/>
  <c r="DM141" i="41"/>
  <c r="DN141" i="41" s="1"/>
  <c r="DM139" i="41"/>
  <c r="DN139" i="41" s="1"/>
  <c r="DN138" i="41"/>
  <c r="DM138" i="41"/>
  <c r="DM131" i="41"/>
  <c r="DN131" i="41" s="1"/>
  <c r="DM123" i="41"/>
  <c r="DN123" i="41" s="1"/>
  <c r="DM112" i="41"/>
  <c r="DN112" i="41" s="1"/>
  <c r="DM110" i="41"/>
  <c r="DN110" i="41" s="1"/>
  <c r="DM99" i="41"/>
  <c r="DN99" i="41" s="1"/>
  <c r="DM98" i="41"/>
  <c r="DN98" i="41" s="1"/>
  <c r="DM95" i="41"/>
  <c r="DN95" i="41" s="1"/>
  <c r="DM94" i="41"/>
  <c r="DN94" i="41" s="1"/>
  <c r="DM92" i="41"/>
  <c r="DN92" i="41" s="1"/>
  <c r="DM81" i="41"/>
  <c r="DN81" i="41" s="1"/>
  <c r="DM80" i="41"/>
  <c r="DN80" i="41" s="1"/>
  <c r="DM77" i="41"/>
  <c r="DN77" i="41" s="1"/>
  <c r="DM75" i="41"/>
  <c r="DN75" i="41" s="1"/>
  <c r="DM73" i="41"/>
  <c r="DN73" i="41" s="1"/>
  <c r="DM72" i="41"/>
  <c r="DN72" i="41" s="1"/>
  <c r="DM68" i="41"/>
  <c r="DN68" i="41" s="1"/>
  <c r="DM67" i="41"/>
  <c r="DN67" i="41" s="1"/>
  <c r="DM63" i="41"/>
  <c r="DN63" i="41" s="1"/>
  <c r="DM61" i="41"/>
  <c r="DN61" i="41" s="1"/>
  <c r="DM56" i="41"/>
  <c r="DN56" i="41" s="1"/>
  <c r="DM55" i="41"/>
  <c r="DN55" i="41" s="1"/>
  <c r="DM53" i="41"/>
  <c r="DN53" i="41" s="1"/>
  <c r="DM50" i="41"/>
  <c r="DN50" i="41" s="1"/>
  <c r="DM47" i="41"/>
  <c r="DN47" i="41" s="1"/>
  <c r="DM45" i="41"/>
  <c r="DN45" i="41" s="1"/>
  <c r="DM44" i="41"/>
  <c r="DN44" i="41" s="1"/>
  <c r="DM42" i="41"/>
  <c r="DN42" i="41" s="1"/>
  <c r="DM41" i="41"/>
  <c r="DN41" i="41" s="1"/>
  <c r="DM39" i="41"/>
  <c r="DN39" i="41" s="1"/>
  <c r="DM38" i="41"/>
  <c r="DN38" i="41" s="1"/>
  <c r="DM36" i="41"/>
  <c r="DN36" i="41" s="1"/>
  <c r="DM35" i="41"/>
  <c r="DN35" i="41" s="1"/>
  <c r="DM33" i="41"/>
  <c r="DN33" i="41" s="1"/>
  <c r="DM31" i="41"/>
  <c r="DN31" i="41" s="1"/>
  <c r="DM28" i="41"/>
  <c r="DN28" i="41" s="1"/>
  <c r="DM26" i="41"/>
  <c r="DN26" i="41" s="1"/>
  <c r="DM25" i="41"/>
  <c r="DN25" i="41" s="1"/>
  <c r="DM24" i="41"/>
  <c r="DN24" i="41" s="1"/>
  <c r="DM21" i="41"/>
  <c r="DN21" i="41" s="1"/>
  <c r="DM20" i="41"/>
  <c r="DN20" i="41" s="1"/>
  <c r="DM16" i="41"/>
  <c r="DN16" i="41" s="1"/>
  <c r="CW153" i="41"/>
  <c r="CX153" i="41" s="1"/>
  <c r="CW151" i="41"/>
  <c r="CX151" i="41" s="1"/>
  <c r="CW149" i="41"/>
  <c r="CX149" i="41" s="1"/>
  <c r="CW147" i="41"/>
  <c r="CX147" i="41" s="1"/>
  <c r="CW141" i="41"/>
  <c r="CX141" i="41" s="1"/>
  <c r="CW139" i="41"/>
  <c r="CX139" i="41" s="1"/>
  <c r="CW138" i="41"/>
  <c r="CX138" i="41" s="1"/>
  <c r="CW131" i="41"/>
  <c r="CX131" i="41" s="1"/>
  <c r="CW123" i="41"/>
  <c r="CX123" i="41" s="1"/>
  <c r="CW112" i="41"/>
  <c r="CX112" i="41" s="1"/>
  <c r="CW110" i="41"/>
  <c r="CX110" i="41" s="1"/>
  <c r="CW99" i="41"/>
  <c r="CX99" i="41" s="1"/>
  <c r="CW98" i="41"/>
  <c r="CX98" i="41" s="1"/>
  <c r="CW95" i="41"/>
  <c r="CX95" i="41" s="1"/>
  <c r="CW94" i="41"/>
  <c r="CX94" i="41" s="1"/>
  <c r="CW92" i="41"/>
  <c r="CX92" i="41" s="1"/>
  <c r="CW81" i="41"/>
  <c r="CX81" i="41" s="1"/>
  <c r="CW80" i="41"/>
  <c r="CX80" i="41" s="1"/>
  <c r="CW77" i="41"/>
  <c r="CX77" i="41" s="1"/>
  <c r="CW75" i="41"/>
  <c r="CX75" i="41" s="1"/>
  <c r="CW73" i="41"/>
  <c r="CX73" i="41" s="1"/>
  <c r="CW72" i="41"/>
  <c r="CX72" i="41" s="1"/>
  <c r="CW68" i="41"/>
  <c r="CX68" i="41" s="1"/>
  <c r="CW67" i="41"/>
  <c r="CX67" i="41" s="1"/>
  <c r="CW63" i="41"/>
  <c r="CX63" i="41" s="1"/>
  <c r="CW61" i="41"/>
  <c r="CX61" i="41" s="1"/>
  <c r="CW56" i="41"/>
  <c r="CX56" i="41" s="1"/>
  <c r="CW55" i="41"/>
  <c r="CX55" i="41" s="1"/>
  <c r="CW53" i="41"/>
  <c r="CX53" i="41" s="1"/>
  <c r="CW50" i="41"/>
  <c r="CX50" i="41" s="1"/>
  <c r="CW47" i="41"/>
  <c r="CX47" i="41" s="1"/>
  <c r="CW45" i="41"/>
  <c r="CX45" i="41" s="1"/>
  <c r="CW44" i="41"/>
  <c r="CX44" i="41" s="1"/>
  <c r="CW42" i="41"/>
  <c r="CX42" i="41" s="1"/>
  <c r="CW41" i="41"/>
  <c r="CX41" i="41" s="1"/>
  <c r="CW39" i="41"/>
  <c r="CX39" i="41" s="1"/>
  <c r="CW38" i="41"/>
  <c r="CX38" i="41" s="1"/>
  <c r="CW36" i="41"/>
  <c r="CX36" i="41" s="1"/>
  <c r="CW35" i="41"/>
  <c r="CX35" i="41" s="1"/>
  <c r="CW33" i="41"/>
  <c r="CX33" i="41" s="1"/>
  <c r="CW31" i="41"/>
  <c r="CX31" i="41" s="1"/>
  <c r="CW28" i="41"/>
  <c r="CX28" i="41" s="1"/>
  <c r="CW26" i="41"/>
  <c r="CX26" i="41" s="1"/>
  <c r="CW25" i="41"/>
  <c r="CX25" i="41" s="1"/>
  <c r="CW24" i="41"/>
  <c r="CX24" i="41" s="1"/>
  <c r="CW21" i="41"/>
  <c r="CX21" i="41" s="1"/>
  <c r="CW20" i="41"/>
  <c r="CX20" i="41" s="1"/>
  <c r="CW16" i="41"/>
  <c r="CX16" i="41" s="1"/>
  <c r="CG153" i="41"/>
  <c r="CH153" i="41" s="1"/>
  <c r="CG151" i="41"/>
  <c r="CH151" i="41" s="1"/>
  <c r="CG149" i="41"/>
  <c r="CH149" i="41" s="1"/>
  <c r="CG147" i="41"/>
  <c r="CH147" i="41" s="1"/>
  <c r="CG141" i="41"/>
  <c r="CH141" i="41" s="1"/>
  <c r="CG139" i="41"/>
  <c r="CH139" i="41" s="1"/>
  <c r="CG138" i="41"/>
  <c r="CH138" i="41" s="1"/>
  <c r="CG131" i="41"/>
  <c r="CH131" i="41" s="1"/>
  <c r="CG123" i="41"/>
  <c r="CH123" i="41" s="1"/>
  <c r="CH112" i="41"/>
  <c r="CG112" i="41"/>
  <c r="CG110" i="41"/>
  <c r="CH110" i="41" s="1"/>
  <c r="CG99" i="41"/>
  <c r="CH99" i="41" s="1"/>
  <c r="CG98" i="41"/>
  <c r="CH98" i="41" s="1"/>
  <c r="CG95" i="41"/>
  <c r="CH95" i="41" s="1"/>
  <c r="CG94" i="41"/>
  <c r="CH94" i="41" s="1"/>
  <c r="CG92" i="41"/>
  <c r="CH92" i="41" s="1"/>
  <c r="CG81" i="41"/>
  <c r="CH81" i="41" s="1"/>
  <c r="CG80" i="41"/>
  <c r="CH80" i="41" s="1"/>
  <c r="CG77" i="41"/>
  <c r="CH77" i="41" s="1"/>
  <c r="CG75" i="41"/>
  <c r="CH75" i="41" s="1"/>
  <c r="CG73" i="41"/>
  <c r="CH73" i="41" s="1"/>
  <c r="CG72" i="41"/>
  <c r="CH72" i="41" s="1"/>
  <c r="CG68" i="41"/>
  <c r="CH68" i="41" s="1"/>
  <c r="CG67" i="41"/>
  <c r="CH67" i="41" s="1"/>
  <c r="CG63" i="41"/>
  <c r="CH63" i="41" s="1"/>
  <c r="CG61" i="41"/>
  <c r="CH61" i="41" s="1"/>
  <c r="CG56" i="41"/>
  <c r="CH56" i="41" s="1"/>
  <c r="CG55" i="41"/>
  <c r="CH55" i="41" s="1"/>
  <c r="CG53" i="41"/>
  <c r="CH53" i="41" s="1"/>
  <c r="CG50" i="41"/>
  <c r="CH50" i="41" s="1"/>
  <c r="CG47" i="41"/>
  <c r="CH47" i="41" s="1"/>
  <c r="CG45" i="41"/>
  <c r="CH45" i="41" s="1"/>
  <c r="CG44" i="41"/>
  <c r="CH44" i="41" s="1"/>
  <c r="CG42" i="41"/>
  <c r="CH42" i="41" s="1"/>
  <c r="CG41" i="41"/>
  <c r="CH41" i="41" s="1"/>
  <c r="CG39" i="41"/>
  <c r="CH39" i="41" s="1"/>
  <c r="CG38" i="41"/>
  <c r="CH38" i="41" s="1"/>
  <c r="CG36" i="41"/>
  <c r="CH36" i="41" s="1"/>
  <c r="CG35" i="41"/>
  <c r="CH35" i="41" s="1"/>
  <c r="CG33" i="41"/>
  <c r="CH33" i="41" s="1"/>
  <c r="CG31" i="41"/>
  <c r="CH31" i="41" s="1"/>
  <c r="CG28" i="41"/>
  <c r="CH28" i="41" s="1"/>
  <c r="CG26" i="41"/>
  <c r="CH26" i="41" s="1"/>
  <c r="CG25" i="41"/>
  <c r="CH25" i="41" s="1"/>
  <c r="CG24" i="41"/>
  <c r="CH24" i="41" s="1"/>
  <c r="CG21" i="41"/>
  <c r="CH21" i="41" s="1"/>
  <c r="CG20" i="41"/>
  <c r="CH20" i="41" s="1"/>
  <c r="CG16" i="41"/>
  <c r="CH16" i="41" s="1"/>
  <c r="BQ153" i="41"/>
  <c r="BR153" i="41" s="1"/>
  <c r="BQ151" i="41"/>
  <c r="BR151" i="41" s="1"/>
  <c r="BQ149" i="41"/>
  <c r="BR149" i="41" s="1"/>
  <c r="BQ147" i="41"/>
  <c r="BR147" i="41" s="1"/>
  <c r="BQ141" i="41"/>
  <c r="BR141" i="41" s="1"/>
  <c r="BQ139" i="41"/>
  <c r="BR139" i="41" s="1"/>
  <c r="BQ138" i="41"/>
  <c r="BR138" i="41" s="1"/>
  <c r="BQ131" i="41"/>
  <c r="BR131" i="41" s="1"/>
  <c r="BQ123" i="41"/>
  <c r="BR123" i="41" s="1"/>
  <c r="BQ112" i="41"/>
  <c r="BR112" i="41" s="1"/>
  <c r="BQ110" i="41"/>
  <c r="BR110" i="41" s="1"/>
  <c r="BQ99" i="41"/>
  <c r="BR99" i="41" s="1"/>
  <c r="BQ98" i="41"/>
  <c r="BR98" i="41" s="1"/>
  <c r="BQ95" i="41"/>
  <c r="BR95" i="41" s="1"/>
  <c r="BQ94" i="41"/>
  <c r="BR94" i="41" s="1"/>
  <c r="BQ92" i="41"/>
  <c r="BR92" i="41" s="1"/>
  <c r="BQ81" i="41"/>
  <c r="BR81" i="41" s="1"/>
  <c r="BQ80" i="41"/>
  <c r="BR80" i="41" s="1"/>
  <c r="BQ77" i="41"/>
  <c r="BR77" i="41" s="1"/>
  <c r="BQ75" i="41"/>
  <c r="BR75" i="41" s="1"/>
  <c r="BQ73" i="41"/>
  <c r="BR73" i="41" s="1"/>
  <c r="BQ72" i="41"/>
  <c r="BR72" i="41" s="1"/>
  <c r="BQ68" i="41"/>
  <c r="BR68" i="41" s="1"/>
  <c r="BQ67" i="41"/>
  <c r="BR67" i="41" s="1"/>
  <c r="BQ63" i="41"/>
  <c r="BR63" i="41" s="1"/>
  <c r="BQ61" i="41"/>
  <c r="BR61" i="41" s="1"/>
  <c r="BQ56" i="41"/>
  <c r="BR56" i="41" s="1"/>
  <c r="BQ55" i="41"/>
  <c r="BR55" i="41" s="1"/>
  <c r="BQ53" i="41"/>
  <c r="BR53" i="41" s="1"/>
  <c r="BQ50" i="41"/>
  <c r="BR50" i="41" s="1"/>
  <c r="BQ47" i="41"/>
  <c r="BR47" i="41" s="1"/>
  <c r="BQ45" i="41"/>
  <c r="BR45" i="41" s="1"/>
  <c r="BQ44" i="41"/>
  <c r="BR44" i="41" s="1"/>
  <c r="BQ42" i="41"/>
  <c r="BR42" i="41" s="1"/>
  <c r="BQ41" i="41"/>
  <c r="BR41" i="41" s="1"/>
  <c r="BQ39" i="41"/>
  <c r="BR39" i="41" s="1"/>
  <c r="BQ38" i="41"/>
  <c r="BR38" i="41" s="1"/>
  <c r="BQ36" i="41"/>
  <c r="BR36" i="41" s="1"/>
  <c r="BQ35" i="41"/>
  <c r="BR35" i="41" s="1"/>
  <c r="BQ33" i="41"/>
  <c r="BR33" i="41" s="1"/>
  <c r="BQ31" i="41"/>
  <c r="BR31" i="41" s="1"/>
  <c r="BQ28" i="41"/>
  <c r="BR28" i="41" s="1"/>
  <c r="BQ26" i="41"/>
  <c r="BR26" i="41" s="1"/>
  <c r="BQ25" i="41"/>
  <c r="BR25" i="41" s="1"/>
  <c r="BR24" i="41"/>
  <c r="BQ24" i="41"/>
  <c r="BQ21" i="41"/>
  <c r="BR21" i="41" s="1"/>
  <c r="BQ20" i="41"/>
  <c r="BR20" i="41" s="1"/>
  <c r="BQ16" i="41"/>
  <c r="BR16" i="41" s="1"/>
  <c r="BA153" i="41"/>
  <c r="BB153" i="41" s="1"/>
  <c r="BA151" i="41"/>
  <c r="BB151" i="41" s="1"/>
  <c r="BA149" i="41"/>
  <c r="BB149" i="41" s="1"/>
  <c r="BA147" i="41"/>
  <c r="BB147" i="41" s="1"/>
  <c r="BA141" i="41"/>
  <c r="BB141" i="41" s="1"/>
  <c r="BB139" i="41"/>
  <c r="BA139" i="41"/>
  <c r="BA138" i="41"/>
  <c r="BB138" i="41" s="1"/>
  <c r="BA131" i="41"/>
  <c r="BB131" i="41" s="1"/>
  <c r="BA123" i="41"/>
  <c r="BB123" i="41" s="1"/>
  <c r="BA112" i="41"/>
  <c r="BB112" i="41" s="1"/>
  <c r="BA110" i="41"/>
  <c r="BB110" i="41" s="1"/>
  <c r="BA99" i="41"/>
  <c r="BB99" i="41" s="1"/>
  <c r="BA98" i="41"/>
  <c r="BB98" i="41" s="1"/>
  <c r="BA95" i="41"/>
  <c r="BB95" i="41" s="1"/>
  <c r="BA94" i="41"/>
  <c r="BB94" i="41" s="1"/>
  <c r="BA92" i="41"/>
  <c r="BB92" i="41" s="1"/>
  <c r="BA81" i="41"/>
  <c r="BB81" i="41" s="1"/>
  <c r="BA80" i="41"/>
  <c r="BB80" i="41" s="1"/>
  <c r="BA77" i="41"/>
  <c r="BB77" i="41" s="1"/>
  <c r="BA75" i="41"/>
  <c r="BB75" i="41" s="1"/>
  <c r="BA73" i="41"/>
  <c r="BB73" i="41" s="1"/>
  <c r="BA72" i="41"/>
  <c r="BB72" i="41" s="1"/>
  <c r="BA68" i="41"/>
  <c r="BB68" i="41" s="1"/>
  <c r="BA67" i="41"/>
  <c r="BB67" i="41" s="1"/>
  <c r="BA63" i="41"/>
  <c r="BB63" i="41" s="1"/>
  <c r="BA61" i="41"/>
  <c r="BB61" i="41" s="1"/>
  <c r="BA56" i="41"/>
  <c r="BB56" i="41" s="1"/>
  <c r="BA55" i="41"/>
  <c r="BB55" i="41" s="1"/>
  <c r="BA53" i="41"/>
  <c r="BB53" i="41" s="1"/>
  <c r="BA50" i="41"/>
  <c r="BB50" i="41" s="1"/>
  <c r="BA47" i="41"/>
  <c r="BB47" i="41" s="1"/>
  <c r="BA45" i="41"/>
  <c r="BB45" i="41" s="1"/>
  <c r="BA44" i="41"/>
  <c r="BB44" i="41" s="1"/>
  <c r="BA42" i="41"/>
  <c r="BB42" i="41" s="1"/>
  <c r="BA41" i="41"/>
  <c r="BB41" i="41" s="1"/>
  <c r="BA39" i="41"/>
  <c r="BB39" i="41" s="1"/>
  <c r="BA38" i="41"/>
  <c r="BB38" i="41" s="1"/>
  <c r="BA36" i="41"/>
  <c r="BB36" i="41" s="1"/>
  <c r="BA35" i="41"/>
  <c r="BB35" i="41" s="1"/>
  <c r="BA33" i="41"/>
  <c r="BB33" i="41" s="1"/>
  <c r="BA31" i="41"/>
  <c r="BB31" i="41" s="1"/>
  <c r="BA28" i="41"/>
  <c r="BB28" i="41" s="1"/>
  <c r="BA26" i="41"/>
  <c r="BB26" i="41" s="1"/>
  <c r="BA25" i="41"/>
  <c r="BB25" i="41" s="1"/>
  <c r="BA24" i="41"/>
  <c r="BB24" i="41" s="1"/>
  <c r="BA21" i="41"/>
  <c r="BB21" i="41" s="1"/>
  <c r="BA20" i="41"/>
  <c r="BB20" i="41" s="1"/>
  <c r="BA16" i="41"/>
  <c r="BB16" i="41" s="1"/>
  <c r="AK153" i="41"/>
  <c r="AL153" i="41" s="1"/>
  <c r="AK151" i="41"/>
  <c r="AL151" i="41" s="1"/>
  <c r="AK149" i="41"/>
  <c r="AL149" i="41" s="1"/>
  <c r="AK147" i="41"/>
  <c r="AL147" i="41" s="1"/>
  <c r="AK141" i="41"/>
  <c r="AL141" i="41" s="1"/>
  <c r="AK139" i="41"/>
  <c r="AL139" i="41" s="1"/>
  <c r="AK138" i="41"/>
  <c r="AL138" i="41" s="1"/>
  <c r="AK131" i="41"/>
  <c r="AL131" i="41" s="1"/>
  <c r="AK123" i="41"/>
  <c r="AL123" i="41" s="1"/>
  <c r="AK112" i="41"/>
  <c r="AL112" i="41" s="1"/>
  <c r="AK110" i="41"/>
  <c r="AL110" i="41" s="1"/>
  <c r="AK99" i="41"/>
  <c r="AL99" i="41" s="1"/>
  <c r="AK98" i="41"/>
  <c r="AL98" i="41" s="1"/>
  <c r="AK95" i="41"/>
  <c r="AL95" i="41" s="1"/>
  <c r="AK94" i="41"/>
  <c r="AL94" i="41" s="1"/>
  <c r="AK92" i="41"/>
  <c r="AL92" i="41" s="1"/>
  <c r="AK81" i="41"/>
  <c r="AL81" i="41" s="1"/>
  <c r="AK80" i="41"/>
  <c r="AL80" i="41" s="1"/>
  <c r="AK77" i="41"/>
  <c r="AL77" i="41" s="1"/>
  <c r="AK75" i="41"/>
  <c r="AL75" i="41" s="1"/>
  <c r="AK73" i="41"/>
  <c r="AL73" i="41" s="1"/>
  <c r="AK72" i="41"/>
  <c r="AL72" i="41" s="1"/>
  <c r="AK68" i="41"/>
  <c r="AL68" i="41" s="1"/>
  <c r="AK67" i="41"/>
  <c r="AL67" i="41" s="1"/>
  <c r="AK63" i="41"/>
  <c r="AL63" i="41" s="1"/>
  <c r="AK61" i="41"/>
  <c r="AL61" i="41" s="1"/>
  <c r="AK56" i="41"/>
  <c r="AL56" i="41" s="1"/>
  <c r="AK55" i="41"/>
  <c r="AL55" i="41" s="1"/>
  <c r="AK53" i="41"/>
  <c r="AL53" i="41" s="1"/>
  <c r="AK50" i="41"/>
  <c r="AL50" i="41" s="1"/>
  <c r="AK47" i="41"/>
  <c r="AL47" i="41" s="1"/>
  <c r="AK45" i="41"/>
  <c r="AL45" i="41" s="1"/>
  <c r="AK44" i="41"/>
  <c r="AL44" i="41" s="1"/>
  <c r="AK42" i="41"/>
  <c r="AL42" i="41" s="1"/>
  <c r="AK41" i="41"/>
  <c r="AL41" i="41" s="1"/>
  <c r="AK39" i="41"/>
  <c r="AL39" i="41" s="1"/>
  <c r="AK38" i="41"/>
  <c r="AL38" i="41" s="1"/>
  <c r="AK36" i="41"/>
  <c r="AL36" i="41" s="1"/>
  <c r="AK35" i="41"/>
  <c r="AL35" i="41" s="1"/>
  <c r="AK33" i="41"/>
  <c r="AL33" i="41" s="1"/>
  <c r="AK31" i="41"/>
  <c r="AL31" i="41" s="1"/>
  <c r="AK28" i="41"/>
  <c r="AL28" i="41" s="1"/>
  <c r="AK26" i="41"/>
  <c r="AL26" i="41" s="1"/>
  <c r="AK25" i="41"/>
  <c r="AL25" i="41" s="1"/>
  <c r="AK24" i="41"/>
  <c r="AL24" i="41" s="1"/>
  <c r="AK21" i="41"/>
  <c r="AL21" i="41" s="1"/>
  <c r="AK20" i="41"/>
  <c r="AL20" i="41" s="1"/>
  <c r="AK16" i="41"/>
  <c r="AL16" i="41" s="1"/>
  <c r="V94" i="41"/>
  <c r="V110" i="41"/>
  <c r="U16" i="41"/>
  <c r="V16" i="41" s="1"/>
  <c r="U20" i="41"/>
  <c r="V20" i="41" s="1"/>
  <c r="U21" i="41"/>
  <c r="V21" i="41" s="1"/>
  <c r="U24" i="41"/>
  <c r="V24" i="41" s="1"/>
  <c r="U25" i="41"/>
  <c r="V25" i="41" s="1"/>
  <c r="U26" i="41"/>
  <c r="V26" i="41" s="1"/>
  <c r="U28" i="41"/>
  <c r="V28" i="41" s="1"/>
  <c r="U31" i="41"/>
  <c r="V31" i="41" s="1"/>
  <c r="U33" i="41"/>
  <c r="V33" i="41" s="1"/>
  <c r="U35" i="41"/>
  <c r="V35" i="41" s="1"/>
  <c r="U36" i="41"/>
  <c r="V36" i="41" s="1"/>
  <c r="U38" i="41"/>
  <c r="V38" i="41" s="1"/>
  <c r="U39" i="41"/>
  <c r="V39" i="41" s="1"/>
  <c r="U41" i="41"/>
  <c r="V41" i="41" s="1"/>
  <c r="U42" i="41"/>
  <c r="V42" i="41" s="1"/>
  <c r="U44" i="41"/>
  <c r="V44" i="41" s="1"/>
  <c r="U45" i="41"/>
  <c r="V45" i="41" s="1"/>
  <c r="U47" i="41"/>
  <c r="V47" i="41" s="1"/>
  <c r="U50" i="41"/>
  <c r="V50" i="41" s="1"/>
  <c r="U53" i="41"/>
  <c r="V53" i="41" s="1"/>
  <c r="U55" i="41"/>
  <c r="V55" i="41" s="1"/>
  <c r="U56" i="41"/>
  <c r="V56" i="41" s="1"/>
  <c r="U61" i="41"/>
  <c r="V61" i="41" s="1"/>
  <c r="U63" i="41"/>
  <c r="V63" i="41" s="1"/>
  <c r="U67" i="41"/>
  <c r="V67" i="41" s="1"/>
  <c r="U68" i="41"/>
  <c r="V68" i="41" s="1"/>
  <c r="U72" i="41"/>
  <c r="V72" i="41" s="1"/>
  <c r="U73" i="41"/>
  <c r="V73" i="41" s="1"/>
  <c r="U75" i="41"/>
  <c r="V75" i="41" s="1"/>
  <c r="U77" i="41"/>
  <c r="V77" i="41" s="1"/>
  <c r="U80" i="41"/>
  <c r="V80" i="41" s="1"/>
  <c r="U81" i="41"/>
  <c r="V81" i="41" s="1"/>
  <c r="U92" i="41"/>
  <c r="V92" i="41" s="1"/>
  <c r="U94" i="41"/>
  <c r="U95" i="41"/>
  <c r="V95" i="41" s="1"/>
  <c r="U98" i="41"/>
  <c r="V98" i="41" s="1"/>
  <c r="U99" i="41"/>
  <c r="V99" i="41" s="1"/>
  <c r="U110" i="41"/>
  <c r="U112" i="41"/>
  <c r="V112" i="41" s="1"/>
  <c r="U123" i="41"/>
  <c r="V123" i="41" s="1"/>
  <c r="U131" i="41"/>
  <c r="V131" i="41" s="1"/>
  <c r="U138" i="41"/>
  <c r="V138" i="41" s="1"/>
  <c r="U139" i="41"/>
  <c r="V139" i="41" s="1"/>
  <c r="U141" i="41"/>
  <c r="V141" i="41" s="1"/>
  <c r="U147" i="41"/>
  <c r="V147" i="41" s="1"/>
  <c r="U149" i="41"/>
  <c r="V149" i="41" s="1"/>
  <c r="U151" i="41"/>
  <c r="V151" i="41" s="1"/>
  <c r="U153" i="41"/>
  <c r="V153" i="41" s="1"/>
  <c r="II154" i="41"/>
  <c r="IH154" i="41"/>
  <c r="IG154" i="41"/>
  <c r="IF154" i="41"/>
  <c r="IE154" i="41"/>
  <c r="ID154" i="41"/>
  <c r="II153" i="41"/>
  <c r="IH153" i="41"/>
  <c r="IG153" i="41"/>
  <c r="IF153" i="41"/>
  <c r="IE153" i="41"/>
  <c r="ID153" i="41"/>
  <c r="II152" i="41"/>
  <c r="IH152" i="41"/>
  <c r="IG152" i="41"/>
  <c r="IF152" i="41"/>
  <c r="IE152" i="41"/>
  <c r="ID152" i="41"/>
  <c r="IJ151" i="41"/>
  <c r="II151" i="41"/>
  <c r="IH151" i="41"/>
  <c r="IG151" i="41"/>
  <c r="IF151" i="41"/>
  <c r="IE151" i="41"/>
  <c r="ID151" i="41"/>
  <c r="II150" i="41"/>
  <c r="IH150" i="41"/>
  <c r="IG150" i="41"/>
  <c r="IF150" i="41"/>
  <c r="IE150" i="41"/>
  <c r="ID150" i="41"/>
  <c r="II149" i="41"/>
  <c r="IH149" i="41"/>
  <c r="IG149" i="41"/>
  <c r="IF149" i="41"/>
  <c r="IE149" i="41"/>
  <c r="ID149" i="41"/>
  <c r="II148" i="41"/>
  <c r="IH148" i="41"/>
  <c r="IG148" i="41"/>
  <c r="IF148" i="41"/>
  <c r="IE148" i="41"/>
  <c r="ID148" i="41"/>
  <c r="II147" i="41"/>
  <c r="IH147" i="41"/>
  <c r="IG147" i="41"/>
  <c r="IF147" i="41"/>
  <c r="IE147" i="41"/>
  <c r="ID147" i="41"/>
  <c r="II146" i="41"/>
  <c r="IH146" i="41"/>
  <c r="IG146" i="41"/>
  <c r="IF146" i="41"/>
  <c r="IE146" i="41"/>
  <c r="ID146" i="41"/>
  <c r="II145" i="41"/>
  <c r="IH145" i="41"/>
  <c r="IG145" i="41"/>
  <c r="IF145" i="41"/>
  <c r="IE145" i="41"/>
  <c r="ID145" i="41"/>
  <c r="II144" i="41"/>
  <c r="IH144" i="41"/>
  <c r="IG144" i="41"/>
  <c r="IF144" i="41"/>
  <c r="IE144" i="41"/>
  <c r="ID144" i="41"/>
  <c r="II143" i="41"/>
  <c r="IH143" i="41"/>
  <c r="IG143" i="41"/>
  <c r="IF143" i="41"/>
  <c r="IE143" i="41"/>
  <c r="ID143" i="41"/>
  <c r="IJ143" i="41" s="1"/>
  <c r="II142" i="41"/>
  <c r="IH142" i="41"/>
  <c r="IG142" i="41"/>
  <c r="IF142" i="41"/>
  <c r="IE142" i="41"/>
  <c r="ID142" i="41"/>
  <c r="II141" i="41"/>
  <c r="IH141" i="41"/>
  <c r="IG141" i="41"/>
  <c r="IF141" i="41"/>
  <c r="IE141" i="41"/>
  <c r="ID141" i="41"/>
  <c r="II140" i="41"/>
  <c r="IH140" i="41"/>
  <c r="IG140" i="41"/>
  <c r="IF140" i="41"/>
  <c r="IE140" i="41"/>
  <c r="ID140" i="41"/>
  <c r="II139" i="41"/>
  <c r="IH139" i="41"/>
  <c r="IG139" i="41"/>
  <c r="IF139" i="41"/>
  <c r="IE139" i="41"/>
  <c r="ID139" i="41"/>
  <c r="II138" i="41"/>
  <c r="IH138" i="41"/>
  <c r="IG138" i="41"/>
  <c r="IF138" i="41"/>
  <c r="IE138" i="41"/>
  <c r="ID138" i="41"/>
  <c r="II137" i="41"/>
  <c r="IH137" i="41"/>
  <c r="IG137" i="41"/>
  <c r="IF137" i="41"/>
  <c r="IE137" i="41"/>
  <c r="ID137" i="41"/>
  <c r="II136" i="41"/>
  <c r="IH136" i="41"/>
  <c r="IG136" i="41"/>
  <c r="IF136" i="41"/>
  <c r="IE136" i="41"/>
  <c r="ID136" i="41"/>
  <c r="II135" i="41"/>
  <c r="IH135" i="41"/>
  <c r="IG135" i="41"/>
  <c r="IF135" i="41"/>
  <c r="IE135" i="41"/>
  <c r="ID135" i="41"/>
  <c r="IJ135" i="41" s="1"/>
  <c r="II134" i="41"/>
  <c r="IH134" i="41"/>
  <c r="IG134" i="41"/>
  <c r="IF134" i="41"/>
  <c r="IE134" i="41"/>
  <c r="ID134" i="41"/>
  <c r="II133" i="41"/>
  <c r="IH133" i="41"/>
  <c r="IG133" i="41"/>
  <c r="IF133" i="41"/>
  <c r="IE133" i="41"/>
  <c r="ID133" i="41"/>
  <c r="II132" i="41"/>
  <c r="IH132" i="41"/>
  <c r="IG132" i="41"/>
  <c r="IF132" i="41"/>
  <c r="IE132" i="41"/>
  <c r="ID132" i="41"/>
  <c r="II131" i="41"/>
  <c r="IH131" i="41"/>
  <c r="IG131" i="41"/>
  <c r="IF131" i="41"/>
  <c r="IE131" i="41"/>
  <c r="ID131" i="41"/>
  <c r="II130" i="41"/>
  <c r="IH130" i="41"/>
  <c r="IG130" i="41"/>
  <c r="IF130" i="41"/>
  <c r="IE130" i="41"/>
  <c r="ID130" i="41"/>
  <c r="II129" i="41"/>
  <c r="IH129" i="41"/>
  <c r="IG129" i="41"/>
  <c r="IF129" i="41"/>
  <c r="IE129" i="41"/>
  <c r="ID129" i="41"/>
  <c r="II128" i="41"/>
  <c r="IH128" i="41"/>
  <c r="IG128" i="41"/>
  <c r="IF128" i="41"/>
  <c r="IE128" i="41"/>
  <c r="ID128" i="41"/>
  <c r="II127" i="41"/>
  <c r="IH127" i="41"/>
  <c r="IG127" i="41"/>
  <c r="IF127" i="41"/>
  <c r="IE127" i="41"/>
  <c r="ID127" i="41"/>
  <c r="II126" i="41"/>
  <c r="IH126" i="41"/>
  <c r="IG126" i="41"/>
  <c r="IF126" i="41"/>
  <c r="IE126" i="41"/>
  <c r="ID126" i="41"/>
  <c r="IJ126" i="41" s="1"/>
  <c r="II125" i="41"/>
  <c r="IH125" i="41"/>
  <c r="IG125" i="41"/>
  <c r="IF125" i="41"/>
  <c r="IE125" i="41"/>
  <c r="ID125" i="41"/>
  <c r="II124" i="41"/>
  <c r="IH124" i="41"/>
  <c r="IG124" i="41"/>
  <c r="IF124" i="41"/>
  <c r="IE124" i="41"/>
  <c r="ID124" i="41"/>
  <c r="II123" i="41"/>
  <c r="IH123" i="41"/>
  <c r="IG123" i="41"/>
  <c r="IF123" i="41"/>
  <c r="IJ123" i="41" s="1"/>
  <c r="IE123" i="41"/>
  <c r="ID123" i="41"/>
  <c r="II122" i="41"/>
  <c r="IH122" i="41"/>
  <c r="IG122" i="41"/>
  <c r="IF122" i="41"/>
  <c r="IE122" i="41"/>
  <c r="ID122" i="41"/>
  <c r="II121" i="41"/>
  <c r="IH121" i="41"/>
  <c r="IG121" i="41"/>
  <c r="IF121" i="41"/>
  <c r="IE121" i="41"/>
  <c r="ID121" i="41"/>
  <c r="II120" i="41"/>
  <c r="IH120" i="41"/>
  <c r="IG120" i="41"/>
  <c r="IF120" i="41"/>
  <c r="IE120" i="41"/>
  <c r="ID120" i="41"/>
  <c r="II119" i="41"/>
  <c r="IH119" i="41"/>
  <c r="IG119" i="41"/>
  <c r="IF119" i="41"/>
  <c r="IE119" i="41"/>
  <c r="ID119" i="41"/>
  <c r="II118" i="41"/>
  <c r="IH118" i="41"/>
  <c r="IG118" i="41"/>
  <c r="IF118" i="41"/>
  <c r="IE118" i="41"/>
  <c r="ID118" i="41"/>
  <c r="IJ118" i="41" s="1"/>
  <c r="II117" i="41"/>
  <c r="IH117" i="41"/>
  <c r="IG117" i="41"/>
  <c r="IF117" i="41"/>
  <c r="IE117" i="41"/>
  <c r="ID117" i="41"/>
  <c r="II116" i="41"/>
  <c r="IH116" i="41"/>
  <c r="IG116" i="41"/>
  <c r="IF116" i="41"/>
  <c r="IE116" i="41"/>
  <c r="ID116" i="41"/>
  <c r="II115" i="41"/>
  <c r="IH115" i="41"/>
  <c r="IG115" i="41"/>
  <c r="IF115" i="41"/>
  <c r="IE115" i="41"/>
  <c r="ID115" i="41"/>
  <c r="II114" i="41"/>
  <c r="IH114" i="41"/>
  <c r="IG114" i="41"/>
  <c r="IF114" i="41"/>
  <c r="IE114" i="41"/>
  <c r="ID114" i="41"/>
  <c r="II113" i="41"/>
  <c r="IH113" i="41"/>
  <c r="IG113" i="41"/>
  <c r="IF113" i="41"/>
  <c r="IE113" i="41"/>
  <c r="ID113" i="41"/>
  <c r="II112" i="41"/>
  <c r="IH112" i="41"/>
  <c r="IG112" i="41"/>
  <c r="IF112" i="41"/>
  <c r="IE112" i="41"/>
  <c r="ID112" i="41"/>
  <c r="II111" i="41"/>
  <c r="IH111" i="41"/>
  <c r="IG111" i="41"/>
  <c r="IF111" i="41"/>
  <c r="IE111" i="41"/>
  <c r="ID111" i="41"/>
  <c r="II110" i="41"/>
  <c r="IH110" i="41"/>
  <c r="IG110" i="41"/>
  <c r="IF110" i="41"/>
  <c r="IE110" i="41"/>
  <c r="IJ110" i="41" s="1"/>
  <c r="ID110" i="41"/>
  <c r="II109" i="41"/>
  <c r="IH109" i="41"/>
  <c r="IG109" i="41"/>
  <c r="IF109" i="41"/>
  <c r="IE109" i="41"/>
  <c r="ID109" i="41"/>
  <c r="II108" i="41"/>
  <c r="IH108" i="41"/>
  <c r="IG108" i="41"/>
  <c r="IF108" i="41"/>
  <c r="IE108" i="41"/>
  <c r="ID108" i="41"/>
  <c r="II107" i="41"/>
  <c r="IH107" i="41"/>
  <c r="IG107" i="41"/>
  <c r="IF107" i="41"/>
  <c r="IE107" i="41"/>
  <c r="ID107" i="41"/>
  <c r="II106" i="41"/>
  <c r="IH106" i="41"/>
  <c r="IG106" i="41"/>
  <c r="IF106" i="41"/>
  <c r="IE106" i="41"/>
  <c r="ID106" i="41"/>
  <c r="II105" i="41"/>
  <c r="IH105" i="41"/>
  <c r="IG105" i="41"/>
  <c r="IF105" i="41"/>
  <c r="IE105" i="41"/>
  <c r="ID105" i="41"/>
  <c r="II104" i="41"/>
  <c r="IH104" i="41"/>
  <c r="IG104" i="41"/>
  <c r="IF104" i="41"/>
  <c r="IE104" i="41"/>
  <c r="ID104" i="41"/>
  <c r="II103" i="41"/>
  <c r="IH103" i="41"/>
  <c r="IG103" i="41"/>
  <c r="IF103" i="41"/>
  <c r="IE103" i="41"/>
  <c r="ID103" i="41"/>
  <c r="IJ103" i="41" s="1"/>
  <c r="II102" i="41"/>
  <c r="IH102" i="41"/>
  <c r="IG102" i="41"/>
  <c r="IF102" i="41"/>
  <c r="IE102" i="41"/>
  <c r="ID102" i="41"/>
  <c r="IJ102" i="41" s="1"/>
  <c r="II101" i="41"/>
  <c r="IH101" i="41"/>
  <c r="IG101" i="41"/>
  <c r="IF101" i="41"/>
  <c r="IE101" i="41"/>
  <c r="ID101" i="41"/>
  <c r="II100" i="41"/>
  <c r="IH100" i="41"/>
  <c r="IG100" i="41"/>
  <c r="IF100" i="41"/>
  <c r="IE100" i="41"/>
  <c r="ID100" i="41"/>
  <c r="IJ100" i="41" s="1"/>
  <c r="II99" i="41"/>
  <c r="IH99" i="41"/>
  <c r="IG99" i="41"/>
  <c r="IF99" i="41"/>
  <c r="IE99" i="41"/>
  <c r="ID99" i="41"/>
  <c r="II98" i="41"/>
  <c r="IH98" i="41"/>
  <c r="IG98" i="41"/>
  <c r="IF98" i="41"/>
  <c r="IE98" i="41"/>
  <c r="ID98" i="41"/>
  <c r="II97" i="41"/>
  <c r="IH97" i="41"/>
  <c r="IG97" i="41"/>
  <c r="IF97" i="41"/>
  <c r="IE97" i="41"/>
  <c r="ID97" i="41"/>
  <c r="II96" i="41"/>
  <c r="IH96" i="41"/>
  <c r="IG96" i="41"/>
  <c r="IF96" i="41"/>
  <c r="IE96" i="41"/>
  <c r="ID96" i="41"/>
  <c r="IJ96" i="41" s="1"/>
  <c r="IJ95" i="41"/>
  <c r="II95" i="41"/>
  <c r="IH95" i="41"/>
  <c r="IG95" i="41"/>
  <c r="IF95" i="41"/>
  <c r="IE95" i="41"/>
  <c r="ID95" i="41"/>
  <c r="IJ94" i="41"/>
  <c r="II94" i="41"/>
  <c r="IH94" i="41"/>
  <c r="IG94" i="41"/>
  <c r="IF94" i="41"/>
  <c r="IE94" i="41"/>
  <c r="ID94" i="41"/>
  <c r="II93" i="41"/>
  <c r="IH93" i="41"/>
  <c r="IJ93" i="41" s="1"/>
  <c r="IG93" i="41"/>
  <c r="IF93" i="41"/>
  <c r="IE93" i="41"/>
  <c r="ID93" i="41"/>
  <c r="II92" i="41"/>
  <c r="IH92" i="41"/>
  <c r="IG92" i="41"/>
  <c r="IF92" i="41"/>
  <c r="IE92" i="41"/>
  <c r="ID92" i="41"/>
  <c r="II91" i="41"/>
  <c r="IH91" i="41"/>
  <c r="IG91" i="41"/>
  <c r="IF91" i="41"/>
  <c r="IE91" i="41"/>
  <c r="ID91" i="41"/>
  <c r="II90" i="41"/>
  <c r="IH90" i="41"/>
  <c r="IG90" i="41"/>
  <c r="IF90" i="41"/>
  <c r="IE90" i="41"/>
  <c r="ID90" i="41"/>
  <c r="II89" i="41"/>
  <c r="IH89" i="41"/>
  <c r="IG89" i="41"/>
  <c r="IF89" i="41"/>
  <c r="IE89" i="41"/>
  <c r="ID89" i="41"/>
  <c r="II88" i="41"/>
  <c r="IH88" i="41"/>
  <c r="IG88" i="41"/>
  <c r="IF88" i="41"/>
  <c r="IE88" i="41"/>
  <c r="ID88" i="41"/>
  <c r="II87" i="41"/>
  <c r="IH87" i="41"/>
  <c r="IG87" i="41"/>
  <c r="IF87" i="41"/>
  <c r="IE87" i="41"/>
  <c r="ID87" i="41"/>
  <c r="II86" i="41"/>
  <c r="IH86" i="41"/>
  <c r="IG86" i="41"/>
  <c r="IF86" i="41"/>
  <c r="IE86" i="41"/>
  <c r="ID86" i="41"/>
  <c r="II85" i="41"/>
  <c r="IH85" i="41"/>
  <c r="IG85" i="41"/>
  <c r="IF85" i="41"/>
  <c r="IE85" i="41"/>
  <c r="ID85" i="41"/>
  <c r="II84" i="41"/>
  <c r="IH84" i="41"/>
  <c r="IG84" i="41"/>
  <c r="IF84" i="41"/>
  <c r="IE84" i="41"/>
  <c r="ID84" i="41"/>
  <c r="II83" i="41"/>
  <c r="IH83" i="41"/>
  <c r="IG83" i="41"/>
  <c r="IF83" i="41"/>
  <c r="IE83" i="41"/>
  <c r="ID83" i="41"/>
  <c r="II82" i="41"/>
  <c r="IH82" i="41"/>
  <c r="IG82" i="41"/>
  <c r="IF82" i="41"/>
  <c r="IE82" i="41"/>
  <c r="ID82" i="41"/>
  <c r="II81" i="41"/>
  <c r="IH81" i="41"/>
  <c r="IG81" i="41"/>
  <c r="IF81" i="41"/>
  <c r="IE81" i="41"/>
  <c r="ID81" i="41"/>
  <c r="II80" i="41"/>
  <c r="IH80" i="41"/>
  <c r="IG80" i="41"/>
  <c r="IF80" i="41"/>
  <c r="IE80" i="41"/>
  <c r="ID80" i="41"/>
  <c r="IJ80" i="41" s="1"/>
  <c r="II79" i="41"/>
  <c r="IH79" i="41"/>
  <c r="IG79" i="41"/>
  <c r="IF79" i="41"/>
  <c r="IE79" i="41"/>
  <c r="ID79" i="41"/>
  <c r="II78" i="41"/>
  <c r="IH78" i="41"/>
  <c r="IG78" i="41"/>
  <c r="IF78" i="41"/>
  <c r="IJ78" i="41" s="1"/>
  <c r="IE78" i="41"/>
  <c r="ID78" i="41"/>
  <c r="II77" i="41"/>
  <c r="IH77" i="41"/>
  <c r="IG77" i="41"/>
  <c r="IF77" i="41"/>
  <c r="IE77" i="41"/>
  <c r="ID77" i="41"/>
  <c r="II76" i="41"/>
  <c r="IH76" i="41"/>
  <c r="IG76" i="41"/>
  <c r="IF76" i="41"/>
  <c r="IE76" i="41"/>
  <c r="ID76" i="41"/>
  <c r="II75" i="41"/>
  <c r="IH75" i="41"/>
  <c r="IG75" i="41"/>
  <c r="IF75" i="41"/>
  <c r="IE75" i="41"/>
  <c r="ID75" i="41"/>
  <c r="II74" i="41"/>
  <c r="IH74" i="41"/>
  <c r="IG74" i="41"/>
  <c r="IF74" i="41"/>
  <c r="IE74" i="41"/>
  <c r="ID74" i="41"/>
  <c r="II73" i="41"/>
  <c r="IH73" i="41"/>
  <c r="IG73" i="41"/>
  <c r="IF73" i="41"/>
  <c r="IE73" i="41"/>
  <c r="ID73" i="41"/>
  <c r="II72" i="41"/>
  <c r="IH72" i="41"/>
  <c r="IG72" i="41"/>
  <c r="IF72" i="41"/>
  <c r="IE72" i="41"/>
  <c r="ID72" i="41"/>
  <c r="IJ72" i="41" s="1"/>
  <c r="II71" i="41"/>
  <c r="IH71" i="41"/>
  <c r="IG71" i="41"/>
  <c r="IF71" i="41"/>
  <c r="IE71" i="41"/>
  <c r="ID71" i="41"/>
  <c r="IJ70" i="41"/>
  <c r="II70" i="41"/>
  <c r="IH70" i="41"/>
  <c r="IG70" i="41"/>
  <c r="IF70" i="41"/>
  <c r="IE70" i="41"/>
  <c r="ID70" i="41"/>
  <c r="II69" i="41"/>
  <c r="IH69" i="41"/>
  <c r="IG69" i="41"/>
  <c r="IF69" i="41"/>
  <c r="IE69" i="41"/>
  <c r="ID69" i="41"/>
  <c r="II68" i="41"/>
  <c r="IH68" i="41"/>
  <c r="IG68" i="41"/>
  <c r="IF68" i="41"/>
  <c r="IE68" i="41"/>
  <c r="ID68" i="41"/>
  <c r="II67" i="41"/>
  <c r="IH67" i="41"/>
  <c r="IG67" i="41"/>
  <c r="IF67" i="41"/>
  <c r="IE67" i="41"/>
  <c r="ID67" i="41"/>
  <c r="IJ67" i="41" s="1"/>
  <c r="II66" i="41"/>
  <c r="IH66" i="41"/>
  <c r="IG66" i="41"/>
  <c r="IF66" i="41"/>
  <c r="IE66" i="41"/>
  <c r="ID66" i="41"/>
  <c r="II65" i="41"/>
  <c r="IH65" i="41"/>
  <c r="IG65" i="41"/>
  <c r="IF65" i="41"/>
  <c r="IE65" i="41"/>
  <c r="ID65" i="41"/>
  <c r="II64" i="41"/>
  <c r="IH64" i="41"/>
  <c r="IG64" i="41"/>
  <c r="IF64" i="41"/>
  <c r="IE64" i="41"/>
  <c r="ID64" i="41"/>
  <c r="II63" i="41"/>
  <c r="IH63" i="41"/>
  <c r="IG63" i="41"/>
  <c r="IF63" i="41"/>
  <c r="IE63" i="41"/>
  <c r="ID63" i="41"/>
  <c r="II62" i="41"/>
  <c r="IH62" i="41"/>
  <c r="IG62" i="41"/>
  <c r="IF62" i="41"/>
  <c r="IE62" i="41"/>
  <c r="ID62" i="41"/>
  <c r="II61" i="41"/>
  <c r="IH61" i="41"/>
  <c r="IG61" i="41"/>
  <c r="IF61" i="41"/>
  <c r="IE61" i="41"/>
  <c r="ID61" i="41"/>
  <c r="II60" i="41"/>
  <c r="IH60" i="41"/>
  <c r="IG60" i="41"/>
  <c r="IF60" i="41"/>
  <c r="IE60" i="41"/>
  <c r="ID60" i="41"/>
  <c r="II59" i="41"/>
  <c r="IH59" i="41"/>
  <c r="IG59" i="41"/>
  <c r="IF59" i="41"/>
  <c r="IE59" i="41"/>
  <c r="ID59" i="41"/>
  <c r="II58" i="41"/>
  <c r="IH58" i="41"/>
  <c r="IG58" i="41"/>
  <c r="IF58" i="41"/>
  <c r="IE58" i="41"/>
  <c r="ID58" i="41"/>
  <c r="II57" i="41"/>
  <c r="IH57" i="41"/>
  <c r="IG57" i="41"/>
  <c r="IF57" i="41"/>
  <c r="IE57" i="41"/>
  <c r="ID57" i="41"/>
  <c r="II56" i="41"/>
  <c r="IH56" i="41"/>
  <c r="IG56" i="41"/>
  <c r="IF56" i="41"/>
  <c r="IE56" i="41"/>
  <c r="ID56" i="41"/>
  <c r="II55" i="41"/>
  <c r="IH55" i="41"/>
  <c r="IG55" i="41"/>
  <c r="IJ55" i="41" s="1"/>
  <c r="IF55" i="41"/>
  <c r="IE55" i="41"/>
  <c r="ID55" i="41"/>
  <c r="IJ54" i="41"/>
  <c r="II54" i="41"/>
  <c r="IH54" i="41"/>
  <c r="IG54" i="41"/>
  <c r="IF54" i="41"/>
  <c r="IE54" i="41"/>
  <c r="ID54" i="41"/>
  <c r="II53" i="41"/>
  <c r="IH53" i="41"/>
  <c r="IG53" i="41"/>
  <c r="IF53" i="41"/>
  <c r="IE53" i="41"/>
  <c r="ID53" i="41"/>
  <c r="II52" i="41"/>
  <c r="IH52" i="41"/>
  <c r="IG52" i="41"/>
  <c r="IF52" i="41"/>
  <c r="IE52" i="41"/>
  <c r="ID52" i="41"/>
  <c r="II51" i="41"/>
  <c r="IH51" i="41"/>
  <c r="IG51" i="41"/>
  <c r="IF51" i="41"/>
  <c r="IE51" i="41"/>
  <c r="ID51" i="41"/>
  <c r="IJ51" i="41" s="1"/>
  <c r="II50" i="41"/>
  <c r="IH50" i="41"/>
  <c r="IG50" i="41"/>
  <c r="IF50" i="41"/>
  <c r="IE50" i="41"/>
  <c r="ID50" i="41"/>
  <c r="II49" i="41"/>
  <c r="IH49" i="41"/>
  <c r="IG49" i="41"/>
  <c r="IF49" i="41"/>
  <c r="IE49" i="41"/>
  <c r="ID49" i="41"/>
  <c r="II48" i="41"/>
  <c r="IH48" i="41"/>
  <c r="IG48" i="41"/>
  <c r="IF48" i="41"/>
  <c r="IE48" i="41"/>
  <c r="ID48" i="41"/>
  <c r="II47" i="41"/>
  <c r="IH47" i="41"/>
  <c r="IG47" i="41"/>
  <c r="IF47" i="41"/>
  <c r="IE47" i="41"/>
  <c r="ID47" i="41"/>
  <c r="II46" i="41"/>
  <c r="IH46" i="41"/>
  <c r="IG46" i="41"/>
  <c r="IJ46" i="41" s="1"/>
  <c r="IF46" i="41"/>
  <c r="IE46" i="41"/>
  <c r="ID46" i="41"/>
  <c r="II45" i="41"/>
  <c r="IH45" i="41"/>
  <c r="IG45" i="41"/>
  <c r="IF45" i="41"/>
  <c r="IE45" i="41"/>
  <c r="ID45" i="41"/>
  <c r="II44" i="41"/>
  <c r="IH44" i="41"/>
  <c r="IG44" i="41"/>
  <c r="IF44" i="41"/>
  <c r="IE44" i="41"/>
  <c r="ID44" i="41"/>
  <c r="II43" i="41"/>
  <c r="IH43" i="41"/>
  <c r="IG43" i="41"/>
  <c r="IF43" i="41"/>
  <c r="IE43" i="41"/>
  <c r="ID43" i="41"/>
  <c r="II42" i="41"/>
  <c r="IH42" i="41"/>
  <c r="IG42" i="41"/>
  <c r="IF42" i="41"/>
  <c r="IE42" i="41"/>
  <c r="ID42" i="41"/>
  <c r="II41" i="41"/>
  <c r="IH41" i="41"/>
  <c r="IG41" i="41"/>
  <c r="IF41" i="41"/>
  <c r="IE41" i="41"/>
  <c r="ID41" i="41"/>
  <c r="II40" i="41"/>
  <c r="IH40" i="41"/>
  <c r="IG40" i="41"/>
  <c r="IF40" i="41"/>
  <c r="IE40" i="41"/>
  <c r="ID40" i="41"/>
  <c r="II39" i="41"/>
  <c r="IH39" i="41"/>
  <c r="IG39" i="41"/>
  <c r="IF39" i="41"/>
  <c r="IE39" i="41"/>
  <c r="ID39" i="41"/>
  <c r="II38" i="41"/>
  <c r="IH38" i="41"/>
  <c r="IG38" i="41"/>
  <c r="IF38" i="41"/>
  <c r="IE38" i="41"/>
  <c r="ID38" i="41"/>
  <c r="IJ38" i="41" s="1"/>
  <c r="II37" i="41"/>
  <c r="IH37" i="41"/>
  <c r="IG37" i="41"/>
  <c r="IF37" i="41"/>
  <c r="IE37" i="41"/>
  <c r="ID37" i="41"/>
  <c r="II36" i="41"/>
  <c r="IH36" i="41"/>
  <c r="IG36" i="41"/>
  <c r="IF36" i="41"/>
  <c r="IE36" i="41"/>
  <c r="ID36" i="41"/>
  <c r="II35" i="41"/>
  <c r="IH35" i="41"/>
  <c r="IG35" i="41"/>
  <c r="IF35" i="41"/>
  <c r="IE35" i="41"/>
  <c r="ID35" i="41"/>
  <c r="II34" i="41"/>
  <c r="IH34" i="41"/>
  <c r="IG34" i="41"/>
  <c r="IF34" i="41"/>
  <c r="IE34" i="41"/>
  <c r="ID34" i="41"/>
  <c r="II33" i="41"/>
  <c r="IH33" i="41"/>
  <c r="IG33" i="41"/>
  <c r="IF33" i="41"/>
  <c r="IE33" i="41"/>
  <c r="ID33" i="41"/>
  <c r="II32" i="41"/>
  <c r="IH32" i="41"/>
  <c r="IG32" i="41"/>
  <c r="IF32" i="41"/>
  <c r="IE32" i="41"/>
  <c r="ID32" i="41"/>
  <c r="II31" i="41"/>
  <c r="IH31" i="41"/>
  <c r="IG31" i="41"/>
  <c r="IF31" i="41"/>
  <c r="IE31" i="41"/>
  <c r="ID31" i="41"/>
  <c r="II30" i="41"/>
  <c r="IH30" i="41"/>
  <c r="IG30" i="41"/>
  <c r="IF30" i="41"/>
  <c r="IE30" i="41"/>
  <c r="ID30" i="41"/>
  <c r="IJ30" i="41" s="1"/>
  <c r="II29" i="41"/>
  <c r="IH29" i="41"/>
  <c r="IG29" i="41"/>
  <c r="IF29" i="41"/>
  <c r="IE29" i="41"/>
  <c r="ID29" i="41"/>
  <c r="II28" i="41"/>
  <c r="IH28" i="41"/>
  <c r="IG28" i="41"/>
  <c r="IF28" i="41"/>
  <c r="IE28" i="41"/>
  <c r="ID28" i="41"/>
  <c r="II27" i="41"/>
  <c r="IH27" i="41"/>
  <c r="IG27" i="41"/>
  <c r="IF27" i="41"/>
  <c r="IE27" i="41"/>
  <c r="ID27" i="41"/>
  <c r="II26" i="41"/>
  <c r="IH26" i="41"/>
  <c r="IG26" i="41"/>
  <c r="IF26" i="41"/>
  <c r="IE26" i="41"/>
  <c r="ID26" i="41"/>
  <c r="II25" i="41"/>
  <c r="IH25" i="41"/>
  <c r="IG25" i="41"/>
  <c r="IF25" i="41"/>
  <c r="IE25" i="41"/>
  <c r="ID25" i="41"/>
  <c r="II24" i="41"/>
  <c r="IH24" i="41"/>
  <c r="IG24" i="41"/>
  <c r="IF24" i="41"/>
  <c r="IE24" i="41"/>
  <c r="ID24" i="41"/>
  <c r="II23" i="41"/>
  <c r="IH23" i="41"/>
  <c r="IG23" i="41"/>
  <c r="IF23" i="41"/>
  <c r="IE23" i="41"/>
  <c r="ID23" i="41"/>
  <c r="II22" i="41"/>
  <c r="IH22" i="41"/>
  <c r="IG22" i="41"/>
  <c r="IF22" i="41"/>
  <c r="IE22" i="41"/>
  <c r="IJ22" i="41" s="1"/>
  <c r="ID22" i="41"/>
  <c r="II21" i="41"/>
  <c r="IH21" i="41"/>
  <c r="IG21" i="41"/>
  <c r="IF21" i="41"/>
  <c r="IE21" i="41"/>
  <c r="ID21" i="41"/>
  <c r="II20" i="41"/>
  <c r="IH20" i="41"/>
  <c r="IG20" i="41"/>
  <c r="IF20" i="41"/>
  <c r="IE20" i="41"/>
  <c r="ID20" i="41"/>
  <c r="II19" i="41"/>
  <c r="IH19" i="41"/>
  <c r="IG19" i="41"/>
  <c r="IF19" i="41"/>
  <c r="IE19" i="41"/>
  <c r="ID19" i="41"/>
  <c r="II18" i="41"/>
  <c r="IH18" i="41"/>
  <c r="IG18" i="41"/>
  <c r="IF18" i="41"/>
  <c r="IE18" i="41"/>
  <c r="ID18" i="41"/>
  <c r="II17" i="41"/>
  <c r="IH17" i="41"/>
  <c r="IG17" i="41"/>
  <c r="IF17" i="41"/>
  <c r="IE17" i="41"/>
  <c r="ID17" i="41"/>
  <c r="II16" i="41"/>
  <c r="IH16" i="41"/>
  <c r="IG16" i="41"/>
  <c r="IF16" i="41"/>
  <c r="IE16" i="41"/>
  <c r="ID16" i="41"/>
  <c r="II15" i="41"/>
  <c r="IH15" i="41"/>
  <c r="IG15" i="41"/>
  <c r="IF15" i="41"/>
  <c r="IE15" i="41"/>
  <c r="ID15" i="41"/>
  <c r="II14" i="41"/>
  <c r="IH14" i="41"/>
  <c r="IG14" i="41"/>
  <c r="IF14" i="41"/>
  <c r="IE14" i="41"/>
  <c r="ID14" i="41"/>
  <c r="IJ14" i="41" s="1"/>
  <c r="II13" i="41"/>
  <c r="IH13" i="41"/>
  <c r="IG13" i="41"/>
  <c r="IF13" i="41"/>
  <c r="IE13" i="41"/>
  <c r="ID13" i="41"/>
  <c r="HS154" i="41"/>
  <c r="HR154" i="41"/>
  <c r="HQ154" i="41"/>
  <c r="HP154" i="41"/>
  <c r="HO154" i="41"/>
  <c r="HN154" i="41"/>
  <c r="HS153" i="41"/>
  <c r="HR153" i="41"/>
  <c r="HQ153" i="41"/>
  <c r="HP153" i="41"/>
  <c r="HO153" i="41"/>
  <c r="HN153" i="41"/>
  <c r="HS152" i="41"/>
  <c r="HR152" i="41"/>
  <c r="HQ152" i="41"/>
  <c r="HP152" i="41"/>
  <c r="HO152" i="41"/>
  <c r="HN152" i="41"/>
  <c r="HS151" i="41"/>
  <c r="HR151" i="41"/>
  <c r="HQ151" i="41"/>
  <c r="HP151" i="41"/>
  <c r="HO151" i="41"/>
  <c r="HN151" i="41"/>
  <c r="HS150" i="41"/>
  <c r="HR150" i="41"/>
  <c r="HQ150" i="41"/>
  <c r="HP150" i="41"/>
  <c r="HO150" i="41"/>
  <c r="HN150" i="41"/>
  <c r="HS149" i="41"/>
  <c r="HR149" i="41"/>
  <c r="HQ149" i="41"/>
  <c r="HP149" i="41"/>
  <c r="HO149" i="41"/>
  <c r="HN149" i="41"/>
  <c r="HS148" i="41"/>
  <c r="HR148" i="41"/>
  <c r="HQ148" i="41"/>
  <c r="HP148" i="41"/>
  <c r="HO148" i="41"/>
  <c r="HN148" i="41"/>
  <c r="HT148" i="41" s="1"/>
  <c r="HS147" i="41"/>
  <c r="HR147" i="41"/>
  <c r="HQ147" i="41"/>
  <c r="HP147" i="41"/>
  <c r="HO147" i="41"/>
  <c r="HN147" i="41"/>
  <c r="HS146" i="41"/>
  <c r="HR146" i="41"/>
  <c r="HQ146" i="41"/>
  <c r="HP146" i="41"/>
  <c r="HO146" i="41"/>
  <c r="HN146" i="41"/>
  <c r="HT146" i="41" s="1"/>
  <c r="HS145" i="41"/>
  <c r="HR145" i="41"/>
  <c r="HQ145" i="41"/>
  <c r="HP145" i="41"/>
  <c r="HO145" i="41"/>
  <c r="HN145" i="41"/>
  <c r="HS144" i="41"/>
  <c r="HR144" i="41"/>
  <c r="HQ144" i="41"/>
  <c r="HP144" i="41"/>
  <c r="HO144" i="41"/>
  <c r="HN144" i="41"/>
  <c r="HS143" i="41"/>
  <c r="HR143" i="41"/>
  <c r="HQ143" i="41"/>
  <c r="HP143" i="41"/>
  <c r="HO143" i="41"/>
  <c r="HN143" i="41"/>
  <c r="HS142" i="41"/>
  <c r="HR142" i="41"/>
  <c r="HQ142" i="41"/>
  <c r="HP142" i="41"/>
  <c r="HO142" i="41"/>
  <c r="HN142" i="41"/>
  <c r="HT142" i="41" s="1"/>
  <c r="HS141" i="41"/>
  <c r="HR141" i="41"/>
  <c r="HQ141" i="41"/>
  <c r="HP141" i="41"/>
  <c r="HO141" i="41"/>
  <c r="HN141" i="41"/>
  <c r="HS140" i="41"/>
  <c r="HR140" i="41"/>
  <c r="HQ140" i="41"/>
  <c r="HP140" i="41"/>
  <c r="HO140" i="41"/>
  <c r="HN140" i="41"/>
  <c r="HS139" i="41"/>
  <c r="HR139" i="41"/>
  <c r="HQ139" i="41"/>
  <c r="HP139" i="41"/>
  <c r="HO139" i="41"/>
  <c r="HN139" i="41"/>
  <c r="HS138" i="41"/>
  <c r="HR138" i="41"/>
  <c r="HQ138" i="41"/>
  <c r="HP138" i="41"/>
  <c r="HO138" i="41"/>
  <c r="HN138" i="41"/>
  <c r="HS137" i="41"/>
  <c r="HR137" i="41"/>
  <c r="HQ137" i="41"/>
  <c r="HP137" i="41"/>
  <c r="HO137" i="41"/>
  <c r="HN137" i="41"/>
  <c r="HS136" i="41"/>
  <c r="HR136" i="41"/>
  <c r="HQ136" i="41"/>
  <c r="HP136" i="41"/>
  <c r="HO136" i="41"/>
  <c r="HN136" i="41"/>
  <c r="HS135" i="41"/>
  <c r="HR135" i="41"/>
  <c r="HQ135" i="41"/>
  <c r="HP135" i="41"/>
  <c r="HO135" i="41"/>
  <c r="HN135" i="41"/>
  <c r="HS134" i="41"/>
  <c r="HR134" i="41"/>
  <c r="HQ134" i="41"/>
  <c r="HP134" i="41"/>
  <c r="HO134" i="41"/>
  <c r="HN134" i="41"/>
  <c r="HS133" i="41"/>
  <c r="HR133" i="41"/>
  <c r="HQ133" i="41"/>
  <c r="HT133" i="41" s="1"/>
  <c r="HP133" i="41"/>
  <c r="HO133" i="41"/>
  <c r="HN133" i="41"/>
  <c r="HS132" i="41"/>
  <c r="HR132" i="41"/>
  <c r="HQ132" i="41"/>
  <c r="HP132" i="41"/>
  <c r="HO132" i="41"/>
  <c r="HN132" i="41"/>
  <c r="HS131" i="41"/>
  <c r="HR131" i="41"/>
  <c r="HQ131" i="41"/>
  <c r="HP131" i="41"/>
  <c r="HO131" i="41"/>
  <c r="HN131" i="41"/>
  <c r="HS130" i="41"/>
  <c r="HR130" i="41"/>
  <c r="HQ130" i="41"/>
  <c r="HP130" i="41"/>
  <c r="HO130" i="41"/>
  <c r="HN130" i="41"/>
  <c r="HS129" i="41"/>
  <c r="HR129" i="41"/>
  <c r="HQ129" i="41"/>
  <c r="HP129" i="41"/>
  <c r="HO129" i="41"/>
  <c r="HN129" i="41"/>
  <c r="HS128" i="41"/>
  <c r="HR128" i="41"/>
  <c r="HQ128" i="41"/>
  <c r="HP128" i="41"/>
  <c r="HO128" i="41"/>
  <c r="HN128" i="41"/>
  <c r="HS127" i="41"/>
  <c r="HR127" i="41"/>
  <c r="HQ127" i="41"/>
  <c r="HP127" i="41"/>
  <c r="HO127" i="41"/>
  <c r="HN127" i="41"/>
  <c r="HS126" i="41"/>
  <c r="HR126" i="41"/>
  <c r="HQ126" i="41"/>
  <c r="HP126" i="41"/>
  <c r="HO126" i="41"/>
  <c r="HN126" i="41"/>
  <c r="HS125" i="41"/>
  <c r="HR125" i="41"/>
  <c r="HQ125" i="41"/>
  <c r="HP125" i="41"/>
  <c r="HO125" i="41"/>
  <c r="HN125" i="41"/>
  <c r="HS124" i="41"/>
  <c r="HR124" i="41"/>
  <c r="HQ124" i="41"/>
  <c r="HP124" i="41"/>
  <c r="HO124" i="41"/>
  <c r="HT124" i="41" s="1"/>
  <c r="HN124" i="41"/>
  <c r="HS123" i="41"/>
  <c r="HR123" i="41"/>
  <c r="HQ123" i="41"/>
  <c r="HP123" i="41"/>
  <c r="HO123" i="41"/>
  <c r="HN123" i="41"/>
  <c r="HS122" i="41"/>
  <c r="HR122" i="41"/>
  <c r="HQ122" i="41"/>
  <c r="HP122" i="41"/>
  <c r="HO122" i="41"/>
  <c r="HN122" i="41"/>
  <c r="HS121" i="41"/>
  <c r="HR121" i="41"/>
  <c r="HQ121" i="41"/>
  <c r="HP121" i="41"/>
  <c r="HO121" i="41"/>
  <c r="HN121" i="41"/>
  <c r="HS120" i="41"/>
  <c r="HR120" i="41"/>
  <c r="HQ120" i="41"/>
  <c r="HP120" i="41"/>
  <c r="HO120" i="41"/>
  <c r="HN120" i="41"/>
  <c r="HS119" i="41"/>
  <c r="HR119" i="41"/>
  <c r="HQ119" i="41"/>
  <c r="HP119" i="41"/>
  <c r="HO119" i="41"/>
  <c r="HN119" i="41"/>
  <c r="HS118" i="41"/>
  <c r="HR118" i="41"/>
  <c r="HQ118" i="41"/>
  <c r="HP118" i="41"/>
  <c r="HO118" i="41"/>
  <c r="HN118" i="41"/>
  <c r="HS117" i="41"/>
  <c r="HR117" i="41"/>
  <c r="HQ117" i="41"/>
  <c r="HP117" i="41"/>
  <c r="HO117" i="41"/>
  <c r="HN117" i="41"/>
  <c r="HS116" i="41"/>
  <c r="HR116" i="41"/>
  <c r="HQ116" i="41"/>
  <c r="HP116" i="41"/>
  <c r="HO116" i="41"/>
  <c r="HN116" i="41"/>
  <c r="HS115" i="41"/>
  <c r="HR115" i="41"/>
  <c r="HQ115" i="41"/>
  <c r="HP115" i="41"/>
  <c r="HO115" i="41"/>
  <c r="HN115" i="41"/>
  <c r="HS114" i="41"/>
  <c r="HR114" i="41"/>
  <c r="HQ114" i="41"/>
  <c r="HP114" i="41"/>
  <c r="HO114" i="41"/>
  <c r="HN114" i="41"/>
  <c r="HS113" i="41"/>
  <c r="HR113" i="41"/>
  <c r="HQ113" i="41"/>
  <c r="HP113" i="41"/>
  <c r="HO113" i="41"/>
  <c r="HN113" i="41"/>
  <c r="HS112" i="41"/>
  <c r="HR112" i="41"/>
  <c r="HQ112" i="41"/>
  <c r="HP112" i="41"/>
  <c r="HO112" i="41"/>
  <c r="HN112" i="41"/>
  <c r="HS111" i="41"/>
  <c r="HR111" i="41"/>
  <c r="HQ111" i="41"/>
  <c r="HP111" i="41"/>
  <c r="HO111" i="41"/>
  <c r="HN111" i="41"/>
  <c r="HS110" i="41"/>
  <c r="HR110" i="41"/>
  <c r="HQ110" i="41"/>
  <c r="HP110" i="41"/>
  <c r="HO110" i="41"/>
  <c r="HN110" i="41"/>
  <c r="HT110" i="41" s="1"/>
  <c r="HS109" i="41"/>
  <c r="HR109" i="41"/>
  <c r="HQ109" i="41"/>
  <c r="HP109" i="41"/>
  <c r="HO109" i="41"/>
  <c r="HT109" i="41" s="1"/>
  <c r="HN109" i="41"/>
  <c r="HS108" i="41"/>
  <c r="HR108" i="41"/>
  <c r="HQ108" i="41"/>
  <c r="HP108" i="41"/>
  <c r="HO108" i="41"/>
  <c r="HN108" i="41"/>
  <c r="HS107" i="41"/>
  <c r="HR107" i="41"/>
  <c r="HQ107" i="41"/>
  <c r="HP107" i="41"/>
  <c r="HO107" i="41"/>
  <c r="HN107" i="41"/>
  <c r="HS106" i="41"/>
  <c r="HR106" i="41"/>
  <c r="HQ106" i="41"/>
  <c r="HP106" i="41"/>
  <c r="HO106" i="41"/>
  <c r="HN106" i="41"/>
  <c r="HS105" i="41"/>
  <c r="HR105" i="41"/>
  <c r="HQ105" i="41"/>
  <c r="HP105" i="41"/>
  <c r="HO105" i="41"/>
  <c r="HN105" i="41"/>
  <c r="HS104" i="41"/>
  <c r="HR104" i="41"/>
  <c r="HQ104" i="41"/>
  <c r="HP104" i="41"/>
  <c r="HO104" i="41"/>
  <c r="HN104" i="41"/>
  <c r="HS103" i="41"/>
  <c r="HR103" i="41"/>
  <c r="HQ103" i="41"/>
  <c r="HP103" i="41"/>
  <c r="HO103" i="41"/>
  <c r="HN103" i="41"/>
  <c r="HS102" i="41"/>
  <c r="HR102" i="41"/>
  <c r="HQ102" i="41"/>
  <c r="HP102" i="41"/>
  <c r="HO102" i="41"/>
  <c r="HN102" i="41"/>
  <c r="HS101" i="41"/>
  <c r="HR101" i="41"/>
  <c r="HQ101" i="41"/>
  <c r="HP101" i="41"/>
  <c r="HO101" i="41"/>
  <c r="HN101" i="41"/>
  <c r="HS100" i="41"/>
  <c r="HR100" i="41"/>
  <c r="HQ100" i="41"/>
  <c r="HP100" i="41"/>
  <c r="HT100" i="41" s="1"/>
  <c r="HO100" i="41"/>
  <c r="HN100" i="41"/>
  <c r="HS99" i="41"/>
  <c r="HR99" i="41"/>
  <c r="HQ99" i="41"/>
  <c r="HP99" i="41"/>
  <c r="HO99" i="41"/>
  <c r="HN99" i="41"/>
  <c r="HS98" i="41"/>
  <c r="HR98" i="41"/>
  <c r="HQ98" i="41"/>
  <c r="HP98" i="41"/>
  <c r="HO98" i="41"/>
  <c r="HN98" i="41"/>
  <c r="HS97" i="41"/>
  <c r="HR97" i="41"/>
  <c r="HQ97" i="41"/>
  <c r="HP97" i="41"/>
  <c r="HO97" i="41"/>
  <c r="HN97" i="41"/>
  <c r="HS96" i="41"/>
  <c r="HR96" i="41"/>
  <c r="HQ96" i="41"/>
  <c r="HP96" i="41"/>
  <c r="HO96" i="41"/>
  <c r="HN96" i="41"/>
  <c r="HS95" i="41"/>
  <c r="HR95" i="41"/>
  <c r="HQ95" i="41"/>
  <c r="HP95" i="41"/>
  <c r="HO95" i="41"/>
  <c r="HN95" i="41"/>
  <c r="HS94" i="41"/>
  <c r="HR94" i="41"/>
  <c r="HQ94" i="41"/>
  <c r="HP94" i="41"/>
  <c r="HO94" i="41"/>
  <c r="HN94" i="41"/>
  <c r="HT94" i="41" s="1"/>
  <c r="HS93" i="41"/>
  <c r="HR93" i="41"/>
  <c r="HQ93" i="41"/>
  <c r="HP93" i="41"/>
  <c r="HO93" i="41"/>
  <c r="HN93" i="41"/>
  <c r="HS92" i="41"/>
  <c r="HR92" i="41"/>
  <c r="HQ92" i="41"/>
  <c r="HP92" i="41"/>
  <c r="HO92" i="41"/>
  <c r="HN92" i="41"/>
  <c r="HS91" i="41"/>
  <c r="HR91" i="41"/>
  <c r="HQ91" i="41"/>
  <c r="HP91" i="41"/>
  <c r="HO91" i="41"/>
  <c r="HN91" i="41"/>
  <c r="HS90" i="41"/>
  <c r="HR90" i="41"/>
  <c r="HQ90" i="41"/>
  <c r="HP90" i="41"/>
  <c r="HO90" i="41"/>
  <c r="HN90" i="41"/>
  <c r="HS89" i="41"/>
  <c r="HR89" i="41"/>
  <c r="HQ89" i="41"/>
  <c r="HP89" i="41"/>
  <c r="HO89" i="41"/>
  <c r="HN89" i="41"/>
  <c r="HS88" i="41"/>
  <c r="HR88" i="41"/>
  <c r="HQ88" i="41"/>
  <c r="HP88" i="41"/>
  <c r="HO88" i="41"/>
  <c r="HN88" i="41"/>
  <c r="HS87" i="41"/>
  <c r="HR87" i="41"/>
  <c r="HQ87" i="41"/>
  <c r="HP87" i="41"/>
  <c r="HO87" i="41"/>
  <c r="HN87" i="41"/>
  <c r="HS86" i="41"/>
  <c r="HR86" i="41"/>
  <c r="HQ86" i="41"/>
  <c r="HP86" i="41"/>
  <c r="HO86" i="41"/>
  <c r="HN86" i="41"/>
  <c r="HS85" i="41"/>
  <c r="HR85" i="41"/>
  <c r="HQ85" i="41"/>
  <c r="HP85" i="41"/>
  <c r="HO85" i="41"/>
  <c r="HN85" i="41"/>
  <c r="HT84" i="41"/>
  <c r="HS84" i="41"/>
  <c r="HR84" i="41"/>
  <c r="HQ84" i="41"/>
  <c r="HP84" i="41"/>
  <c r="HO84" i="41"/>
  <c r="HN84" i="41"/>
  <c r="HS83" i="41"/>
  <c r="HR83" i="41"/>
  <c r="HQ83" i="41"/>
  <c r="HP83" i="41"/>
  <c r="HO83" i="41"/>
  <c r="HN83" i="41"/>
  <c r="HS82" i="41"/>
  <c r="HR82" i="41"/>
  <c r="HQ82" i="41"/>
  <c r="HP82" i="41"/>
  <c r="HO82" i="41"/>
  <c r="HN82" i="41"/>
  <c r="HS81" i="41"/>
  <c r="HR81" i="41"/>
  <c r="HQ81" i="41"/>
  <c r="HP81" i="41"/>
  <c r="HO81" i="41"/>
  <c r="HN81" i="41"/>
  <c r="HT81" i="41" s="1"/>
  <c r="HS80" i="41"/>
  <c r="HR80" i="41"/>
  <c r="HQ80" i="41"/>
  <c r="HP80" i="41"/>
  <c r="HO80" i="41"/>
  <c r="HN80" i="41"/>
  <c r="HS79" i="41"/>
  <c r="HR79" i="41"/>
  <c r="HQ79" i="41"/>
  <c r="HP79" i="41"/>
  <c r="HO79" i="41"/>
  <c r="HN79" i="41"/>
  <c r="HS78" i="41"/>
  <c r="HR78" i="41"/>
  <c r="HQ78" i="41"/>
  <c r="HP78" i="41"/>
  <c r="HO78" i="41"/>
  <c r="HN78" i="41"/>
  <c r="HS77" i="41"/>
  <c r="HR77" i="41"/>
  <c r="HQ77" i="41"/>
  <c r="HP77" i="41"/>
  <c r="HO77" i="41"/>
  <c r="HN77" i="41"/>
  <c r="HT77" i="41" s="1"/>
  <c r="HS76" i="41"/>
  <c r="HR76" i="41"/>
  <c r="HQ76" i="41"/>
  <c r="HP76" i="41"/>
  <c r="HO76" i="41"/>
  <c r="HN76" i="41"/>
  <c r="HS75" i="41"/>
  <c r="HR75" i="41"/>
  <c r="HQ75" i="41"/>
  <c r="HP75" i="41"/>
  <c r="HO75" i="41"/>
  <c r="HN75" i="41"/>
  <c r="HS74" i="41"/>
  <c r="HR74" i="41"/>
  <c r="HQ74" i="41"/>
  <c r="HP74" i="41"/>
  <c r="HO74" i="41"/>
  <c r="HN74" i="41"/>
  <c r="HS73" i="41"/>
  <c r="HR73" i="41"/>
  <c r="HQ73" i="41"/>
  <c r="HP73" i="41"/>
  <c r="HO73" i="41"/>
  <c r="HN73" i="41"/>
  <c r="HS72" i="41"/>
  <c r="HR72" i="41"/>
  <c r="HQ72" i="41"/>
  <c r="HP72" i="41"/>
  <c r="HO72" i="41"/>
  <c r="HN72" i="41"/>
  <c r="HS71" i="41"/>
  <c r="HR71" i="41"/>
  <c r="HQ71" i="41"/>
  <c r="HP71" i="41"/>
  <c r="HO71" i="41"/>
  <c r="HN71" i="41"/>
  <c r="HS70" i="41"/>
  <c r="HR70" i="41"/>
  <c r="HQ70" i="41"/>
  <c r="HP70" i="41"/>
  <c r="HO70" i="41"/>
  <c r="HN70" i="41"/>
  <c r="HS69" i="41"/>
  <c r="HR69" i="41"/>
  <c r="HQ69" i="41"/>
  <c r="HP69" i="41"/>
  <c r="HO69" i="41"/>
  <c r="HN69" i="41"/>
  <c r="HT68" i="41"/>
  <c r="HS68" i="41"/>
  <c r="HR68" i="41"/>
  <c r="HQ68" i="41"/>
  <c r="HP68" i="41"/>
  <c r="HO68" i="41"/>
  <c r="HN68" i="41"/>
  <c r="HS67" i="41"/>
  <c r="HR67" i="41"/>
  <c r="HQ67" i="41"/>
  <c r="HP67" i="41"/>
  <c r="HO67" i="41"/>
  <c r="HN67" i="41"/>
  <c r="HS66" i="41"/>
  <c r="HR66" i="41"/>
  <c r="HQ66" i="41"/>
  <c r="HP66" i="41"/>
  <c r="HO66" i="41"/>
  <c r="HN66" i="41"/>
  <c r="HS65" i="41"/>
  <c r="HR65" i="41"/>
  <c r="HQ65" i="41"/>
  <c r="HP65" i="41"/>
  <c r="HO65" i="41"/>
  <c r="HN65" i="41"/>
  <c r="HT65" i="41" s="1"/>
  <c r="HS64" i="41"/>
  <c r="HR64" i="41"/>
  <c r="HQ64" i="41"/>
  <c r="HP64" i="41"/>
  <c r="HO64" i="41"/>
  <c r="HN64" i="41"/>
  <c r="HS63" i="41"/>
  <c r="HR63" i="41"/>
  <c r="HQ63" i="41"/>
  <c r="HP63" i="41"/>
  <c r="HO63" i="41"/>
  <c r="HN63" i="41"/>
  <c r="HS62" i="41"/>
  <c r="HR62" i="41"/>
  <c r="HQ62" i="41"/>
  <c r="HP62" i="41"/>
  <c r="HO62" i="41"/>
  <c r="HN62" i="41"/>
  <c r="HS61" i="41"/>
  <c r="HR61" i="41"/>
  <c r="HQ61" i="41"/>
  <c r="HP61" i="41"/>
  <c r="HO61" i="41"/>
  <c r="HN61" i="41"/>
  <c r="HT61" i="41" s="1"/>
  <c r="HS60" i="41"/>
  <c r="HR60" i="41"/>
  <c r="HQ60" i="41"/>
  <c r="HP60" i="41"/>
  <c r="HO60" i="41"/>
  <c r="HT60" i="41" s="1"/>
  <c r="HN60" i="41"/>
  <c r="HS59" i="41"/>
  <c r="HR59" i="41"/>
  <c r="HQ59" i="41"/>
  <c r="HP59" i="41"/>
  <c r="HO59" i="41"/>
  <c r="HN59" i="41"/>
  <c r="HS58" i="41"/>
  <c r="HR58" i="41"/>
  <c r="HQ58" i="41"/>
  <c r="HP58" i="41"/>
  <c r="HO58" i="41"/>
  <c r="HN58" i="41"/>
  <c r="HS57" i="41"/>
  <c r="HR57" i="41"/>
  <c r="HQ57" i="41"/>
  <c r="HP57" i="41"/>
  <c r="HO57" i="41"/>
  <c r="HN57" i="41"/>
  <c r="HS56" i="41"/>
  <c r="HR56" i="41"/>
  <c r="HQ56" i="41"/>
  <c r="HP56" i="41"/>
  <c r="HO56" i="41"/>
  <c r="HN56" i="41"/>
  <c r="HS55" i="41"/>
  <c r="HR55" i="41"/>
  <c r="HQ55" i="41"/>
  <c r="HP55" i="41"/>
  <c r="HO55" i="41"/>
  <c r="HN55" i="41"/>
  <c r="HS54" i="41"/>
  <c r="HR54" i="41"/>
  <c r="HQ54" i="41"/>
  <c r="HP54" i="41"/>
  <c r="HO54" i="41"/>
  <c r="HN54" i="41"/>
  <c r="HS53" i="41"/>
  <c r="HR53" i="41"/>
  <c r="HQ53" i="41"/>
  <c r="HP53" i="41"/>
  <c r="HO53" i="41"/>
  <c r="HN53" i="41"/>
  <c r="HS52" i="41"/>
  <c r="HR52" i="41"/>
  <c r="HQ52" i="41"/>
  <c r="HP52" i="41"/>
  <c r="HO52" i="41"/>
  <c r="HN52" i="41"/>
  <c r="HT52" i="41" s="1"/>
  <c r="HS51" i="41"/>
  <c r="HR51" i="41"/>
  <c r="HQ51" i="41"/>
  <c r="HP51" i="41"/>
  <c r="HO51" i="41"/>
  <c r="HN51" i="41"/>
  <c r="HS50" i="41"/>
  <c r="HR50" i="41"/>
  <c r="HQ50" i="41"/>
  <c r="HP50" i="41"/>
  <c r="HO50" i="41"/>
  <c r="HN50" i="41"/>
  <c r="HS49" i="41"/>
  <c r="HR49" i="41"/>
  <c r="HQ49" i="41"/>
  <c r="HP49" i="41"/>
  <c r="HO49" i="41"/>
  <c r="HN49" i="41"/>
  <c r="HS48" i="41"/>
  <c r="HR48" i="41"/>
  <c r="HQ48" i="41"/>
  <c r="HP48" i="41"/>
  <c r="HO48" i="41"/>
  <c r="HN48" i="41"/>
  <c r="HS47" i="41"/>
  <c r="HR47" i="41"/>
  <c r="HQ47" i="41"/>
  <c r="HP47" i="41"/>
  <c r="HO47" i="41"/>
  <c r="HN47" i="41"/>
  <c r="HS46" i="41"/>
  <c r="HR46" i="41"/>
  <c r="HQ46" i="41"/>
  <c r="HP46" i="41"/>
  <c r="HO46" i="41"/>
  <c r="HN46" i="41"/>
  <c r="HS45" i="41"/>
  <c r="HR45" i="41"/>
  <c r="HQ45" i="41"/>
  <c r="HP45" i="41"/>
  <c r="HO45" i="41"/>
  <c r="HN45" i="41"/>
  <c r="HS44" i="41"/>
  <c r="HR44" i="41"/>
  <c r="HQ44" i="41"/>
  <c r="HP44" i="41"/>
  <c r="HO44" i="41"/>
  <c r="HN44" i="41"/>
  <c r="HT44" i="41" s="1"/>
  <c r="HS43" i="41"/>
  <c r="HR43" i="41"/>
  <c r="HQ43" i="41"/>
  <c r="HP43" i="41"/>
  <c r="HO43" i="41"/>
  <c r="HN43" i="41"/>
  <c r="HS42" i="41"/>
  <c r="HR42" i="41"/>
  <c r="HQ42" i="41"/>
  <c r="HP42" i="41"/>
  <c r="HO42" i="41"/>
  <c r="HN42" i="41"/>
  <c r="HS41" i="41"/>
  <c r="HR41" i="41"/>
  <c r="HQ41" i="41"/>
  <c r="HP41" i="41"/>
  <c r="HO41" i="41"/>
  <c r="HN41" i="41"/>
  <c r="HS40" i="41"/>
  <c r="HR40" i="41"/>
  <c r="HQ40" i="41"/>
  <c r="HP40" i="41"/>
  <c r="HO40" i="41"/>
  <c r="HN40" i="41"/>
  <c r="HS39" i="41"/>
  <c r="HR39" i="41"/>
  <c r="HQ39" i="41"/>
  <c r="HP39" i="41"/>
  <c r="HO39" i="41"/>
  <c r="HN39" i="41"/>
  <c r="HS38" i="41"/>
  <c r="HR38" i="41"/>
  <c r="HQ38" i="41"/>
  <c r="HP38" i="41"/>
  <c r="HO38" i="41"/>
  <c r="HN38" i="41"/>
  <c r="HS37" i="41"/>
  <c r="HR37" i="41"/>
  <c r="HQ37" i="41"/>
  <c r="HP37" i="41"/>
  <c r="HO37" i="41"/>
  <c r="HN37" i="41"/>
  <c r="HS36" i="41"/>
  <c r="HR36" i="41"/>
  <c r="HQ36" i="41"/>
  <c r="HP36" i="41"/>
  <c r="HO36" i="41"/>
  <c r="HT36" i="41" s="1"/>
  <c r="HN36" i="41"/>
  <c r="HS35" i="41"/>
  <c r="HR35" i="41"/>
  <c r="HQ35" i="41"/>
  <c r="HP35" i="41"/>
  <c r="HO35" i="41"/>
  <c r="HN35" i="41"/>
  <c r="HS34" i="41"/>
  <c r="HR34" i="41"/>
  <c r="HQ34" i="41"/>
  <c r="HP34" i="41"/>
  <c r="HO34" i="41"/>
  <c r="HN34" i="41"/>
  <c r="HS33" i="41"/>
  <c r="HR33" i="41"/>
  <c r="HQ33" i="41"/>
  <c r="HP33" i="41"/>
  <c r="HO33" i="41"/>
  <c r="HN33" i="41"/>
  <c r="HS32" i="41"/>
  <c r="HR32" i="41"/>
  <c r="HQ32" i="41"/>
  <c r="HP32" i="41"/>
  <c r="HO32" i="41"/>
  <c r="HN32" i="41"/>
  <c r="HS31" i="41"/>
  <c r="HR31" i="41"/>
  <c r="HQ31" i="41"/>
  <c r="HP31" i="41"/>
  <c r="HO31" i="41"/>
  <c r="HN31" i="41"/>
  <c r="HS30" i="41"/>
  <c r="HR30" i="41"/>
  <c r="HQ30" i="41"/>
  <c r="HP30" i="41"/>
  <c r="HO30" i="41"/>
  <c r="HN30" i="41"/>
  <c r="HS29" i="41"/>
  <c r="HR29" i="41"/>
  <c r="HQ29" i="41"/>
  <c r="HP29" i="41"/>
  <c r="HO29" i="41"/>
  <c r="HN29" i="41"/>
  <c r="HS28" i="41"/>
  <c r="HR28" i="41"/>
  <c r="HQ28" i="41"/>
  <c r="HP28" i="41"/>
  <c r="HO28" i="41"/>
  <c r="HN28" i="41"/>
  <c r="HT28" i="41" s="1"/>
  <c r="HS27" i="41"/>
  <c r="HR27" i="41"/>
  <c r="HQ27" i="41"/>
  <c r="HP27" i="41"/>
  <c r="HO27" i="41"/>
  <c r="HN27" i="41"/>
  <c r="HS26" i="41"/>
  <c r="HR26" i="41"/>
  <c r="HQ26" i="41"/>
  <c r="HP26" i="41"/>
  <c r="HO26" i="41"/>
  <c r="HN26" i="41"/>
  <c r="HS25" i="41"/>
  <c r="HR25" i="41"/>
  <c r="HQ25" i="41"/>
  <c r="HP25" i="41"/>
  <c r="HO25" i="41"/>
  <c r="HN25" i="41"/>
  <c r="HS24" i="41"/>
  <c r="HR24" i="41"/>
  <c r="HQ24" i="41"/>
  <c r="HP24" i="41"/>
  <c r="HO24" i="41"/>
  <c r="HN24" i="41"/>
  <c r="HS23" i="41"/>
  <c r="HR23" i="41"/>
  <c r="HQ23" i="41"/>
  <c r="HP23" i="41"/>
  <c r="HO23" i="41"/>
  <c r="HN23" i="41"/>
  <c r="HS22" i="41"/>
  <c r="HR22" i="41"/>
  <c r="HQ22" i="41"/>
  <c r="HP22" i="41"/>
  <c r="HO22" i="41"/>
  <c r="HN22" i="41"/>
  <c r="HS21" i="41"/>
  <c r="HR21" i="41"/>
  <c r="HQ21" i="41"/>
  <c r="HP21" i="41"/>
  <c r="HO21" i="41"/>
  <c r="HN21" i="41"/>
  <c r="HS20" i="41"/>
  <c r="HR20" i="41"/>
  <c r="HQ20" i="41"/>
  <c r="HP20" i="41"/>
  <c r="HO20" i="41"/>
  <c r="HN20" i="41"/>
  <c r="HT20" i="41" s="1"/>
  <c r="HS19" i="41"/>
  <c r="HR19" i="41"/>
  <c r="HQ19" i="41"/>
  <c r="HP19" i="41"/>
  <c r="HO19" i="41"/>
  <c r="HN19" i="41"/>
  <c r="HS18" i="41"/>
  <c r="HR18" i="41"/>
  <c r="HQ18" i="41"/>
  <c r="HP18" i="41"/>
  <c r="HO18" i="41"/>
  <c r="HN18" i="41"/>
  <c r="HT18" i="41" s="1"/>
  <c r="HS17" i="41"/>
  <c r="HR17" i="41"/>
  <c r="HQ17" i="41"/>
  <c r="HP17" i="41"/>
  <c r="HO17" i="41"/>
  <c r="HN17" i="41"/>
  <c r="HS16" i="41"/>
  <c r="HR16" i="41"/>
  <c r="HQ16" i="41"/>
  <c r="HP16" i="41"/>
  <c r="HO16" i="41"/>
  <c r="HN16" i="41"/>
  <c r="HS15" i="41"/>
  <c r="HR15" i="41"/>
  <c r="HQ15" i="41"/>
  <c r="HP15" i="41"/>
  <c r="HO15" i="41"/>
  <c r="HN15" i="41"/>
  <c r="HS14" i="41"/>
  <c r="HR14" i="41"/>
  <c r="HQ14" i="41"/>
  <c r="HP14" i="41"/>
  <c r="HO14" i="41"/>
  <c r="HN14" i="41"/>
  <c r="HT14" i="41" s="1"/>
  <c r="HS13" i="41"/>
  <c r="HR13" i="41"/>
  <c r="HQ13" i="41"/>
  <c r="HP13" i="41"/>
  <c r="HO13" i="41"/>
  <c r="HN13" i="41"/>
  <c r="HC154" i="41"/>
  <c r="HB154" i="41"/>
  <c r="HA154" i="41"/>
  <c r="GZ154" i="41"/>
  <c r="GY154" i="41"/>
  <c r="GX154" i="41"/>
  <c r="HC153" i="41"/>
  <c r="HB153" i="41"/>
  <c r="HA153" i="41"/>
  <c r="GZ153" i="41"/>
  <c r="GY153" i="41"/>
  <c r="GX153" i="41"/>
  <c r="HC152" i="41"/>
  <c r="HB152" i="41"/>
  <c r="HA152" i="41"/>
  <c r="GZ152" i="41"/>
  <c r="GY152" i="41"/>
  <c r="GX152" i="41"/>
  <c r="HC151" i="41"/>
  <c r="HB151" i="41"/>
  <c r="HA151" i="41"/>
  <c r="GZ151" i="41"/>
  <c r="GY151" i="41"/>
  <c r="GX151" i="41"/>
  <c r="HC150" i="41"/>
  <c r="HB150" i="41"/>
  <c r="HA150" i="41"/>
  <c r="GZ150" i="41"/>
  <c r="GY150" i="41"/>
  <c r="GX150" i="41"/>
  <c r="HC149" i="41"/>
  <c r="HB149" i="41"/>
  <c r="HA149" i="41"/>
  <c r="GZ149" i="41"/>
  <c r="GY149" i="41"/>
  <c r="GX149" i="41"/>
  <c r="HC148" i="41"/>
  <c r="HB148" i="41"/>
  <c r="HA148" i="41"/>
  <c r="GZ148" i="41"/>
  <c r="GY148" i="41"/>
  <c r="GX148" i="41"/>
  <c r="HC147" i="41"/>
  <c r="HB147" i="41"/>
  <c r="HA147" i="41"/>
  <c r="GZ147" i="41"/>
  <c r="GY147" i="41"/>
  <c r="GX147" i="41"/>
  <c r="HC146" i="41"/>
  <c r="HB146" i="41"/>
  <c r="HA146" i="41"/>
  <c r="GZ146" i="41"/>
  <c r="GY146" i="41"/>
  <c r="GX146" i="41"/>
  <c r="HD146" i="41" s="1"/>
  <c r="HC145" i="41"/>
  <c r="HB145" i="41"/>
  <c r="HA145" i="41"/>
  <c r="GZ145" i="41"/>
  <c r="GY145" i="41"/>
  <c r="GX145" i="41"/>
  <c r="HC144" i="41"/>
  <c r="HB144" i="41"/>
  <c r="HA144" i="41"/>
  <c r="GZ144" i="41"/>
  <c r="GY144" i="41"/>
  <c r="GX144" i="41"/>
  <c r="HC143" i="41"/>
  <c r="HB143" i="41"/>
  <c r="HA143" i="41"/>
  <c r="GZ143" i="41"/>
  <c r="GY143" i="41"/>
  <c r="GX143" i="41"/>
  <c r="HC142" i="41"/>
  <c r="HB142" i="41"/>
  <c r="HA142" i="41"/>
  <c r="GZ142" i="41"/>
  <c r="HD142" i="41" s="1"/>
  <c r="GY142" i="41"/>
  <c r="GX142" i="41"/>
  <c r="HC141" i="41"/>
  <c r="HB141" i="41"/>
  <c r="HA141" i="41"/>
  <c r="GZ141" i="41"/>
  <c r="GY141" i="41"/>
  <c r="GX141" i="41"/>
  <c r="HC140" i="41"/>
  <c r="HB140" i="41"/>
  <c r="HA140" i="41"/>
  <c r="GZ140" i="41"/>
  <c r="GY140" i="41"/>
  <c r="GX140" i="41"/>
  <c r="HC139" i="41"/>
  <c r="HB139" i="41"/>
  <c r="HA139" i="41"/>
  <c r="GZ139" i="41"/>
  <c r="GY139" i="41"/>
  <c r="GX139" i="41"/>
  <c r="HC138" i="41"/>
  <c r="HB138" i="41"/>
  <c r="HA138" i="41"/>
  <c r="GZ138" i="41"/>
  <c r="GY138" i="41"/>
  <c r="GX138" i="41"/>
  <c r="HC137" i="41"/>
  <c r="HB137" i="41"/>
  <c r="HA137" i="41"/>
  <c r="GZ137" i="41"/>
  <c r="GY137" i="41"/>
  <c r="GX137" i="41"/>
  <c r="HC136" i="41"/>
  <c r="HB136" i="41"/>
  <c r="HA136" i="41"/>
  <c r="GZ136" i="41"/>
  <c r="GY136" i="41"/>
  <c r="GX136" i="41"/>
  <c r="HC135" i="41"/>
  <c r="HB135" i="41"/>
  <c r="HA135" i="41"/>
  <c r="GZ135" i="41"/>
  <c r="GY135" i="41"/>
  <c r="GX135" i="41"/>
  <c r="HC134" i="41"/>
  <c r="HB134" i="41"/>
  <c r="HA134" i="41"/>
  <c r="GZ134" i="41"/>
  <c r="GY134" i="41"/>
  <c r="GX134" i="41"/>
  <c r="HC133" i="41"/>
  <c r="HB133" i="41"/>
  <c r="HA133" i="41"/>
  <c r="GZ133" i="41"/>
  <c r="GY133" i="41"/>
  <c r="GX133" i="41"/>
  <c r="HC132" i="41"/>
  <c r="HB132" i="41"/>
  <c r="HA132" i="41"/>
  <c r="GZ132" i="41"/>
  <c r="GY132" i="41"/>
  <c r="GX132" i="41"/>
  <c r="HD131" i="41"/>
  <c r="HC131" i="41"/>
  <c r="HB131" i="41"/>
  <c r="HA131" i="41"/>
  <c r="GZ131" i="41"/>
  <c r="GY131" i="41"/>
  <c r="GX131" i="41"/>
  <c r="HC130" i="41"/>
  <c r="HB130" i="41"/>
  <c r="HA130" i="41"/>
  <c r="GZ130" i="41"/>
  <c r="GY130" i="41"/>
  <c r="GX130" i="41"/>
  <c r="HC129" i="41"/>
  <c r="HB129" i="41"/>
  <c r="HA129" i="41"/>
  <c r="GZ129" i="41"/>
  <c r="GY129" i="41"/>
  <c r="GX129" i="41"/>
  <c r="HC128" i="41"/>
  <c r="HB128" i="41"/>
  <c r="HA128" i="41"/>
  <c r="GZ128" i="41"/>
  <c r="GY128" i="41"/>
  <c r="GX128" i="41"/>
  <c r="HC127" i="41"/>
  <c r="HB127" i="41"/>
  <c r="HA127" i="41"/>
  <c r="GZ127" i="41"/>
  <c r="GY127" i="41"/>
  <c r="GX127" i="41"/>
  <c r="HC126" i="41"/>
  <c r="HB126" i="41"/>
  <c r="HA126" i="41"/>
  <c r="GZ126" i="41"/>
  <c r="GY126" i="41"/>
  <c r="GX126" i="41"/>
  <c r="HC125" i="41"/>
  <c r="HB125" i="41"/>
  <c r="HA125" i="41"/>
  <c r="GZ125" i="41"/>
  <c r="GY125" i="41"/>
  <c r="GX125" i="41"/>
  <c r="HC124" i="41"/>
  <c r="HB124" i="41"/>
  <c r="HA124" i="41"/>
  <c r="GZ124" i="41"/>
  <c r="GY124" i="41"/>
  <c r="GX124" i="41"/>
  <c r="HC123" i="41"/>
  <c r="HB123" i="41"/>
  <c r="HA123" i="41"/>
  <c r="GZ123" i="41"/>
  <c r="GY123" i="41"/>
  <c r="GX123" i="41"/>
  <c r="HD123" i="41" s="1"/>
  <c r="HC122" i="41"/>
  <c r="HB122" i="41"/>
  <c r="HA122" i="41"/>
  <c r="GZ122" i="41"/>
  <c r="GY122" i="41"/>
  <c r="GX122" i="41"/>
  <c r="HC121" i="41"/>
  <c r="HB121" i="41"/>
  <c r="HA121" i="41"/>
  <c r="GZ121" i="41"/>
  <c r="GY121" i="41"/>
  <c r="GX121" i="41"/>
  <c r="HC120" i="41"/>
  <c r="HB120" i="41"/>
  <c r="HA120" i="41"/>
  <c r="GZ120" i="41"/>
  <c r="GY120" i="41"/>
  <c r="GX120" i="41"/>
  <c r="HC119" i="41"/>
  <c r="HB119" i="41"/>
  <c r="HA119" i="41"/>
  <c r="GZ119" i="41"/>
  <c r="GY119" i="41"/>
  <c r="GX119" i="41"/>
  <c r="HC118" i="41"/>
  <c r="HB118" i="41"/>
  <c r="HA118" i="41"/>
  <c r="GZ118" i="41"/>
  <c r="GY118" i="41"/>
  <c r="GX118" i="41"/>
  <c r="HC117" i="41"/>
  <c r="HB117" i="41"/>
  <c r="HA117" i="41"/>
  <c r="GZ117" i="41"/>
  <c r="GY117" i="41"/>
  <c r="GX117" i="41"/>
  <c r="HC116" i="41"/>
  <c r="HB116" i="41"/>
  <c r="HA116" i="41"/>
  <c r="GZ116" i="41"/>
  <c r="GY116" i="41"/>
  <c r="GX116" i="41"/>
  <c r="HC115" i="41"/>
  <c r="HB115" i="41"/>
  <c r="HA115" i="41"/>
  <c r="GZ115" i="41"/>
  <c r="GY115" i="41"/>
  <c r="GX115" i="41"/>
  <c r="HD115" i="41" s="1"/>
  <c r="HC114" i="41"/>
  <c r="HB114" i="41"/>
  <c r="HA114" i="41"/>
  <c r="GZ114" i="41"/>
  <c r="GY114" i="41"/>
  <c r="GX114" i="41"/>
  <c r="HC113" i="41"/>
  <c r="HB113" i="41"/>
  <c r="HA113" i="41"/>
  <c r="GZ113" i="41"/>
  <c r="GY113" i="41"/>
  <c r="GX113" i="41"/>
  <c r="HC112" i="41"/>
  <c r="HB112" i="41"/>
  <c r="HA112" i="41"/>
  <c r="GZ112" i="41"/>
  <c r="GY112" i="41"/>
  <c r="GX112" i="41"/>
  <c r="HC111" i="41"/>
  <c r="HB111" i="41"/>
  <c r="HA111" i="41"/>
  <c r="GZ111" i="41"/>
  <c r="GY111" i="41"/>
  <c r="GX111" i="41"/>
  <c r="HC110" i="41"/>
  <c r="HB110" i="41"/>
  <c r="HA110" i="41"/>
  <c r="GZ110" i="41"/>
  <c r="GY110" i="41"/>
  <c r="GX110" i="41"/>
  <c r="HC109" i="41"/>
  <c r="HB109" i="41"/>
  <c r="HA109" i="41"/>
  <c r="GZ109" i="41"/>
  <c r="GY109" i="41"/>
  <c r="GX109" i="41"/>
  <c r="HC108" i="41"/>
  <c r="HB108" i="41"/>
  <c r="HA108" i="41"/>
  <c r="GZ108" i="41"/>
  <c r="GY108" i="41"/>
  <c r="GX108" i="41"/>
  <c r="HC107" i="41"/>
  <c r="HB107" i="41"/>
  <c r="HA107" i="41"/>
  <c r="GZ107" i="41"/>
  <c r="GY107" i="41"/>
  <c r="GX107" i="41"/>
  <c r="HC106" i="41"/>
  <c r="HB106" i="41"/>
  <c r="HA106" i="41"/>
  <c r="GZ106" i="41"/>
  <c r="GY106" i="41"/>
  <c r="GX106" i="41"/>
  <c r="HC105" i="41"/>
  <c r="HB105" i="41"/>
  <c r="HA105" i="41"/>
  <c r="GZ105" i="41"/>
  <c r="GY105" i="41"/>
  <c r="GX105" i="41"/>
  <c r="HC104" i="41"/>
  <c r="HB104" i="41"/>
  <c r="HA104" i="41"/>
  <c r="GZ104" i="41"/>
  <c r="GY104" i="41"/>
  <c r="GX104" i="41"/>
  <c r="HC103" i="41"/>
  <c r="HB103" i="41"/>
  <c r="HA103" i="41"/>
  <c r="GZ103" i="41"/>
  <c r="GY103" i="41"/>
  <c r="GX103" i="41"/>
  <c r="HC102" i="41"/>
  <c r="HB102" i="41"/>
  <c r="HA102" i="41"/>
  <c r="GZ102" i="41"/>
  <c r="GY102" i="41"/>
  <c r="GX102" i="41"/>
  <c r="HD101" i="41"/>
  <c r="HC101" i="41"/>
  <c r="HB101" i="41"/>
  <c r="HA101" i="41"/>
  <c r="GZ101" i="41"/>
  <c r="GY101" i="41"/>
  <c r="GX101" i="41"/>
  <c r="HC100" i="41"/>
  <c r="HB100" i="41"/>
  <c r="HA100" i="41"/>
  <c r="GZ100" i="41"/>
  <c r="GY100" i="41"/>
  <c r="GX100" i="41"/>
  <c r="HC99" i="41"/>
  <c r="HB99" i="41"/>
  <c r="HA99" i="41"/>
  <c r="GZ99" i="41"/>
  <c r="GY99" i="41"/>
  <c r="GX99" i="41"/>
  <c r="HC98" i="41"/>
  <c r="HB98" i="41"/>
  <c r="HA98" i="41"/>
  <c r="GZ98" i="41"/>
  <c r="GY98" i="41"/>
  <c r="GX98" i="41"/>
  <c r="HC97" i="41"/>
  <c r="HB97" i="41"/>
  <c r="HA97" i="41"/>
  <c r="GZ97" i="41"/>
  <c r="GY97" i="41"/>
  <c r="GX97" i="41"/>
  <c r="HC96" i="41"/>
  <c r="HB96" i="41"/>
  <c r="HA96" i="41"/>
  <c r="GZ96" i="41"/>
  <c r="GY96" i="41"/>
  <c r="GX96" i="41"/>
  <c r="HC95" i="41"/>
  <c r="HB95" i="41"/>
  <c r="HA95" i="41"/>
  <c r="GZ95" i="41"/>
  <c r="GY95" i="41"/>
  <c r="GX95" i="41"/>
  <c r="HC94" i="41"/>
  <c r="HB94" i="41"/>
  <c r="HA94" i="41"/>
  <c r="GZ94" i="41"/>
  <c r="GY94" i="41"/>
  <c r="GX94" i="41"/>
  <c r="HD94" i="41" s="1"/>
  <c r="HC93" i="41"/>
  <c r="HB93" i="41"/>
  <c r="HA93" i="41"/>
  <c r="GZ93" i="41"/>
  <c r="GY93" i="41"/>
  <c r="GX93" i="41"/>
  <c r="HC92" i="41"/>
  <c r="HB92" i="41"/>
  <c r="HA92" i="41"/>
  <c r="GZ92" i="41"/>
  <c r="GY92" i="41"/>
  <c r="GX92" i="41"/>
  <c r="HC91" i="41"/>
  <c r="HB91" i="41"/>
  <c r="HA91" i="41"/>
  <c r="GZ91" i="41"/>
  <c r="GY91" i="41"/>
  <c r="GX91" i="41"/>
  <c r="HC90" i="41"/>
  <c r="HB90" i="41"/>
  <c r="HA90" i="41"/>
  <c r="HD90" i="41" s="1"/>
  <c r="GZ90" i="41"/>
  <c r="GY90" i="41"/>
  <c r="GX90" i="41"/>
  <c r="HC89" i="41"/>
  <c r="HB89" i="41"/>
  <c r="HA89" i="41"/>
  <c r="GZ89" i="41"/>
  <c r="GY89" i="41"/>
  <c r="GX89" i="41"/>
  <c r="HC88" i="41"/>
  <c r="HB88" i="41"/>
  <c r="HA88" i="41"/>
  <c r="GZ88" i="41"/>
  <c r="GY88" i="41"/>
  <c r="GX88" i="41"/>
  <c r="HC87" i="41"/>
  <c r="HB87" i="41"/>
  <c r="HA87" i="41"/>
  <c r="GZ87" i="41"/>
  <c r="GY87" i="41"/>
  <c r="GX87" i="41"/>
  <c r="HC86" i="41"/>
  <c r="HB86" i="41"/>
  <c r="HA86" i="41"/>
  <c r="GZ86" i="41"/>
  <c r="GY86" i="41"/>
  <c r="GX86" i="41"/>
  <c r="HD85" i="41"/>
  <c r="HC85" i="41"/>
  <c r="HB85" i="41"/>
  <c r="HA85" i="41"/>
  <c r="GZ85" i="41"/>
  <c r="GY85" i="41"/>
  <c r="GX85" i="41"/>
  <c r="HC84" i="41"/>
  <c r="HB84" i="41"/>
  <c r="HA84" i="41"/>
  <c r="GZ84" i="41"/>
  <c r="GY84" i="41"/>
  <c r="GX84" i="41"/>
  <c r="HC83" i="41"/>
  <c r="HB83" i="41"/>
  <c r="HA83" i="41"/>
  <c r="GZ83" i="41"/>
  <c r="GY83" i="41"/>
  <c r="GX83" i="41"/>
  <c r="HC82" i="41"/>
  <c r="HB82" i="41"/>
  <c r="HA82" i="41"/>
  <c r="GZ82" i="41"/>
  <c r="GY82" i="41"/>
  <c r="GX82" i="41"/>
  <c r="HC81" i="41"/>
  <c r="HB81" i="41"/>
  <c r="HA81" i="41"/>
  <c r="GZ81" i="41"/>
  <c r="HD81" i="41" s="1"/>
  <c r="GY81" i="41"/>
  <c r="GX81" i="41"/>
  <c r="HC80" i="41"/>
  <c r="HB80" i="41"/>
  <c r="HA80" i="41"/>
  <c r="GZ80" i="41"/>
  <c r="GY80" i="41"/>
  <c r="GX80" i="41"/>
  <c r="HC79" i="41"/>
  <c r="HB79" i="41"/>
  <c r="HA79" i="41"/>
  <c r="GZ79" i="41"/>
  <c r="GY79" i="41"/>
  <c r="GX79" i="41"/>
  <c r="HC78" i="41"/>
  <c r="HB78" i="41"/>
  <c r="HA78" i="41"/>
  <c r="GZ78" i="41"/>
  <c r="GY78" i="41"/>
  <c r="GX78" i="41"/>
  <c r="HD78" i="41" s="1"/>
  <c r="HC77" i="41"/>
  <c r="HB77" i="41"/>
  <c r="HA77" i="41"/>
  <c r="HD77" i="41" s="1"/>
  <c r="GZ77" i="41"/>
  <c r="GY77" i="41"/>
  <c r="GX77" i="41"/>
  <c r="HC76" i="41"/>
  <c r="HB76" i="41"/>
  <c r="HA76" i="41"/>
  <c r="GZ76" i="41"/>
  <c r="GY76" i="41"/>
  <c r="GX76" i="41"/>
  <c r="HC75" i="41"/>
  <c r="HB75" i="41"/>
  <c r="HA75" i="41"/>
  <c r="GZ75" i="41"/>
  <c r="GY75" i="41"/>
  <c r="GX75" i="41"/>
  <c r="HC74" i="41"/>
  <c r="HB74" i="41"/>
  <c r="HA74" i="41"/>
  <c r="GZ74" i="41"/>
  <c r="GY74" i="41"/>
  <c r="GX74" i="41"/>
  <c r="HC73" i="41"/>
  <c r="HB73" i="41"/>
  <c r="HA73" i="41"/>
  <c r="GZ73" i="41"/>
  <c r="GY73" i="41"/>
  <c r="GX73" i="41"/>
  <c r="HC72" i="41"/>
  <c r="HB72" i="41"/>
  <c r="HA72" i="41"/>
  <c r="GZ72" i="41"/>
  <c r="GY72" i="41"/>
  <c r="GX72" i="41"/>
  <c r="HC71" i="41"/>
  <c r="HB71" i="41"/>
  <c r="HA71" i="41"/>
  <c r="GZ71" i="41"/>
  <c r="GY71" i="41"/>
  <c r="GX71" i="41"/>
  <c r="HC70" i="41"/>
  <c r="HB70" i="41"/>
  <c r="HA70" i="41"/>
  <c r="GZ70" i="41"/>
  <c r="GY70" i="41"/>
  <c r="GX70" i="41"/>
  <c r="HC69" i="41"/>
  <c r="HB69" i="41"/>
  <c r="HA69" i="41"/>
  <c r="GZ69" i="41"/>
  <c r="GY69" i="41"/>
  <c r="GX69" i="41"/>
  <c r="HD69" i="41" s="1"/>
  <c r="HC68" i="41"/>
  <c r="HB68" i="41"/>
  <c r="HA68" i="41"/>
  <c r="GZ68" i="41"/>
  <c r="GY68" i="41"/>
  <c r="GX68" i="41"/>
  <c r="HC67" i="41"/>
  <c r="HB67" i="41"/>
  <c r="HA67" i="41"/>
  <c r="GZ67" i="41"/>
  <c r="GY67" i="41"/>
  <c r="GX67" i="41"/>
  <c r="HC66" i="41"/>
  <c r="HB66" i="41"/>
  <c r="HA66" i="41"/>
  <c r="GZ66" i="41"/>
  <c r="GY66" i="41"/>
  <c r="GX66" i="41"/>
  <c r="HC65" i="41"/>
  <c r="HB65" i="41"/>
  <c r="HA65" i="41"/>
  <c r="GZ65" i="41"/>
  <c r="GY65" i="41"/>
  <c r="GX65" i="41"/>
  <c r="HC64" i="41"/>
  <c r="HB64" i="41"/>
  <c r="HA64" i="41"/>
  <c r="GZ64" i="41"/>
  <c r="GY64" i="41"/>
  <c r="GX64" i="41"/>
  <c r="HC63" i="41"/>
  <c r="HB63" i="41"/>
  <c r="HA63" i="41"/>
  <c r="GZ63" i="41"/>
  <c r="GY63" i="41"/>
  <c r="GX63" i="41"/>
  <c r="HC62" i="41"/>
  <c r="HB62" i="41"/>
  <c r="HA62" i="41"/>
  <c r="GZ62" i="41"/>
  <c r="GY62" i="41"/>
  <c r="GX62" i="41"/>
  <c r="HC61" i="41"/>
  <c r="HB61" i="41"/>
  <c r="HA61" i="41"/>
  <c r="GZ61" i="41"/>
  <c r="GY61" i="41"/>
  <c r="GX61" i="41"/>
  <c r="HD61" i="41" s="1"/>
  <c r="HC60" i="41"/>
  <c r="HB60" i="41"/>
  <c r="HA60" i="41"/>
  <c r="GZ60" i="41"/>
  <c r="GY60" i="41"/>
  <c r="GX60" i="41"/>
  <c r="HC59" i="41"/>
  <c r="HB59" i="41"/>
  <c r="HA59" i="41"/>
  <c r="GZ59" i="41"/>
  <c r="GY59" i="41"/>
  <c r="GX59" i="41"/>
  <c r="HC58" i="41"/>
  <c r="HB58" i="41"/>
  <c r="HA58" i="41"/>
  <c r="GZ58" i="41"/>
  <c r="GY58" i="41"/>
  <c r="GX58" i="41"/>
  <c r="HC57" i="41"/>
  <c r="HB57" i="41"/>
  <c r="HA57" i="41"/>
  <c r="GZ57" i="41"/>
  <c r="GY57" i="41"/>
  <c r="GX57" i="41"/>
  <c r="HC56" i="41"/>
  <c r="HB56" i="41"/>
  <c r="HA56" i="41"/>
  <c r="GZ56" i="41"/>
  <c r="GY56" i="41"/>
  <c r="GX56" i="41"/>
  <c r="HC55" i="41"/>
  <c r="HB55" i="41"/>
  <c r="HA55" i="41"/>
  <c r="GZ55" i="41"/>
  <c r="GY55" i="41"/>
  <c r="GX55" i="41"/>
  <c r="HC54" i="41"/>
  <c r="HB54" i="41"/>
  <c r="HA54" i="41"/>
  <c r="GZ54" i="41"/>
  <c r="GY54" i="41"/>
  <c r="GX54" i="41"/>
  <c r="HC53" i="41"/>
  <c r="HB53" i="41"/>
  <c r="HA53" i="41"/>
  <c r="GZ53" i="41"/>
  <c r="GY53" i="41"/>
  <c r="GX53" i="41"/>
  <c r="HC52" i="41"/>
  <c r="HB52" i="41"/>
  <c r="HA52" i="41"/>
  <c r="GZ52" i="41"/>
  <c r="GY52" i="41"/>
  <c r="GX52" i="41"/>
  <c r="HC51" i="41"/>
  <c r="HB51" i="41"/>
  <c r="HA51" i="41"/>
  <c r="GZ51" i="41"/>
  <c r="GY51" i="41"/>
  <c r="GX51" i="41"/>
  <c r="HC50" i="41"/>
  <c r="HB50" i="41"/>
  <c r="HA50" i="41"/>
  <c r="GZ50" i="41"/>
  <c r="GY50" i="41"/>
  <c r="GX50" i="41"/>
  <c r="HC49" i="41"/>
  <c r="HB49" i="41"/>
  <c r="HA49" i="41"/>
  <c r="GZ49" i="41"/>
  <c r="HD49" i="41" s="1"/>
  <c r="GY49" i="41"/>
  <c r="GX49" i="41"/>
  <c r="HC48" i="41"/>
  <c r="HB48" i="41"/>
  <c r="HA48" i="41"/>
  <c r="GZ48" i="41"/>
  <c r="GY48" i="41"/>
  <c r="GX48" i="41"/>
  <c r="HC47" i="41"/>
  <c r="HB47" i="41"/>
  <c r="HA47" i="41"/>
  <c r="GZ47" i="41"/>
  <c r="GY47" i="41"/>
  <c r="GX47" i="41"/>
  <c r="HC46" i="41"/>
  <c r="HB46" i="41"/>
  <c r="HA46" i="41"/>
  <c r="GZ46" i="41"/>
  <c r="GY46" i="41"/>
  <c r="GX46" i="41"/>
  <c r="HC45" i="41"/>
  <c r="HB45" i="41"/>
  <c r="HA45" i="41"/>
  <c r="GZ45" i="41"/>
  <c r="GY45" i="41"/>
  <c r="GX45" i="41"/>
  <c r="HC44" i="41"/>
  <c r="HB44" i="41"/>
  <c r="HA44" i="41"/>
  <c r="GZ44" i="41"/>
  <c r="GY44" i="41"/>
  <c r="GX44" i="41"/>
  <c r="HC43" i="41"/>
  <c r="HB43" i="41"/>
  <c r="HA43" i="41"/>
  <c r="GZ43" i="41"/>
  <c r="GY43" i="41"/>
  <c r="GX43" i="41"/>
  <c r="HC42" i="41"/>
  <c r="HB42" i="41"/>
  <c r="HA42" i="41"/>
  <c r="GZ42" i="41"/>
  <c r="GY42" i="41"/>
  <c r="GX42" i="41"/>
  <c r="HC41" i="41"/>
  <c r="HB41" i="41"/>
  <c r="HA41" i="41"/>
  <c r="GZ41" i="41"/>
  <c r="HD41" i="41" s="1"/>
  <c r="GY41" i="41"/>
  <c r="GX41" i="41"/>
  <c r="HC40" i="41"/>
  <c r="HB40" i="41"/>
  <c r="HA40" i="41"/>
  <c r="GZ40" i="41"/>
  <c r="GY40" i="41"/>
  <c r="GX40" i="41"/>
  <c r="HC39" i="41"/>
  <c r="HB39" i="41"/>
  <c r="HA39" i="41"/>
  <c r="GZ39" i="41"/>
  <c r="GY39" i="41"/>
  <c r="GX39" i="41"/>
  <c r="HC38" i="41"/>
  <c r="HB38" i="41"/>
  <c r="HA38" i="41"/>
  <c r="GZ38" i="41"/>
  <c r="GY38" i="41"/>
  <c r="GX38" i="41"/>
  <c r="HC37" i="41"/>
  <c r="HB37" i="41"/>
  <c r="HA37" i="41"/>
  <c r="GZ37" i="41"/>
  <c r="GY37" i="41"/>
  <c r="GX37" i="41"/>
  <c r="HD37" i="41" s="1"/>
  <c r="HC36" i="41"/>
  <c r="HB36" i="41"/>
  <c r="HA36" i="41"/>
  <c r="GZ36" i="41"/>
  <c r="GY36" i="41"/>
  <c r="GX36" i="41"/>
  <c r="HC35" i="41"/>
  <c r="HB35" i="41"/>
  <c r="HA35" i="41"/>
  <c r="GZ35" i="41"/>
  <c r="GY35" i="41"/>
  <c r="GX35" i="41"/>
  <c r="HC34" i="41"/>
  <c r="HB34" i="41"/>
  <c r="HA34" i="41"/>
  <c r="GZ34" i="41"/>
  <c r="GY34" i="41"/>
  <c r="GX34" i="41"/>
  <c r="HC33" i="41"/>
  <c r="HB33" i="41"/>
  <c r="HA33" i="41"/>
  <c r="GZ33" i="41"/>
  <c r="GY33" i="41"/>
  <c r="GX33" i="41"/>
  <c r="HC32" i="41"/>
  <c r="HB32" i="41"/>
  <c r="HA32" i="41"/>
  <c r="GZ32" i="41"/>
  <c r="GY32" i="41"/>
  <c r="GX32" i="41"/>
  <c r="HC31" i="41"/>
  <c r="HB31" i="41"/>
  <c r="HA31" i="41"/>
  <c r="GZ31" i="41"/>
  <c r="GY31" i="41"/>
  <c r="GX31" i="41"/>
  <c r="HC30" i="41"/>
  <c r="HB30" i="41"/>
  <c r="HA30" i="41"/>
  <c r="GZ30" i="41"/>
  <c r="GY30" i="41"/>
  <c r="GX30" i="41"/>
  <c r="HC29" i="41"/>
  <c r="HB29" i="41"/>
  <c r="HA29" i="41"/>
  <c r="GZ29" i="41"/>
  <c r="GY29" i="41"/>
  <c r="GX29" i="41"/>
  <c r="HC28" i="41"/>
  <c r="HB28" i="41"/>
  <c r="HA28" i="41"/>
  <c r="GZ28" i="41"/>
  <c r="GY28" i="41"/>
  <c r="GX28" i="41"/>
  <c r="HC27" i="41"/>
  <c r="HB27" i="41"/>
  <c r="HA27" i="41"/>
  <c r="GZ27" i="41"/>
  <c r="GY27" i="41"/>
  <c r="GX27" i="41"/>
  <c r="HC26" i="41"/>
  <c r="HB26" i="41"/>
  <c r="HA26" i="41"/>
  <c r="GZ26" i="41"/>
  <c r="GY26" i="41"/>
  <c r="GX26" i="41"/>
  <c r="HC25" i="41"/>
  <c r="HB25" i="41"/>
  <c r="HA25" i="41"/>
  <c r="GZ25" i="41"/>
  <c r="HD25" i="41" s="1"/>
  <c r="GY25" i="41"/>
  <c r="GX25" i="41"/>
  <c r="HC24" i="41"/>
  <c r="HB24" i="41"/>
  <c r="HA24" i="41"/>
  <c r="GZ24" i="41"/>
  <c r="GY24" i="41"/>
  <c r="GX24" i="41"/>
  <c r="HC23" i="41"/>
  <c r="HB23" i="41"/>
  <c r="HA23" i="41"/>
  <c r="GZ23" i="41"/>
  <c r="GY23" i="41"/>
  <c r="GX23" i="41"/>
  <c r="HC22" i="41"/>
  <c r="HB22" i="41"/>
  <c r="HA22" i="41"/>
  <c r="GZ22" i="41"/>
  <c r="GY22" i="41"/>
  <c r="GX22" i="41"/>
  <c r="HC21" i="41"/>
  <c r="HB21" i="41"/>
  <c r="HA21" i="41"/>
  <c r="HD21" i="41" s="1"/>
  <c r="GZ21" i="41"/>
  <c r="GY21" i="41"/>
  <c r="GX21" i="41"/>
  <c r="HC20" i="41"/>
  <c r="HB20" i="41"/>
  <c r="HA20" i="41"/>
  <c r="GZ20" i="41"/>
  <c r="GY20" i="41"/>
  <c r="GX20" i="41"/>
  <c r="HC19" i="41"/>
  <c r="HB19" i="41"/>
  <c r="HA19" i="41"/>
  <c r="GZ19" i="41"/>
  <c r="GY19" i="41"/>
  <c r="GX19" i="41"/>
  <c r="HC18" i="41"/>
  <c r="HB18" i="41"/>
  <c r="HA18" i="41"/>
  <c r="GZ18" i="41"/>
  <c r="GY18" i="41"/>
  <c r="GX18" i="41"/>
  <c r="HC17" i="41"/>
  <c r="HB17" i="41"/>
  <c r="HA17" i="41"/>
  <c r="GZ17" i="41"/>
  <c r="GY17" i="41"/>
  <c r="GX17" i="41"/>
  <c r="HC16" i="41"/>
  <c r="HB16" i="41"/>
  <c r="HA16" i="41"/>
  <c r="GZ16" i="41"/>
  <c r="GY16" i="41"/>
  <c r="GX16" i="41"/>
  <c r="HC15" i="41"/>
  <c r="HB15" i="41"/>
  <c r="HA15" i="41"/>
  <c r="GZ15" i="41"/>
  <c r="GY15" i="41"/>
  <c r="GX15" i="41"/>
  <c r="HC14" i="41"/>
  <c r="HB14" i="41"/>
  <c r="HA14" i="41"/>
  <c r="GZ14" i="41"/>
  <c r="GY14" i="41"/>
  <c r="GX14" i="41"/>
  <c r="HC13" i="41"/>
  <c r="HB13" i="41"/>
  <c r="HA13" i="41"/>
  <c r="GZ13" i="41"/>
  <c r="GY13" i="41"/>
  <c r="GX13" i="41"/>
  <c r="GM154" i="41"/>
  <c r="GL154" i="41"/>
  <c r="GK154" i="41"/>
  <c r="GJ154" i="41"/>
  <c r="GI154" i="41"/>
  <c r="GH154" i="41"/>
  <c r="GM153" i="41"/>
  <c r="GL153" i="41"/>
  <c r="GK153" i="41"/>
  <c r="GJ153" i="41"/>
  <c r="GI153" i="41"/>
  <c r="GH153" i="41"/>
  <c r="GM152" i="41"/>
  <c r="GL152" i="41"/>
  <c r="GK152" i="41"/>
  <c r="GJ152" i="41"/>
  <c r="GI152" i="41"/>
  <c r="GH152" i="41"/>
  <c r="GM151" i="41"/>
  <c r="GL151" i="41"/>
  <c r="GK151" i="41"/>
  <c r="GJ151" i="41"/>
  <c r="GI151" i="41"/>
  <c r="GH151" i="41"/>
  <c r="GM150" i="41"/>
  <c r="GL150" i="41"/>
  <c r="GK150" i="41"/>
  <c r="GJ150" i="41"/>
  <c r="GI150" i="41"/>
  <c r="GH150" i="41"/>
  <c r="GM149" i="41"/>
  <c r="GL149" i="41"/>
  <c r="GK149" i="41"/>
  <c r="GJ149" i="41"/>
  <c r="GI149" i="41"/>
  <c r="GH149" i="41"/>
  <c r="GN149" i="41" s="1"/>
  <c r="GM148" i="41"/>
  <c r="GL148" i="41"/>
  <c r="GK148" i="41"/>
  <c r="GJ148" i="41"/>
  <c r="GI148" i="41"/>
  <c r="GH148" i="41"/>
  <c r="GM147" i="41"/>
  <c r="GL147" i="41"/>
  <c r="GK147" i="41"/>
  <c r="GJ147" i="41"/>
  <c r="GI147" i="41"/>
  <c r="GH147" i="41"/>
  <c r="GM146" i="41"/>
  <c r="GL146" i="41"/>
  <c r="GK146" i="41"/>
  <c r="GJ146" i="41"/>
  <c r="GI146" i="41"/>
  <c r="GH146" i="41"/>
  <c r="GM145" i="41"/>
  <c r="GL145" i="41"/>
  <c r="GK145" i="41"/>
  <c r="GJ145" i="41"/>
  <c r="GI145" i="41"/>
  <c r="GH145" i="41"/>
  <c r="GM144" i="41"/>
  <c r="GL144" i="41"/>
  <c r="GK144" i="41"/>
  <c r="GJ144" i="41"/>
  <c r="GI144" i="41"/>
  <c r="GH144" i="41"/>
  <c r="GM143" i="41"/>
  <c r="GL143" i="41"/>
  <c r="GK143" i="41"/>
  <c r="GJ143" i="41"/>
  <c r="GI143" i="41"/>
  <c r="GH143" i="41"/>
  <c r="GM142" i="41"/>
  <c r="GL142" i="41"/>
  <c r="GK142" i="41"/>
  <c r="GJ142" i="41"/>
  <c r="GI142" i="41"/>
  <c r="GH142" i="41"/>
  <c r="GM141" i="41"/>
  <c r="GL141" i="41"/>
  <c r="GK141" i="41"/>
  <c r="GJ141" i="41"/>
  <c r="GI141" i="41"/>
  <c r="GH141" i="41"/>
  <c r="GN141" i="41" s="1"/>
  <c r="GM140" i="41"/>
  <c r="GL140" i="41"/>
  <c r="GK140" i="41"/>
  <c r="GJ140" i="41"/>
  <c r="GI140" i="41"/>
  <c r="GH140" i="41"/>
  <c r="GM139" i="41"/>
  <c r="GN139" i="41" s="1"/>
  <c r="GL139" i="41"/>
  <c r="GK139" i="41"/>
  <c r="GJ139" i="41"/>
  <c r="GI139" i="41"/>
  <c r="GH139" i="41"/>
  <c r="GM138" i="41"/>
  <c r="GL138" i="41"/>
  <c r="GK138" i="41"/>
  <c r="GJ138" i="41"/>
  <c r="GI138" i="41"/>
  <c r="GH138" i="41"/>
  <c r="GM137" i="41"/>
  <c r="GL137" i="41"/>
  <c r="GK137" i="41"/>
  <c r="GJ137" i="41"/>
  <c r="GI137" i="41"/>
  <c r="GH137" i="41"/>
  <c r="GM136" i="41"/>
  <c r="GL136" i="41"/>
  <c r="GK136" i="41"/>
  <c r="GJ136" i="41"/>
  <c r="GI136" i="41"/>
  <c r="GH136" i="41"/>
  <c r="GM135" i="41"/>
  <c r="GL135" i="41"/>
  <c r="GK135" i="41"/>
  <c r="GJ135" i="41"/>
  <c r="GI135" i="41"/>
  <c r="GH135" i="41"/>
  <c r="GM134" i="41"/>
  <c r="GL134" i="41"/>
  <c r="GK134" i="41"/>
  <c r="GJ134" i="41"/>
  <c r="GI134" i="41"/>
  <c r="GH134" i="41"/>
  <c r="GM133" i="41"/>
  <c r="GL133" i="41"/>
  <c r="GK133" i="41"/>
  <c r="GJ133" i="41"/>
  <c r="GI133" i="41"/>
  <c r="GH133" i="41"/>
  <c r="GM132" i="41"/>
  <c r="GL132" i="41"/>
  <c r="GK132" i="41"/>
  <c r="GJ132" i="41"/>
  <c r="GI132" i="41"/>
  <c r="GH132" i="41"/>
  <c r="GN132" i="41" s="1"/>
  <c r="GN131" i="41"/>
  <c r="GM131" i="41"/>
  <c r="GL131" i="41"/>
  <c r="GK131" i="41"/>
  <c r="GJ131" i="41"/>
  <c r="GI131" i="41"/>
  <c r="GH131" i="41"/>
  <c r="GM130" i="41"/>
  <c r="GL130" i="41"/>
  <c r="GK130" i="41"/>
  <c r="GJ130" i="41"/>
  <c r="GI130" i="41"/>
  <c r="GH130" i="41"/>
  <c r="GM129" i="41"/>
  <c r="GL129" i="41"/>
  <c r="GK129" i="41"/>
  <c r="GJ129" i="41"/>
  <c r="GI129" i="41"/>
  <c r="GH129" i="41"/>
  <c r="GM128" i="41"/>
  <c r="GL128" i="41"/>
  <c r="GK128" i="41"/>
  <c r="GJ128" i="41"/>
  <c r="GI128" i="41"/>
  <c r="GH128" i="41"/>
  <c r="GM127" i="41"/>
  <c r="GL127" i="41"/>
  <c r="GK127" i="41"/>
  <c r="GJ127" i="41"/>
  <c r="GI127" i="41"/>
  <c r="GH127" i="41"/>
  <c r="GM126" i="41"/>
  <c r="GL126" i="41"/>
  <c r="GK126" i="41"/>
  <c r="GJ126" i="41"/>
  <c r="GI126" i="41"/>
  <c r="GH126" i="41"/>
  <c r="GM125" i="41"/>
  <c r="GL125" i="41"/>
  <c r="GK125" i="41"/>
  <c r="GJ125" i="41"/>
  <c r="GI125" i="41"/>
  <c r="GH125" i="41"/>
  <c r="GM124" i="41"/>
  <c r="GL124" i="41"/>
  <c r="GK124" i="41"/>
  <c r="GJ124" i="41"/>
  <c r="GI124" i="41"/>
  <c r="GH124" i="41"/>
  <c r="GN124" i="41" s="1"/>
  <c r="GM123" i="41"/>
  <c r="GL123" i="41"/>
  <c r="GK123" i="41"/>
  <c r="GJ123" i="41"/>
  <c r="GI123" i="41"/>
  <c r="GH123" i="41"/>
  <c r="GM122" i="41"/>
  <c r="GL122" i="41"/>
  <c r="GK122" i="41"/>
  <c r="GJ122" i="41"/>
  <c r="GI122" i="41"/>
  <c r="GH122" i="41"/>
  <c r="GM121" i="41"/>
  <c r="GL121" i="41"/>
  <c r="GK121" i="41"/>
  <c r="GJ121" i="41"/>
  <c r="GI121" i="41"/>
  <c r="GH121" i="41"/>
  <c r="GM120" i="41"/>
  <c r="GL120" i="41"/>
  <c r="GK120" i="41"/>
  <c r="GJ120" i="41"/>
  <c r="GI120" i="41"/>
  <c r="GH120" i="41"/>
  <c r="GM119" i="41"/>
  <c r="GL119" i="41"/>
  <c r="GK119" i="41"/>
  <c r="GJ119" i="41"/>
  <c r="GN119" i="41" s="1"/>
  <c r="GI119" i="41"/>
  <c r="GH119" i="41"/>
  <c r="GM118" i="41"/>
  <c r="GL118" i="41"/>
  <c r="GK118" i="41"/>
  <c r="GJ118" i="41"/>
  <c r="GI118" i="41"/>
  <c r="GH118" i="41"/>
  <c r="GM117" i="41"/>
  <c r="GL117" i="41"/>
  <c r="GK117" i="41"/>
  <c r="GJ117" i="41"/>
  <c r="GI117" i="41"/>
  <c r="GH117" i="41"/>
  <c r="GM116" i="41"/>
  <c r="GL116" i="41"/>
  <c r="GK116" i="41"/>
  <c r="GJ116" i="41"/>
  <c r="GI116" i="41"/>
  <c r="GH116" i="41"/>
  <c r="GM115" i="41"/>
  <c r="GL115" i="41"/>
  <c r="GK115" i="41"/>
  <c r="GJ115" i="41"/>
  <c r="GI115" i="41"/>
  <c r="GH115" i="41"/>
  <c r="GN115" i="41" s="1"/>
  <c r="GM114" i="41"/>
  <c r="GL114" i="41"/>
  <c r="GK114" i="41"/>
  <c r="GJ114" i="41"/>
  <c r="GI114" i="41"/>
  <c r="GH114" i="41"/>
  <c r="GM113" i="41"/>
  <c r="GL113" i="41"/>
  <c r="GK113" i="41"/>
  <c r="GJ113" i="41"/>
  <c r="GI113" i="41"/>
  <c r="GH113" i="41"/>
  <c r="GM112" i="41"/>
  <c r="GL112" i="41"/>
  <c r="GK112" i="41"/>
  <c r="GJ112" i="41"/>
  <c r="GI112" i="41"/>
  <c r="GH112" i="41"/>
  <c r="GM111" i="41"/>
  <c r="GL111" i="41"/>
  <c r="GK111" i="41"/>
  <c r="GJ111" i="41"/>
  <c r="GI111" i="41"/>
  <c r="GH111" i="41"/>
  <c r="GM110" i="41"/>
  <c r="GL110" i="41"/>
  <c r="GK110" i="41"/>
  <c r="GJ110" i="41"/>
  <c r="GI110" i="41"/>
  <c r="GH110" i="41"/>
  <c r="GM109" i="41"/>
  <c r="GL109" i="41"/>
  <c r="GK109" i="41"/>
  <c r="GJ109" i="41"/>
  <c r="GI109" i="41"/>
  <c r="GH109" i="41"/>
  <c r="GM108" i="41"/>
  <c r="GL108" i="41"/>
  <c r="GK108" i="41"/>
  <c r="GJ108" i="41"/>
  <c r="GI108" i="41"/>
  <c r="GH108" i="41"/>
  <c r="GM107" i="41"/>
  <c r="GL107" i="41"/>
  <c r="GK107" i="41"/>
  <c r="GJ107" i="41"/>
  <c r="GI107" i="41"/>
  <c r="GH107" i="41"/>
  <c r="GM106" i="41"/>
  <c r="GL106" i="41"/>
  <c r="GK106" i="41"/>
  <c r="GJ106" i="41"/>
  <c r="GI106" i="41"/>
  <c r="GH106" i="41"/>
  <c r="GM105" i="41"/>
  <c r="GL105" i="41"/>
  <c r="GK105" i="41"/>
  <c r="GJ105" i="41"/>
  <c r="GI105" i="41"/>
  <c r="GH105" i="41"/>
  <c r="GM104" i="41"/>
  <c r="GL104" i="41"/>
  <c r="GK104" i="41"/>
  <c r="GJ104" i="41"/>
  <c r="GI104" i="41"/>
  <c r="GH104" i="41"/>
  <c r="GM103" i="41"/>
  <c r="GL103" i="41"/>
  <c r="GK103" i="41"/>
  <c r="GJ103" i="41"/>
  <c r="GI103" i="41"/>
  <c r="GH103" i="41"/>
  <c r="GM102" i="41"/>
  <c r="GL102" i="41"/>
  <c r="GK102" i="41"/>
  <c r="GJ102" i="41"/>
  <c r="GI102" i="41"/>
  <c r="GH102" i="41"/>
  <c r="GM101" i="41"/>
  <c r="GL101" i="41"/>
  <c r="GK101" i="41"/>
  <c r="GJ101" i="41"/>
  <c r="GI101" i="41"/>
  <c r="GH101" i="41"/>
  <c r="GM100" i="41"/>
  <c r="GL100" i="41"/>
  <c r="GK100" i="41"/>
  <c r="GJ100" i="41"/>
  <c r="GI100" i="41"/>
  <c r="GH100" i="41"/>
  <c r="GM99" i="41"/>
  <c r="GL99" i="41"/>
  <c r="GK99" i="41"/>
  <c r="GJ99" i="41"/>
  <c r="GI99" i="41"/>
  <c r="GH99" i="41"/>
  <c r="GN99" i="41" s="1"/>
  <c r="GM98" i="41"/>
  <c r="GL98" i="41"/>
  <c r="GK98" i="41"/>
  <c r="GJ98" i="41"/>
  <c r="GI98" i="41"/>
  <c r="GH98" i="41"/>
  <c r="GM97" i="41"/>
  <c r="GL97" i="41"/>
  <c r="GK97" i="41"/>
  <c r="GJ97" i="41"/>
  <c r="GI97" i="41"/>
  <c r="GH97" i="41"/>
  <c r="GM96" i="41"/>
  <c r="GL96" i="41"/>
  <c r="GK96" i="41"/>
  <c r="GJ96" i="41"/>
  <c r="GI96" i="41"/>
  <c r="GH96" i="41"/>
  <c r="GM95" i="41"/>
  <c r="GL95" i="41"/>
  <c r="GK95" i="41"/>
  <c r="GJ95" i="41"/>
  <c r="GI95" i="41"/>
  <c r="GH95" i="41"/>
  <c r="GM94" i="41"/>
  <c r="GL94" i="41"/>
  <c r="GK94" i="41"/>
  <c r="GJ94" i="41"/>
  <c r="GI94" i="41"/>
  <c r="GH94" i="41"/>
  <c r="GM93" i="41"/>
  <c r="GL93" i="41"/>
  <c r="GK93" i="41"/>
  <c r="GJ93" i="41"/>
  <c r="GI93" i="41"/>
  <c r="GH93" i="41"/>
  <c r="GM92" i="41"/>
  <c r="GL92" i="41"/>
  <c r="GK92" i="41"/>
  <c r="GJ92" i="41"/>
  <c r="GI92" i="41"/>
  <c r="GH92" i="41"/>
  <c r="GM91" i="41"/>
  <c r="GL91" i="41"/>
  <c r="GK91" i="41"/>
  <c r="GJ91" i="41"/>
  <c r="GI91" i="41"/>
  <c r="GN91" i="41" s="1"/>
  <c r="GH91" i="41"/>
  <c r="GM90" i="41"/>
  <c r="GL90" i="41"/>
  <c r="GK90" i="41"/>
  <c r="GJ90" i="41"/>
  <c r="GI90" i="41"/>
  <c r="GH90" i="41"/>
  <c r="GM89" i="41"/>
  <c r="GL89" i="41"/>
  <c r="GK89" i="41"/>
  <c r="GJ89" i="41"/>
  <c r="GI89" i="41"/>
  <c r="GH89" i="41"/>
  <c r="GM88" i="41"/>
  <c r="GL88" i="41"/>
  <c r="GK88" i="41"/>
  <c r="GJ88" i="41"/>
  <c r="GI88" i="41"/>
  <c r="GH88" i="41"/>
  <c r="GM87" i="41"/>
  <c r="GL87" i="41"/>
  <c r="GK87" i="41"/>
  <c r="GJ87" i="41"/>
  <c r="GI87" i="41"/>
  <c r="GH87" i="41"/>
  <c r="GM86" i="41"/>
  <c r="GL86" i="41"/>
  <c r="GK86" i="41"/>
  <c r="GJ86" i="41"/>
  <c r="GI86" i="41"/>
  <c r="GH86" i="41"/>
  <c r="GM85" i="41"/>
  <c r="GL85" i="41"/>
  <c r="GK85" i="41"/>
  <c r="GJ85" i="41"/>
  <c r="GI85" i="41"/>
  <c r="GH85" i="41"/>
  <c r="GM84" i="41"/>
  <c r="GL84" i="41"/>
  <c r="GK84" i="41"/>
  <c r="GJ84" i="41"/>
  <c r="GI84" i="41"/>
  <c r="GH84" i="41"/>
  <c r="GM83" i="41"/>
  <c r="GL83" i="41"/>
  <c r="GK83" i="41"/>
  <c r="GJ83" i="41"/>
  <c r="GI83" i="41"/>
  <c r="GH83" i="41"/>
  <c r="GM82" i="41"/>
  <c r="GL82" i="41"/>
  <c r="GK82" i="41"/>
  <c r="GJ82" i="41"/>
  <c r="GI82" i="41"/>
  <c r="GH82" i="41"/>
  <c r="GM81" i="41"/>
  <c r="GL81" i="41"/>
  <c r="GK81" i="41"/>
  <c r="GJ81" i="41"/>
  <c r="GI81" i="41"/>
  <c r="GH81" i="41"/>
  <c r="GM80" i="41"/>
  <c r="GL80" i="41"/>
  <c r="GK80" i="41"/>
  <c r="GN80" i="41" s="1"/>
  <c r="GJ80" i="41"/>
  <c r="GI80" i="41"/>
  <c r="GH80" i="41"/>
  <c r="GM79" i="41"/>
  <c r="GL79" i="41"/>
  <c r="GK79" i="41"/>
  <c r="GJ79" i="41"/>
  <c r="GI79" i="41"/>
  <c r="GH79" i="41"/>
  <c r="GM78" i="41"/>
  <c r="GL78" i="41"/>
  <c r="GK78" i="41"/>
  <c r="GJ78" i="41"/>
  <c r="GI78" i="41"/>
  <c r="GH78" i="41"/>
  <c r="GM77" i="41"/>
  <c r="GL77" i="41"/>
  <c r="GK77" i="41"/>
  <c r="GJ77" i="41"/>
  <c r="GI77" i="41"/>
  <c r="GH77" i="41"/>
  <c r="GM76" i="41"/>
  <c r="GL76" i="41"/>
  <c r="GK76" i="41"/>
  <c r="GJ76" i="41"/>
  <c r="GI76" i="41"/>
  <c r="GH76" i="41"/>
  <c r="GM75" i="41"/>
  <c r="GL75" i="41"/>
  <c r="GK75" i="41"/>
  <c r="GJ75" i="41"/>
  <c r="GI75" i="41"/>
  <c r="GH75" i="41"/>
  <c r="GN75" i="41" s="1"/>
  <c r="GM74" i="41"/>
  <c r="GL74" i="41"/>
  <c r="GK74" i="41"/>
  <c r="GJ74" i="41"/>
  <c r="GI74" i="41"/>
  <c r="GH74" i="41"/>
  <c r="GM73" i="41"/>
  <c r="GL73" i="41"/>
  <c r="GK73" i="41"/>
  <c r="GJ73" i="41"/>
  <c r="GI73" i="41"/>
  <c r="GH73" i="41"/>
  <c r="GM72" i="41"/>
  <c r="GL72" i="41"/>
  <c r="GK72" i="41"/>
  <c r="GJ72" i="41"/>
  <c r="GI72" i="41"/>
  <c r="GH72" i="41"/>
  <c r="GM71" i="41"/>
  <c r="GL71" i="41"/>
  <c r="GK71" i="41"/>
  <c r="GJ71" i="41"/>
  <c r="GN71" i="41" s="1"/>
  <c r="GI71" i="41"/>
  <c r="GH71" i="41"/>
  <c r="GM70" i="41"/>
  <c r="GL70" i="41"/>
  <c r="GK70" i="41"/>
  <c r="GJ70" i="41"/>
  <c r="GI70" i="41"/>
  <c r="GH70" i="41"/>
  <c r="GN70" i="41" s="1"/>
  <c r="GM69" i="41"/>
  <c r="GL69" i="41"/>
  <c r="GK69" i="41"/>
  <c r="GJ69" i="41"/>
  <c r="GI69" i="41"/>
  <c r="GH69" i="41"/>
  <c r="GM68" i="41"/>
  <c r="GL68" i="41"/>
  <c r="GK68" i="41"/>
  <c r="GJ68" i="41"/>
  <c r="GI68" i="41"/>
  <c r="GH68" i="41"/>
  <c r="GM67" i="41"/>
  <c r="GL67" i="41"/>
  <c r="GK67" i="41"/>
  <c r="GJ67" i="41"/>
  <c r="GI67" i="41"/>
  <c r="GN67" i="41" s="1"/>
  <c r="GH67" i="41"/>
  <c r="GM66" i="41"/>
  <c r="GL66" i="41"/>
  <c r="GK66" i="41"/>
  <c r="GJ66" i="41"/>
  <c r="GI66" i="41"/>
  <c r="GH66" i="41"/>
  <c r="GM65" i="41"/>
  <c r="GL65" i="41"/>
  <c r="GK65" i="41"/>
  <c r="GJ65" i="41"/>
  <c r="GI65" i="41"/>
  <c r="GH65" i="41"/>
  <c r="GM64" i="41"/>
  <c r="GL64" i="41"/>
  <c r="GK64" i="41"/>
  <c r="GJ64" i="41"/>
  <c r="GI64" i="41"/>
  <c r="GH64" i="41"/>
  <c r="GM63" i="41"/>
  <c r="GL63" i="41"/>
  <c r="GK63" i="41"/>
  <c r="GJ63" i="41"/>
  <c r="GI63" i="41"/>
  <c r="GH63" i="41"/>
  <c r="GM62" i="41"/>
  <c r="GL62" i="41"/>
  <c r="GK62" i="41"/>
  <c r="GJ62" i="41"/>
  <c r="GI62" i="41"/>
  <c r="GH62" i="41"/>
  <c r="GM61" i="41"/>
  <c r="GL61" i="41"/>
  <c r="GK61" i="41"/>
  <c r="GJ61" i="41"/>
  <c r="GI61" i="41"/>
  <c r="GH61" i="41"/>
  <c r="GN61" i="41" s="1"/>
  <c r="GM60" i="41"/>
  <c r="GL60" i="41"/>
  <c r="GK60" i="41"/>
  <c r="GJ60" i="41"/>
  <c r="GI60" i="41"/>
  <c r="GH60" i="41"/>
  <c r="GM59" i="41"/>
  <c r="GL59" i="41"/>
  <c r="GK59" i="41"/>
  <c r="GJ59" i="41"/>
  <c r="GI59" i="41"/>
  <c r="GH59" i="41"/>
  <c r="GM58" i="41"/>
  <c r="GL58" i="41"/>
  <c r="GK58" i="41"/>
  <c r="GJ58" i="41"/>
  <c r="GI58" i="41"/>
  <c r="GH58" i="41"/>
  <c r="GM57" i="41"/>
  <c r="GL57" i="41"/>
  <c r="GK57" i="41"/>
  <c r="GJ57" i="41"/>
  <c r="GI57" i="41"/>
  <c r="GH57" i="41"/>
  <c r="GN57" i="41" s="1"/>
  <c r="GM56" i="41"/>
  <c r="GL56" i="41"/>
  <c r="GK56" i="41"/>
  <c r="GJ56" i="41"/>
  <c r="GI56" i="41"/>
  <c r="GH56" i="41"/>
  <c r="GM55" i="41"/>
  <c r="GL55" i="41"/>
  <c r="GK55" i="41"/>
  <c r="GJ55" i="41"/>
  <c r="GI55" i="41"/>
  <c r="GH55" i="41"/>
  <c r="GM54" i="41"/>
  <c r="GL54" i="41"/>
  <c r="GK54" i="41"/>
  <c r="GJ54" i="41"/>
  <c r="GI54" i="41"/>
  <c r="GH54" i="41"/>
  <c r="GM53" i="41"/>
  <c r="GL53" i="41"/>
  <c r="GK53" i="41"/>
  <c r="GJ53" i="41"/>
  <c r="GI53" i="41"/>
  <c r="GH53" i="41"/>
  <c r="GN53" i="41" s="1"/>
  <c r="GM52" i="41"/>
  <c r="GL52" i="41"/>
  <c r="GK52" i="41"/>
  <c r="GJ52" i="41"/>
  <c r="GI52" i="41"/>
  <c r="GH52" i="41"/>
  <c r="GM51" i="41"/>
  <c r="GL51" i="41"/>
  <c r="GK51" i="41"/>
  <c r="GJ51" i="41"/>
  <c r="GI51" i="41"/>
  <c r="GH51" i="41"/>
  <c r="GM50" i="41"/>
  <c r="GL50" i="41"/>
  <c r="GK50" i="41"/>
  <c r="GJ50" i="41"/>
  <c r="GI50" i="41"/>
  <c r="GH50" i="41"/>
  <c r="GM49" i="41"/>
  <c r="GL49" i="41"/>
  <c r="GK49" i="41"/>
  <c r="GJ49" i="41"/>
  <c r="GI49" i="41"/>
  <c r="GH49" i="41"/>
  <c r="GN49" i="41" s="1"/>
  <c r="GM48" i="41"/>
  <c r="GL48" i="41"/>
  <c r="GK48" i="41"/>
  <c r="GJ48" i="41"/>
  <c r="GI48" i="41"/>
  <c r="GH48" i="41"/>
  <c r="GM47" i="41"/>
  <c r="GL47" i="41"/>
  <c r="GK47" i="41"/>
  <c r="GJ47" i="41"/>
  <c r="GI47" i="41"/>
  <c r="GH47" i="41"/>
  <c r="GM46" i="41"/>
  <c r="GL46" i="41"/>
  <c r="GK46" i="41"/>
  <c r="GJ46" i="41"/>
  <c r="GI46" i="41"/>
  <c r="GH46" i="41"/>
  <c r="GM45" i="41"/>
  <c r="GL45" i="41"/>
  <c r="GK45" i="41"/>
  <c r="GJ45" i="41"/>
  <c r="GI45" i="41"/>
  <c r="GH45" i="41"/>
  <c r="GN45" i="41" s="1"/>
  <c r="GM44" i="41"/>
  <c r="GL44" i="41"/>
  <c r="GK44" i="41"/>
  <c r="GJ44" i="41"/>
  <c r="GI44" i="41"/>
  <c r="GH44" i="41"/>
  <c r="GM43" i="41"/>
  <c r="GN43" i="41" s="1"/>
  <c r="GL43" i="41"/>
  <c r="GK43" i="41"/>
  <c r="GJ43" i="41"/>
  <c r="GI43" i="41"/>
  <c r="GH43" i="41"/>
  <c r="GM42" i="41"/>
  <c r="GL42" i="41"/>
  <c r="GK42" i="41"/>
  <c r="GJ42" i="41"/>
  <c r="GI42" i="41"/>
  <c r="GH42" i="41"/>
  <c r="GM41" i="41"/>
  <c r="GL41" i="41"/>
  <c r="GK41" i="41"/>
  <c r="GJ41" i="41"/>
  <c r="GI41" i="41"/>
  <c r="GH41" i="41"/>
  <c r="GM40" i="41"/>
  <c r="GL40" i="41"/>
  <c r="GK40" i="41"/>
  <c r="GJ40" i="41"/>
  <c r="GI40" i="41"/>
  <c r="GH40" i="41"/>
  <c r="GN40" i="41" s="1"/>
  <c r="GM39" i="41"/>
  <c r="GL39" i="41"/>
  <c r="GK39" i="41"/>
  <c r="GJ39" i="41"/>
  <c r="GI39" i="41"/>
  <c r="GH39" i="41"/>
  <c r="GM38" i="41"/>
  <c r="GL38" i="41"/>
  <c r="GK38" i="41"/>
  <c r="GJ38" i="41"/>
  <c r="GI38" i="41"/>
  <c r="GH38" i="41"/>
  <c r="GM37" i="41"/>
  <c r="GL37" i="41"/>
  <c r="GK37" i="41"/>
  <c r="GJ37" i="41"/>
  <c r="GI37" i="41"/>
  <c r="GH37" i="41"/>
  <c r="GM36" i="41"/>
  <c r="GL36" i="41"/>
  <c r="GK36" i="41"/>
  <c r="GJ36" i="41"/>
  <c r="GI36" i="41"/>
  <c r="GH36" i="41"/>
  <c r="GN36" i="41" s="1"/>
  <c r="GN35" i="41"/>
  <c r="GM35" i="41"/>
  <c r="GL35" i="41"/>
  <c r="GK35" i="41"/>
  <c r="GJ35" i="41"/>
  <c r="GI35" i="41"/>
  <c r="GH35" i="41"/>
  <c r="GM34" i="41"/>
  <c r="GL34" i="41"/>
  <c r="GK34" i="41"/>
  <c r="GJ34" i="41"/>
  <c r="GI34" i="41"/>
  <c r="GH34" i="41"/>
  <c r="GM33" i="41"/>
  <c r="GL33" i="41"/>
  <c r="GK33" i="41"/>
  <c r="GJ33" i="41"/>
  <c r="GI33" i="41"/>
  <c r="GH33" i="41"/>
  <c r="GM32" i="41"/>
  <c r="GL32" i="41"/>
  <c r="GK32" i="41"/>
  <c r="GJ32" i="41"/>
  <c r="GI32" i="41"/>
  <c r="GH32" i="41"/>
  <c r="GN32" i="41" s="1"/>
  <c r="GM31" i="41"/>
  <c r="GL31" i="41"/>
  <c r="GK31" i="41"/>
  <c r="GJ31" i="41"/>
  <c r="GN31" i="41" s="1"/>
  <c r="GI31" i="41"/>
  <c r="GH31" i="41"/>
  <c r="GM30" i="41"/>
  <c r="GL30" i="41"/>
  <c r="GK30" i="41"/>
  <c r="GJ30" i="41"/>
  <c r="GI30" i="41"/>
  <c r="GH30" i="41"/>
  <c r="GM29" i="41"/>
  <c r="GL29" i="41"/>
  <c r="GK29" i="41"/>
  <c r="GJ29" i="41"/>
  <c r="GI29" i="41"/>
  <c r="GH29" i="41"/>
  <c r="GM28" i="41"/>
  <c r="GL28" i="41"/>
  <c r="GK28" i="41"/>
  <c r="GJ28" i="41"/>
  <c r="GI28" i="41"/>
  <c r="GH28" i="41"/>
  <c r="GN28" i="41" s="1"/>
  <c r="GM27" i="41"/>
  <c r="GL27" i="41"/>
  <c r="GK27" i="41"/>
  <c r="GJ27" i="41"/>
  <c r="GI27" i="41"/>
  <c r="GH27" i="41"/>
  <c r="GN27" i="41" s="1"/>
  <c r="GM26" i="41"/>
  <c r="GL26" i="41"/>
  <c r="GK26" i="41"/>
  <c r="GJ26" i="41"/>
  <c r="GI26" i="41"/>
  <c r="GH26" i="41"/>
  <c r="GM25" i="41"/>
  <c r="GL25" i="41"/>
  <c r="GK25" i="41"/>
  <c r="GJ25" i="41"/>
  <c r="GI25" i="41"/>
  <c r="GH25" i="41"/>
  <c r="GM24" i="41"/>
  <c r="GL24" i="41"/>
  <c r="GK24" i="41"/>
  <c r="GJ24" i="41"/>
  <c r="GI24" i="41"/>
  <c r="GH24" i="41"/>
  <c r="GM23" i="41"/>
  <c r="GL23" i="41"/>
  <c r="GK23" i="41"/>
  <c r="GJ23" i="41"/>
  <c r="GI23" i="41"/>
  <c r="GH23" i="41"/>
  <c r="GM22" i="41"/>
  <c r="GL22" i="41"/>
  <c r="GK22" i="41"/>
  <c r="GJ22" i="41"/>
  <c r="GI22" i="41"/>
  <c r="GH22" i="41"/>
  <c r="GM21" i="41"/>
  <c r="GL21" i="41"/>
  <c r="GK21" i="41"/>
  <c r="GJ21" i="41"/>
  <c r="GI21" i="41"/>
  <c r="GH21" i="41"/>
  <c r="GM20" i="41"/>
  <c r="GL20" i="41"/>
  <c r="GK20" i="41"/>
  <c r="GJ20" i="41"/>
  <c r="GI20" i="41"/>
  <c r="GH20" i="41"/>
  <c r="GM19" i="41"/>
  <c r="GL19" i="41"/>
  <c r="GK19" i="41"/>
  <c r="GJ19" i="41"/>
  <c r="GI19" i="41"/>
  <c r="GH19" i="41"/>
  <c r="GN19" i="41" s="1"/>
  <c r="GM18" i="41"/>
  <c r="GL18" i="41"/>
  <c r="GK18" i="41"/>
  <c r="GJ18" i="41"/>
  <c r="GI18" i="41"/>
  <c r="GH18" i="41"/>
  <c r="GM17" i="41"/>
  <c r="GL17" i="41"/>
  <c r="GK17" i="41"/>
  <c r="GJ17" i="41"/>
  <c r="GI17" i="41"/>
  <c r="GH17" i="41"/>
  <c r="GM16" i="41"/>
  <c r="GL16" i="41"/>
  <c r="GK16" i="41"/>
  <c r="GJ16" i="41"/>
  <c r="GI16" i="41"/>
  <c r="GH16" i="41"/>
  <c r="GM15" i="41"/>
  <c r="GL15" i="41"/>
  <c r="GK15" i="41"/>
  <c r="GJ15" i="41"/>
  <c r="GI15" i="41"/>
  <c r="GH15" i="41"/>
  <c r="GM14" i="41"/>
  <c r="GL14" i="41"/>
  <c r="GK14" i="41"/>
  <c r="GJ14" i="41"/>
  <c r="GI14" i="41"/>
  <c r="GH14" i="41"/>
  <c r="GM13" i="41"/>
  <c r="GL13" i="41"/>
  <c r="GK13" i="41"/>
  <c r="GJ13" i="41"/>
  <c r="GI13" i="41"/>
  <c r="GH13" i="41"/>
  <c r="FW154" i="41"/>
  <c r="FV154" i="41"/>
  <c r="FU154" i="41"/>
  <c r="FT154" i="41"/>
  <c r="FS154" i="41"/>
  <c r="FR154" i="41"/>
  <c r="FW153" i="41"/>
  <c r="FV153" i="41"/>
  <c r="FU153" i="41"/>
  <c r="FT153" i="41"/>
  <c r="FS153" i="41"/>
  <c r="FR153" i="41"/>
  <c r="FX153" i="41" s="1"/>
  <c r="FW152" i="41"/>
  <c r="FV152" i="41"/>
  <c r="FU152" i="41"/>
  <c r="FT152" i="41"/>
  <c r="FS152" i="41"/>
  <c r="FR152" i="41"/>
  <c r="FW151" i="41"/>
  <c r="FV151" i="41"/>
  <c r="FU151" i="41"/>
  <c r="FT151" i="41"/>
  <c r="FS151" i="41"/>
  <c r="FR151" i="41"/>
  <c r="FW150" i="41"/>
  <c r="FV150" i="41"/>
  <c r="FU150" i="41"/>
  <c r="FT150" i="41"/>
  <c r="FS150" i="41"/>
  <c r="FR150" i="41"/>
  <c r="FW149" i="41"/>
  <c r="FV149" i="41"/>
  <c r="FU149" i="41"/>
  <c r="FT149" i="41"/>
  <c r="FS149" i="41"/>
  <c r="FR149" i="41"/>
  <c r="FW148" i="41"/>
  <c r="FV148" i="41"/>
  <c r="FU148" i="41"/>
  <c r="FT148" i="41"/>
  <c r="FS148" i="41"/>
  <c r="FR148" i="41"/>
  <c r="FW147" i="41"/>
  <c r="FV147" i="41"/>
  <c r="FU147" i="41"/>
  <c r="FT147" i="41"/>
  <c r="FS147" i="41"/>
  <c r="FR147" i="41"/>
  <c r="FW146" i="41"/>
  <c r="FV146" i="41"/>
  <c r="FU146" i="41"/>
  <c r="FT146" i="41"/>
  <c r="FS146" i="41"/>
  <c r="FR146" i="41"/>
  <c r="FW145" i="41"/>
  <c r="FV145" i="41"/>
  <c r="FU145" i="41"/>
  <c r="FT145" i="41"/>
  <c r="FS145" i="41"/>
  <c r="FX145" i="41" s="1"/>
  <c r="FR145" i="41"/>
  <c r="FW144" i="41"/>
  <c r="FV144" i="41"/>
  <c r="FU144" i="41"/>
  <c r="FT144" i="41"/>
  <c r="FS144" i="41"/>
  <c r="FR144" i="41"/>
  <c r="FW143" i="41"/>
  <c r="FV143" i="41"/>
  <c r="FU143" i="41"/>
  <c r="FT143" i="41"/>
  <c r="FS143" i="41"/>
  <c r="FR143" i="41"/>
  <c r="FW142" i="41"/>
  <c r="FV142" i="41"/>
  <c r="FU142" i="41"/>
  <c r="FT142" i="41"/>
  <c r="FS142" i="41"/>
  <c r="FR142" i="41"/>
  <c r="FW141" i="41"/>
  <c r="FV141" i="41"/>
  <c r="FU141" i="41"/>
  <c r="FT141" i="41"/>
  <c r="FS141" i="41"/>
  <c r="FR141" i="41"/>
  <c r="FW140" i="41"/>
  <c r="FV140" i="41"/>
  <c r="FU140" i="41"/>
  <c r="FT140" i="41"/>
  <c r="FS140" i="41"/>
  <c r="FR140" i="41"/>
  <c r="FW139" i="41"/>
  <c r="FV139" i="41"/>
  <c r="FU139" i="41"/>
  <c r="FT139" i="41"/>
  <c r="FS139" i="41"/>
  <c r="FR139" i="41"/>
  <c r="FW138" i="41"/>
  <c r="FV138" i="41"/>
  <c r="FU138" i="41"/>
  <c r="FT138" i="41"/>
  <c r="FS138" i="41"/>
  <c r="FR138" i="41"/>
  <c r="FW137" i="41"/>
  <c r="FV137" i="41"/>
  <c r="FU137" i="41"/>
  <c r="FT137" i="41"/>
  <c r="FS137" i="41"/>
  <c r="FR137" i="41"/>
  <c r="FW136" i="41"/>
  <c r="FV136" i="41"/>
  <c r="FU136" i="41"/>
  <c r="FT136" i="41"/>
  <c r="FS136" i="41"/>
  <c r="FR136" i="41"/>
  <c r="FW135" i="41"/>
  <c r="FV135" i="41"/>
  <c r="FU135" i="41"/>
  <c r="FT135" i="41"/>
  <c r="FS135" i="41"/>
  <c r="FR135" i="41"/>
  <c r="FW134" i="41"/>
  <c r="FV134" i="41"/>
  <c r="FU134" i="41"/>
  <c r="FT134" i="41"/>
  <c r="FS134" i="41"/>
  <c r="FR134" i="41"/>
  <c r="FW133" i="41"/>
  <c r="FV133" i="41"/>
  <c r="FU133" i="41"/>
  <c r="FT133" i="41"/>
  <c r="FX133" i="41" s="1"/>
  <c r="FS133" i="41"/>
  <c r="FR133" i="41"/>
  <c r="FW132" i="41"/>
  <c r="FV132" i="41"/>
  <c r="FU132" i="41"/>
  <c r="FT132" i="41"/>
  <c r="FS132" i="41"/>
  <c r="FR132" i="41"/>
  <c r="FW131" i="41"/>
  <c r="FV131" i="41"/>
  <c r="FU131" i="41"/>
  <c r="FT131" i="41"/>
  <c r="FS131" i="41"/>
  <c r="FR131" i="41"/>
  <c r="FW130" i="41"/>
  <c r="FV130" i="41"/>
  <c r="FU130" i="41"/>
  <c r="FT130" i="41"/>
  <c r="FS130" i="41"/>
  <c r="FR130" i="41"/>
  <c r="FW129" i="41"/>
  <c r="FV129" i="41"/>
  <c r="FU129" i="41"/>
  <c r="FT129" i="41"/>
  <c r="FS129" i="41"/>
  <c r="FR129" i="41"/>
  <c r="FX129" i="41" s="1"/>
  <c r="FW128" i="41"/>
  <c r="FV128" i="41"/>
  <c r="FU128" i="41"/>
  <c r="FT128" i="41"/>
  <c r="FS128" i="41"/>
  <c r="FR128" i="41"/>
  <c r="FW127" i="41"/>
  <c r="FV127" i="41"/>
  <c r="FU127" i="41"/>
  <c r="FT127" i="41"/>
  <c r="FS127" i="41"/>
  <c r="FR127" i="41"/>
  <c r="FW126" i="41"/>
  <c r="FV126" i="41"/>
  <c r="FU126" i="41"/>
  <c r="FT126" i="41"/>
  <c r="FS126" i="41"/>
  <c r="FR126" i="41"/>
  <c r="FW125" i="41"/>
  <c r="FV125" i="41"/>
  <c r="FU125" i="41"/>
  <c r="FT125" i="41"/>
  <c r="FS125" i="41"/>
  <c r="FR125" i="41"/>
  <c r="FW124" i="41"/>
  <c r="FV124" i="41"/>
  <c r="FU124" i="41"/>
  <c r="FT124" i="41"/>
  <c r="FS124" i="41"/>
  <c r="FR124" i="41"/>
  <c r="FW123" i="41"/>
  <c r="FV123" i="41"/>
  <c r="FU123" i="41"/>
  <c r="FT123" i="41"/>
  <c r="FS123" i="41"/>
  <c r="FR123" i="41"/>
  <c r="FW122" i="41"/>
  <c r="FV122" i="41"/>
  <c r="FU122" i="41"/>
  <c r="FT122" i="41"/>
  <c r="FS122" i="41"/>
  <c r="FR122" i="41"/>
  <c r="FW121" i="41"/>
  <c r="FV121" i="41"/>
  <c r="FU121" i="41"/>
  <c r="FT121" i="41"/>
  <c r="FS121" i="41"/>
  <c r="FX121" i="41" s="1"/>
  <c r="FR121" i="41"/>
  <c r="FW120" i="41"/>
  <c r="FV120" i="41"/>
  <c r="FU120" i="41"/>
  <c r="FT120" i="41"/>
  <c r="FS120" i="41"/>
  <c r="FX120" i="41" s="1"/>
  <c r="FR120" i="41"/>
  <c r="FW119" i="41"/>
  <c r="FV119" i="41"/>
  <c r="FU119" i="41"/>
  <c r="FT119" i="41"/>
  <c r="FS119" i="41"/>
  <c r="FR119" i="41"/>
  <c r="FW118" i="41"/>
  <c r="FV118" i="41"/>
  <c r="FU118" i="41"/>
  <c r="FT118" i="41"/>
  <c r="FS118" i="41"/>
  <c r="FR118" i="41"/>
  <c r="FW117" i="41"/>
  <c r="FV117" i="41"/>
  <c r="FU117" i="41"/>
  <c r="FT117" i="41"/>
  <c r="FS117" i="41"/>
  <c r="FR117" i="41"/>
  <c r="FW116" i="41"/>
  <c r="FV116" i="41"/>
  <c r="FU116" i="41"/>
  <c r="FT116" i="41"/>
  <c r="FS116" i="41"/>
  <c r="FR116" i="41"/>
  <c r="FW115" i="41"/>
  <c r="FV115" i="41"/>
  <c r="FU115" i="41"/>
  <c r="FT115" i="41"/>
  <c r="FS115" i="41"/>
  <c r="FR115" i="41"/>
  <c r="FX115" i="41" s="1"/>
  <c r="FW114" i="41"/>
  <c r="FV114" i="41"/>
  <c r="FU114" i="41"/>
  <c r="FT114" i="41"/>
  <c r="FS114" i="41"/>
  <c r="FR114" i="41"/>
  <c r="FW113" i="41"/>
  <c r="FV113" i="41"/>
  <c r="FU113" i="41"/>
  <c r="FT113" i="41"/>
  <c r="FS113" i="41"/>
  <c r="FR113" i="41"/>
  <c r="FX113" i="41" s="1"/>
  <c r="FW112" i="41"/>
  <c r="FV112" i="41"/>
  <c r="FU112" i="41"/>
  <c r="FT112" i="41"/>
  <c r="FS112" i="41"/>
  <c r="FR112" i="41"/>
  <c r="FW111" i="41"/>
  <c r="FV111" i="41"/>
  <c r="FU111" i="41"/>
  <c r="FT111" i="41"/>
  <c r="FS111" i="41"/>
  <c r="FR111" i="41"/>
  <c r="FX111" i="41" s="1"/>
  <c r="FW110" i="41"/>
  <c r="FV110" i="41"/>
  <c r="FU110" i="41"/>
  <c r="FT110" i="41"/>
  <c r="FS110" i="41"/>
  <c r="FR110" i="41"/>
  <c r="FW109" i="41"/>
  <c r="FV109" i="41"/>
  <c r="FU109" i="41"/>
  <c r="FT109" i="41"/>
  <c r="FS109" i="41"/>
  <c r="FR109" i="41"/>
  <c r="FW108" i="41"/>
  <c r="FV108" i="41"/>
  <c r="FU108" i="41"/>
  <c r="FT108" i="41"/>
  <c r="FS108" i="41"/>
  <c r="FR108" i="41"/>
  <c r="FW107" i="41"/>
  <c r="FV107" i="41"/>
  <c r="FU107" i="41"/>
  <c r="FT107" i="41"/>
  <c r="FS107" i="41"/>
  <c r="FR107" i="41"/>
  <c r="FX107" i="41" s="1"/>
  <c r="FW106" i="41"/>
  <c r="FV106" i="41"/>
  <c r="FU106" i="41"/>
  <c r="FT106" i="41"/>
  <c r="FS106" i="41"/>
  <c r="FR106" i="41"/>
  <c r="FW105" i="41"/>
  <c r="FX105" i="41" s="1"/>
  <c r="FV105" i="41"/>
  <c r="FU105" i="41"/>
  <c r="FT105" i="41"/>
  <c r="FS105" i="41"/>
  <c r="FR105" i="41"/>
  <c r="FW104" i="41"/>
  <c r="FV104" i="41"/>
  <c r="FU104" i="41"/>
  <c r="FT104" i="41"/>
  <c r="FS104" i="41"/>
  <c r="FR104" i="41"/>
  <c r="FW103" i="41"/>
  <c r="FV103" i="41"/>
  <c r="FU103" i="41"/>
  <c r="FT103" i="41"/>
  <c r="FS103" i="41"/>
  <c r="FR103" i="41"/>
  <c r="FW102" i="41"/>
  <c r="FV102" i="41"/>
  <c r="FU102" i="41"/>
  <c r="FT102" i="41"/>
  <c r="FS102" i="41"/>
  <c r="FR102" i="41"/>
  <c r="FW101" i="41"/>
  <c r="FV101" i="41"/>
  <c r="FU101" i="41"/>
  <c r="FT101" i="41"/>
  <c r="FS101" i="41"/>
  <c r="FR101" i="41"/>
  <c r="FW100" i="41"/>
  <c r="FV100" i="41"/>
  <c r="FU100" i="41"/>
  <c r="FT100" i="41"/>
  <c r="FS100" i="41"/>
  <c r="FR100" i="41"/>
  <c r="FW99" i="41"/>
  <c r="FV99" i="41"/>
  <c r="FU99" i="41"/>
  <c r="FT99" i="41"/>
  <c r="FS99" i="41"/>
  <c r="FR99" i="41"/>
  <c r="FW98" i="41"/>
  <c r="FV98" i="41"/>
  <c r="FU98" i="41"/>
  <c r="FT98" i="41"/>
  <c r="FS98" i="41"/>
  <c r="FR98" i="41"/>
  <c r="FX98" i="41" s="1"/>
  <c r="FX97" i="41"/>
  <c r="FW97" i="41"/>
  <c r="FV97" i="41"/>
  <c r="FU97" i="41"/>
  <c r="FT97" i="41"/>
  <c r="FS97" i="41"/>
  <c r="FR97" i="41"/>
  <c r="FW96" i="41"/>
  <c r="FV96" i="41"/>
  <c r="FU96" i="41"/>
  <c r="FT96" i="41"/>
  <c r="FS96" i="41"/>
  <c r="FR96" i="41"/>
  <c r="FW95" i="41"/>
  <c r="FV95" i="41"/>
  <c r="FU95" i="41"/>
  <c r="FT95" i="41"/>
  <c r="FS95" i="41"/>
  <c r="FR95" i="41"/>
  <c r="FW94" i="41"/>
  <c r="FV94" i="41"/>
  <c r="FU94" i="41"/>
  <c r="FT94" i="41"/>
  <c r="FS94" i="41"/>
  <c r="FR94" i="41"/>
  <c r="FW93" i="41"/>
  <c r="FV93" i="41"/>
  <c r="FU93" i="41"/>
  <c r="FT93" i="41"/>
  <c r="FS93" i="41"/>
  <c r="FR93" i="41"/>
  <c r="FW92" i="41"/>
  <c r="FV92" i="41"/>
  <c r="FU92" i="41"/>
  <c r="FT92" i="41"/>
  <c r="FS92" i="41"/>
  <c r="FR92" i="41"/>
  <c r="FW91" i="41"/>
  <c r="FV91" i="41"/>
  <c r="FU91" i="41"/>
  <c r="FT91" i="41"/>
  <c r="FS91" i="41"/>
  <c r="FR91" i="41"/>
  <c r="FW90" i="41"/>
  <c r="FV90" i="41"/>
  <c r="FU90" i="41"/>
  <c r="FT90" i="41"/>
  <c r="FS90" i="41"/>
  <c r="FR90" i="41"/>
  <c r="FX90" i="41" s="1"/>
  <c r="FW89" i="41"/>
  <c r="FV89" i="41"/>
  <c r="FU89" i="41"/>
  <c r="FT89" i="41"/>
  <c r="FS89" i="41"/>
  <c r="FR89" i="41"/>
  <c r="FX89" i="41" s="1"/>
  <c r="FW88" i="41"/>
  <c r="FV88" i="41"/>
  <c r="FU88" i="41"/>
  <c r="FT88" i="41"/>
  <c r="FS88" i="41"/>
  <c r="FR88" i="41"/>
  <c r="FW87" i="41"/>
  <c r="FV87" i="41"/>
  <c r="FU87" i="41"/>
  <c r="FT87" i="41"/>
  <c r="FS87" i="41"/>
  <c r="FR87" i="41"/>
  <c r="FW86" i="41"/>
  <c r="FV86" i="41"/>
  <c r="FU86" i="41"/>
  <c r="FT86" i="41"/>
  <c r="FS86" i="41"/>
  <c r="FR86" i="41"/>
  <c r="FW85" i="41"/>
  <c r="FV85" i="41"/>
  <c r="FU85" i="41"/>
  <c r="FT85" i="41"/>
  <c r="FS85" i="41"/>
  <c r="FR85" i="41"/>
  <c r="FW84" i="41"/>
  <c r="FV84" i="41"/>
  <c r="FU84" i="41"/>
  <c r="FT84" i="41"/>
  <c r="FS84" i="41"/>
  <c r="FR84" i="41"/>
  <c r="FW83" i="41"/>
  <c r="FV83" i="41"/>
  <c r="FU83" i="41"/>
  <c r="FT83" i="41"/>
  <c r="FS83" i="41"/>
  <c r="FR83" i="41"/>
  <c r="FW82" i="41"/>
  <c r="FV82" i="41"/>
  <c r="FU82" i="41"/>
  <c r="FT82" i="41"/>
  <c r="FS82" i="41"/>
  <c r="FR82" i="41"/>
  <c r="FW81" i="41"/>
  <c r="FV81" i="41"/>
  <c r="FU81" i="41"/>
  <c r="FT81" i="41"/>
  <c r="FS81" i="41"/>
  <c r="FR81" i="41"/>
  <c r="FX81" i="41" s="1"/>
  <c r="FW80" i="41"/>
  <c r="FV80" i="41"/>
  <c r="FU80" i="41"/>
  <c r="FT80" i="41"/>
  <c r="FS80" i="41"/>
  <c r="FR80" i="41"/>
  <c r="FW79" i="41"/>
  <c r="FV79" i="41"/>
  <c r="FU79" i="41"/>
  <c r="FT79" i="41"/>
  <c r="FS79" i="41"/>
  <c r="FR79" i="41"/>
  <c r="FW78" i="41"/>
  <c r="FV78" i="41"/>
  <c r="FU78" i="41"/>
  <c r="FT78" i="41"/>
  <c r="FS78" i="41"/>
  <c r="FR78" i="41"/>
  <c r="FW77" i="41"/>
  <c r="FV77" i="41"/>
  <c r="FU77" i="41"/>
  <c r="FT77" i="41"/>
  <c r="FS77" i="41"/>
  <c r="FR77" i="41"/>
  <c r="FW76" i="41"/>
  <c r="FV76" i="41"/>
  <c r="FU76" i="41"/>
  <c r="FT76" i="41"/>
  <c r="FS76" i="41"/>
  <c r="FR76" i="41"/>
  <c r="FW75" i="41"/>
  <c r="FV75" i="41"/>
  <c r="FU75" i="41"/>
  <c r="FT75" i="41"/>
  <c r="FS75" i="41"/>
  <c r="FR75" i="41"/>
  <c r="FW74" i="41"/>
  <c r="FV74" i="41"/>
  <c r="FU74" i="41"/>
  <c r="FT74" i="41"/>
  <c r="FS74" i="41"/>
  <c r="FR74" i="41"/>
  <c r="FW73" i="41"/>
  <c r="FV73" i="41"/>
  <c r="FU73" i="41"/>
  <c r="FT73" i="41"/>
  <c r="FS73" i="41"/>
  <c r="FR73" i="41"/>
  <c r="FW72" i="41"/>
  <c r="FV72" i="41"/>
  <c r="FU72" i="41"/>
  <c r="FT72" i="41"/>
  <c r="FS72" i="41"/>
  <c r="FR72" i="41"/>
  <c r="FW71" i="41"/>
  <c r="FV71" i="41"/>
  <c r="FU71" i="41"/>
  <c r="FT71" i="41"/>
  <c r="FS71" i="41"/>
  <c r="FR71" i="41"/>
  <c r="FW70" i="41"/>
  <c r="FV70" i="41"/>
  <c r="FU70" i="41"/>
  <c r="FT70" i="41"/>
  <c r="FS70" i="41"/>
  <c r="FR70" i="41"/>
  <c r="FW69" i="41"/>
  <c r="FV69" i="41"/>
  <c r="FU69" i="41"/>
  <c r="FT69" i="41"/>
  <c r="FX69" i="41" s="1"/>
  <c r="FS69" i="41"/>
  <c r="FR69" i="41"/>
  <c r="FW68" i="41"/>
  <c r="FV68" i="41"/>
  <c r="FU68" i="41"/>
  <c r="FT68" i="41"/>
  <c r="FS68" i="41"/>
  <c r="FR68" i="41"/>
  <c r="FW67" i="41"/>
  <c r="FV67" i="41"/>
  <c r="FU67" i="41"/>
  <c r="FT67" i="41"/>
  <c r="FS67" i="41"/>
  <c r="FR67" i="41"/>
  <c r="FW66" i="41"/>
  <c r="FV66" i="41"/>
  <c r="FU66" i="41"/>
  <c r="FT66" i="41"/>
  <c r="FS66" i="41"/>
  <c r="FR66" i="41"/>
  <c r="FW65" i="41"/>
  <c r="FV65" i="41"/>
  <c r="FU65" i="41"/>
  <c r="FT65" i="41"/>
  <c r="FS65" i="41"/>
  <c r="FR65" i="41"/>
  <c r="FW64" i="41"/>
  <c r="FV64" i="41"/>
  <c r="FU64" i="41"/>
  <c r="FT64" i="41"/>
  <c r="FS64" i="41"/>
  <c r="FR64" i="41"/>
  <c r="FW63" i="41"/>
  <c r="FV63" i="41"/>
  <c r="FU63" i="41"/>
  <c r="FT63" i="41"/>
  <c r="FS63" i="41"/>
  <c r="FR63" i="41"/>
  <c r="FW62" i="41"/>
  <c r="FV62" i="41"/>
  <c r="FU62" i="41"/>
  <c r="FT62" i="41"/>
  <c r="FS62" i="41"/>
  <c r="FR62" i="41"/>
  <c r="FW61" i="41"/>
  <c r="FV61" i="41"/>
  <c r="FU61" i="41"/>
  <c r="FT61" i="41"/>
  <c r="FS61" i="41"/>
  <c r="FR61" i="41"/>
  <c r="FW60" i="41"/>
  <c r="FV60" i="41"/>
  <c r="FU60" i="41"/>
  <c r="FT60" i="41"/>
  <c r="FS60" i="41"/>
  <c r="FR60" i="41"/>
  <c r="FW59" i="41"/>
  <c r="FV59" i="41"/>
  <c r="FU59" i="41"/>
  <c r="FT59" i="41"/>
  <c r="FS59" i="41"/>
  <c r="FR59" i="41"/>
  <c r="FW58" i="41"/>
  <c r="FV58" i="41"/>
  <c r="FU58" i="41"/>
  <c r="FT58" i="41"/>
  <c r="FS58" i="41"/>
  <c r="FR58" i="41"/>
  <c r="FW57" i="41"/>
  <c r="FV57" i="41"/>
  <c r="FU57" i="41"/>
  <c r="FT57" i="41"/>
  <c r="FS57" i="41"/>
  <c r="FR57" i="41"/>
  <c r="FW56" i="41"/>
  <c r="FV56" i="41"/>
  <c r="FU56" i="41"/>
  <c r="FT56" i="41"/>
  <c r="FS56" i="41"/>
  <c r="FX56" i="41" s="1"/>
  <c r="FR56" i="41"/>
  <c r="FW55" i="41"/>
  <c r="FV55" i="41"/>
  <c r="FU55" i="41"/>
  <c r="FT55" i="41"/>
  <c r="FS55" i="41"/>
  <c r="FR55" i="41"/>
  <c r="FW54" i="41"/>
  <c r="FV54" i="41"/>
  <c r="FU54" i="41"/>
  <c r="FT54" i="41"/>
  <c r="FS54" i="41"/>
  <c r="FR54" i="41"/>
  <c r="FW53" i="41"/>
  <c r="FV53" i="41"/>
  <c r="FU53" i="41"/>
  <c r="FT53" i="41"/>
  <c r="FS53" i="41"/>
  <c r="FR53" i="41"/>
  <c r="FW52" i="41"/>
  <c r="FV52" i="41"/>
  <c r="FU52" i="41"/>
  <c r="FT52" i="41"/>
  <c r="FS52" i="41"/>
  <c r="FR52" i="41"/>
  <c r="FW51" i="41"/>
  <c r="FV51" i="41"/>
  <c r="FU51" i="41"/>
  <c r="FT51" i="41"/>
  <c r="FS51" i="41"/>
  <c r="FR51" i="41"/>
  <c r="FX51" i="41" s="1"/>
  <c r="FW50" i="41"/>
  <c r="FV50" i="41"/>
  <c r="FU50" i="41"/>
  <c r="FT50" i="41"/>
  <c r="FS50" i="41"/>
  <c r="FR50" i="41"/>
  <c r="FW49" i="41"/>
  <c r="FV49" i="41"/>
  <c r="FU49" i="41"/>
  <c r="FT49" i="41"/>
  <c r="FS49" i="41"/>
  <c r="FR49" i="41"/>
  <c r="FW48" i="41"/>
  <c r="FV48" i="41"/>
  <c r="FU48" i="41"/>
  <c r="FT48" i="41"/>
  <c r="FS48" i="41"/>
  <c r="FR48" i="41"/>
  <c r="FW47" i="41"/>
  <c r="FV47" i="41"/>
  <c r="FU47" i="41"/>
  <c r="FT47" i="41"/>
  <c r="FS47" i="41"/>
  <c r="FR47" i="41"/>
  <c r="FW46" i="41"/>
  <c r="FV46" i="41"/>
  <c r="FU46" i="41"/>
  <c r="FT46" i="41"/>
  <c r="FS46" i="41"/>
  <c r="FR46" i="41"/>
  <c r="FW45" i="41"/>
  <c r="FV45" i="41"/>
  <c r="FU45" i="41"/>
  <c r="FT45" i="41"/>
  <c r="FS45" i="41"/>
  <c r="FR45" i="41"/>
  <c r="FW44" i="41"/>
  <c r="FV44" i="41"/>
  <c r="FU44" i="41"/>
  <c r="FT44" i="41"/>
  <c r="FS44" i="41"/>
  <c r="FR44" i="41"/>
  <c r="FW43" i="41"/>
  <c r="FV43" i="41"/>
  <c r="FU43" i="41"/>
  <c r="FT43" i="41"/>
  <c r="FS43" i="41"/>
  <c r="FR43" i="41"/>
  <c r="FW42" i="41"/>
  <c r="FV42" i="41"/>
  <c r="FU42" i="41"/>
  <c r="FT42" i="41"/>
  <c r="FS42" i="41"/>
  <c r="FR42" i="41"/>
  <c r="FX41" i="41"/>
  <c r="FW41" i="41"/>
  <c r="FV41" i="41"/>
  <c r="FU41" i="41"/>
  <c r="FT41" i="41"/>
  <c r="FS41" i="41"/>
  <c r="FR41" i="41"/>
  <c r="FW40" i="41"/>
  <c r="FV40" i="41"/>
  <c r="FU40" i="41"/>
  <c r="FT40" i="41"/>
  <c r="FS40" i="41"/>
  <c r="FR40" i="41"/>
  <c r="FW39" i="41"/>
  <c r="FV39" i="41"/>
  <c r="FU39" i="41"/>
  <c r="FT39" i="41"/>
  <c r="FS39" i="41"/>
  <c r="FR39" i="41"/>
  <c r="FW38" i="41"/>
  <c r="FV38" i="41"/>
  <c r="FU38" i="41"/>
  <c r="FT38" i="41"/>
  <c r="FS38" i="41"/>
  <c r="FR38" i="41"/>
  <c r="FX38" i="41" s="1"/>
  <c r="FW37" i="41"/>
  <c r="FV37" i="41"/>
  <c r="FU37" i="41"/>
  <c r="FT37" i="41"/>
  <c r="FS37" i="41"/>
  <c r="FR37" i="41"/>
  <c r="FW36" i="41"/>
  <c r="FV36" i="41"/>
  <c r="FU36" i="41"/>
  <c r="FT36" i="41"/>
  <c r="FS36" i="41"/>
  <c r="FR36" i="41"/>
  <c r="FW35" i="41"/>
  <c r="FV35" i="41"/>
  <c r="FU35" i="41"/>
  <c r="FT35" i="41"/>
  <c r="FS35" i="41"/>
  <c r="FR35" i="41"/>
  <c r="FW34" i="41"/>
  <c r="FV34" i="41"/>
  <c r="FU34" i="41"/>
  <c r="FT34" i="41"/>
  <c r="FS34" i="41"/>
  <c r="FR34" i="41"/>
  <c r="FX34" i="41" s="1"/>
  <c r="FX33" i="41"/>
  <c r="FW33" i="41"/>
  <c r="FV33" i="41"/>
  <c r="FU33" i="41"/>
  <c r="FT33" i="41"/>
  <c r="FS33" i="41"/>
  <c r="FR33" i="41"/>
  <c r="FW32" i="41"/>
  <c r="FV32" i="41"/>
  <c r="FU32" i="41"/>
  <c r="FT32" i="41"/>
  <c r="FS32" i="41"/>
  <c r="FR32" i="41"/>
  <c r="FW31" i="41"/>
  <c r="FV31" i="41"/>
  <c r="FU31" i="41"/>
  <c r="FT31" i="41"/>
  <c r="FS31" i="41"/>
  <c r="FR31" i="41"/>
  <c r="FW30" i="41"/>
  <c r="FV30" i="41"/>
  <c r="FU30" i="41"/>
  <c r="FT30" i="41"/>
  <c r="FS30" i="41"/>
  <c r="FR30" i="41"/>
  <c r="FW29" i="41"/>
  <c r="FV29" i="41"/>
  <c r="FU29" i="41"/>
  <c r="FT29" i="41"/>
  <c r="FS29" i="41"/>
  <c r="FR29" i="41"/>
  <c r="FW28" i="41"/>
  <c r="FV28" i="41"/>
  <c r="FU28" i="41"/>
  <c r="FT28" i="41"/>
  <c r="FS28" i="41"/>
  <c r="FR28" i="41"/>
  <c r="FW27" i="41"/>
  <c r="FV27" i="41"/>
  <c r="FU27" i="41"/>
  <c r="FT27" i="41"/>
  <c r="FS27" i="41"/>
  <c r="FR27" i="41"/>
  <c r="FW26" i="41"/>
  <c r="FV26" i="41"/>
  <c r="FU26" i="41"/>
  <c r="FT26" i="41"/>
  <c r="FS26" i="41"/>
  <c r="FR26" i="41"/>
  <c r="FW25" i="41"/>
  <c r="FV25" i="41"/>
  <c r="FU25" i="41"/>
  <c r="FT25" i="41"/>
  <c r="FS25" i="41"/>
  <c r="FR25" i="41"/>
  <c r="FX25" i="41" s="1"/>
  <c r="FW24" i="41"/>
  <c r="FV24" i="41"/>
  <c r="FU24" i="41"/>
  <c r="FT24" i="41"/>
  <c r="FS24" i="41"/>
  <c r="FR24" i="41"/>
  <c r="FW23" i="41"/>
  <c r="FV23" i="41"/>
  <c r="FU23" i="41"/>
  <c r="FT23" i="41"/>
  <c r="FS23" i="41"/>
  <c r="FR23" i="41"/>
  <c r="FW22" i="41"/>
  <c r="FV22" i="41"/>
  <c r="FU22" i="41"/>
  <c r="FT22" i="41"/>
  <c r="FS22" i="41"/>
  <c r="FR22" i="41"/>
  <c r="FW21" i="41"/>
  <c r="FV21" i="41"/>
  <c r="FU21" i="41"/>
  <c r="FT21" i="41"/>
  <c r="FS21" i="41"/>
  <c r="FR21" i="41"/>
  <c r="FW20" i="41"/>
  <c r="FV20" i="41"/>
  <c r="FU20" i="41"/>
  <c r="FT20" i="41"/>
  <c r="FS20" i="41"/>
  <c r="FR20" i="41"/>
  <c r="FW19" i="41"/>
  <c r="FV19" i="41"/>
  <c r="FU19" i="41"/>
  <c r="FT19" i="41"/>
  <c r="FS19" i="41"/>
  <c r="FR19" i="41"/>
  <c r="FW18" i="41"/>
  <c r="FV18" i="41"/>
  <c r="FU18" i="41"/>
  <c r="FT18" i="41"/>
  <c r="FS18" i="41"/>
  <c r="FR18" i="41"/>
  <c r="FW17" i="41"/>
  <c r="FV17" i="41"/>
  <c r="FU17" i="41"/>
  <c r="FT17" i="41"/>
  <c r="FS17" i="41"/>
  <c r="FR17" i="41"/>
  <c r="FX17" i="41" s="1"/>
  <c r="FW16" i="41"/>
  <c r="FV16" i="41"/>
  <c r="FU16" i="41"/>
  <c r="FT16" i="41"/>
  <c r="FS16" i="41"/>
  <c r="FR16" i="41"/>
  <c r="FW15" i="41"/>
  <c r="FV15" i="41"/>
  <c r="FU15" i="41"/>
  <c r="FT15" i="41"/>
  <c r="FS15" i="41"/>
  <c r="FR15" i="41"/>
  <c r="FW14" i="41"/>
  <c r="FV14" i="41"/>
  <c r="FU14" i="41"/>
  <c r="FT14" i="41"/>
  <c r="FS14" i="41"/>
  <c r="FR14" i="41"/>
  <c r="FW13" i="41"/>
  <c r="FV13" i="41"/>
  <c r="FU13" i="41"/>
  <c r="FT13" i="41"/>
  <c r="FS13" i="41"/>
  <c r="FR13" i="41"/>
  <c r="FG154" i="41"/>
  <c r="FF154" i="41"/>
  <c r="FE154" i="41"/>
  <c r="FD154" i="41"/>
  <c r="FC154" i="41"/>
  <c r="FB154" i="41"/>
  <c r="FG153" i="41"/>
  <c r="FF153" i="41"/>
  <c r="FE153" i="41"/>
  <c r="FD153" i="41"/>
  <c r="FC153" i="41"/>
  <c r="FB153" i="41"/>
  <c r="FG152" i="41"/>
  <c r="FF152" i="41"/>
  <c r="FE152" i="41"/>
  <c r="FD152" i="41"/>
  <c r="FC152" i="41"/>
  <c r="FB152" i="41"/>
  <c r="FG151" i="41"/>
  <c r="FF151" i="41"/>
  <c r="FE151" i="41"/>
  <c r="FD151" i="41"/>
  <c r="FC151" i="41"/>
  <c r="FB151" i="41"/>
  <c r="FG150" i="41"/>
  <c r="FF150" i="41"/>
  <c r="FE150" i="41"/>
  <c r="FD150" i="41"/>
  <c r="FC150" i="41"/>
  <c r="FB150" i="41"/>
  <c r="FG149" i="41"/>
  <c r="FF149" i="41"/>
  <c r="FE149" i="41"/>
  <c r="FD149" i="41"/>
  <c r="FC149" i="41"/>
  <c r="FB149" i="41"/>
  <c r="FG148" i="41"/>
  <c r="FF148" i="41"/>
  <c r="FE148" i="41"/>
  <c r="FD148" i="41"/>
  <c r="FC148" i="41"/>
  <c r="FB148" i="41"/>
  <c r="FG147" i="41"/>
  <c r="FF147" i="41"/>
  <c r="FE147" i="41"/>
  <c r="FD147" i="41"/>
  <c r="FH147" i="41" s="1"/>
  <c r="FC147" i="41"/>
  <c r="FB147" i="41"/>
  <c r="FG146" i="41"/>
  <c r="FF146" i="41"/>
  <c r="FE146" i="41"/>
  <c r="FD146" i="41"/>
  <c r="FC146" i="41"/>
  <c r="FB146" i="41"/>
  <c r="FG145" i="41"/>
  <c r="FF145" i="41"/>
  <c r="FE145" i="41"/>
  <c r="FD145" i="41"/>
  <c r="FC145" i="41"/>
  <c r="FB145" i="41"/>
  <c r="FG144" i="41"/>
  <c r="FF144" i="41"/>
  <c r="FE144" i="41"/>
  <c r="FD144" i="41"/>
  <c r="FC144" i="41"/>
  <c r="FB144" i="41"/>
  <c r="FG143" i="41"/>
  <c r="FF143" i="41"/>
  <c r="FE143" i="41"/>
  <c r="FD143" i="41"/>
  <c r="FC143" i="41"/>
  <c r="FB143" i="41"/>
  <c r="FG142" i="41"/>
  <c r="FF142" i="41"/>
  <c r="FE142" i="41"/>
  <c r="FD142" i="41"/>
  <c r="FC142" i="41"/>
  <c r="FB142" i="41"/>
  <c r="FG141" i="41"/>
  <c r="FF141" i="41"/>
  <c r="FE141" i="41"/>
  <c r="FD141" i="41"/>
  <c r="FC141" i="41"/>
  <c r="FB141" i="41"/>
  <c r="FG140" i="41"/>
  <c r="FF140" i="41"/>
  <c r="FE140" i="41"/>
  <c r="FD140" i="41"/>
  <c r="FC140" i="41"/>
  <c r="FB140" i="41"/>
  <c r="FG139" i="41"/>
  <c r="FF139" i="41"/>
  <c r="FE139" i="41"/>
  <c r="FD139" i="41"/>
  <c r="FH139" i="41" s="1"/>
  <c r="FC139" i="41"/>
  <c r="FB139" i="41"/>
  <c r="FG138" i="41"/>
  <c r="FF138" i="41"/>
  <c r="FE138" i="41"/>
  <c r="FD138" i="41"/>
  <c r="FC138" i="41"/>
  <c r="FB138" i="41"/>
  <c r="FH138" i="41" s="1"/>
  <c r="FG137" i="41"/>
  <c r="FF137" i="41"/>
  <c r="FE137" i="41"/>
  <c r="FD137" i="41"/>
  <c r="FC137" i="41"/>
  <c r="FB137" i="41"/>
  <c r="FG136" i="41"/>
  <c r="FF136" i="41"/>
  <c r="FE136" i="41"/>
  <c r="FD136" i="41"/>
  <c r="FC136" i="41"/>
  <c r="FB136" i="41"/>
  <c r="FG135" i="41"/>
  <c r="FF135" i="41"/>
  <c r="FE135" i="41"/>
  <c r="FD135" i="41"/>
  <c r="FC135" i="41"/>
  <c r="FB135" i="41"/>
  <c r="FG134" i="41"/>
  <c r="FF134" i="41"/>
  <c r="FE134" i="41"/>
  <c r="FD134" i="41"/>
  <c r="FC134" i="41"/>
  <c r="FB134" i="41"/>
  <c r="FG133" i="41"/>
  <c r="FF133" i="41"/>
  <c r="FE133" i="41"/>
  <c r="FD133" i="41"/>
  <c r="FC133" i="41"/>
  <c r="FB133" i="41"/>
  <c r="FG132" i="41"/>
  <c r="FF132" i="41"/>
  <c r="FE132" i="41"/>
  <c r="FD132" i="41"/>
  <c r="FC132" i="41"/>
  <c r="FB132" i="41"/>
  <c r="FG131" i="41"/>
  <c r="FF131" i="41"/>
  <c r="FE131" i="41"/>
  <c r="FD131" i="41"/>
  <c r="FC131" i="41"/>
  <c r="FB131" i="41"/>
  <c r="FG130" i="41"/>
  <c r="FF130" i="41"/>
  <c r="FE130" i="41"/>
  <c r="FD130" i="41"/>
  <c r="FC130" i="41"/>
  <c r="FB130" i="41"/>
  <c r="FG129" i="41"/>
  <c r="FF129" i="41"/>
  <c r="FE129" i="41"/>
  <c r="FD129" i="41"/>
  <c r="FC129" i="41"/>
  <c r="FB129" i="41"/>
  <c r="FG128" i="41"/>
  <c r="FF128" i="41"/>
  <c r="FE128" i="41"/>
  <c r="FD128" i="41"/>
  <c r="FC128" i="41"/>
  <c r="FB128" i="41"/>
  <c r="FG127" i="41"/>
  <c r="FF127" i="41"/>
  <c r="FE127" i="41"/>
  <c r="FD127" i="41"/>
  <c r="FC127" i="41"/>
  <c r="FB127" i="41"/>
  <c r="FG126" i="41"/>
  <c r="FF126" i="41"/>
  <c r="FE126" i="41"/>
  <c r="FD126" i="41"/>
  <c r="FC126" i="41"/>
  <c r="FB126" i="41"/>
  <c r="FG125" i="41"/>
  <c r="FF125" i="41"/>
  <c r="FE125" i="41"/>
  <c r="FD125" i="41"/>
  <c r="FC125" i="41"/>
  <c r="FB125" i="41"/>
  <c r="FG124" i="41"/>
  <c r="FF124" i="41"/>
  <c r="FE124" i="41"/>
  <c r="FD124" i="41"/>
  <c r="FC124" i="41"/>
  <c r="FB124" i="41"/>
  <c r="FH123" i="41"/>
  <c r="FG123" i="41"/>
  <c r="FF123" i="41"/>
  <c r="FE123" i="41"/>
  <c r="FD123" i="41"/>
  <c r="FC123" i="41"/>
  <c r="FB123" i="41"/>
  <c r="FG122" i="41"/>
  <c r="FF122" i="41"/>
  <c r="FE122" i="41"/>
  <c r="FD122" i="41"/>
  <c r="FC122" i="41"/>
  <c r="FB122" i="41"/>
  <c r="FG121" i="41"/>
  <c r="FF121" i="41"/>
  <c r="FE121" i="41"/>
  <c r="FD121" i="41"/>
  <c r="FC121" i="41"/>
  <c r="FB121" i="41"/>
  <c r="FG120" i="41"/>
  <c r="FF120" i="41"/>
  <c r="FE120" i="41"/>
  <c r="FD120" i="41"/>
  <c r="FC120" i="41"/>
  <c r="FB120" i="41"/>
  <c r="FG119" i="41"/>
  <c r="FF119" i="41"/>
  <c r="FE119" i="41"/>
  <c r="FD119" i="41"/>
  <c r="FC119" i="41"/>
  <c r="FB119" i="41"/>
  <c r="FG118" i="41"/>
  <c r="FF118" i="41"/>
  <c r="FE118" i="41"/>
  <c r="FD118" i="41"/>
  <c r="FC118" i="41"/>
  <c r="FB118" i="41"/>
  <c r="FG117" i="41"/>
  <c r="FF117" i="41"/>
  <c r="FE117" i="41"/>
  <c r="FD117" i="41"/>
  <c r="FC117" i="41"/>
  <c r="FB117" i="41"/>
  <c r="FG116" i="41"/>
  <c r="FF116" i="41"/>
  <c r="FE116" i="41"/>
  <c r="FD116" i="41"/>
  <c r="FC116" i="41"/>
  <c r="FB116" i="41"/>
  <c r="FG115" i="41"/>
  <c r="FF115" i="41"/>
  <c r="FE115" i="41"/>
  <c r="FD115" i="41"/>
  <c r="FC115" i="41"/>
  <c r="FB115" i="41"/>
  <c r="FG114" i="41"/>
  <c r="FF114" i="41"/>
  <c r="FE114" i="41"/>
  <c r="FD114" i="41"/>
  <c r="FC114" i="41"/>
  <c r="FB114" i="41"/>
  <c r="FG113" i="41"/>
  <c r="FF113" i="41"/>
  <c r="FE113" i="41"/>
  <c r="FD113" i="41"/>
  <c r="FC113" i="41"/>
  <c r="FB113" i="41"/>
  <c r="FG112" i="41"/>
  <c r="FF112" i="41"/>
  <c r="FE112" i="41"/>
  <c r="FD112" i="41"/>
  <c r="FC112" i="41"/>
  <c r="FB112" i="41"/>
  <c r="FH112" i="41" s="1"/>
  <c r="FH111" i="41"/>
  <c r="FG111" i="41"/>
  <c r="FF111" i="41"/>
  <c r="FE111" i="41"/>
  <c r="FD111" i="41"/>
  <c r="FC111" i="41"/>
  <c r="FB111" i="41"/>
  <c r="FG110" i="41"/>
  <c r="FF110" i="41"/>
  <c r="FE110" i="41"/>
  <c r="FD110" i="41"/>
  <c r="FC110" i="41"/>
  <c r="FB110" i="41"/>
  <c r="FG109" i="41"/>
  <c r="FF109" i="41"/>
  <c r="FE109" i="41"/>
  <c r="FD109" i="41"/>
  <c r="FC109" i="41"/>
  <c r="FB109" i="41"/>
  <c r="FG108" i="41"/>
  <c r="FF108" i="41"/>
  <c r="FE108" i="41"/>
  <c r="FD108" i="41"/>
  <c r="FC108" i="41"/>
  <c r="FB108" i="41"/>
  <c r="FG107" i="41"/>
  <c r="FF107" i="41"/>
  <c r="FE107" i="41"/>
  <c r="FD107" i="41"/>
  <c r="FC107" i="41"/>
  <c r="FB107" i="41"/>
  <c r="FG106" i="41"/>
  <c r="FF106" i="41"/>
  <c r="FE106" i="41"/>
  <c r="FD106" i="41"/>
  <c r="FC106" i="41"/>
  <c r="FB106" i="41"/>
  <c r="FG105" i="41"/>
  <c r="FF105" i="41"/>
  <c r="FE105" i="41"/>
  <c r="FD105" i="41"/>
  <c r="FC105" i="41"/>
  <c r="FB105" i="41"/>
  <c r="FG104" i="41"/>
  <c r="FF104" i="41"/>
  <c r="FE104" i="41"/>
  <c r="FD104" i="41"/>
  <c r="FC104" i="41"/>
  <c r="FB104" i="41"/>
  <c r="FG103" i="41"/>
  <c r="FF103" i="41"/>
  <c r="FE103" i="41"/>
  <c r="FD103" i="41"/>
  <c r="FC103" i="41"/>
  <c r="FB103" i="41"/>
  <c r="FH103" i="41" s="1"/>
  <c r="FG102" i="41"/>
  <c r="FF102" i="41"/>
  <c r="FE102" i="41"/>
  <c r="FD102" i="41"/>
  <c r="FC102" i="41"/>
  <c r="FB102" i="41"/>
  <c r="FG101" i="41"/>
  <c r="FF101" i="41"/>
  <c r="FE101" i="41"/>
  <c r="FD101" i="41"/>
  <c r="FC101" i="41"/>
  <c r="FB101" i="41"/>
  <c r="FG100" i="41"/>
  <c r="FF100" i="41"/>
  <c r="FE100" i="41"/>
  <c r="FD100" i="41"/>
  <c r="FC100" i="41"/>
  <c r="FB100" i="41"/>
  <c r="FG99" i="41"/>
  <c r="FF99" i="41"/>
  <c r="FE99" i="41"/>
  <c r="FD99" i="41"/>
  <c r="FC99" i="41"/>
  <c r="FB99" i="41"/>
  <c r="FG98" i="41"/>
  <c r="FF98" i="41"/>
  <c r="FE98" i="41"/>
  <c r="FD98" i="41"/>
  <c r="FC98" i="41"/>
  <c r="FB98" i="41"/>
  <c r="FG97" i="41"/>
  <c r="FF97" i="41"/>
  <c r="FE97" i="41"/>
  <c r="FD97" i="41"/>
  <c r="FC97" i="41"/>
  <c r="FB97" i="41"/>
  <c r="FG96" i="41"/>
  <c r="FF96" i="41"/>
  <c r="FE96" i="41"/>
  <c r="FD96" i="41"/>
  <c r="FC96" i="41"/>
  <c r="FB96" i="41"/>
  <c r="FG95" i="41"/>
  <c r="FF95" i="41"/>
  <c r="FE95" i="41"/>
  <c r="FD95" i="41"/>
  <c r="FC95" i="41"/>
  <c r="FB95" i="41"/>
  <c r="FG94" i="41"/>
  <c r="FF94" i="41"/>
  <c r="FE94" i="41"/>
  <c r="FD94" i="41"/>
  <c r="FC94" i="41"/>
  <c r="FB94" i="41"/>
  <c r="FG93" i="41"/>
  <c r="FF93" i="41"/>
  <c r="FE93" i="41"/>
  <c r="FD93" i="41"/>
  <c r="FC93" i="41"/>
  <c r="FB93" i="41"/>
  <c r="FG92" i="41"/>
  <c r="FF92" i="41"/>
  <c r="FE92" i="41"/>
  <c r="FD92" i="41"/>
  <c r="FC92" i="41"/>
  <c r="FB92" i="41"/>
  <c r="FG91" i="41"/>
  <c r="FF91" i="41"/>
  <c r="FE91" i="41"/>
  <c r="FD91" i="41"/>
  <c r="FC91" i="41"/>
  <c r="FB91" i="41"/>
  <c r="FG90" i="41"/>
  <c r="FF90" i="41"/>
  <c r="FE90" i="41"/>
  <c r="FD90" i="41"/>
  <c r="FC90" i="41"/>
  <c r="FB90" i="41"/>
  <c r="FG89" i="41"/>
  <c r="FF89" i="41"/>
  <c r="FE89" i="41"/>
  <c r="FD89" i="41"/>
  <c r="FC89" i="41"/>
  <c r="FB89" i="41"/>
  <c r="FG88" i="41"/>
  <c r="FF88" i="41"/>
  <c r="FE88" i="41"/>
  <c r="FD88" i="41"/>
  <c r="FC88" i="41"/>
  <c r="FB88" i="41"/>
  <c r="FG87" i="41"/>
  <c r="FF87" i="41"/>
  <c r="FE87" i="41"/>
  <c r="FD87" i="41"/>
  <c r="FC87" i="41"/>
  <c r="FB87" i="41"/>
  <c r="FG86" i="41"/>
  <c r="FF86" i="41"/>
  <c r="FE86" i="41"/>
  <c r="FD86" i="41"/>
  <c r="FC86" i="41"/>
  <c r="FB86" i="41"/>
  <c r="FG85" i="41"/>
  <c r="FF85" i="41"/>
  <c r="FE85" i="41"/>
  <c r="FD85" i="41"/>
  <c r="FC85" i="41"/>
  <c r="FB85" i="41"/>
  <c r="FG84" i="41"/>
  <c r="FF84" i="41"/>
  <c r="FE84" i="41"/>
  <c r="FD84" i="41"/>
  <c r="FC84" i="41"/>
  <c r="FB84" i="41"/>
  <c r="FG83" i="41"/>
  <c r="FF83" i="41"/>
  <c r="FE83" i="41"/>
  <c r="FD83" i="41"/>
  <c r="FC83" i="41"/>
  <c r="FB83" i="41"/>
  <c r="FH83" i="41" s="1"/>
  <c r="FG82" i="41"/>
  <c r="FF82" i="41"/>
  <c r="FE82" i="41"/>
  <c r="FD82" i="41"/>
  <c r="FC82" i="41"/>
  <c r="FB82" i="41"/>
  <c r="FH82" i="41" s="1"/>
  <c r="FG81" i="41"/>
  <c r="FF81" i="41"/>
  <c r="FE81" i="41"/>
  <c r="FD81" i="41"/>
  <c r="FC81" i="41"/>
  <c r="FB81" i="41"/>
  <c r="FG80" i="41"/>
  <c r="FF80" i="41"/>
  <c r="FE80" i="41"/>
  <c r="FD80" i="41"/>
  <c r="FC80" i="41"/>
  <c r="FB80" i="41"/>
  <c r="FG79" i="41"/>
  <c r="FF79" i="41"/>
  <c r="FE79" i="41"/>
  <c r="FD79" i="41"/>
  <c r="FC79" i="41"/>
  <c r="FB79" i="41"/>
  <c r="FG78" i="41"/>
  <c r="FF78" i="41"/>
  <c r="FE78" i="41"/>
  <c r="FD78" i="41"/>
  <c r="FC78" i="41"/>
  <c r="FB78" i="41"/>
  <c r="FG77" i="41"/>
  <c r="FF77" i="41"/>
  <c r="FE77" i="41"/>
  <c r="FD77" i="41"/>
  <c r="FC77" i="41"/>
  <c r="FB77" i="41"/>
  <c r="FG76" i="41"/>
  <c r="FF76" i="41"/>
  <c r="FH76" i="41" s="1"/>
  <c r="FE76" i="41"/>
  <c r="FD76" i="41"/>
  <c r="FC76" i="41"/>
  <c r="FB76" i="41"/>
  <c r="FG75" i="41"/>
  <c r="FF75" i="41"/>
  <c r="FE75" i="41"/>
  <c r="FD75" i="41"/>
  <c r="FC75" i="41"/>
  <c r="FH75" i="41" s="1"/>
  <c r="FB75" i="41"/>
  <c r="FG74" i="41"/>
  <c r="FF74" i="41"/>
  <c r="FE74" i="41"/>
  <c r="FD74" i="41"/>
  <c r="FC74" i="41"/>
  <c r="FB74" i="41"/>
  <c r="FG73" i="41"/>
  <c r="FF73" i="41"/>
  <c r="FE73" i="41"/>
  <c r="FD73" i="41"/>
  <c r="FC73" i="41"/>
  <c r="FB73" i="41"/>
  <c r="FG72" i="41"/>
  <c r="FF72" i="41"/>
  <c r="FE72" i="41"/>
  <c r="FD72" i="41"/>
  <c r="FC72" i="41"/>
  <c r="FB72" i="41"/>
  <c r="FG71" i="41"/>
  <c r="FF71" i="41"/>
  <c r="FE71" i="41"/>
  <c r="FD71" i="41"/>
  <c r="FC71" i="41"/>
  <c r="FB71" i="41"/>
  <c r="FG70" i="41"/>
  <c r="FF70" i="41"/>
  <c r="FE70" i="41"/>
  <c r="FD70" i="41"/>
  <c r="FC70" i="41"/>
  <c r="FB70" i="41"/>
  <c r="FG69" i="41"/>
  <c r="FF69" i="41"/>
  <c r="FE69" i="41"/>
  <c r="FD69" i="41"/>
  <c r="FC69" i="41"/>
  <c r="FB69" i="41"/>
  <c r="FH69" i="41" s="1"/>
  <c r="FG68" i="41"/>
  <c r="FF68" i="41"/>
  <c r="FE68" i="41"/>
  <c r="FD68" i="41"/>
  <c r="FC68" i="41"/>
  <c r="FB68" i="41"/>
  <c r="FG67" i="41"/>
  <c r="FF67" i="41"/>
  <c r="FE67" i="41"/>
  <c r="FD67" i="41"/>
  <c r="FC67" i="41"/>
  <c r="FB67" i="41"/>
  <c r="FG66" i="41"/>
  <c r="FF66" i="41"/>
  <c r="FE66" i="41"/>
  <c r="FD66" i="41"/>
  <c r="FC66" i="41"/>
  <c r="FB66" i="41"/>
  <c r="FG65" i="41"/>
  <c r="FF65" i="41"/>
  <c r="FE65" i="41"/>
  <c r="FD65" i="41"/>
  <c r="FC65" i="41"/>
  <c r="FB65" i="41"/>
  <c r="FG64" i="41"/>
  <c r="FF64" i="41"/>
  <c r="FE64" i="41"/>
  <c r="FD64" i="41"/>
  <c r="FC64" i="41"/>
  <c r="FB64" i="41"/>
  <c r="FG63" i="41"/>
  <c r="FF63" i="41"/>
  <c r="FE63" i="41"/>
  <c r="FD63" i="41"/>
  <c r="FC63" i="41"/>
  <c r="FB63" i="41"/>
  <c r="FG62" i="41"/>
  <c r="FF62" i="41"/>
  <c r="FE62" i="41"/>
  <c r="FD62" i="41"/>
  <c r="FC62" i="41"/>
  <c r="FB62" i="41"/>
  <c r="FG61" i="41"/>
  <c r="FF61" i="41"/>
  <c r="FE61" i="41"/>
  <c r="FD61" i="41"/>
  <c r="FC61" i="41"/>
  <c r="FB61" i="41"/>
  <c r="FH61" i="41" s="1"/>
  <c r="FG60" i="41"/>
  <c r="FF60" i="41"/>
  <c r="FH60" i="41" s="1"/>
  <c r="FE60" i="41"/>
  <c r="FD60" i="41"/>
  <c r="FC60" i="41"/>
  <c r="FB60" i="41"/>
  <c r="FG59" i="41"/>
  <c r="FH59" i="41" s="1"/>
  <c r="FF59" i="41"/>
  <c r="FE59" i="41"/>
  <c r="FD59" i="41"/>
  <c r="FC59" i="41"/>
  <c r="FB59" i="41"/>
  <c r="FG58" i="41"/>
  <c r="FF58" i="41"/>
  <c r="FE58" i="41"/>
  <c r="FD58" i="41"/>
  <c r="FC58" i="41"/>
  <c r="FB58" i="41"/>
  <c r="FG57" i="41"/>
  <c r="FF57" i="41"/>
  <c r="FE57" i="41"/>
  <c r="FD57" i="41"/>
  <c r="FC57" i="41"/>
  <c r="FB57" i="41"/>
  <c r="FG56" i="41"/>
  <c r="FF56" i="41"/>
  <c r="FE56" i="41"/>
  <c r="FD56" i="41"/>
  <c r="FC56" i="41"/>
  <c r="FB56" i="41"/>
  <c r="FH56" i="41" s="1"/>
  <c r="FG55" i="41"/>
  <c r="FF55" i="41"/>
  <c r="FE55" i="41"/>
  <c r="FD55" i="41"/>
  <c r="FC55" i="41"/>
  <c r="FB55" i="41"/>
  <c r="FG54" i="41"/>
  <c r="FF54" i="41"/>
  <c r="FE54" i="41"/>
  <c r="FD54" i="41"/>
  <c r="FC54" i="41"/>
  <c r="FB54" i="41"/>
  <c r="FG53" i="41"/>
  <c r="FF53" i="41"/>
  <c r="FE53" i="41"/>
  <c r="FD53" i="41"/>
  <c r="FC53" i="41"/>
  <c r="FB53" i="41"/>
  <c r="FG52" i="41"/>
  <c r="FF52" i="41"/>
  <c r="FE52" i="41"/>
  <c r="FD52" i="41"/>
  <c r="FC52" i="41"/>
  <c r="FB52" i="41"/>
  <c r="FH51" i="41"/>
  <c r="FG51" i="41"/>
  <c r="FF51" i="41"/>
  <c r="FE51" i="41"/>
  <c r="FD51" i="41"/>
  <c r="FC51" i="41"/>
  <c r="FB51" i="41"/>
  <c r="FG50" i="41"/>
  <c r="FF50" i="41"/>
  <c r="FE50" i="41"/>
  <c r="FD50" i="41"/>
  <c r="FC50" i="41"/>
  <c r="FB50" i="41"/>
  <c r="FG49" i="41"/>
  <c r="FF49" i="41"/>
  <c r="FE49" i="41"/>
  <c r="FD49" i="41"/>
  <c r="FC49" i="41"/>
  <c r="FB49" i="41"/>
  <c r="FG48" i="41"/>
  <c r="FF48" i="41"/>
  <c r="FE48" i="41"/>
  <c r="FD48" i="41"/>
  <c r="FC48" i="41"/>
  <c r="FB48" i="41"/>
  <c r="FG47" i="41"/>
  <c r="FF47" i="41"/>
  <c r="FE47" i="41"/>
  <c r="FD47" i="41"/>
  <c r="FC47" i="41"/>
  <c r="FB47" i="41"/>
  <c r="FG46" i="41"/>
  <c r="FF46" i="41"/>
  <c r="FE46" i="41"/>
  <c r="FD46" i="41"/>
  <c r="FC46" i="41"/>
  <c r="FB46" i="41"/>
  <c r="FG45" i="41"/>
  <c r="FF45" i="41"/>
  <c r="FE45" i="41"/>
  <c r="FD45" i="41"/>
  <c r="FC45" i="41"/>
  <c r="FB45" i="41"/>
  <c r="FG44" i="41"/>
  <c r="FF44" i="41"/>
  <c r="FE44" i="41"/>
  <c r="FD44" i="41"/>
  <c r="FC44" i="41"/>
  <c r="FB44" i="41"/>
  <c r="FG43" i="41"/>
  <c r="FF43" i="41"/>
  <c r="FE43" i="41"/>
  <c r="FD43" i="41"/>
  <c r="FC43" i="41"/>
  <c r="FB43" i="41"/>
  <c r="FH43" i="41" s="1"/>
  <c r="FG42" i="41"/>
  <c r="FF42" i="41"/>
  <c r="FE42" i="41"/>
  <c r="FD42" i="41"/>
  <c r="FC42" i="41"/>
  <c r="FB42" i="41"/>
  <c r="FG41" i="41"/>
  <c r="FF41" i="41"/>
  <c r="FE41" i="41"/>
  <c r="FD41" i="41"/>
  <c r="FC41" i="41"/>
  <c r="FB41" i="41"/>
  <c r="FG40" i="41"/>
  <c r="FF40" i="41"/>
  <c r="FE40" i="41"/>
  <c r="FD40" i="41"/>
  <c r="FC40" i="41"/>
  <c r="FB40" i="41"/>
  <c r="FG39" i="41"/>
  <c r="FF39" i="41"/>
  <c r="FE39" i="41"/>
  <c r="FD39" i="41"/>
  <c r="FC39" i="41"/>
  <c r="FB39" i="41"/>
  <c r="FG38" i="41"/>
  <c r="FF38" i="41"/>
  <c r="FE38" i="41"/>
  <c r="FD38" i="41"/>
  <c r="FC38" i="41"/>
  <c r="FB38" i="41"/>
  <c r="FG37" i="41"/>
  <c r="FF37" i="41"/>
  <c r="FE37" i="41"/>
  <c r="FD37" i="41"/>
  <c r="FC37" i="41"/>
  <c r="FB37" i="41"/>
  <c r="FG36" i="41"/>
  <c r="FF36" i="41"/>
  <c r="FE36" i="41"/>
  <c r="FD36" i="41"/>
  <c r="FC36" i="41"/>
  <c r="FB36" i="41"/>
  <c r="FG35" i="41"/>
  <c r="FF35" i="41"/>
  <c r="FE35" i="41"/>
  <c r="FD35" i="41"/>
  <c r="FC35" i="41"/>
  <c r="FB35" i="41"/>
  <c r="FH35" i="41" s="1"/>
  <c r="FG34" i="41"/>
  <c r="FF34" i="41"/>
  <c r="FE34" i="41"/>
  <c r="FD34" i="41"/>
  <c r="FC34" i="41"/>
  <c r="FB34" i="41"/>
  <c r="FG33" i="41"/>
  <c r="FF33" i="41"/>
  <c r="FE33" i="41"/>
  <c r="FD33" i="41"/>
  <c r="FC33" i="41"/>
  <c r="FB33" i="41"/>
  <c r="FG32" i="41"/>
  <c r="FF32" i="41"/>
  <c r="FE32" i="41"/>
  <c r="FD32" i="41"/>
  <c r="FC32" i="41"/>
  <c r="FB32" i="41"/>
  <c r="FG31" i="41"/>
  <c r="FF31" i="41"/>
  <c r="FE31" i="41"/>
  <c r="FD31" i="41"/>
  <c r="FC31" i="41"/>
  <c r="FB31" i="41"/>
  <c r="FH31" i="41" s="1"/>
  <c r="FG30" i="41"/>
  <c r="FF30" i="41"/>
  <c r="FE30" i="41"/>
  <c r="FD30" i="41"/>
  <c r="FC30" i="41"/>
  <c r="FB30" i="41"/>
  <c r="FG29" i="41"/>
  <c r="FF29" i="41"/>
  <c r="FE29" i="41"/>
  <c r="FD29" i="41"/>
  <c r="FC29" i="41"/>
  <c r="FB29" i="41"/>
  <c r="FG28" i="41"/>
  <c r="FF28" i="41"/>
  <c r="FE28" i="41"/>
  <c r="FD28" i="41"/>
  <c r="FC28" i="41"/>
  <c r="FB28" i="41"/>
  <c r="FG27" i="41"/>
  <c r="FF27" i="41"/>
  <c r="FE27" i="41"/>
  <c r="FD27" i="41"/>
  <c r="FC27" i="41"/>
  <c r="FB27" i="41"/>
  <c r="FH27" i="41" s="1"/>
  <c r="FG26" i="41"/>
  <c r="FF26" i="41"/>
  <c r="FE26" i="41"/>
  <c r="FD26" i="41"/>
  <c r="FC26" i="41"/>
  <c r="FB26" i="41"/>
  <c r="FG25" i="41"/>
  <c r="FF25" i="41"/>
  <c r="FE25" i="41"/>
  <c r="FD25" i="41"/>
  <c r="FC25" i="41"/>
  <c r="FB25" i="41"/>
  <c r="FG24" i="41"/>
  <c r="FF24" i="41"/>
  <c r="FE24" i="41"/>
  <c r="FD24" i="41"/>
  <c r="FC24" i="41"/>
  <c r="FB24" i="41"/>
  <c r="FG23" i="41"/>
  <c r="FF23" i="41"/>
  <c r="FE23" i="41"/>
  <c r="FD23" i="41"/>
  <c r="FC23" i="41"/>
  <c r="FB23" i="41"/>
  <c r="FG22" i="41"/>
  <c r="FF22" i="41"/>
  <c r="FE22" i="41"/>
  <c r="FD22" i="41"/>
  <c r="FC22" i="41"/>
  <c r="FB22" i="41"/>
  <c r="FG21" i="41"/>
  <c r="FF21" i="41"/>
  <c r="FE21" i="41"/>
  <c r="FD21" i="41"/>
  <c r="FC21" i="41"/>
  <c r="FB21" i="41"/>
  <c r="FG20" i="41"/>
  <c r="FF20" i="41"/>
  <c r="FE20" i="41"/>
  <c r="FD20" i="41"/>
  <c r="FC20" i="41"/>
  <c r="FB20" i="41"/>
  <c r="FG19" i="41"/>
  <c r="FF19" i="41"/>
  <c r="FE19" i="41"/>
  <c r="FD19" i="41"/>
  <c r="FC19" i="41"/>
  <c r="FB19" i="41"/>
  <c r="FH19" i="41" s="1"/>
  <c r="FG18" i="41"/>
  <c r="FF18" i="41"/>
  <c r="FE18" i="41"/>
  <c r="FD18" i="41"/>
  <c r="FC18" i="41"/>
  <c r="FB18" i="41"/>
  <c r="FG17" i="41"/>
  <c r="FF17" i="41"/>
  <c r="FE17" i="41"/>
  <c r="FD17" i="41"/>
  <c r="FC17" i="41"/>
  <c r="FB17" i="41"/>
  <c r="FG16" i="41"/>
  <c r="FF16" i="41"/>
  <c r="FE16" i="41"/>
  <c r="FD16" i="41"/>
  <c r="FC16" i="41"/>
  <c r="FB16" i="41"/>
  <c r="FG15" i="41"/>
  <c r="FF15" i="41"/>
  <c r="FE15" i="41"/>
  <c r="FD15" i="41"/>
  <c r="FC15" i="41"/>
  <c r="FB15" i="41"/>
  <c r="FG14" i="41"/>
  <c r="FF14" i="41"/>
  <c r="FE14" i="41"/>
  <c r="FD14" i="41"/>
  <c r="FC14" i="41"/>
  <c r="FH14" i="41" s="1"/>
  <c r="FB14" i="41"/>
  <c r="FG13" i="41"/>
  <c r="FF13" i="41"/>
  <c r="FE13" i="41"/>
  <c r="FD13" i="41"/>
  <c r="FC13" i="41"/>
  <c r="FB13" i="41"/>
  <c r="EQ154" i="41"/>
  <c r="EP154" i="41"/>
  <c r="EO154" i="41"/>
  <c r="EN154" i="41"/>
  <c r="EM154" i="41"/>
  <c r="EL154" i="41"/>
  <c r="EQ153" i="41"/>
  <c r="EP153" i="41"/>
  <c r="EO153" i="41"/>
  <c r="EN153" i="41"/>
  <c r="EM153" i="41"/>
  <c r="ER153" i="41" s="1"/>
  <c r="EL153" i="41"/>
  <c r="EQ152" i="41"/>
  <c r="EP152" i="41"/>
  <c r="EO152" i="41"/>
  <c r="EN152" i="41"/>
  <c r="EM152" i="41"/>
  <c r="EL152" i="41"/>
  <c r="EQ151" i="41"/>
  <c r="EP151" i="41"/>
  <c r="EO151" i="41"/>
  <c r="EN151" i="41"/>
  <c r="EM151" i="41"/>
  <c r="EL151" i="41"/>
  <c r="EQ150" i="41"/>
  <c r="EP150" i="41"/>
  <c r="EO150" i="41"/>
  <c r="EN150" i="41"/>
  <c r="EM150" i="41"/>
  <c r="EL150" i="41"/>
  <c r="EQ149" i="41"/>
  <c r="EP149" i="41"/>
  <c r="EO149" i="41"/>
  <c r="EN149" i="41"/>
  <c r="EM149" i="41"/>
  <c r="EL149" i="41"/>
  <c r="EQ148" i="41"/>
  <c r="EP148" i="41"/>
  <c r="EO148" i="41"/>
  <c r="EN148" i="41"/>
  <c r="EM148" i="41"/>
  <c r="ER148" i="41" s="1"/>
  <c r="EL148" i="41"/>
  <c r="EQ147" i="41"/>
  <c r="EP147" i="41"/>
  <c r="EO147" i="41"/>
  <c r="EN147" i="41"/>
  <c r="EM147" i="41"/>
  <c r="EL147" i="41"/>
  <c r="ER147" i="41" s="1"/>
  <c r="EQ146" i="41"/>
  <c r="EP146" i="41"/>
  <c r="EO146" i="41"/>
  <c r="EN146" i="41"/>
  <c r="EM146" i="41"/>
  <c r="EL146" i="41"/>
  <c r="EQ145" i="41"/>
  <c r="EP145" i="41"/>
  <c r="EO145" i="41"/>
  <c r="EN145" i="41"/>
  <c r="EM145" i="41"/>
  <c r="EL145" i="41"/>
  <c r="ER145" i="41" s="1"/>
  <c r="EQ144" i="41"/>
  <c r="EP144" i="41"/>
  <c r="EO144" i="41"/>
  <c r="EN144" i="41"/>
  <c r="EM144" i="41"/>
  <c r="EL144" i="41"/>
  <c r="EQ143" i="41"/>
  <c r="EP143" i="41"/>
  <c r="EO143" i="41"/>
  <c r="EN143" i="41"/>
  <c r="EM143" i="41"/>
  <c r="EL143" i="41"/>
  <c r="EQ142" i="41"/>
  <c r="EP142" i="41"/>
  <c r="EO142" i="41"/>
  <c r="EN142" i="41"/>
  <c r="EM142" i="41"/>
  <c r="EL142" i="41"/>
  <c r="EQ141" i="41"/>
  <c r="EP141" i="41"/>
  <c r="EO141" i="41"/>
  <c r="EN141" i="41"/>
  <c r="EM141" i="41"/>
  <c r="EL141" i="41"/>
  <c r="EQ140" i="41"/>
  <c r="EP140" i="41"/>
  <c r="EO140" i="41"/>
  <c r="EN140" i="41"/>
  <c r="EM140" i="41"/>
  <c r="EL140" i="41"/>
  <c r="EQ139" i="41"/>
  <c r="EP139" i="41"/>
  <c r="EO139" i="41"/>
  <c r="EN139" i="41"/>
  <c r="EM139" i="41"/>
  <c r="EL139" i="41"/>
  <c r="ER139" i="41" s="1"/>
  <c r="EQ138" i="41"/>
  <c r="EP138" i="41"/>
  <c r="ER138" i="41" s="1"/>
  <c r="EO138" i="41"/>
  <c r="EN138" i="41"/>
  <c r="EM138" i="41"/>
  <c r="EL138" i="41"/>
  <c r="EQ137" i="41"/>
  <c r="ER137" i="41" s="1"/>
  <c r="EP137" i="41"/>
  <c r="EO137" i="41"/>
  <c r="EN137" i="41"/>
  <c r="EM137" i="41"/>
  <c r="EL137" i="41"/>
  <c r="EQ136" i="41"/>
  <c r="EP136" i="41"/>
  <c r="EO136" i="41"/>
  <c r="EN136" i="41"/>
  <c r="EM136" i="41"/>
  <c r="EL136" i="41"/>
  <c r="EQ135" i="41"/>
  <c r="EP135" i="41"/>
  <c r="EO135" i="41"/>
  <c r="EN135" i="41"/>
  <c r="EM135" i="41"/>
  <c r="EL135" i="41"/>
  <c r="EQ134" i="41"/>
  <c r="EP134" i="41"/>
  <c r="EO134" i="41"/>
  <c r="EN134" i="41"/>
  <c r="EM134" i="41"/>
  <c r="EL134" i="41"/>
  <c r="ER134" i="41" s="1"/>
  <c r="EQ133" i="41"/>
  <c r="EP133" i="41"/>
  <c r="EO133" i="41"/>
  <c r="EN133" i="41"/>
  <c r="EM133" i="41"/>
  <c r="EL133" i="41"/>
  <c r="EQ132" i="41"/>
  <c r="EP132" i="41"/>
  <c r="EO132" i="41"/>
  <c r="EN132" i="41"/>
  <c r="EM132" i="41"/>
  <c r="EL132" i="41"/>
  <c r="EQ131" i="41"/>
  <c r="EP131" i="41"/>
  <c r="EO131" i="41"/>
  <c r="EN131" i="41"/>
  <c r="EM131" i="41"/>
  <c r="EL131" i="41"/>
  <c r="EQ130" i="41"/>
  <c r="EP130" i="41"/>
  <c r="EO130" i="41"/>
  <c r="EN130" i="41"/>
  <c r="EM130" i="41"/>
  <c r="EL130" i="41"/>
  <c r="ER129" i="41"/>
  <c r="EQ129" i="41"/>
  <c r="EP129" i="41"/>
  <c r="EO129" i="41"/>
  <c r="EN129" i="41"/>
  <c r="EM129" i="41"/>
  <c r="EL129" i="41"/>
  <c r="EQ128" i="41"/>
  <c r="EP128" i="41"/>
  <c r="EO128" i="41"/>
  <c r="EN128" i="41"/>
  <c r="EM128" i="41"/>
  <c r="EL128" i="41"/>
  <c r="EQ127" i="41"/>
  <c r="EP127" i="41"/>
  <c r="EO127" i="41"/>
  <c r="EN127" i="41"/>
  <c r="EM127" i="41"/>
  <c r="EL127" i="41"/>
  <c r="EQ126" i="41"/>
  <c r="EP126" i="41"/>
  <c r="EO126" i="41"/>
  <c r="EN126" i="41"/>
  <c r="EM126" i="41"/>
  <c r="EL126" i="41"/>
  <c r="EQ125" i="41"/>
  <c r="EP125" i="41"/>
  <c r="EO125" i="41"/>
  <c r="EN125" i="41"/>
  <c r="EM125" i="41"/>
  <c r="EL125" i="41"/>
  <c r="EQ124" i="41"/>
  <c r="EP124" i="41"/>
  <c r="EO124" i="41"/>
  <c r="EN124" i="41"/>
  <c r="EM124" i="41"/>
  <c r="EL124" i="41"/>
  <c r="EQ123" i="41"/>
  <c r="EP123" i="41"/>
  <c r="EO123" i="41"/>
  <c r="EN123" i="41"/>
  <c r="EM123" i="41"/>
  <c r="EL123" i="41"/>
  <c r="EQ122" i="41"/>
  <c r="EP122" i="41"/>
  <c r="EO122" i="41"/>
  <c r="EN122" i="41"/>
  <c r="EM122" i="41"/>
  <c r="EL122" i="41"/>
  <c r="EQ121" i="41"/>
  <c r="EP121" i="41"/>
  <c r="EO121" i="41"/>
  <c r="EN121" i="41"/>
  <c r="EM121" i="41"/>
  <c r="EL121" i="41"/>
  <c r="ER121" i="41" s="1"/>
  <c r="EQ120" i="41"/>
  <c r="EP120" i="41"/>
  <c r="EO120" i="41"/>
  <c r="EN120" i="41"/>
  <c r="EM120" i="41"/>
  <c r="EL120" i="41"/>
  <c r="EQ119" i="41"/>
  <c r="EP119" i="41"/>
  <c r="EO119" i="41"/>
  <c r="EN119" i="41"/>
  <c r="EM119" i="41"/>
  <c r="EL119" i="41"/>
  <c r="EQ118" i="41"/>
  <c r="EP118" i="41"/>
  <c r="EO118" i="41"/>
  <c r="EN118" i="41"/>
  <c r="EM118" i="41"/>
  <c r="EL118" i="41"/>
  <c r="EQ117" i="41"/>
  <c r="EP117" i="41"/>
  <c r="EO117" i="41"/>
  <c r="EN117" i="41"/>
  <c r="EM117" i="41"/>
  <c r="EL117" i="41"/>
  <c r="EQ116" i="41"/>
  <c r="EP116" i="41"/>
  <c r="EO116" i="41"/>
  <c r="EN116" i="41"/>
  <c r="EM116" i="41"/>
  <c r="EL116" i="41"/>
  <c r="EQ115" i="41"/>
  <c r="EP115" i="41"/>
  <c r="EO115" i="41"/>
  <c r="EN115" i="41"/>
  <c r="EM115" i="41"/>
  <c r="EL115" i="41"/>
  <c r="EQ114" i="41"/>
  <c r="EP114" i="41"/>
  <c r="EO114" i="41"/>
  <c r="EN114" i="41"/>
  <c r="EM114" i="41"/>
  <c r="EL114" i="41"/>
  <c r="EQ113" i="41"/>
  <c r="EP113" i="41"/>
  <c r="EO113" i="41"/>
  <c r="EN113" i="41"/>
  <c r="EM113" i="41"/>
  <c r="EL113" i="41"/>
  <c r="ER113" i="41" s="1"/>
  <c r="EQ112" i="41"/>
  <c r="EP112" i="41"/>
  <c r="EO112" i="41"/>
  <c r="EN112" i="41"/>
  <c r="EM112" i="41"/>
  <c r="EL112" i="41"/>
  <c r="EQ111" i="41"/>
  <c r="EP111" i="41"/>
  <c r="EO111" i="41"/>
  <c r="EN111" i="41"/>
  <c r="EM111" i="41"/>
  <c r="EL111" i="41"/>
  <c r="EQ110" i="41"/>
  <c r="EP110" i="41"/>
  <c r="EO110" i="41"/>
  <c r="EN110" i="41"/>
  <c r="EM110" i="41"/>
  <c r="EL110" i="41"/>
  <c r="EQ109" i="41"/>
  <c r="EP109" i="41"/>
  <c r="EO109" i="41"/>
  <c r="EN109" i="41"/>
  <c r="EM109" i="41"/>
  <c r="EL109" i="41"/>
  <c r="ER109" i="41" s="1"/>
  <c r="EQ108" i="41"/>
  <c r="EP108" i="41"/>
  <c r="EO108" i="41"/>
  <c r="EN108" i="41"/>
  <c r="EM108" i="41"/>
  <c r="EL108" i="41"/>
  <c r="EQ107" i="41"/>
  <c r="EP107" i="41"/>
  <c r="EO107" i="41"/>
  <c r="EN107" i="41"/>
  <c r="EM107" i="41"/>
  <c r="EL107" i="41"/>
  <c r="EQ106" i="41"/>
  <c r="EP106" i="41"/>
  <c r="EO106" i="41"/>
  <c r="EN106" i="41"/>
  <c r="EM106" i="41"/>
  <c r="EL106" i="41"/>
  <c r="EQ105" i="41"/>
  <c r="EP105" i="41"/>
  <c r="EO105" i="41"/>
  <c r="EN105" i="41"/>
  <c r="EM105" i="41"/>
  <c r="EL105" i="41"/>
  <c r="EQ104" i="41"/>
  <c r="EP104" i="41"/>
  <c r="EO104" i="41"/>
  <c r="EN104" i="41"/>
  <c r="EM104" i="41"/>
  <c r="EL104" i="41"/>
  <c r="EQ103" i="41"/>
  <c r="EP103" i="41"/>
  <c r="EO103" i="41"/>
  <c r="EN103" i="41"/>
  <c r="EM103" i="41"/>
  <c r="EL103" i="41"/>
  <c r="EQ102" i="41"/>
  <c r="EP102" i="41"/>
  <c r="EO102" i="41"/>
  <c r="EN102" i="41"/>
  <c r="EM102" i="41"/>
  <c r="EL102" i="41"/>
  <c r="EQ101" i="41"/>
  <c r="EP101" i="41"/>
  <c r="EO101" i="41"/>
  <c r="EN101" i="41"/>
  <c r="EM101" i="41"/>
  <c r="EL101" i="41"/>
  <c r="EQ100" i="41"/>
  <c r="EP100" i="41"/>
  <c r="EO100" i="41"/>
  <c r="EN100" i="41"/>
  <c r="EM100" i="41"/>
  <c r="EL100" i="41"/>
  <c r="EQ99" i="41"/>
  <c r="EP99" i="41"/>
  <c r="EO99" i="41"/>
  <c r="EN99" i="41"/>
  <c r="EM99" i="41"/>
  <c r="EL99" i="41"/>
  <c r="EQ98" i="41"/>
  <c r="EP98" i="41"/>
  <c r="ER98" i="41" s="1"/>
  <c r="EO98" i="41"/>
  <c r="EN98" i="41"/>
  <c r="EM98" i="41"/>
  <c r="EL98" i="41"/>
  <c r="EQ97" i="41"/>
  <c r="EP97" i="41"/>
  <c r="EO97" i="41"/>
  <c r="EN97" i="41"/>
  <c r="EM97" i="41"/>
  <c r="EL97" i="41"/>
  <c r="EQ96" i="41"/>
  <c r="EP96" i="41"/>
  <c r="EO96" i="41"/>
  <c r="EN96" i="41"/>
  <c r="EM96" i="41"/>
  <c r="EL96" i="41"/>
  <c r="ER96" i="41" s="1"/>
  <c r="EQ95" i="41"/>
  <c r="EP95" i="41"/>
  <c r="EO95" i="41"/>
  <c r="EN95" i="41"/>
  <c r="EM95" i="41"/>
  <c r="EL95" i="41"/>
  <c r="EQ94" i="41"/>
  <c r="EP94" i="41"/>
  <c r="EO94" i="41"/>
  <c r="EN94" i="41"/>
  <c r="EM94" i="41"/>
  <c r="EL94" i="41"/>
  <c r="EQ93" i="41"/>
  <c r="EP93" i="41"/>
  <c r="EO93" i="41"/>
  <c r="EN93" i="41"/>
  <c r="EM93" i="41"/>
  <c r="EL93" i="41"/>
  <c r="EQ92" i="41"/>
  <c r="EP92" i="41"/>
  <c r="EO92" i="41"/>
  <c r="EN92" i="41"/>
  <c r="EM92" i="41"/>
  <c r="EL92" i="41"/>
  <c r="EQ91" i="41"/>
  <c r="EP91" i="41"/>
  <c r="EO91" i="41"/>
  <c r="EN91" i="41"/>
  <c r="EM91" i="41"/>
  <c r="EL91" i="41"/>
  <c r="EQ90" i="41"/>
  <c r="EP90" i="41"/>
  <c r="ER90" i="41" s="1"/>
  <c r="EO90" i="41"/>
  <c r="EN90" i="41"/>
  <c r="EM90" i="41"/>
  <c r="EL90" i="41"/>
  <c r="EQ89" i="41"/>
  <c r="EP89" i="41"/>
  <c r="EO89" i="41"/>
  <c r="EN89" i="41"/>
  <c r="EM89" i="41"/>
  <c r="EL89" i="41"/>
  <c r="EQ88" i="41"/>
  <c r="EP88" i="41"/>
  <c r="EO88" i="41"/>
  <c r="EN88" i="41"/>
  <c r="EM88" i="41"/>
  <c r="EL88" i="41"/>
  <c r="EQ87" i="41"/>
  <c r="EP87" i="41"/>
  <c r="EO87" i="41"/>
  <c r="EN87" i="41"/>
  <c r="EM87" i="41"/>
  <c r="EL87" i="41"/>
  <c r="EQ86" i="41"/>
  <c r="EP86" i="41"/>
  <c r="EO86" i="41"/>
  <c r="EN86" i="41"/>
  <c r="EM86" i="41"/>
  <c r="EL86" i="41"/>
  <c r="EQ85" i="41"/>
  <c r="EP85" i="41"/>
  <c r="EO85" i="41"/>
  <c r="EN85" i="41"/>
  <c r="EM85" i="41"/>
  <c r="EL85" i="41"/>
  <c r="EQ84" i="41"/>
  <c r="EP84" i="41"/>
  <c r="EO84" i="41"/>
  <c r="EN84" i="41"/>
  <c r="EM84" i="41"/>
  <c r="ER84" i="41" s="1"/>
  <c r="EL84" i="41"/>
  <c r="EQ83" i="41"/>
  <c r="EP83" i="41"/>
  <c r="EO83" i="41"/>
  <c r="EN83" i="41"/>
  <c r="EM83" i="41"/>
  <c r="EL83" i="41"/>
  <c r="ER83" i="41" s="1"/>
  <c r="EQ82" i="41"/>
  <c r="EP82" i="41"/>
  <c r="EO82" i="41"/>
  <c r="EN82" i="41"/>
  <c r="EM82" i="41"/>
  <c r="EL82" i="41"/>
  <c r="EQ81" i="41"/>
  <c r="EP81" i="41"/>
  <c r="EO81" i="41"/>
  <c r="EN81" i="41"/>
  <c r="EM81" i="41"/>
  <c r="EL81" i="41"/>
  <c r="EQ80" i="41"/>
  <c r="EP80" i="41"/>
  <c r="EO80" i="41"/>
  <c r="EN80" i="41"/>
  <c r="EM80" i="41"/>
  <c r="EL80" i="41"/>
  <c r="EQ79" i="41"/>
  <c r="EP79" i="41"/>
  <c r="EO79" i="41"/>
  <c r="EN79" i="41"/>
  <c r="EM79" i="41"/>
  <c r="ER79" i="41" s="1"/>
  <c r="EL79" i="41"/>
  <c r="EQ78" i="41"/>
  <c r="EP78" i="41"/>
  <c r="EO78" i="41"/>
  <c r="EN78" i="41"/>
  <c r="EM78" i="41"/>
  <c r="EL78" i="41"/>
  <c r="EQ77" i="41"/>
  <c r="EP77" i="41"/>
  <c r="EO77" i="41"/>
  <c r="EN77" i="41"/>
  <c r="EM77" i="41"/>
  <c r="EL77" i="41"/>
  <c r="EQ76" i="41"/>
  <c r="EP76" i="41"/>
  <c r="EO76" i="41"/>
  <c r="EN76" i="41"/>
  <c r="EM76" i="41"/>
  <c r="EL76" i="41"/>
  <c r="EQ75" i="41"/>
  <c r="EP75" i="41"/>
  <c r="EO75" i="41"/>
  <c r="EN75" i="41"/>
  <c r="EM75" i="41"/>
  <c r="EL75" i="41"/>
  <c r="EQ74" i="41"/>
  <c r="EP74" i="41"/>
  <c r="ER74" i="41" s="1"/>
  <c r="EO74" i="41"/>
  <c r="EN74" i="41"/>
  <c r="EM74" i="41"/>
  <c r="EL74" i="41"/>
  <c r="ER73" i="41"/>
  <c r="EQ73" i="41"/>
  <c r="EP73" i="41"/>
  <c r="EO73" i="41"/>
  <c r="EN73" i="41"/>
  <c r="EM73" i="41"/>
  <c r="EL73" i="41"/>
  <c r="EQ72" i="41"/>
  <c r="EP72" i="41"/>
  <c r="EO72" i="41"/>
  <c r="EN72" i="41"/>
  <c r="EM72" i="41"/>
  <c r="EL72" i="41"/>
  <c r="EQ71" i="41"/>
  <c r="EP71" i="41"/>
  <c r="EO71" i="41"/>
  <c r="EN71" i="41"/>
  <c r="EM71" i="41"/>
  <c r="EL71" i="41"/>
  <c r="EQ70" i="41"/>
  <c r="EP70" i="41"/>
  <c r="EO70" i="41"/>
  <c r="EN70" i="41"/>
  <c r="EM70" i="41"/>
  <c r="EL70" i="41"/>
  <c r="ER70" i="41" s="1"/>
  <c r="EQ69" i="41"/>
  <c r="EP69" i="41"/>
  <c r="EO69" i="41"/>
  <c r="EN69" i="41"/>
  <c r="EM69" i="41"/>
  <c r="EL69" i="41"/>
  <c r="EQ68" i="41"/>
  <c r="EP68" i="41"/>
  <c r="EO68" i="41"/>
  <c r="EN68" i="41"/>
  <c r="EM68" i="41"/>
  <c r="EL68" i="41"/>
  <c r="EQ67" i="41"/>
  <c r="EP67" i="41"/>
  <c r="EO67" i="41"/>
  <c r="EN67" i="41"/>
  <c r="EM67" i="41"/>
  <c r="EL67" i="41"/>
  <c r="EQ66" i="41"/>
  <c r="EP66" i="41"/>
  <c r="EO66" i="41"/>
  <c r="EN66" i="41"/>
  <c r="EM66" i="41"/>
  <c r="EL66" i="41"/>
  <c r="ER65" i="41"/>
  <c r="EQ65" i="41"/>
  <c r="EP65" i="41"/>
  <c r="EO65" i="41"/>
  <c r="EN65" i="41"/>
  <c r="EM65" i="41"/>
  <c r="EL65" i="41"/>
  <c r="EQ64" i="41"/>
  <c r="EP64" i="41"/>
  <c r="EO64" i="41"/>
  <c r="EN64" i="41"/>
  <c r="EM64" i="41"/>
  <c r="EL64" i="41"/>
  <c r="EQ63" i="41"/>
  <c r="EP63" i="41"/>
  <c r="EO63" i="41"/>
  <c r="EN63" i="41"/>
  <c r="EM63" i="41"/>
  <c r="EL63" i="41"/>
  <c r="EQ62" i="41"/>
  <c r="EP62" i="41"/>
  <c r="EO62" i="41"/>
  <c r="EN62" i="41"/>
  <c r="EM62" i="41"/>
  <c r="EL62" i="41"/>
  <c r="EQ61" i="41"/>
  <c r="EP61" i="41"/>
  <c r="EO61" i="41"/>
  <c r="EN61" i="41"/>
  <c r="EM61" i="41"/>
  <c r="EL61" i="41"/>
  <c r="EQ60" i="41"/>
  <c r="EP60" i="41"/>
  <c r="EO60" i="41"/>
  <c r="EN60" i="41"/>
  <c r="EM60" i="41"/>
  <c r="EL60" i="41"/>
  <c r="EQ59" i="41"/>
  <c r="EP59" i="41"/>
  <c r="EO59" i="41"/>
  <c r="EN59" i="41"/>
  <c r="EM59" i="41"/>
  <c r="EL59" i="41"/>
  <c r="EQ58" i="41"/>
  <c r="EP58" i="41"/>
  <c r="EO58" i="41"/>
  <c r="EN58" i="41"/>
  <c r="EM58" i="41"/>
  <c r="EL58" i="41"/>
  <c r="EQ57" i="41"/>
  <c r="EP57" i="41"/>
  <c r="EO57" i="41"/>
  <c r="EN57" i="41"/>
  <c r="EM57" i="41"/>
  <c r="EL57" i="41"/>
  <c r="ER57" i="41" s="1"/>
  <c r="EQ56" i="41"/>
  <c r="EP56" i="41"/>
  <c r="EO56" i="41"/>
  <c r="EN56" i="41"/>
  <c r="EM56" i="41"/>
  <c r="EL56" i="41"/>
  <c r="EQ55" i="41"/>
  <c r="EP55" i="41"/>
  <c r="EO55" i="41"/>
  <c r="EN55" i="41"/>
  <c r="EM55" i="41"/>
  <c r="EL55" i="41"/>
  <c r="EQ54" i="41"/>
  <c r="EP54" i="41"/>
  <c r="EO54" i="41"/>
  <c r="EN54" i="41"/>
  <c r="EM54" i="41"/>
  <c r="EL54" i="41"/>
  <c r="EQ53" i="41"/>
  <c r="EP53" i="41"/>
  <c r="EO53" i="41"/>
  <c r="EN53" i="41"/>
  <c r="EM53" i="41"/>
  <c r="EL53" i="41"/>
  <c r="EQ52" i="41"/>
  <c r="EP52" i="41"/>
  <c r="EO52" i="41"/>
  <c r="EN52" i="41"/>
  <c r="EM52" i="41"/>
  <c r="EL52" i="41"/>
  <c r="EQ51" i="41"/>
  <c r="EP51" i="41"/>
  <c r="EO51" i="41"/>
  <c r="EN51" i="41"/>
  <c r="EM51" i="41"/>
  <c r="EL51" i="41"/>
  <c r="EQ50" i="41"/>
  <c r="EP50" i="41"/>
  <c r="EO50" i="41"/>
  <c r="EN50" i="41"/>
  <c r="EM50" i="41"/>
  <c r="EL50" i="41"/>
  <c r="EQ49" i="41"/>
  <c r="EP49" i="41"/>
  <c r="EO49" i="41"/>
  <c r="EN49" i="41"/>
  <c r="EM49" i="41"/>
  <c r="EL49" i="41"/>
  <c r="ER49" i="41" s="1"/>
  <c r="EQ48" i="41"/>
  <c r="EP48" i="41"/>
  <c r="EO48" i="41"/>
  <c r="EN48" i="41"/>
  <c r="EM48" i="41"/>
  <c r="EL48" i="41"/>
  <c r="EQ47" i="41"/>
  <c r="EP47" i="41"/>
  <c r="EO47" i="41"/>
  <c r="EN47" i="41"/>
  <c r="EM47" i="41"/>
  <c r="EL47" i="41"/>
  <c r="EQ46" i="41"/>
  <c r="EP46" i="41"/>
  <c r="EO46" i="41"/>
  <c r="EN46" i="41"/>
  <c r="EM46" i="41"/>
  <c r="EL46" i="41"/>
  <c r="EQ45" i="41"/>
  <c r="EP45" i="41"/>
  <c r="EO45" i="41"/>
  <c r="EN45" i="41"/>
  <c r="EM45" i="41"/>
  <c r="EL45" i="41"/>
  <c r="ER45" i="41" s="1"/>
  <c r="EQ44" i="41"/>
  <c r="EP44" i="41"/>
  <c r="EO44" i="41"/>
  <c r="EN44" i="41"/>
  <c r="EM44" i="41"/>
  <c r="EL44" i="41"/>
  <c r="EQ43" i="41"/>
  <c r="EP43" i="41"/>
  <c r="EO43" i="41"/>
  <c r="EN43" i="41"/>
  <c r="EM43" i="41"/>
  <c r="EL43" i="41"/>
  <c r="EQ42" i="41"/>
  <c r="EP42" i="41"/>
  <c r="EO42" i="41"/>
  <c r="EN42" i="41"/>
  <c r="EM42" i="41"/>
  <c r="EL42" i="41"/>
  <c r="EQ41" i="41"/>
  <c r="EP41" i="41"/>
  <c r="EO41" i="41"/>
  <c r="EN41" i="41"/>
  <c r="EM41" i="41"/>
  <c r="EL41" i="41"/>
  <c r="EQ40" i="41"/>
  <c r="EP40" i="41"/>
  <c r="EO40" i="41"/>
  <c r="EN40" i="41"/>
  <c r="EM40" i="41"/>
  <c r="EL40" i="41"/>
  <c r="EQ39" i="41"/>
  <c r="EP39" i="41"/>
  <c r="EO39" i="41"/>
  <c r="EN39" i="41"/>
  <c r="EM39" i="41"/>
  <c r="EL39" i="41"/>
  <c r="EQ38" i="41"/>
  <c r="EP38" i="41"/>
  <c r="EO38" i="41"/>
  <c r="EN38" i="41"/>
  <c r="EM38" i="41"/>
  <c r="EL38" i="41"/>
  <c r="EQ37" i="41"/>
  <c r="EP37" i="41"/>
  <c r="EO37" i="41"/>
  <c r="EN37" i="41"/>
  <c r="EM37" i="41"/>
  <c r="EL37" i="41"/>
  <c r="EQ36" i="41"/>
  <c r="EP36" i="41"/>
  <c r="EO36" i="41"/>
  <c r="EN36" i="41"/>
  <c r="EM36" i="41"/>
  <c r="EL36" i="41"/>
  <c r="EQ35" i="41"/>
  <c r="EP35" i="41"/>
  <c r="EO35" i="41"/>
  <c r="EN35" i="41"/>
  <c r="EM35" i="41"/>
  <c r="EL35" i="41"/>
  <c r="EQ34" i="41"/>
  <c r="EP34" i="41"/>
  <c r="ER34" i="41" s="1"/>
  <c r="EO34" i="41"/>
  <c r="EN34" i="41"/>
  <c r="EM34" i="41"/>
  <c r="EL34" i="41"/>
  <c r="EQ33" i="41"/>
  <c r="EP33" i="41"/>
  <c r="EO33" i="41"/>
  <c r="EN33" i="41"/>
  <c r="EM33" i="41"/>
  <c r="EL33" i="41"/>
  <c r="EQ32" i="41"/>
  <c r="EP32" i="41"/>
  <c r="EO32" i="41"/>
  <c r="EN32" i="41"/>
  <c r="EM32" i="41"/>
  <c r="EL32" i="41"/>
  <c r="ER32" i="41" s="1"/>
  <c r="EQ31" i="41"/>
  <c r="EP31" i="41"/>
  <c r="EO31" i="41"/>
  <c r="EN31" i="41"/>
  <c r="EM31" i="41"/>
  <c r="EL31" i="41"/>
  <c r="EQ30" i="41"/>
  <c r="EP30" i="41"/>
  <c r="EO30" i="41"/>
  <c r="EN30" i="41"/>
  <c r="EM30" i="41"/>
  <c r="EL30" i="41"/>
  <c r="EQ29" i="41"/>
  <c r="EP29" i="41"/>
  <c r="EO29" i="41"/>
  <c r="EN29" i="41"/>
  <c r="EM29" i="41"/>
  <c r="EL29" i="41"/>
  <c r="EQ28" i="41"/>
  <c r="EP28" i="41"/>
  <c r="EO28" i="41"/>
  <c r="EN28" i="41"/>
  <c r="EM28" i="41"/>
  <c r="EL28" i="41"/>
  <c r="EQ27" i="41"/>
  <c r="EP27" i="41"/>
  <c r="EO27" i="41"/>
  <c r="EN27" i="41"/>
  <c r="EM27" i="41"/>
  <c r="EL27" i="41"/>
  <c r="EQ26" i="41"/>
  <c r="EP26" i="41"/>
  <c r="ER26" i="41" s="1"/>
  <c r="EO26" i="41"/>
  <c r="EN26" i="41"/>
  <c r="EM26" i="41"/>
  <c r="EL26" i="41"/>
  <c r="EQ25" i="41"/>
  <c r="EP25" i="41"/>
  <c r="EO25" i="41"/>
  <c r="EN25" i="41"/>
  <c r="EM25" i="41"/>
  <c r="EL25" i="41"/>
  <c r="EQ24" i="41"/>
  <c r="EP24" i="41"/>
  <c r="EO24" i="41"/>
  <c r="EN24" i="41"/>
  <c r="EM24" i="41"/>
  <c r="EL24" i="41"/>
  <c r="EQ23" i="41"/>
  <c r="EP23" i="41"/>
  <c r="EO23" i="41"/>
  <c r="EN23" i="41"/>
  <c r="EM23" i="41"/>
  <c r="EL23" i="41"/>
  <c r="EQ22" i="41"/>
  <c r="EP22" i="41"/>
  <c r="EO22" i="41"/>
  <c r="EN22" i="41"/>
  <c r="EM22" i="41"/>
  <c r="EL22" i="41"/>
  <c r="EQ21" i="41"/>
  <c r="EP21" i="41"/>
  <c r="EO21" i="41"/>
  <c r="EN21" i="41"/>
  <c r="EM21" i="41"/>
  <c r="EL21" i="41"/>
  <c r="EQ20" i="41"/>
  <c r="EP20" i="41"/>
  <c r="EO20" i="41"/>
  <c r="EN20" i="41"/>
  <c r="EM20" i="41"/>
  <c r="EL20" i="41"/>
  <c r="EQ19" i="41"/>
  <c r="EP19" i="41"/>
  <c r="EO19" i="41"/>
  <c r="EN19" i="41"/>
  <c r="EM19" i="41"/>
  <c r="EL19" i="41"/>
  <c r="ER19" i="41" s="1"/>
  <c r="EQ18" i="41"/>
  <c r="EP18" i="41"/>
  <c r="EO18" i="41"/>
  <c r="EN18" i="41"/>
  <c r="EM18" i="41"/>
  <c r="EL18" i="41"/>
  <c r="EQ17" i="41"/>
  <c r="EP17" i="41"/>
  <c r="EO17" i="41"/>
  <c r="EN17" i="41"/>
  <c r="EM17" i="41"/>
  <c r="EL17" i="41"/>
  <c r="EQ16" i="41"/>
  <c r="EP16" i="41"/>
  <c r="EO16" i="41"/>
  <c r="EN16" i="41"/>
  <c r="EM16" i="41"/>
  <c r="EL16" i="41"/>
  <c r="EQ15" i="41"/>
  <c r="EP15" i="41"/>
  <c r="EO15" i="41"/>
  <c r="EN15" i="41"/>
  <c r="EM15" i="41"/>
  <c r="EL15" i="41"/>
  <c r="EQ14" i="41"/>
  <c r="EP14" i="41"/>
  <c r="EO14" i="41"/>
  <c r="EN14" i="41"/>
  <c r="EM14" i="41"/>
  <c r="EL14" i="41"/>
  <c r="EQ13" i="41"/>
  <c r="EP13" i="41"/>
  <c r="EO13" i="41"/>
  <c r="EN13" i="41"/>
  <c r="EM13" i="41"/>
  <c r="EL13" i="41"/>
  <c r="EA154" i="41"/>
  <c r="DZ154" i="41"/>
  <c r="DY154" i="41"/>
  <c r="DX154" i="41"/>
  <c r="DW154" i="41"/>
  <c r="DV154" i="41"/>
  <c r="EA153" i="41"/>
  <c r="DZ153" i="41"/>
  <c r="DY153" i="41"/>
  <c r="DX153" i="41"/>
  <c r="DW153" i="41"/>
  <c r="DV153" i="41"/>
  <c r="EB153" i="41" s="1"/>
  <c r="EA152" i="41"/>
  <c r="DZ152" i="41"/>
  <c r="EB152" i="41" s="1"/>
  <c r="DY152" i="41"/>
  <c r="DX152" i="41"/>
  <c r="DW152" i="41"/>
  <c r="DV152" i="41"/>
  <c r="EA151" i="41"/>
  <c r="EB151" i="41" s="1"/>
  <c r="DZ151" i="41"/>
  <c r="DY151" i="41"/>
  <c r="DX151" i="41"/>
  <c r="DW151" i="41"/>
  <c r="DV151" i="41"/>
  <c r="EA150" i="41"/>
  <c r="DZ150" i="41"/>
  <c r="DY150" i="41"/>
  <c r="DX150" i="41"/>
  <c r="DW150" i="41"/>
  <c r="DV150" i="41"/>
  <c r="EA149" i="41"/>
  <c r="DZ149" i="41"/>
  <c r="DY149" i="41"/>
  <c r="DX149" i="41"/>
  <c r="DW149" i="41"/>
  <c r="DV149" i="41"/>
  <c r="EA148" i="41"/>
  <c r="DZ148" i="41"/>
  <c r="DY148" i="41"/>
  <c r="DX148" i="41"/>
  <c r="DW148" i="41"/>
  <c r="DV148" i="41"/>
  <c r="EB148" i="41" s="1"/>
  <c r="EA147" i="41"/>
  <c r="DZ147" i="41"/>
  <c r="DY147" i="41"/>
  <c r="DX147" i="41"/>
  <c r="DW147" i="41"/>
  <c r="DV147" i="41"/>
  <c r="EA146" i="41"/>
  <c r="DZ146" i="41"/>
  <c r="DY146" i="41"/>
  <c r="DX146" i="41"/>
  <c r="DW146" i="41"/>
  <c r="DV146" i="41"/>
  <c r="EA145" i="41"/>
  <c r="DZ145" i="41"/>
  <c r="DY145" i="41"/>
  <c r="DX145" i="41"/>
  <c r="DW145" i="41"/>
  <c r="DV145" i="41"/>
  <c r="EA144" i="41"/>
  <c r="DZ144" i="41"/>
  <c r="DY144" i="41"/>
  <c r="DX144" i="41"/>
  <c r="DW144" i="41"/>
  <c r="DV144" i="41"/>
  <c r="EB143" i="41"/>
  <c r="EA143" i="41"/>
  <c r="DZ143" i="41"/>
  <c r="DY143" i="41"/>
  <c r="DX143" i="41"/>
  <c r="DW143" i="41"/>
  <c r="DV143" i="41"/>
  <c r="EA142" i="41"/>
  <c r="DZ142" i="41"/>
  <c r="DY142" i="41"/>
  <c r="DX142" i="41"/>
  <c r="DW142" i="41"/>
  <c r="DV142" i="41"/>
  <c r="EA141" i="41"/>
  <c r="DZ141" i="41"/>
  <c r="DY141" i="41"/>
  <c r="DX141" i="41"/>
  <c r="DW141" i="41"/>
  <c r="DV141" i="41"/>
  <c r="EA140" i="41"/>
  <c r="DZ140" i="41"/>
  <c r="DY140" i="41"/>
  <c r="DX140" i="41"/>
  <c r="DW140" i="41"/>
  <c r="DV140" i="41"/>
  <c r="EA139" i="41"/>
  <c r="DZ139" i="41"/>
  <c r="DY139" i="41"/>
  <c r="DX139" i="41"/>
  <c r="DW139" i="41"/>
  <c r="DV139" i="41"/>
  <c r="EA138" i="41"/>
  <c r="DZ138" i="41"/>
  <c r="DY138" i="41"/>
  <c r="DX138" i="41"/>
  <c r="DW138" i="41"/>
  <c r="DV138" i="41"/>
  <c r="EA137" i="41"/>
  <c r="DZ137" i="41"/>
  <c r="DY137" i="41"/>
  <c r="DX137" i="41"/>
  <c r="DW137" i="41"/>
  <c r="DV137" i="41"/>
  <c r="EA136" i="41"/>
  <c r="DZ136" i="41"/>
  <c r="DY136" i="41"/>
  <c r="DX136" i="41"/>
  <c r="DW136" i="41"/>
  <c r="DV136" i="41"/>
  <c r="EA135" i="41"/>
  <c r="DZ135" i="41"/>
  <c r="DY135" i="41"/>
  <c r="DX135" i="41"/>
  <c r="DW135" i="41"/>
  <c r="DV135" i="41"/>
  <c r="EB135" i="41" s="1"/>
  <c r="EA134" i="41"/>
  <c r="DZ134" i="41"/>
  <c r="DY134" i="41"/>
  <c r="DX134" i="41"/>
  <c r="DW134" i="41"/>
  <c r="DV134" i="41"/>
  <c r="EA133" i="41"/>
  <c r="DZ133" i="41"/>
  <c r="DY133" i="41"/>
  <c r="DX133" i="41"/>
  <c r="DW133" i="41"/>
  <c r="DV133" i="41"/>
  <c r="EA132" i="41"/>
  <c r="DZ132" i="41"/>
  <c r="DY132" i="41"/>
  <c r="DX132" i="41"/>
  <c r="DW132" i="41"/>
  <c r="DV132" i="41"/>
  <c r="EA131" i="41"/>
  <c r="DZ131" i="41"/>
  <c r="DY131" i="41"/>
  <c r="DX131" i="41"/>
  <c r="DW131" i="41"/>
  <c r="DV131" i="41"/>
  <c r="EA130" i="41"/>
  <c r="DZ130" i="41"/>
  <c r="DY130" i="41"/>
  <c r="DX130" i="41"/>
  <c r="DW130" i="41"/>
  <c r="DV130" i="41"/>
  <c r="EA129" i="41"/>
  <c r="DZ129" i="41"/>
  <c r="DY129" i="41"/>
  <c r="DX129" i="41"/>
  <c r="DW129" i="41"/>
  <c r="DV129" i="41"/>
  <c r="EA128" i="41"/>
  <c r="DZ128" i="41"/>
  <c r="DY128" i="41"/>
  <c r="DX128" i="41"/>
  <c r="DW128" i="41"/>
  <c r="DV128" i="41"/>
  <c r="EA127" i="41"/>
  <c r="DZ127" i="41"/>
  <c r="DY127" i="41"/>
  <c r="DX127" i="41"/>
  <c r="DW127" i="41"/>
  <c r="DV127" i="41"/>
  <c r="EA126" i="41"/>
  <c r="DZ126" i="41"/>
  <c r="DY126" i="41"/>
  <c r="DX126" i="41"/>
  <c r="DW126" i="41"/>
  <c r="DV126" i="41"/>
  <c r="EA125" i="41"/>
  <c r="DZ125" i="41"/>
  <c r="DY125" i="41"/>
  <c r="DX125" i="41"/>
  <c r="DW125" i="41"/>
  <c r="DV125" i="41"/>
  <c r="EA124" i="41"/>
  <c r="DZ124" i="41"/>
  <c r="DY124" i="41"/>
  <c r="DX124" i="41"/>
  <c r="DW124" i="41"/>
  <c r="DV124" i="41"/>
  <c r="EA123" i="41"/>
  <c r="DZ123" i="41"/>
  <c r="DY123" i="41"/>
  <c r="DX123" i="41"/>
  <c r="DW123" i="41"/>
  <c r="DV123" i="41"/>
  <c r="EA122" i="41"/>
  <c r="DZ122" i="41"/>
  <c r="DY122" i="41"/>
  <c r="DX122" i="41"/>
  <c r="DW122" i="41"/>
  <c r="DV122" i="41"/>
  <c r="EA121" i="41"/>
  <c r="DZ121" i="41"/>
  <c r="DY121" i="41"/>
  <c r="DX121" i="41"/>
  <c r="DW121" i="41"/>
  <c r="DV121" i="41"/>
  <c r="EA120" i="41"/>
  <c r="DZ120" i="41"/>
  <c r="DY120" i="41"/>
  <c r="DX120" i="41"/>
  <c r="DW120" i="41"/>
  <c r="DV120" i="41"/>
  <c r="EA119" i="41"/>
  <c r="DZ119" i="41"/>
  <c r="DY119" i="41"/>
  <c r="DX119" i="41"/>
  <c r="DW119" i="41"/>
  <c r="DV119" i="41"/>
  <c r="EA118" i="41"/>
  <c r="DZ118" i="41"/>
  <c r="DY118" i="41"/>
  <c r="DX118" i="41"/>
  <c r="DW118" i="41"/>
  <c r="DV118" i="41"/>
  <c r="EA117" i="41"/>
  <c r="DZ117" i="41"/>
  <c r="DY117" i="41"/>
  <c r="DX117" i="41"/>
  <c r="DW117" i="41"/>
  <c r="DV117" i="41"/>
  <c r="EA116" i="41"/>
  <c r="DZ116" i="41"/>
  <c r="DY116" i="41"/>
  <c r="DX116" i="41"/>
  <c r="DW116" i="41"/>
  <c r="DV116" i="41"/>
  <c r="EA115" i="41"/>
  <c r="DZ115" i="41"/>
  <c r="DY115" i="41"/>
  <c r="DX115" i="41"/>
  <c r="DW115" i="41"/>
  <c r="DV115" i="41"/>
  <c r="EA114" i="41"/>
  <c r="DZ114" i="41"/>
  <c r="DY114" i="41"/>
  <c r="DX114" i="41"/>
  <c r="DW114" i="41"/>
  <c r="DV114" i="41"/>
  <c r="EA113" i="41"/>
  <c r="DZ113" i="41"/>
  <c r="DY113" i="41"/>
  <c r="DX113" i="41"/>
  <c r="DW113" i="41"/>
  <c r="DV113" i="41"/>
  <c r="EA112" i="41"/>
  <c r="DZ112" i="41"/>
  <c r="DY112" i="41"/>
  <c r="DX112" i="41"/>
  <c r="DW112" i="41"/>
  <c r="DV112" i="41"/>
  <c r="EA111" i="41"/>
  <c r="DZ111" i="41"/>
  <c r="DY111" i="41"/>
  <c r="DX111" i="41"/>
  <c r="DW111" i="41"/>
  <c r="DV111" i="41"/>
  <c r="EB111" i="41" s="1"/>
  <c r="EA110" i="41"/>
  <c r="DZ110" i="41"/>
  <c r="DY110" i="41"/>
  <c r="DX110" i="41"/>
  <c r="DW110" i="41"/>
  <c r="DV110" i="41"/>
  <c r="EB110" i="41" s="1"/>
  <c r="EA109" i="41"/>
  <c r="DZ109" i="41"/>
  <c r="DY109" i="41"/>
  <c r="DX109" i="41"/>
  <c r="DW109" i="41"/>
  <c r="DV109" i="41"/>
  <c r="EA108" i="41"/>
  <c r="DZ108" i="41"/>
  <c r="DY108" i="41"/>
  <c r="DX108" i="41"/>
  <c r="DW108" i="41"/>
  <c r="DV108" i="41"/>
  <c r="EA107" i="41"/>
  <c r="DZ107" i="41"/>
  <c r="DY107" i="41"/>
  <c r="DX107" i="41"/>
  <c r="DW107" i="41"/>
  <c r="DV107" i="41"/>
  <c r="EA106" i="41"/>
  <c r="DZ106" i="41"/>
  <c r="DY106" i="41"/>
  <c r="DX106" i="41"/>
  <c r="DW106" i="41"/>
  <c r="DV106" i="41"/>
  <c r="EA105" i="41"/>
  <c r="DZ105" i="41"/>
  <c r="DY105" i="41"/>
  <c r="DX105" i="41"/>
  <c r="DW105" i="41"/>
  <c r="DV105" i="41"/>
  <c r="EA104" i="41"/>
  <c r="DZ104" i="41"/>
  <c r="EB104" i="41" s="1"/>
  <c r="DY104" i="41"/>
  <c r="DX104" i="41"/>
  <c r="DW104" i="41"/>
  <c r="DV104" i="41"/>
  <c r="EA103" i="41"/>
  <c r="DZ103" i="41"/>
  <c r="DY103" i="41"/>
  <c r="DX103" i="41"/>
  <c r="DW103" i="41"/>
  <c r="EB103" i="41" s="1"/>
  <c r="DV103" i="41"/>
  <c r="EA102" i="41"/>
  <c r="DZ102" i="41"/>
  <c r="DY102" i="41"/>
  <c r="DX102" i="41"/>
  <c r="DW102" i="41"/>
  <c r="DV102" i="41"/>
  <c r="EA101" i="41"/>
  <c r="DZ101" i="41"/>
  <c r="DY101" i="41"/>
  <c r="DX101" i="41"/>
  <c r="DW101" i="41"/>
  <c r="DV101" i="41"/>
  <c r="EA100" i="41"/>
  <c r="DZ100" i="41"/>
  <c r="DY100" i="41"/>
  <c r="DX100" i="41"/>
  <c r="DW100" i="41"/>
  <c r="DV100" i="41"/>
  <c r="EA99" i="41"/>
  <c r="DZ99" i="41"/>
  <c r="DY99" i="41"/>
  <c r="DX99" i="41"/>
  <c r="DW99" i="41"/>
  <c r="DV99" i="41"/>
  <c r="EA98" i="41"/>
  <c r="DZ98" i="41"/>
  <c r="DY98" i="41"/>
  <c r="DX98" i="41"/>
  <c r="DW98" i="41"/>
  <c r="DV98" i="41"/>
  <c r="EA97" i="41"/>
  <c r="DZ97" i="41"/>
  <c r="DY97" i="41"/>
  <c r="DX97" i="41"/>
  <c r="DW97" i="41"/>
  <c r="DV97" i="41"/>
  <c r="EB97" i="41" s="1"/>
  <c r="EA96" i="41"/>
  <c r="DZ96" i="41"/>
  <c r="DY96" i="41"/>
  <c r="DX96" i="41"/>
  <c r="DW96" i="41"/>
  <c r="DV96" i="41"/>
  <c r="EA95" i="41"/>
  <c r="DZ95" i="41"/>
  <c r="DY95" i="41"/>
  <c r="DX95" i="41"/>
  <c r="DW95" i="41"/>
  <c r="DV95" i="41"/>
  <c r="EA94" i="41"/>
  <c r="DZ94" i="41"/>
  <c r="DY94" i="41"/>
  <c r="DX94" i="41"/>
  <c r="DW94" i="41"/>
  <c r="DV94" i="41"/>
  <c r="EA93" i="41"/>
  <c r="DZ93" i="41"/>
  <c r="DY93" i="41"/>
  <c r="DX93" i="41"/>
  <c r="DW93" i="41"/>
  <c r="DV93" i="41"/>
  <c r="EA92" i="41"/>
  <c r="DZ92" i="41"/>
  <c r="DY92" i="41"/>
  <c r="DX92" i="41"/>
  <c r="DW92" i="41"/>
  <c r="DV92" i="41"/>
  <c r="EA91" i="41"/>
  <c r="DZ91" i="41"/>
  <c r="DY91" i="41"/>
  <c r="DX91" i="41"/>
  <c r="DW91" i="41"/>
  <c r="DV91" i="41"/>
  <c r="EA90" i="41"/>
  <c r="DZ90" i="41"/>
  <c r="DY90" i="41"/>
  <c r="DX90" i="41"/>
  <c r="DW90" i="41"/>
  <c r="DV90" i="41"/>
  <c r="EA89" i="41"/>
  <c r="DZ89" i="41"/>
  <c r="DY89" i="41"/>
  <c r="DX89" i="41"/>
  <c r="DW89" i="41"/>
  <c r="DV89" i="41"/>
  <c r="EB89" i="41" s="1"/>
  <c r="EA88" i="41"/>
  <c r="DZ88" i="41"/>
  <c r="EB88" i="41" s="1"/>
  <c r="DY88" i="41"/>
  <c r="DX88" i="41"/>
  <c r="DW88" i="41"/>
  <c r="DV88" i="41"/>
  <c r="EA87" i="41"/>
  <c r="DZ87" i="41"/>
  <c r="DY87" i="41"/>
  <c r="EB87" i="41" s="1"/>
  <c r="DX87" i="41"/>
  <c r="DW87" i="41"/>
  <c r="DV87" i="41"/>
  <c r="EA86" i="41"/>
  <c r="DZ86" i="41"/>
  <c r="DY86" i="41"/>
  <c r="DX86" i="41"/>
  <c r="DW86" i="41"/>
  <c r="DV86" i="41"/>
  <c r="EA85" i="41"/>
  <c r="DZ85" i="41"/>
  <c r="DY85" i="41"/>
  <c r="DX85" i="41"/>
  <c r="DW85" i="41"/>
  <c r="DV85" i="41"/>
  <c r="EA84" i="41"/>
  <c r="DZ84" i="41"/>
  <c r="DY84" i="41"/>
  <c r="DX84" i="41"/>
  <c r="DW84" i="41"/>
  <c r="DV84" i="41"/>
  <c r="EA83" i="41"/>
  <c r="DZ83" i="41"/>
  <c r="DY83" i="41"/>
  <c r="DX83" i="41"/>
  <c r="DW83" i="41"/>
  <c r="DV83" i="41"/>
  <c r="EA82" i="41"/>
  <c r="DZ82" i="41"/>
  <c r="DY82" i="41"/>
  <c r="DX82" i="41"/>
  <c r="DW82" i="41"/>
  <c r="DV82" i="41"/>
  <c r="EA81" i="41"/>
  <c r="DZ81" i="41"/>
  <c r="DY81" i="41"/>
  <c r="DX81" i="41"/>
  <c r="DW81" i="41"/>
  <c r="DV81" i="41"/>
  <c r="EA80" i="41"/>
  <c r="DZ80" i="41"/>
  <c r="DY80" i="41"/>
  <c r="DX80" i="41"/>
  <c r="DW80" i="41"/>
  <c r="DV80" i="41"/>
  <c r="EB79" i="41"/>
  <c r="EA79" i="41"/>
  <c r="DZ79" i="41"/>
  <c r="DY79" i="41"/>
  <c r="DX79" i="41"/>
  <c r="DW79" i="41"/>
  <c r="DV79" i="41"/>
  <c r="EA78" i="41"/>
  <c r="DZ78" i="41"/>
  <c r="DY78" i="41"/>
  <c r="DX78" i="41"/>
  <c r="DW78" i="41"/>
  <c r="DV78" i="41"/>
  <c r="EA77" i="41"/>
  <c r="DZ77" i="41"/>
  <c r="DY77" i="41"/>
  <c r="DX77" i="41"/>
  <c r="DW77" i="41"/>
  <c r="DV77" i="41"/>
  <c r="EA76" i="41"/>
  <c r="DZ76" i="41"/>
  <c r="DY76" i="41"/>
  <c r="DX76" i="41"/>
  <c r="DW76" i="41"/>
  <c r="DV76" i="41"/>
  <c r="EA75" i="41"/>
  <c r="DZ75" i="41"/>
  <c r="DY75" i="41"/>
  <c r="DX75" i="41"/>
  <c r="DW75" i="41"/>
  <c r="DV75" i="41"/>
  <c r="EA74" i="41"/>
  <c r="DZ74" i="41"/>
  <c r="DY74" i="41"/>
  <c r="DX74" i="41"/>
  <c r="DW74" i="41"/>
  <c r="DV74" i="41"/>
  <c r="EA73" i="41"/>
  <c r="DZ73" i="41"/>
  <c r="DY73" i="41"/>
  <c r="DX73" i="41"/>
  <c r="DW73" i="41"/>
  <c r="DV73" i="41"/>
  <c r="EA72" i="41"/>
  <c r="DZ72" i="41"/>
  <c r="DY72" i="41"/>
  <c r="DX72" i="41"/>
  <c r="DW72" i="41"/>
  <c r="DV72" i="41"/>
  <c r="EA71" i="41"/>
  <c r="DZ71" i="41"/>
  <c r="DY71" i="41"/>
  <c r="DX71" i="41"/>
  <c r="DW71" i="41"/>
  <c r="DV71" i="41"/>
  <c r="EB71" i="41" s="1"/>
  <c r="EA70" i="41"/>
  <c r="DZ70" i="41"/>
  <c r="DY70" i="41"/>
  <c r="DX70" i="41"/>
  <c r="DW70" i="41"/>
  <c r="DV70" i="41"/>
  <c r="EA69" i="41"/>
  <c r="DZ69" i="41"/>
  <c r="DY69" i="41"/>
  <c r="DX69" i="41"/>
  <c r="DW69" i="41"/>
  <c r="DV69" i="41"/>
  <c r="EA68" i="41"/>
  <c r="DZ68" i="41"/>
  <c r="DY68" i="41"/>
  <c r="DX68" i="41"/>
  <c r="DW68" i="41"/>
  <c r="DV68" i="41"/>
  <c r="EA67" i="41"/>
  <c r="DZ67" i="41"/>
  <c r="DY67" i="41"/>
  <c r="DX67" i="41"/>
  <c r="DW67" i="41"/>
  <c r="DV67" i="41"/>
  <c r="EA66" i="41"/>
  <c r="DZ66" i="41"/>
  <c r="DY66" i="41"/>
  <c r="DX66" i="41"/>
  <c r="DW66" i="41"/>
  <c r="DV66" i="41"/>
  <c r="EA65" i="41"/>
  <c r="DZ65" i="41"/>
  <c r="DY65" i="41"/>
  <c r="DX65" i="41"/>
  <c r="DW65" i="41"/>
  <c r="DV65" i="41"/>
  <c r="EA64" i="41"/>
  <c r="DZ64" i="41"/>
  <c r="DY64" i="41"/>
  <c r="DX64" i="41"/>
  <c r="DW64" i="41"/>
  <c r="DV64" i="41"/>
  <c r="EA63" i="41"/>
  <c r="DZ63" i="41"/>
  <c r="DY63" i="41"/>
  <c r="DX63" i="41"/>
  <c r="DW63" i="41"/>
  <c r="DV63" i="41"/>
  <c r="EB63" i="41" s="1"/>
  <c r="EA62" i="41"/>
  <c r="DZ62" i="41"/>
  <c r="DY62" i="41"/>
  <c r="DX62" i="41"/>
  <c r="DW62" i="41"/>
  <c r="DV62" i="41"/>
  <c r="EA61" i="41"/>
  <c r="DZ61" i="41"/>
  <c r="DY61" i="41"/>
  <c r="DX61" i="41"/>
  <c r="DW61" i="41"/>
  <c r="DV61" i="41"/>
  <c r="EA60" i="41"/>
  <c r="DZ60" i="41"/>
  <c r="DY60" i="41"/>
  <c r="DX60" i="41"/>
  <c r="DW60" i="41"/>
  <c r="DV60" i="41"/>
  <c r="EA59" i="41"/>
  <c r="DZ59" i="41"/>
  <c r="DY59" i="41"/>
  <c r="DX59" i="41"/>
  <c r="DW59" i="41"/>
  <c r="DV59" i="41"/>
  <c r="EA58" i="41"/>
  <c r="DZ58" i="41"/>
  <c r="DY58" i="41"/>
  <c r="DX58" i="41"/>
  <c r="DW58" i="41"/>
  <c r="DV58" i="41"/>
  <c r="EA57" i="41"/>
  <c r="DZ57" i="41"/>
  <c r="DY57" i="41"/>
  <c r="DX57" i="41"/>
  <c r="DW57" i="41"/>
  <c r="DV57" i="41"/>
  <c r="EA56" i="41"/>
  <c r="DZ56" i="41"/>
  <c r="DY56" i="41"/>
  <c r="DX56" i="41"/>
  <c r="DW56" i="41"/>
  <c r="DV56" i="41"/>
  <c r="EA55" i="41"/>
  <c r="DZ55" i="41"/>
  <c r="DY55" i="41"/>
  <c r="DX55" i="41"/>
  <c r="DW55" i="41"/>
  <c r="EB55" i="41" s="1"/>
  <c r="DV55" i="41"/>
  <c r="EA54" i="41"/>
  <c r="DZ54" i="41"/>
  <c r="DY54" i="41"/>
  <c r="DX54" i="41"/>
  <c r="DW54" i="41"/>
  <c r="DV54" i="41"/>
  <c r="EA53" i="41"/>
  <c r="DZ53" i="41"/>
  <c r="DY53" i="41"/>
  <c r="DX53" i="41"/>
  <c r="DW53" i="41"/>
  <c r="DV53" i="41"/>
  <c r="EA52" i="41"/>
  <c r="DZ52" i="41"/>
  <c r="DY52" i="41"/>
  <c r="DX52" i="41"/>
  <c r="DW52" i="41"/>
  <c r="DV52" i="41"/>
  <c r="EA51" i="41"/>
  <c r="DZ51" i="41"/>
  <c r="DY51" i="41"/>
  <c r="DX51" i="41"/>
  <c r="DW51" i="41"/>
  <c r="DV51" i="41"/>
  <c r="EA50" i="41"/>
  <c r="DZ50" i="41"/>
  <c r="DY50" i="41"/>
  <c r="DX50" i="41"/>
  <c r="DW50" i="41"/>
  <c r="DV50" i="41"/>
  <c r="EA49" i="41"/>
  <c r="DZ49" i="41"/>
  <c r="DY49" i="41"/>
  <c r="DX49" i="41"/>
  <c r="DW49" i="41"/>
  <c r="DV49" i="41"/>
  <c r="EA48" i="41"/>
  <c r="DZ48" i="41"/>
  <c r="DY48" i="41"/>
  <c r="DX48" i="41"/>
  <c r="DW48" i="41"/>
  <c r="DV48" i="41"/>
  <c r="EA47" i="41"/>
  <c r="DZ47" i="41"/>
  <c r="DY47" i="41"/>
  <c r="DX47" i="41"/>
  <c r="DW47" i="41"/>
  <c r="DV47" i="41"/>
  <c r="EA46" i="41"/>
  <c r="DZ46" i="41"/>
  <c r="DY46" i="41"/>
  <c r="DX46" i="41"/>
  <c r="DW46" i="41"/>
  <c r="DV46" i="41"/>
  <c r="EB46" i="41" s="1"/>
  <c r="EA45" i="41"/>
  <c r="DZ45" i="41"/>
  <c r="DY45" i="41"/>
  <c r="DX45" i="41"/>
  <c r="DW45" i="41"/>
  <c r="DV45" i="41"/>
  <c r="EA44" i="41"/>
  <c r="DZ44" i="41"/>
  <c r="DY44" i="41"/>
  <c r="DX44" i="41"/>
  <c r="DW44" i="41"/>
  <c r="DV44" i="41"/>
  <c r="EA43" i="41"/>
  <c r="DZ43" i="41"/>
  <c r="DY43" i="41"/>
  <c r="DX43" i="41"/>
  <c r="DW43" i="41"/>
  <c r="DV43" i="41"/>
  <c r="EA42" i="41"/>
  <c r="DZ42" i="41"/>
  <c r="DY42" i="41"/>
  <c r="DX42" i="41"/>
  <c r="DW42" i="41"/>
  <c r="DV42" i="41"/>
  <c r="EA41" i="41"/>
  <c r="DZ41" i="41"/>
  <c r="DY41" i="41"/>
  <c r="DX41" i="41"/>
  <c r="DW41" i="41"/>
  <c r="DV41" i="41"/>
  <c r="EA40" i="41"/>
  <c r="DZ40" i="41"/>
  <c r="EB40" i="41" s="1"/>
  <c r="DY40" i="41"/>
  <c r="DX40" i="41"/>
  <c r="DW40" i="41"/>
  <c r="DV40" i="41"/>
  <c r="EA39" i="41"/>
  <c r="DZ39" i="41"/>
  <c r="DY39" i="41"/>
  <c r="DX39" i="41"/>
  <c r="DW39" i="41"/>
  <c r="EB39" i="41" s="1"/>
  <c r="DV39" i="41"/>
  <c r="EA38" i="41"/>
  <c r="DZ38" i="41"/>
  <c r="DY38" i="41"/>
  <c r="DX38" i="41"/>
  <c r="DW38" i="41"/>
  <c r="DV38" i="41"/>
  <c r="EA37" i="41"/>
  <c r="DZ37" i="41"/>
  <c r="DY37" i="41"/>
  <c r="DX37" i="41"/>
  <c r="DW37" i="41"/>
  <c r="DV37" i="41"/>
  <c r="EA36" i="41"/>
  <c r="DZ36" i="41"/>
  <c r="DY36" i="41"/>
  <c r="DX36" i="41"/>
  <c r="DW36" i="41"/>
  <c r="DV36" i="41"/>
  <c r="EA35" i="41"/>
  <c r="DZ35" i="41"/>
  <c r="DY35" i="41"/>
  <c r="DX35" i="41"/>
  <c r="DW35" i="41"/>
  <c r="DV35" i="41"/>
  <c r="EA34" i="41"/>
  <c r="DZ34" i="41"/>
  <c r="DY34" i="41"/>
  <c r="DX34" i="41"/>
  <c r="DW34" i="41"/>
  <c r="DV34" i="41"/>
  <c r="EB34" i="41" s="1"/>
  <c r="EA33" i="41"/>
  <c r="DZ33" i="41"/>
  <c r="DY33" i="41"/>
  <c r="DX33" i="41"/>
  <c r="DW33" i="41"/>
  <c r="DV33" i="41"/>
  <c r="EB33" i="41" s="1"/>
  <c r="EA32" i="41"/>
  <c r="DZ32" i="41"/>
  <c r="EB32" i="41" s="1"/>
  <c r="DY32" i="41"/>
  <c r="DX32" i="41"/>
  <c r="DW32" i="41"/>
  <c r="DV32" i="41"/>
  <c r="EA31" i="41"/>
  <c r="DZ31" i="41"/>
  <c r="DY31" i="41"/>
  <c r="DX31" i="41"/>
  <c r="DW31" i="41"/>
  <c r="DV31" i="41"/>
  <c r="EA30" i="41"/>
  <c r="DZ30" i="41"/>
  <c r="DY30" i="41"/>
  <c r="DX30" i="41"/>
  <c r="DW30" i="41"/>
  <c r="DV30" i="41"/>
  <c r="EA29" i="41"/>
  <c r="DZ29" i="41"/>
  <c r="DY29" i="41"/>
  <c r="DX29" i="41"/>
  <c r="DW29" i="41"/>
  <c r="DV29" i="41"/>
  <c r="EA28" i="41"/>
  <c r="DZ28" i="41"/>
  <c r="DY28" i="41"/>
  <c r="DX28" i="41"/>
  <c r="DW28" i="41"/>
  <c r="DV28" i="41"/>
  <c r="EA27" i="41"/>
  <c r="DZ27" i="41"/>
  <c r="DY27" i="41"/>
  <c r="DX27" i="41"/>
  <c r="DW27" i="41"/>
  <c r="DV27" i="41"/>
  <c r="EA26" i="41"/>
  <c r="DZ26" i="41"/>
  <c r="DY26" i="41"/>
  <c r="DX26" i="41"/>
  <c r="DW26" i="41"/>
  <c r="EB26" i="41" s="1"/>
  <c r="DV26" i="41"/>
  <c r="EA25" i="41"/>
  <c r="DZ25" i="41"/>
  <c r="DY25" i="41"/>
  <c r="DX25" i="41"/>
  <c r="DW25" i="41"/>
  <c r="DV25" i="41"/>
  <c r="EA24" i="41"/>
  <c r="DZ24" i="41"/>
  <c r="DY24" i="41"/>
  <c r="DX24" i="41"/>
  <c r="DW24" i="41"/>
  <c r="DV24" i="41"/>
  <c r="EA23" i="41"/>
  <c r="DZ23" i="41"/>
  <c r="DY23" i="41"/>
  <c r="EB23" i="41" s="1"/>
  <c r="DX23" i="41"/>
  <c r="DW23" i="41"/>
  <c r="DV23" i="41"/>
  <c r="EA22" i="41"/>
  <c r="DZ22" i="41"/>
  <c r="DY22" i="41"/>
  <c r="DX22" i="41"/>
  <c r="DW22" i="41"/>
  <c r="DV22" i="41"/>
  <c r="EA21" i="41"/>
  <c r="DZ21" i="41"/>
  <c r="DY21" i="41"/>
  <c r="DX21" i="41"/>
  <c r="DW21" i="41"/>
  <c r="EB21" i="41" s="1"/>
  <c r="DV21" i="41"/>
  <c r="EA20" i="41"/>
  <c r="DZ20" i="41"/>
  <c r="DY20" i="41"/>
  <c r="DX20" i="41"/>
  <c r="DW20" i="41"/>
  <c r="DV20" i="41"/>
  <c r="EA19" i="41"/>
  <c r="DZ19" i="41"/>
  <c r="DY19" i="41"/>
  <c r="DX19" i="41"/>
  <c r="DW19" i="41"/>
  <c r="DV19" i="41"/>
  <c r="EA18" i="41"/>
  <c r="DZ18" i="41"/>
  <c r="DY18" i="41"/>
  <c r="DX18" i="41"/>
  <c r="DW18" i="41"/>
  <c r="EB18" i="41" s="1"/>
  <c r="DV18" i="41"/>
  <c r="EA17" i="41"/>
  <c r="DZ17" i="41"/>
  <c r="DY17" i="41"/>
  <c r="DX17" i="41"/>
  <c r="DW17" i="41"/>
  <c r="DV17" i="41"/>
  <c r="EB16" i="41"/>
  <c r="EA16" i="41"/>
  <c r="DZ16" i="41"/>
  <c r="DY16" i="41"/>
  <c r="DX16" i="41"/>
  <c r="DW16" i="41"/>
  <c r="DV16" i="41"/>
  <c r="EA15" i="41"/>
  <c r="DZ15" i="41"/>
  <c r="DY15" i="41"/>
  <c r="DX15" i="41"/>
  <c r="DW15" i="41"/>
  <c r="DV15" i="41"/>
  <c r="EA14" i="41"/>
  <c r="DZ14" i="41"/>
  <c r="DY14" i="41"/>
  <c r="DX14" i="41"/>
  <c r="DW14" i="41"/>
  <c r="DV14" i="41"/>
  <c r="EA13" i="41"/>
  <c r="DZ13" i="41"/>
  <c r="DY13" i="41"/>
  <c r="DX13" i="41"/>
  <c r="DW13" i="41"/>
  <c r="DV13" i="41"/>
  <c r="DK154" i="41"/>
  <c r="DJ154" i="41"/>
  <c r="DI154" i="41"/>
  <c r="DH154" i="41"/>
  <c r="DG154" i="41"/>
  <c r="DF154" i="41"/>
  <c r="DK153" i="41"/>
  <c r="DJ153" i="41"/>
  <c r="DI153" i="41"/>
  <c r="DH153" i="41"/>
  <c r="DG153" i="41"/>
  <c r="DF153" i="41"/>
  <c r="DK152" i="41"/>
  <c r="DJ152" i="41"/>
  <c r="DI152" i="41"/>
  <c r="DH152" i="41"/>
  <c r="DG152" i="41"/>
  <c r="DF152" i="41"/>
  <c r="DK151" i="41"/>
  <c r="DJ151" i="41"/>
  <c r="DI151" i="41"/>
  <c r="DH151" i="41"/>
  <c r="DG151" i="41"/>
  <c r="DF151" i="41"/>
  <c r="DK150" i="41"/>
  <c r="DJ150" i="41"/>
  <c r="DI150" i="41"/>
  <c r="DH150" i="41"/>
  <c r="DG150" i="41"/>
  <c r="DF150" i="41"/>
  <c r="DK149" i="41"/>
  <c r="DJ149" i="41"/>
  <c r="DI149" i="41"/>
  <c r="DH149" i="41"/>
  <c r="DG149" i="41"/>
  <c r="DF149" i="41"/>
  <c r="DK148" i="41"/>
  <c r="DJ148" i="41"/>
  <c r="DI148" i="41"/>
  <c r="DH148" i="41"/>
  <c r="DG148" i="41"/>
  <c r="DF148" i="41"/>
  <c r="DK147" i="41"/>
  <c r="DJ147" i="41"/>
  <c r="DI147" i="41"/>
  <c r="DH147" i="41"/>
  <c r="DG147" i="41"/>
  <c r="DF147" i="41"/>
  <c r="DK146" i="41"/>
  <c r="DJ146" i="41"/>
  <c r="DI146" i="41"/>
  <c r="DH146" i="41"/>
  <c r="DG146" i="41"/>
  <c r="DF146" i="41"/>
  <c r="DK145" i="41"/>
  <c r="DJ145" i="41"/>
  <c r="DI145" i="41"/>
  <c r="DH145" i="41"/>
  <c r="DG145" i="41"/>
  <c r="DF145" i="41"/>
  <c r="DK144" i="41"/>
  <c r="DJ144" i="41"/>
  <c r="DI144" i="41"/>
  <c r="DH144" i="41"/>
  <c r="DG144" i="41"/>
  <c r="DF144" i="41"/>
  <c r="DK143" i="41"/>
  <c r="DJ143" i="41"/>
  <c r="DI143" i="41"/>
  <c r="DH143" i="41"/>
  <c r="DG143" i="41"/>
  <c r="DF143" i="41"/>
  <c r="DL143" i="41" s="1"/>
  <c r="DK142" i="41"/>
  <c r="DJ142" i="41"/>
  <c r="DI142" i="41"/>
  <c r="DH142" i="41"/>
  <c r="DG142" i="41"/>
  <c r="DF142" i="41"/>
  <c r="DK141" i="41"/>
  <c r="DJ141" i="41"/>
  <c r="DI141" i="41"/>
  <c r="DH141" i="41"/>
  <c r="DG141" i="41"/>
  <c r="DF141" i="41"/>
  <c r="DK140" i="41"/>
  <c r="DJ140" i="41"/>
  <c r="DI140" i="41"/>
  <c r="DH140" i="41"/>
  <c r="DG140" i="41"/>
  <c r="DF140" i="41"/>
  <c r="DK139" i="41"/>
  <c r="DJ139" i="41"/>
  <c r="DI139" i="41"/>
  <c r="DL139" i="41" s="1"/>
  <c r="DH139" i="41"/>
  <c r="DG139" i="41"/>
  <c r="DF139" i="41"/>
  <c r="DK138" i="41"/>
  <c r="DJ138" i="41"/>
  <c r="DI138" i="41"/>
  <c r="DH138" i="41"/>
  <c r="DG138" i="41"/>
  <c r="DF138" i="41"/>
  <c r="DK137" i="41"/>
  <c r="DJ137" i="41"/>
  <c r="DI137" i="41"/>
  <c r="DH137" i="41"/>
  <c r="DG137" i="41"/>
  <c r="DF137" i="41"/>
  <c r="DL136" i="41"/>
  <c r="DK136" i="41"/>
  <c r="DJ136" i="41"/>
  <c r="DI136" i="41"/>
  <c r="DH136" i="41"/>
  <c r="DG136" i="41"/>
  <c r="DF136" i="41"/>
  <c r="DK135" i="41"/>
  <c r="DJ135" i="41"/>
  <c r="DI135" i="41"/>
  <c r="DH135" i="41"/>
  <c r="DG135" i="41"/>
  <c r="DF135" i="41"/>
  <c r="DK134" i="41"/>
  <c r="DJ134" i="41"/>
  <c r="DI134" i="41"/>
  <c r="DH134" i="41"/>
  <c r="DG134" i="41"/>
  <c r="DL134" i="41" s="1"/>
  <c r="DF134" i="41"/>
  <c r="DK133" i="41"/>
  <c r="DJ133" i="41"/>
  <c r="DI133" i="41"/>
  <c r="DH133" i="41"/>
  <c r="DG133" i="41"/>
  <c r="DF133" i="41"/>
  <c r="DK132" i="41"/>
  <c r="DJ132" i="41"/>
  <c r="DI132" i="41"/>
  <c r="DH132" i="41"/>
  <c r="DG132" i="41"/>
  <c r="DF132" i="41"/>
  <c r="DK131" i="41"/>
  <c r="DJ131" i="41"/>
  <c r="DI131" i="41"/>
  <c r="DH131" i="41"/>
  <c r="DG131" i="41"/>
  <c r="DF131" i="41"/>
  <c r="DK130" i="41"/>
  <c r="DJ130" i="41"/>
  <c r="DI130" i="41"/>
  <c r="DH130" i="41"/>
  <c r="DG130" i="41"/>
  <c r="DF130" i="41"/>
  <c r="DK129" i="41"/>
  <c r="DJ129" i="41"/>
  <c r="DI129" i="41"/>
  <c r="DH129" i="41"/>
  <c r="DG129" i="41"/>
  <c r="DF129" i="41"/>
  <c r="DK128" i="41"/>
  <c r="DJ128" i="41"/>
  <c r="DI128" i="41"/>
  <c r="DH128" i="41"/>
  <c r="DG128" i="41"/>
  <c r="DF128" i="41"/>
  <c r="DK127" i="41"/>
  <c r="DJ127" i="41"/>
  <c r="DI127" i="41"/>
  <c r="DH127" i="41"/>
  <c r="DG127" i="41"/>
  <c r="DF127" i="41"/>
  <c r="DK126" i="41"/>
  <c r="DJ126" i="41"/>
  <c r="DI126" i="41"/>
  <c r="DH126" i="41"/>
  <c r="DG126" i="41"/>
  <c r="DF126" i="41"/>
  <c r="DK125" i="41"/>
  <c r="DJ125" i="41"/>
  <c r="DI125" i="41"/>
  <c r="DH125" i="41"/>
  <c r="DG125" i="41"/>
  <c r="DF125" i="41"/>
  <c r="DK124" i="41"/>
  <c r="DJ124" i="41"/>
  <c r="DI124" i="41"/>
  <c r="DH124" i="41"/>
  <c r="DG124" i="41"/>
  <c r="DF124" i="41"/>
  <c r="DK123" i="41"/>
  <c r="DJ123" i="41"/>
  <c r="DI123" i="41"/>
  <c r="DH123" i="41"/>
  <c r="DG123" i="41"/>
  <c r="DF123" i="41"/>
  <c r="DK122" i="41"/>
  <c r="DJ122" i="41"/>
  <c r="DI122" i="41"/>
  <c r="DH122" i="41"/>
  <c r="DG122" i="41"/>
  <c r="DF122" i="41"/>
  <c r="DK121" i="41"/>
  <c r="DJ121" i="41"/>
  <c r="DI121" i="41"/>
  <c r="DH121" i="41"/>
  <c r="DG121" i="41"/>
  <c r="DF121" i="41"/>
  <c r="DK120" i="41"/>
  <c r="DJ120" i="41"/>
  <c r="DI120" i="41"/>
  <c r="DH120" i="41"/>
  <c r="DG120" i="41"/>
  <c r="DF120" i="41"/>
  <c r="DK119" i="41"/>
  <c r="DJ119" i="41"/>
  <c r="DI119" i="41"/>
  <c r="DH119" i="41"/>
  <c r="DG119" i="41"/>
  <c r="DF119" i="41"/>
  <c r="DK118" i="41"/>
  <c r="DJ118" i="41"/>
  <c r="DI118" i="41"/>
  <c r="DH118" i="41"/>
  <c r="DG118" i="41"/>
  <c r="DL118" i="41" s="1"/>
  <c r="DF118" i="41"/>
  <c r="DK117" i="41"/>
  <c r="DJ117" i="41"/>
  <c r="DI117" i="41"/>
  <c r="DH117" i="41"/>
  <c r="DG117" i="41"/>
  <c r="DF117" i="41"/>
  <c r="DK116" i="41"/>
  <c r="DJ116" i="41"/>
  <c r="DI116" i="41"/>
  <c r="DH116" i="41"/>
  <c r="DG116" i="41"/>
  <c r="DF116" i="41"/>
  <c r="DK115" i="41"/>
  <c r="DJ115" i="41"/>
  <c r="DI115" i="41"/>
  <c r="DH115" i="41"/>
  <c r="DG115" i="41"/>
  <c r="DF115" i="41"/>
  <c r="DK114" i="41"/>
  <c r="DJ114" i="41"/>
  <c r="DI114" i="41"/>
  <c r="DH114" i="41"/>
  <c r="DG114" i="41"/>
  <c r="DF114" i="41"/>
  <c r="DK113" i="41"/>
  <c r="DJ113" i="41"/>
  <c r="DI113" i="41"/>
  <c r="DH113" i="41"/>
  <c r="DG113" i="41"/>
  <c r="DF113" i="41"/>
  <c r="DK112" i="41"/>
  <c r="DJ112" i="41"/>
  <c r="DI112" i="41"/>
  <c r="DH112" i="41"/>
  <c r="DG112" i="41"/>
  <c r="DF112" i="41"/>
  <c r="DK111" i="41"/>
  <c r="DJ111" i="41"/>
  <c r="DI111" i="41"/>
  <c r="DH111" i="41"/>
  <c r="DG111" i="41"/>
  <c r="DF111" i="41"/>
  <c r="DK110" i="41"/>
  <c r="DJ110" i="41"/>
  <c r="DI110" i="41"/>
  <c r="DH110" i="41"/>
  <c r="DG110" i="41"/>
  <c r="DL110" i="41" s="1"/>
  <c r="DF110" i="41"/>
  <c r="DK109" i="41"/>
  <c r="DJ109" i="41"/>
  <c r="DI109" i="41"/>
  <c r="DH109" i="41"/>
  <c r="DG109" i="41"/>
  <c r="DF109" i="41"/>
  <c r="DL109" i="41" s="1"/>
  <c r="DK108" i="41"/>
  <c r="DJ108" i="41"/>
  <c r="DI108" i="41"/>
  <c r="DH108" i="41"/>
  <c r="DG108" i="41"/>
  <c r="DF108" i="41"/>
  <c r="DK107" i="41"/>
  <c r="DJ107" i="41"/>
  <c r="DI107" i="41"/>
  <c r="DH107" i="41"/>
  <c r="DG107" i="41"/>
  <c r="DF107" i="41"/>
  <c r="DK106" i="41"/>
  <c r="DJ106" i="41"/>
  <c r="DI106" i="41"/>
  <c r="DH106" i="41"/>
  <c r="DG106" i="41"/>
  <c r="DF106" i="41"/>
  <c r="DK105" i="41"/>
  <c r="DJ105" i="41"/>
  <c r="DI105" i="41"/>
  <c r="DH105" i="41"/>
  <c r="DG105" i="41"/>
  <c r="DF105" i="41"/>
  <c r="DK104" i="41"/>
  <c r="DJ104" i="41"/>
  <c r="DI104" i="41"/>
  <c r="DH104" i="41"/>
  <c r="DG104" i="41"/>
  <c r="DF104" i="41"/>
  <c r="DK103" i="41"/>
  <c r="DJ103" i="41"/>
  <c r="DI103" i="41"/>
  <c r="DH103" i="41"/>
  <c r="DG103" i="41"/>
  <c r="DF103" i="41"/>
  <c r="DK102" i="41"/>
  <c r="DJ102" i="41"/>
  <c r="DI102" i="41"/>
  <c r="DH102" i="41"/>
  <c r="DG102" i="41"/>
  <c r="DF102" i="41"/>
  <c r="DK101" i="41"/>
  <c r="DJ101" i="41"/>
  <c r="DI101" i="41"/>
  <c r="DH101" i="41"/>
  <c r="DG101" i="41"/>
  <c r="DF101" i="41"/>
  <c r="DL101" i="41" s="1"/>
  <c r="DK100" i="41"/>
  <c r="DJ100" i="41"/>
  <c r="DI100" i="41"/>
  <c r="DH100" i="41"/>
  <c r="DG100" i="41"/>
  <c r="DF100" i="41"/>
  <c r="DK99" i="41"/>
  <c r="DJ99" i="41"/>
  <c r="DI99" i="41"/>
  <c r="DH99" i="41"/>
  <c r="DG99" i="41"/>
  <c r="DF99" i="41"/>
  <c r="DK98" i="41"/>
  <c r="DJ98" i="41"/>
  <c r="DI98" i="41"/>
  <c r="DH98" i="41"/>
  <c r="DG98" i="41"/>
  <c r="DF98" i="41"/>
  <c r="DK97" i="41"/>
  <c r="DJ97" i="41"/>
  <c r="DI97" i="41"/>
  <c r="DH97" i="41"/>
  <c r="DG97" i="41"/>
  <c r="DF97" i="41"/>
  <c r="DL97" i="41" s="1"/>
  <c r="DK96" i="41"/>
  <c r="DJ96" i="41"/>
  <c r="DI96" i="41"/>
  <c r="DH96" i="41"/>
  <c r="DG96" i="41"/>
  <c r="DF96" i="41"/>
  <c r="DK95" i="41"/>
  <c r="DJ95" i="41"/>
  <c r="DI95" i="41"/>
  <c r="DH95" i="41"/>
  <c r="DG95" i="41"/>
  <c r="DF95" i="41"/>
  <c r="DK94" i="41"/>
  <c r="DJ94" i="41"/>
  <c r="DI94" i="41"/>
  <c r="DH94" i="41"/>
  <c r="DG94" i="41"/>
  <c r="DF94" i="41"/>
  <c r="DK93" i="41"/>
  <c r="DJ93" i="41"/>
  <c r="DI93" i="41"/>
  <c r="DH93" i="41"/>
  <c r="DG93" i="41"/>
  <c r="DF93" i="41"/>
  <c r="DL93" i="41" s="1"/>
  <c r="DK92" i="41"/>
  <c r="DJ92" i="41"/>
  <c r="DI92" i="41"/>
  <c r="DH92" i="41"/>
  <c r="DG92" i="41"/>
  <c r="DF92" i="41"/>
  <c r="DK91" i="41"/>
  <c r="DJ91" i="41"/>
  <c r="DI91" i="41"/>
  <c r="DH91" i="41"/>
  <c r="DG91" i="41"/>
  <c r="DF91" i="41"/>
  <c r="DK90" i="41"/>
  <c r="DJ90" i="41"/>
  <c r="DI90" i="41"/>
  <c r="DH90" i="41"/>
  <c r="DG90" i="41"/>
  <c r="DF90" i="41"/>
  <c r="DK89" i="41"/>
  <c r="DJ89" i="41"/>
  <c r="DI89" i="41"/>
  <c r="DH89" i="41"/>
  <c r="DG89" i="41"/>
  <c r="DF89" i="41"/>
  <c r="DL89" i="41" s="1"/>
  <c r="DK88" i="41"/>
  <c r="DJ88" i="41"/>
  <c r="DI88" i="41"/>
  <c r="DH88" i="41"/>
  <c r="DG88" i="41"/>
  <c r="DF88" i="41"/>
  <c r="DK87" i="41"/>
  <c r="DL87" i="41" s="1"/>
  <c r="DJ87" i="41"/>
  <c r="DI87" i="41"/>
  <c r="DH87" i="41"/>
  <c r="DG87" i="41"/>
  <c r="DF87" i="41"/>
  <c r="DK86" i="41"/>
  <c r="DJ86" i="41"/>
  <c r="DI86" i="41"/>
  <c r="DH86" i="41"/>
  <c r="DG86" i="41"/>
  <c r="DF86" i="41"/>
  <c r="DK85" i="41"/>
  <c r="DJ85" i="41"/>
  <c r="DI85" i="41"/>
  <c r="DH85" i="41"/>
  <c r="DG85" i="41"/>
  <c r="DL85" i="41" s="1"/>
  <c r="DF85" i="41"/>
  <c r="DK84" i="41"/>
  <c r="DJ84" i="41"/>
  <c r="DI84" i="41"/>
  <c r="DH84" i="41"/>
  <c r="DG84" i="41"/>
  <c r="DF84" i="41"/>
  <c r="DL84" i="41" s="1"/>
  <c r="DK83" i="41"/>
  <c r="DJ83" i="41"/>
  <c r="DI83" i="41"/>
  <c r="DH83" i="41"/>
  <c r="DG83" i="41"/>
  <c r="DF83" i="41"/>
  <c r="DK82" i="41"/>
  <c r="DJ82" i="41"/>
  <c r="DI82" i="41"/>
  <c r="DH82" i="41"/>
  <c r="DG82" i="41"/>
  <c r="DF82" i="41"/>
  <c r="DK81" i="41"/>
  <c r="DJ81" i="41"/>
  <c r="DI81" i="41"/>
  <c r="DH81" i="41"/>
  <c r="DG81" i="41"/>
  <c r="DF81" i="41"/>
  <c r="DK80" i="41"/>
  <c r="DJ80" i="41"/>
  <c r="DI80" i="41"/>
  <c r="DH80" i="41"/>
  <c r="DG80" i="41"/>
  <c r="DF80" i="41"/>
  <c r="DL80" i="41" s="1"/>
  <c r="DL79" i="41"/>
  <c r="DK79" i="41"/>
  <c r="DJ79" i="41"/>
  <c r="DI79" i="41"/>
  <c r="DH79" i="41"/>
  <c r="DG79" i="41"/>
  <c r="DF79" i="41"/>
  <c r="DK78" i="41"/>
  <c r="DJ78" i="41"/>
  <c r="DI78" i="41"/>
  <c r="DH78" i="41"/>
  <c r="DG78" i="41"/>
  <c r="DF78" i="41"/>
  <c r="DK77" i="41"/>
  <c r="DJ77" i="41"/>
  <c r="DI77" i="41"/>
  <c r="DH77" i="41"/>
  <c r="DG77" i="41"/>
  <c r="DF77" i="41"/>
  <c r="DK76" i="41"/>
  <c r="DJ76" i="41"/>
  <c r="DI76" i="41"/>
  <c r="DH76" i="41"/>
  <c r="DG76" i="41"/>
  <c r="DF76" i="41"/>
  <c r="DL76" i="41" s="1"/>
  <c r="DK75" i="41"/>
  <c r="DJ75" i="41"/>
  <c r="DI75" i="41"/>
  <c r="DH75" i="41"/>
  <c r="DG75" i="41"/>
  <c r="DF75" i="41"/>
  <c r="DK74" i="41"/>
  <c r="DJ74" i="41"/>
  <c r="DI74" i="41"/>
  <c r="DH74" i="41"/>
  <c r="DG74" i="41"/>
  <c r="DF74" i="41"/>
  <c r="DK73" i="41"/>
  <c r="DJ73" i="41"/>
  <c r="DI73" i="41"/>
  <c r="DH73" i="41"/>
  <c r="DG73" i="41"/>
  <c r="DF73" i="41"/>
  <c r="DK72" i="41"/>
  <c r="DJ72" i="41"/>
  <c r="DI72" i="41"/>
  <c r="DH72" i="41"/>
  <c r="DG72" i="41"/>
  <c r="DF72" i="41"/>
  <c r="DL72" i="41" s="1"/>
  <c r="DK71" i="41"/>
  <c r="DJ71" i="41"/>
  <c r="DI71" i="41"/>
  <c r="DH71" i="41"/>
  <c r="DG71" i="41"/>
  <c r="DF71" i="41"/>
  <c r="DL71" i="41" s="1"/>
  <c r="DK70" i="41"/>
  <c r="DJ70" i="41"/>
  <c r="DI70" i="41"/>
  <c r="DH70" i="41"/>
  <c r="DG70" i="41"/>
  <c r="DF70" i="41"/>
  <c r="DK69" i="41"/>
  <c r="DJ69" i="41"/>
  <c r="DI69" i="41"/>
  <c r="DH69" i="41"/>
  <c r="DG69" i="41"/>
  <c r="DF69" i="41"/>
  <c r="DK68" i="41"/>
  <c r="DJ68" i="41"/>
  <c r="DI68" i="41"/>
  <c r="DH68" i="41"/>
  <c r="DG68" i="41"/>
  <c r="DF68" i="41"/>
  <c r="DK67" i="41"/>
  <c r="DJ67" i="41"/>
  <c r="DI67" i="41"/>
  <c r="DH67" i="41"/>
  <c r="DG67" i="41"/>
  <c r="DF67" i="41"/>
  <c r="DL67" i="41" s="1"/>
  <c r="DK66" i="41"/>
  <c r="DJ66" i="41"/>
  <c r="DI66" i="41"/>
  <c r="DH66" i="41"/>
  <c r="DG66" i="41"/>
  <c r="DF66" i="41"/>
  <c r="DK65" i="41"/>
  <c r="DJ65" i="41"/>
  <c r="DI65" i="41"/>
  <c r="DH65" i="41"/>
  <c r="DG65" i="41"/>
  <c r="DF65" i="41"/>
  <c r="DK64" i="41"/>
  <c r="DJ64" i="41"/>
  <c r="DI64" i="41"/>
  <c r="DH64" i="41"/>
  <c r="DG64" i="41"/>
  <c r="DF64" i="41"/>
  <c r="DK63" i="41"/>
  <c r="DJ63" i="41"/>
  <c r="DI63" i="41"/>
  <c r="DH63" i="41"/>
  <c r="DG63" i="41"/>
  <c r="DF63" i="41"/>
  <c r="DL63" i="41" s="1"/>
  <c r="DK62" i="41"/>
  <c r="DJ62" i="41"/>
  <c r="DI62" i="41"/>
  <c r="DH62" i="41"/>
  <c r="DG62" i="41"/>
  <c r="DF62" i="41"/>
  <c r="DK61" i="41"/>
  <c r="DJ61" i="41"/>
  <c r="DI61" i="41"/>
  <c r="DH61" i="41"/>
  <c r="DG61" i="41"/>
  <c r="DF61" i="41"/>
  <c r="DK60" i="41"/>
  <c r="DJ60" i="41"/>
  <c r="DI60" i="41"/>
  <c r="DH60" i="41"/>
  <c r="DG60" i="41"/>
  <c r="DF60" i="41"/>
  <c r="DK59" i="41"/>
  <c r="DJ59" i="41"/>
  <c r="DI59" i="41"/>
  <c r="DH59" i="41"/>
  <c r="DG59" i="41"/>
  <c r="DF59" i="41"/>
  <c r="DL59" i="41" s="1"/>
  <c r="DK58" i="41"/>
  <c r="DJ58" i="41"/>
  <c r="DI58" i="41"/>
  <c r="DH58" i="41"/>
  <c r="DG58" i="41"/>
  <c r="DL58" i="41" s="1"/>
  <c r="DF58" i="41"/>
  <c r="DK57" i="41"/>
  <c r="DJ57" i="41"/>
  <c r="DI57" i="41"/>
  <c r="DH57" i="41"/>
  <c r="DG57" i="41"/>
  <c r="DF57" i="41"/>
  <c r="DK56" i="41"/>
  <c r="DJ56" i="41"/>
  <c r="DI56" i="41"/>
  <c r="DH56" i="41"/>
  <c r="DG56" i="41"/>
  <c r="DF56" i="41"/>
  <c r="DK55" i="41"/>
  <c r="DJ55" i="41"/>
  <c r="DI55" i="41"/>
  <c r="DH55" i="41"/>
  <c r="DG55" i="41"/>
  <c r="DF55" i="41"/>
  <c r="DL55" i="41" s="1"/>
  <c r="DK54" i="41"/>
  <c r="DJ54" i="41"/>
  <c r="DI54" i="41"/>
  <c r="DH54" i="41"/>
  <c r="DG54" i="41"/>
  <c r="DF54" i="41"/>
  <c r="DL54" i="41" s="1"/>
  <c r="DK53" i="41"/>
  <c r="DJ53" i="41"/>
  <c r="DI53" i="41"/>
  <c r="DH53" i="41"/>
  <c r="DG53" i="41"/>
  <c r="DF53" i="41"/>
  <c r="DK52" i="41"/>
  <c r="DJ52" i="41"/>
  <c r="DI52" i="41"/>
  <c r="DH52" i="41"/>
  <c r="DG52" i="41"/>
  <c r="DF52" i="41"/>
  <c r="DK51" i="41"/>
  <c r="DJ51" i="41"/>
  <c r="DI51" i="41"/>
  <c r="DH51" i="41"/>
  <c r="DG51" i="41"/>
  <c r="DF51" i="41"/>
  <c r="DK50" i="41"/>
  <c r="DJ50" i="41"/>
  <c r="DI50" i="41"/>
  <c r="DH50" i="41"/>
  <c r="DG50" i="41"/>
  <c r="DF50" i="41"/>
  <c r="DK49" i="41"/>
  <c r="DJ49" i="41"/>
  <c r="DI49" i="41"/>
  <c r="DH49" i="41"/>
  <c r="DG49" i="41"/>
  <c r="DF49" i="41"/>
  <c r="DK48" i="41"/>
  <c r="DJ48" i="41"/>
  <c r="DI48" i="41"/>
  <c r="DH48" i="41"/>
  <c r="DG48" i="41"/>
  <c r="DF48" i="41"/>
  <c r="DK47" i="41"/>
  <c r="DJ47" i="41"/>
  <c r="DI47" i="41"/>
  <c r="DH47" i="41"/>
  <c r="DG47" i="41"/>
  <c r="DF47" i="41"/>
  <c r="DK46" i="41"/>
  <c r="DJ46" i="41"/>
  <c r="DI46" i="41"/>
  <c r="DH46" i="41"/>
  <c r="DG46" i="41"/>
  <c r="DF46" i="41"/>
  <c r="DK45" i="41"/>
  <c r="DJ45" i="41"/>
  <c r="DI45" i="41"/>
  <c r="DH45" i="41"/>
  <c r="DG45" i="41"/>
  <c r="DL45" i="41" s="1"/>
  <c r="DF45" i="41"/>
  <c r="DK44" i="41"/>
  <c r="DJ44" i="41"/>
  <c r="DI44" i="41"/>
  <c r="DH44" i="41"/>
  <c r="DG44" i="41"/>
  <c r="DF44" i="41"/>
  <c r="DK43" i="41"/>
  <c r="DJ43" i="41"/>
  <c r="DI43" i="41"/>
  <c r="DH43" i="41"/>
  <c r="DG43" i="41"/>
  <c r="DF43" i="41"/>
  <c r="DK42" i="41"/>
  <c r="DJ42" i="41"/>
  <c r="DI42" i="41"/>
  <c r="DH42" i="41"/>
  <c r="DG42" i="41"/>
  <c r="DL42" i="41" s="1"/>
  <c r="DF42" i="41"/>
  <c r="DK41" i="41"/>
  <c r="DJ41" i="41"/>
  <c r="DI41" i="41"/>
  <c r="DH41" i="41"/>
  <c r="DG41" i="41"/>
  <c r="DF41" i="41"/>
  <c r="DK40" i="41"/>
  <c r="DJ40" i="41"/>
  <c r="DI40" i="41"/>
  <c r="DH40" i="41"/>
  <c r="DG40" i="41"/>
  <c r="DF40" i="41"/>
  <c r="DK39" i="41"/>
  <c r="DJ39" i="41"/>
  <c r="DI39" i="41"/>
  <c r="DL39" i="41" s="1"/>
  <c r="DH39" i="41"/>
  <c r="DG39" i="41"/>
  <c r="DF39" i="41"/>
  <c r="DK38" i="41"/>
  <c r="DJ38" i="41"/>
  <c r="DI38" i="41"/>
  <c r="DH38" i="41"/>
  <c r="DG38" i="41"/>
  <c r="DF38" i="41"/>
  <c r="DK37" i="41"/>
  <c r="DJ37" i="41"/>
  <c r="DI37" i="41"/>
  <c r="DH37" i="41"/>
  <c r="DG37" i="41"/>
  <c r="DF37" i="41"/>
  <c r="DK36" i="41"/>
  <c r="DJ36" i="41"/>
  <c r="DI36" i="41"/>
  <c r="DH36" i="41"/>
  <c r="DG36" i="41"/>
  <c r="DF36" i="41"/>
  <c r="DK35" i="41"/>
  <c r="DJ35" i="41"/>
  <c r="DI35" i="41"/>
  <c r="DH35" i="41"/>
  <c r="DG35" i="41"/>
  <c r="DF35" i="41"/>
  <c r="DK34" i="41"/>
  <c r="DJ34" i="41"/>
  <c r="DI34" i="41"/>
  <c r="DH34" i="41"/>
  <c r="DG34" i="41"/>
  <c r="DL34" i="41" s="1"/>
  <c r="DF34" i="41"/>
  <c r="DK33" i="41"/>
  <c r="DJ33" i="41"/>
  <c r="DI33" i="41"/>
  <c r="DH33" i="41"/>
  <c r="DG33" i="41"/>
  <c r="DF33" i="41"/>
  <c r="DL33" i="41" s="1"/>
  <c r="DK32" i="41"/>
  <c r="DJ32" i="41"/>
  <c r="DI32" i="41"/>
  <c r="DH32" i="41"/>
  <c r="DG32" i="41"/>
  <c r="DF32" i="41"/>
  <c r="DK31" i="41"/>
  <c r="DJ31" i="41"/>
  <c r="DI31" i="41"/>
  <c r="DH31" i="41"/>
  <c r="DG31" i="41"/>
  <c r="DF31" i="41"/>
  <c r="DK30" i="41"/>
  <c r="DJ30" i="41"/>
  <c r="DI30" i="41"/>
  <c r="DH30" i="41"/>
  <c r="DG30" i="41"/>
  <c r="DF30" i="41"/>
  <c r="DK29" i="41"/>
  <c r="DJ29" i="41"/>
  <c r="DI29" i="41"/>
  <c r="DH29" i="41"/>
  <c r="DG29" i="41"/>
  <c r="DF29" i="41"/>
  <c r="DK28" i="41"/>
  <c r="DJ28" i="41"/>
  <c r="DI28" i="41"/>
  <c r="DH28" i="41"/>
  <c r="DG28" i="41"/>
  <c r="DF28" i="41"/>
  <c r="DK27" i="41"/>
  <c r="DJ27" i="41"/>
  <c r="DI27" i="41"/>
  <c r="DH27" i="41"/>
  <c r="DG27" i="41"/>
  <c r="DF27" i="41"/>
  <c r="DK26" i="41"/>
  <c r="DJ26" i="41"/>
  <c r="DI26" i="41"/>
  <c r="DH26" i="41"/>
  <c r="DG26" i="41"/>
  <c r="DF26" i="41"/>
  <c r="DK25" i="41"/>
  <c r="DJ25" i="41"/>
  <c r="DI25" i="41"/>
  <c r="DH25" i="41"/>
  <c r="DG25" i="41"/>
  <c r="DF25" i="41"/>
  <c r="DL25" i="41" s="1"/>
  <c r="DK24" i="41"/>
  <c r="DJ24" i="41"/>
  <c r="DI24" i="41"/>
  <c r="DH24" i="41"/>
  <c r="DG24" i="41"/>
  <c r="DF24" i="41"/>
  <c r="DK23" i="41"/>
  <c r="DL23" i="41" s="1"/>
  <c r="DJ23" i="41"/>
  <c r="DI23" i="41"/>
  <c r="DH23" i="41"/>
  <c r="DG23" i="41"/>
  <c r="DF23" i="41"/>
  <c r="DK22" i="41"/>
  <c r="DJ22" i="41"/>
  <c r="DI22" i="41"/>
  <c r="DH22" i="41"/>
  <c r="DG22" i="41"/>
  <c r="DF22" i="41"/>
  <c r="DK21" i="41"/>
  <c r="DJ21" i="41"/>
  <c r="DI21" i="41"/>
  <c r="DH21" i="41"/>
  <c r="DG21" i="41"/>
  <c r="DL21" i="41" s="1"/>
  <c r="DF21" i="41"/>
  <c r="DK20" i="41"/>
  <c r="DJ20" i="41"/>
  <c r="DI20" i="41"/>
  <c r="DH20" i="41"/>
  <c r="DG20" i="41"/>
  <c r="DF20" i="41"/>
  <c r="DL20" i="41" s="1"/>
  <c r="DK19" i="41"/>
  <c r="DJ19" i="41"/>
  <c r="DI19" i="41"/>
  <c r="DH19" i="41"/>
  <c r="DG19" i="41"/>
  <c r="DF19" i="41"/>
  <c r="DK18" i="41"/>
  <c r="DJ18" i="41"/>
  <c r="DI18" i="41"/>
  <c r="DH18" i="41"/>
  <c r="DG18" i="41"/>
  <c r="DF18" i="41"/>
  <c r="DK17" i="41"/>
  <c r="DJ17" i="41"/>
  <c r="DI17" i="41"/>
  <c r="DH17" i="41"/>
  <c r="DG17" i="41"/>
  <c r="DF17" i="41"/>
  <c r="DK16" i="41"/>
  <c r="DJ16" i="41"/>
  <c r="DI16" i="41"/>
  <c r="DH16" i="41"/>
  <c r="DG16" i="41"/>
  <c r="DF16" i="41"/>
  <c r="DL16" i="41" s="1"/>
  <c r="DL15" i="41"/>
  <c r="DK15" i="41"/>
  <c r="DJ15" i="41"/>
  <c r="DI15" i="41"/>
  <c r="DH15" i="41"/>
  <c r="DG15" i="41"/>
  <c r="DF15" i="41"/>
  <c r="DK14" i="41"/>
  <c r="DJ14" i="41"/>
  <c r="DI14" i="41"/>
  <c r="DH14" i="41"/>
  <c r="DG14" i="41"/>
  <c r="DF14" i="41"/>
  <c r="DK13" i="41"/>
  <c r="DJ13" i="41"/>
  <c r="DI13" i="41"/>
  <c r="DH13" i="41"/>
  <c r="DG13" i="41"/>
  <c r="DF13" i="41"/>
  <c r="CU154" i="41"/>
  <c r="CT154" i="41"/>
  <c r="CS154" i="41"/>
  <c r="CR154" i="41"/>
  <c r="CQ154" i="41"/>
  <c r="CP154" i="41"/>
  <c r="CV154" i="41" s="1"/>
  <c r="CU153" i="41"/>
  <c r="CT153" i="41"/>
  <c r="CS153" i="41"/>
  <c r="CR153" i="41"/>
  <c r="CQ153" i="41"/>
  <c r="CP153" i="41"/>
  <c r="CU152" i="41"/>
  <c r="CT152" i="41"/>
  <c r="CS152" i="41"/>
  <c r="CR152" i="41"/>
  <c r="CQ152" i="41"/>
  <c r="CP152" i="41"/>
  <c r="CU151" i="41"/>
  <c r="CT151" i="41"/>
  <c r="CS151" i="41"/>
  <c r="CR151" i="41"/>
  <c r="CQ151" i="41"/>
  <c r="CP151" i="41"/>
  <c r="CU150" i="41"/>
  <c r="CT150" i="41"/>
  <c r="CS150" i="41"/>
  <c r="CR150" i="41"/>
  <c r="CQ150" i="41"/>
  <c r="CP150" i="41"/>
  <c r="CV150" i="41" s="1"/>
  <c r="CU149" i="41"/>
  <c r="CT149" i="41"/>
  <c r="CS149" i="41"/>
  <c r="CR149" i="41"/>
  <c r="CQ149" i="41"/>
  <c r="CP149" i="41"/>
  <c r="CV149" i="41" s="1"/>
  <c r="CU148" i="41"/>
  <c r="CT148" i="41"/>
  <c r="CS148" i="41"/>
  <c r="CR148" i="41"/>
  <c r="CQ148" i="41"/>
  <c r="CP148" i="41"/>
  <c r="CU147" i="41"/>
  <c r="CT147" i="41"/>
  <c r="CS147" i="41"/>
  <c r="CR147" i="41"/>
  <c r="CQ147" i="41"/>
  <c r="CP147" i="41"/>
  <c r="CU146" i="41"/>
  <c r="CT146" i="41"/>
  <c r="CS146" i="41"/>
  <c r="CR146" i="41"/>
  <c r="CQ146" i="41"/>
  <c r="CP146" i="41"/>
  <c r="CU145" i="41"/>
  <c r="CT145" i="41"/>
  <c r="CS145" i="41"/>
  <c r="CR145" i="41"/>
  <c r="CQ145" i="41"/>
  <c r="CP145" i="41"/>
  <c r="CV145" i="41" s="1"/>
  <c r="CU144" i="41"/>
  <c r="CT144" i="41"/>
  <c r="CS144" i="41"/>
  <c r="CR144" i="41"/>
  <c r="CQ144" i="41"/>
  <c r="CP144" i="41"/>
  <c r="CU143" i="41"/>
  <c r="CT143" i="41"/>
  <c r="CS143" i="41"/>
  <c r="CR143" i="41"/>
  <c r="CQ143" i="41"/>
  <c r="CP143" i="41"/>
  <c r="CU142" i="41"/>
  <c r="CT142" i="41"/>
  <c r="CS142" i="41"/>
  <c r="CR142" i="41"/>
  <c r="CQ142" i="41"/>
  <c r="CP142" i="41"/>
  <c r="CU141" i="41"/>
  <c r="CT141" i="41"/>
  <c r="CS141" i="41"/>
  <c r="CR141" i="41"/>
  <c r="CQ141" i="41"/>
  <c r="CP141" i="41"/>
  <c r="CV141" i="41" s="1"/>
  <c r="CU140" i="41"/>
  <c r="CT140" i="41"/>
  <c r="CS140" i="41"/>
  <c r="CR140" i="41"/>
  <c r="CQ140" i="41"/>
  <c r="CP140" i="41"/>
  <c r="CU139" i="41"/>
  <c r="CT139" i="41"/>
  <c r="CS139" i="41"/>
  <c r="CR139" i="41"/>
  <c r="CQ139" i="41"/>
  <c r="CP139" i="41"/>
  <c r="CU138" i="41"/>
  <c r="CT138" i="41"/>
  <c r="CS138" i="41"/>
  <c r="CR138" i="41"/>
  <c r="CQ138" i="41"/>
  <c r="CP138" i="41"/>
  <c r="CU137" i="41"/>
  <c r="CT137" i="41"/>
  <c r="CS137" i="41"/>
  <c r="CR137" i="41"/>
  <c r="CQ137" i="41"/>
  <c r="CP137" i="41"/>
  <c r="CV137" i="41" s="1"/>
  <c r="CU136" i="41"/>
  <c r="CT136" i="41"/>
  <c r="CS136" i="41"/>
  <c r="CR136" i="41"/>
  <c r="CQ136" i="41"/>
  <c r="CV136" i="41" s="1"/>
  <c r="CP136" i="41"/>
  <c r="CU135" i="41"/>
  <c r="CT135" i="41"/>
  <c r="CS135" i="41"/>
  <c r="CR135" i="41"/>
  <c r="CQ135" i="41"/>
  <c r="CP135" i="41"/>
  <c r="CU134" i="41"/>
  <c r="CT134" i="41"/>
  <c r="CS134" i="41"/>
  <c r="CR134" i="41"/>
  <c r="CQ134" i="41"/>
  <c r="CP134" i="41"/>
  <c r="CU133" i="41"/>
  <c r="CT133" i="41"/>
  <c r="CS133" i="41"/>
  <c r="CR133" i="41"/>
  <c r="CQ133" i="41"/>
  <c r="CP133" i="41"/>
  <c r="CV133" i="41" s="1"/>
  <c r="CU132" i="41"/>
  <c r="CT132" i="41"/>
  <c r="CS132" i="41"/>
  <c r="CR132" i="41"/>
  <c r="CQ132" i="41"/>
  <c r="CP132" i="41"/>
  <c r="CV132" i="41" s="1"/>
  <c r="CU131" i="41"/>
  <c r="CT131" i="41"/>
  <c r="CS131" i="41"/>
  <c r="CR131" i="41"/>
  <c r="CQ131" i="41"/>
  <c r="CP131" i="41"/>
  <c r="CU130" i="41"/>
  <c r="CT130" i="41"/>
  <c r="CS130" i="41"/>
  <c r="CR130" i="41"/>
  <c r="CQ130" i="41"/>
  <c r="CP130" i="41"/>
  <c r="CU129" i="41"/>
  <c r="CT129" i="41"/>
  <c r="CS129" i="41"/>
  <c r="CR129" i="41"/>
  <c r="CQ129" i="41"/>
  <c r="CP129" i="41"/>
  <c r="CU128" i="41"/>
  <c r="CT128" i="41"/>
  <c r="CS128" i="41"/>
  <c r="CR128" i="41"/>
  <c r="CQ128" i="41"/>
  <c r="CP128" i="41"/>
  <c r="CU127" i="41"/>
  <c r="CT127" i="41"/>
  <c r="CS127" i="41"/>
  <c r="CR127" i="41"/>
  <c r="CQ127" i="41"/>
  <c r="CP127" i="41"/>
  <c r="CU126" i="41"/>
  <c r="CT126" i="41"/>
  <c r="CS126" i="41"/>
  <c r="CR126" i="41"/>
  <c r="CQ126" i="41"/>
  <c r="CP126" i="41"/>
  <c r="CU125" i="41"/>
  <c r="CT125" i="41"/>
  <c r="CS125" i="41"/>
  <c r="CR125" i="41"/>
  <c r="CQ125" i="41"/>
  <c r="CP125" i="41"/>
  <c r="CV125" i="41" s="1"/>
  <c r="CU124" i="41"/>
  <c r="CT124" i="41"/>
  <c r="CS124" i="41"/>
  <c r="CR124" i="41"/>
  <c r="CQ124" i="41"/>
  <c r="CP124" i="41"/>
  <c r="CV124" i="41" s="1"/>
  <c r="CU123" i="41"/>
  <c r="CT123" i="41"/>
  <c r="CS123" i="41"/>
  <c r="CR123" i="41"/>
  <c r="CQ123" i="41"/>
  <c r="CV123" i="41" s="1"/>
  <c r="CP123" i="41"/>
  <c r="CU122" i="41"/>
  <c r="CT122" i="41"/>
  <c r="CS122" i="41"/>
  <c r="CR122" i="41"/>
  <c r="CQ122" i="41"/>
  <c r="CP122" i="41"/>
  <c r="CU121" i="41"/>
  <c r="CT121" i="41"/>
  <c r="CS121" i="41"/>
  <c r="CR121" i="41"/>
  <c r="CQ121" i="41"/>
  <c r="CP121" i="41"/>
  <c r="CU120" i="41"/>
  <c r="CT120" i="41"/>
  <c r="CS120" i="41"/>
  <c r="CR120" i="41"/>
  <c r="CQ120" i="41"/>
  <c r="CP120" i="41"/>
  <c r="CU119" i="41"/>
  <c r="CT119" i="41"/>
  <c r="CS119" i="41"/>
  <c r="CR119" i="41"/>
  <c r="CQ119" i="41"/>
  <c r="CP119" i="41"/>
  <c r="CU118" i="41"/>
  <c r="CT118" i="41"/>
  <c r="CS118" i="41"/>
  <c r="CR118" i="41"/>
  <c r="CQ118" i="41"/>
  <c r="CP118" i="41"/>
  <c r="CU117" i="41"/>
  <c r="CT117" i="41"/>
  <c r="CS117" i="41"/>
  <c r="CV117" i="41" s="1"/>
  <c r="CR117" i="41"/>
  <c r="CQ117" i="41"/>
  <c r="CP117" i="41"/>
  <c r="CU116" i="41"/>
  <c r="CT116" i="41"/>
  <c r="CS116" i="41"/>
  <c r="CR116" i="41"/>
  <c r="CQ116" i="41"/>
  <c r="CP116" i="41"/>
  <c r="CU115" i="41"/>
  <c r="CT115" i="41"/>
  <c r="CS115" i="41"/>
  <c r="CR115" i="41"/>
  <c r="CQ115" i="41"/>
  <c r="CP115" i="41"/>
  <c r="CU114" i="41"/>
  <c r="CT114" i="41"/>
  <c r="CS114" i="41"/>
  <c r="CR114" i="41"/>
  <c r="CQ114" i="41"/>
  <c r="CP114" i="41"/>
  <c r="CU113" i="41"/>
  <c r="CT113" i="41"/>
  <c r="CS113" i="41"/>
  <c r="CR113" i="41"/>
  <c r="CQ113" i="41"/>
  <c r="CP113" i="41"/>
  <c r="CU112" i="41"/>
  <c r="CT112" i="41"/>
  <c r="CS112" i="41"/>
  <c r="CR112" i="41"/>
  <c r="CQ112" i="41"/>
  <c r="CV112" i="41" s="1"/>
  <c r="CP112" i="41"/>
  <c r="CU111" i="41"/>
  <c r="CT111" i="41"/>
  <c r="CS111" i="41"/>
  <c r="CR111" i="41"/>
  <c r="CQ111" i="41"/>
  <c r="CP111" i="41"/>
  <c r="CV111" i="41" s="1"/>
  <c r="CU110" i="41"/>
  <c r="CT110" i="41"/>
  <c r="CS110" i="41"/>
  <c r="CR110" i="41"/>
  <c r="CQ110" i="41"/>
  <c r="CP110" i="41"/>
  <c r="CU109" i="41"/>
  <c r="CT109" i="41"/>
  <c r="CS109" i="41"/>
  <c r="CR109" i="41"/>
  <c r="CQ109" i="41"/>
  <c r="CP109" i="41"/>
  <c r="CU108" i="41"/>
  <c r="CT108" i="41"/>
  <c r="CS108" i="41"/>
  <c r="CR108" i="41"/>
  <c r="CQ108" i="41"/>
  <c r="CP108" i="41"/>
  <c r="CU107" i="41"/>
  <c r="CT107" i="41"/>
  <c r="CS107" i="41"/>
  <c r="CR107" i="41"/>
  <c r="CQ107" i="41"/>
  <c r="CV107" i="41" s="1"/>
  <c r="CP107" i="41"/>
  <c r="CU106" i="41"/>
  <c r="CT106" i="41"/>
  <c r="CS106" i="41"/>
  <c r="CR106" i="41"/>
  <c r="CQ106" i="41"/>
  <c r="CP106" i="41"/>
  <c r="CU105" i="41"/>
  <c r="CT105" i="41"/>
  <c r="CS105" i="41"/>
  <c r="CR105" i="41"/>
  <c r="CQ105" i="41"/>
  <c r="CP105" i="41"/>
  <c r="CU104" i="41"/>
  <c r="CT104" i="41"/>
  <c r="CS104" i="41"/>
  <c r="CR104" i="41"/>
  <c r="CQ104" i="41"/>
  <c r="CP104" i="41"/>
  <c r="CU103" i="41"/>
  <c r="CT103" i="41"/>
  <c r="CS103" i="41"/>
  <c r="CR103" i="41"/>
  <c r="CQ103" i="41"/>
  <c r="CP103" i="41"/>
  <c r="CU102" i="41"/>
  <c r="CT102" i="41"/>
  <c r="CS102" i="41"/>
  <c r="CR102" i="41"/>
  <c r="CQ102" i="41"/>
  <c r="CP102" i="41"/>
  <c r="CV101" i="41"/>
  <c r="CU101" i="41"/>
  <c r="CT101" i="41"/>
  <c r="CS101" i="41"/>
  <c r="CR101" i="41"/>
  <c r="CQ101" i="41"/>
  <c r="CP101" i="41"/>
  <c r="CU100" i="41"/>
  <c r="CT100" i="41"/>
  <c r="CS100" i="41"/>
  <c r="CR100" i="41"/>
  <c r="CQ100" i="41"/>
  <c r="CP100" i="41"/>
  <c r="CU99" i="41"/>
  <c r="CT99" i="41"/>
  <c r="CS99" i="41"/>
  <c r="CR99" i="41"/>
  <c r="CQ99" i="41"/>
  <c r="CP99" i="41"/>
  <c r="CU98" i="41"/>
  <c r="CT98" i="41"/>
  <c r="CS98" i="41"/>
  <c r="CR98" i="41"/>
  <c r="CQ98" i="41"/>
  <c r="CP98" i="41"/>
  <c r="CV98" i="41" s="1"/>
  <c r="CU97" i="41"/>
  <c r="CT97" i="41"/>
  <c r="CS97" i="41"/>
  <c r="CR97" i="41"/>
  <c r="CQ97" i="41"/>
  <c r="CP97" i="41"/>
  <c r="CU96" i="41"/>
  <c r="CT96" i="41"/>
  <c r="CS96" i="41"/>
  <c r="CR96" i="41"/>
  <c r="CQ96" i="41"/>
  <c r="CP96" i="41"/>
  <c r="CU95" i="41"/>
  <c r="CT95" i="41"/>
  <c r="CS95" i="41"/>
  <c r="CR95" i="41"/>
  <c r="CQ95" i="41"/>
  <c r="CP95" i="41"/>
  <c r="CU94" i="41"/>
  <c r="CT94" i="41"/>
  <c r="CS94" i="41"/>
  <c r="CR94" i="41"/>
  <c r="CQ94" i="41"/>
  <c r="CP94" i="41"/>
  <c r="CV94" i="41" s="1"/>
  <c r="CV93" i="41"/>
  <c r="CU93" i="41"/>
  <c r="CT93" i="41"/>
  <c r="CS93" i="41"/>
  <c r="CR93" i="41"/>
  <c r="CQ93" i="41"/>
  <c r="CP93" i="41"/>
  <c r="CU92" i="41"/>
  <c r="CT92" i="41"/>
  <c r="CS92" i="41"/>
  <c r="CR92" i="41"/>
  <c r="CQ92" i="41"/>
  <c r="CP92" i="41"/>
  <c r="CU91" i="41"/>
  <c r="CT91" i="41"/>
  <c r="CS91" i="41"/>
  <c r="CR91" i="41"/>
  <c r="CQ91" i="41"/>
  <c r="CP91" i="41"/>
  <c r="CU90" i="41"/>
  <c r="CT90" i="41"/>
  <c r="CS90" i="41"/>
  <c r="CR90" i="41"/>
  <c r="CQ90" i="41"/>
  <c r="CP90" i="41"/>
  <c r="CU89" i="41"/>
  <c r="CT89" i="41"/>
  <c r="CS89" i="41"/>
  <c r="CR89" i="41"/>
  <c r="CQ89" i="41"/>
  <c r="CP89" i="41"/>
  <c r="CU88" i="41"/>
  <c r="CT88" i="41"/>
  <c r="CS88" i="41"/>
  <c r="CR88" i="41"/>
  <c r="CQ88" i="41"/>
  <c r="CP88" i="41"/>
  <c r="CU87" i="41"/>
  <c r="CT87" i="41"/>
  <c r="CS87" i="41"/>
  <c r="CR87" i="41"/>
  <c r="CQ87" i="41"/>
  <c r="CP87" i="41"/>
  <c r="CU86" i="41"/>
  <c r="CT86" i="41"/>
  <c r="CS86" i="41"/>
  <c r="CR86" i="41"/>
  <c r="CQ86" i="41"/>
  <c r="CP86" i="41"/>
  <c r="CU85" i="41"/>
  <c r="CT85" i="41"/>
  <c r="CS85" i="41"/>
  <c r="CR85" i="41"/>
  <c r="CQ85" i="41"/>
  <c r="CP85" i="41"/>
  <c r="CV85" i="41" s="1"/>
  <c r="CU84" i="41"/>
  <c r="CT84" i="41"/>
  <c r="CS84" i="41"/>
  <c r="CR84" i="41"/>
  <c r="CQ84" i="41"/>
  <c r="CP84" i="41"/>
  <c r="CU83" i="41"/>
  <c r="CT83" i="41"/>
  <c r="CS83" i="41"/>
  <c r="CR83" i="41"/>
  <c r="CQ83" i="41"/>
  <c r="CP83" i="41"/>
  <c r="CU82" i="41"/>
  <c r="CT82" i="41"/>
  <c r="CS82" i="41"/>
  <c r="CR82" i="41"/>
  <c r="CQ82" i="41"/>
  <c r="CP82" i="41"/>
  <c r="CU81" i="41"/>
  <c r="CT81" i="41"/>
  <c r="CS81" i="41"/>
  <c r="CR81" i="41"/>
  <c r="CQ81" i="41"/>
  <c r="CP81" i="41"/>
  <c r="CV81" i="41" s="1"/>
  <c r="CU80" i="41"/>
  <c r="CT80" i="41"/>
  <c r="CS80" i="41"/>
  <c r="CR80" i="41"/>
  <c r="CQ80" i="41"/>
  <c r="CP80" i="41"/>
  <c r="CU79" i="41"/>
  <c r="CT79" i="41"/>
  <c r="CS79" i="41"/>
  <c r="CR79" i="41"/>
  <c r="CQ79" i="41"/>
  <c r="CP79" i="41"/>
  <c r="CU78" i="41"/>
  <c r="CT78" i="41"/>
  <c r="CS78" i="41"/>
  <c r="CR78" i="41"/>
  <c r="CQ78" i="41"/>
  <c r="CP78" i="41"/>
  <c r="CU77" i="41"/>
  <c r="CT77" i="41"/>
  <c r="CS77" i="41"/>
  <c r="CR77" i="41"/>
  <c r="CQ77" i="41"/>
  <c r="CP77" i="41"/>
  <c r="CV77" i="41" s="1"/>
  <c r="CU76" i="41"/>
  <c r="CT76" i="41"/>
  <c r="CS76" i="41"/>
  <c r="CR76" i="41"/>
  <c r="CQ76" i="41"/>
  <c r="CP76" i="41"/>
  <c r="CU75" i="41"/>
  <c r="CT75" i="41"/>
  <c r="CS75" i="41"/>
  <c r="CR75" i="41"/>
  <c r="CQ75" i="41"/>
  <c r="CP75" i="41"/>
  <c r="CU74" i="41"/>
  <c r="CT74" i="41"/>
  <c r="CS74" i="41"/>
  <c r="CR74" i="41"/>
  <c r="CQ74" i="41"/>
  <c r="CP74" i="41"/>
  <c r="CU73" i="41"/>
  <c r="CT73" i="41"/>
  <c r="CS73" i="41"/>
  <c r="CR73" i="41"/>
  <c r="CQ73" i="41"/>
  <c r="CP73" i="41"/>
  <c r="CV73" i="41" s="1"/>
  <c r="CU72" i="41"/>
  <c r="CT72" i="41"/>
  <c r="CS72" i="41"/>
  <c r="CR72" i="41"/>
  <c r="CQ72" i="41"/>
  <c r="CV72" i="41" s="1"/>
  <c r="CP72" i="41"/>
  <c r="CU71" i="41"/>
  <c r="CT71" i="41"/>
  <c r="CS71" i="41"/>
  <c r="CR71" i="41"/>
  <c r="CQ71" i="41"/>
  <c r="CP71" i="41"/>
  <c r="CU70" i="41"/>
  <c r="CT70" i="41"/>
  <c r="CS70" i="41"/>
  <c r="CR70" i="41"/>
  <c r="CQ70" i="41"/>
  <c r="CP70" i="41"/>
  <c r="CU69" i="41"/>
  <c r="CT69" i="41"/>
  <c r="CS69" i="41"/>
  <c r="CR69" i="41"/>
  <c r="CQ69" i="41"/>
  <c r="CP69" i="41"/>
  <c r="CU68" i="41"/>
  <c r="CT68" i="41"/>
  <c r="CS68" i="41"/>
  <c r="CR68" i="41"/>
  <c r="CQ68" i="41"/>
  <c r="CP68" i="41"/>
  <c r="CV68" i="41" s="1"/>
  <c r="CU67" i="41"/>
  <c r="CT67" i="41"/>
  <c r="CS67" i="41"/>
  <c r="CR67" i="41"/>
  <c r="CQ67" i="41"/>
  <c r="CP67" i="41"/>
  <c r="CU66" i="41"/>
  <c r="CT66" i="41"/>
  <c r="CS66" i="41"/>
  <c r="CR66" i="41"/>
  <c r="CQ66" i="41"/>
  <c r="CP66" i="41"/>
  <c r="CU65" i="41"/>
  <c r="CT65" i="41"/>
  <c r="CS65" i="41"/>
  <c r="CR65" i="41"/>
  <c r="CQ65" i="41"/>
  <c r="CP65" i="41"/>
  <c r="CU64" i="41"/>
  <c r="CT64" i="41"/>
  <c r="CS64" i="41"/>
  <c r="CR64" i="41"/>
  <c r="CQ64" i="41"/>
  <c r="CP64" i="41"/>
  <c r="CU63" i="41"/>
  <c r="CT63" i="41"/>
  <c r="CS63" i="41"/>
  <c r="CR63" i="41"/>
  <c r="CQ63" i="41"/>
  <c r="CP63" i="41"/>
  <c r="CU62" i="41"/>
  <c r="CT62" i="41"/>
  <c r="CS62" i="41"/>
  <c r="CR62" i="41"/>
  <c r="CQ62" i="41"/>
  <c r="CP62" i="41"/>
  <c r="CU61" i="41"/>
  <c r="CT61" i="41"/>
  <c r="CS61" i="41"/>
  <c r="CR61" i="41"/>
  <c r="CQ61" i="41"/>
  <c r="CP61" i="41"/>
  <c r="CU60" i="41"/>
  <c r="CT60" i="41"/>
  <c r="CS60" i="41"/>
  <c r="CR60" i="41"/>
  <c r="CQ60" i="41"/>
  <c r="CP60" i="41"/>
  <c r="CV60" i="41" s="1"/>
  <c r="CU59" i="41"/>
  <c r="CT59" i="41"/>
  <c r="CS59" i="41"/>
  <c r="CR59" i="41"/>
  <c r="CQ59" i="41"/>
  <c r="CV59" i="41" s="1"/>
  <c r="CP59" i="41"/>
  <c r="CU58" i="41"/>
  <c r="CT58" i="41"/>
  <c r="CS58" i="41"/>
  <c r="CR58" i="41"/>
  <c r="CQ58" i="41"/>
  <c r="CP58" i="41"/>
  <c r="CU57" i="41"/>
  <c r="CT57" i="41"/>
  <c r="CS57" i="41"/>
  <c r="CR57" i="41"/>
  <c r="CQ57" i="41"/>
  <c r="CP57" i="41"/>
  <c r="CU56" i="41"/>
  <c r="CT56" i="41"/>
  <c r="CS56" i="41"/>
  <c r="CR56" i="41"/>
  <c r="CQ56" i="41"/>
  <c r="CP56" i="41"/>
  <c r="CU55" i="41"/>
  <c r="CT55" i="41"/>
  <c r="CS55" i="41"/>
  <c r="CR55" i="41"/>
  <c r="CQ55" i="41"/>
  <c r="CP55" i="41"/>
  <c r="CU54" i="41"/>
  <c r="CT54" i="41"/>
  <c r="CS54" i="41"/>
  <c r="CR54" i="41"/>
  <c r="CQ54" i="41"/>
  <c r="CP54" i="41"/>
  <c r="CU53" i="41"/>
  <c r="CT53" i="41"/>
  <c r="CS53" i="41"/>
  <c r="CV53" i="41" s="1"/>
  <c r="CR53" i="41"/>
  <c r="CQ53" i="41"/>
  <c r="CP53" i="41"/>
  <c r="CU52" i="41"/>
  <c r="CT52" i="41"/>
  <c r="CS52" i="41"/>
  <c r="CR52" i="41"/>
  <c r="CQ52" i="41"/>
  <c r="CP52" i="41"/>
  <c r="CU51" i="41"/>
  <c r="CT51" i="41"/>
  <c r="CS51" i="41"/>
  <c r="CR51" i="41"/>
  <c r="CQ51" i="41"/>
  <c r="CP51" i="41"/>
  <c r="CU50" i="41"/>
  <c r="CT50" i="41"/>
  <c r="CS50" i="41"/>
  <c r="CR50" i="41"/>
  <c r="CQ50" i="41"/>
  <c r="CP50" i="41"/>
  <c r="CU49" i="41"/>
  <c r="CT49" i="41"/>
  <c r="CS49" i="41"/>
  <c r="CR49" i="41"/>
  <c r="CQ49" i="41"/>
  <c r="CP49" i="41"/>
  <c r="CU48" i="41"/>
  <c r="CT48" i="41"/>
  <c r="CS48" i="41"/>
  <c r="CR48" i="41"/>
  <c r="CQ48" i="41"/>
  <c r="CV48" i="41" s="1"/>
  <c r="CP48" i="41"/>
  <c r="CU47" i="41"/>
  <c r="CT47" i="41"/>
  <c r="CS47" i="41"/>
  <c r="CR47" i="41"/>
  <c r="CQ47" i="41"/>
  <c r="CP47" i="41"/>
  <c r="CV47" i="41" s="1"/>
  <c r="CU46" i="41"/>
  <c r="CT46" i="41"/>
  <c r="CS46" i="41"/>
  <c r="CR46" i="41"/>
  <c r="CQ46" i="41"/>
  <c r="CP46" i="41"/>
  <c r="CU45" i="41"/>
  <c r="CT45" i="41"/>
  <c r="CS45" i="41"/>
  <c r="CR45" i="41"/>
  <c r="CQ45" i="41"/>
  <c r="CP45" i="41"/>
  <c r="CV45" i="41" s="1"/>
  <c r="CU44" i="41"/>
  <c r="CT44" i="41"/>
  <c r="CS44" i="41"/>
  <c r="CR44" i="41"/>
  <c r="CQ44" i="41"/>
  <c r="CP44" i="41"/>
  <c r="CU43" i="41"/>
  <c r="CT43" i="41"/>
  <c r="CS43" i="41"/>
  <c r="CR43" i="41"/>
  <c r="CQ43" i="41"/>
  <c r="CP43" i="41"/>
  <c r="CU42" i="41"/>
  <c r="CT42" i="41"/>
  <c r="CS42" i="41"/>
  <c r="CR42" i="41"/>
  <c r="CQ42" i="41"/>
  <c r="CP42" i="41"/>
  <c r="CU41" i="41"/>
  <c r="CT41" i="41"/>
  <c r="CS41" i="41"/>
  <c r="CR41" i="41"/>
  <c r="CQ41" i="41"/>
  <c r="CP41" i="41"/>
  <c r="CU40" i="41"/>
  <c r="CT40" i="41"/>
  <c r="CS40" i="41"/>
  <c r="CR40" i="41"/>
  <c r="CQ40" i="41"/>
  <c r="CP40" i="41"/>
  <c r="CU39" i="41"/>
  <c r="CT39" i="41"/>
  <c r="CS39" i="41"/>
  <c r="CR39" i="41"/>
  <c r="CQ39" i="41"/>
  <c r="CP39" i="41"/>
  <c r="CV39" i="41" s="1"/>
  <c r="CU38" i="41"/>
  <c r="CT38" i="41"/>
  <c r="CS38" i="41"/>
  <c r="CR38" i="41"/>
  <c r="CQ38" i="41"/>
  <c r="CP38" i="41"/>
  <c r="CU37" i="41"/>
  <c r="CV37" i="41" s="1"/>
  <c r="CT37" i="41"/>
  <c r="CS37" i="41"/>
  <c r="CR37" i="41"/>
  <c r="CQ37" i="41"/>
  <c r="CP37" i="41"/>
  <c r="CU36" i="41"/>
  <c r="CT36" i="41"/>
  <c r="CS36" i="41"/>
  <c r="CR36" i="41"/>
  <c r="CQ36" i="41"/>
  <c r="CP36" i="41"/>
  <c r="CU35" i="41"/>
  <c r="CT35" i="41"/>
  <c r="CS35" i="41"/>
  <c r="CR35" i="41"/>
  <c r="CQ35" i="41"/>
  <c r="CV35" i="41" s="1"/>
  <c r="CP35" i="41"/>
  <c r="CU34" i="41"/>
  <c r="CT34" i="41"/>
  <c r="CS34" i="41"/>
  <c r="CR34" i="41"/>
  <c r="CQ34" i="41"/>
  <c r="CP34" i="41"/>
  <c r="CV34" i="41" s="1"/>
  <c r="CU33" i="41"/>
  <c r="CT33" i="41"/>
  <c r="CS33" i="41"/>
  <c r="CR33" i="41"/>
  <c r="CQ33" i="41"/>
  <c r="CP33" i="41"/>
  <c r="CU32" i="41"/>
  <c r="CT32" i="41"/>
  <c r="CS32" i="41"/>
  <c r="CR32" i="41"/>
  <c r="CQ32" i="41"/>
  <c r="CP32" i="41"/>
  <c r="CU31" i="41"/>
  <c r="CT31" i="41"/>
  <c r="CS31" i="41"/>
  <c r="CR31" i="41"/>
  <c r="CQ31" i="41"/>
  <c r="CP31" i="41"/>
  <c r="CU30" i="41"/>
  <c r="CT30" i="41"/>
  <c r="CS30" i="41"/>
  <c r="CR30" i="41"/>
  <c r="CQ30" i="41"/>
  <c r="CP30" i="41"/>
  <c r="CV30" i="41" s="1"/>
  <c r="CV29" i="41"/>
  <c r="CU29" i="41"/>
  <c r="CT29" i="41"/>
  <c r="CS29" i="41"/>
  <c r="CR29" i="41"/>
  <c r="CQ29" i="41"/>
  <c r="CP29" i="41"/>
  <c r="CU28" i="41"/>
  <c r="CT28" i="41"/>
  <c r="CS28" i="41"/>
  <c r="CR28" i="41"/>
  <c r="CQ28" i="41"/>
  <c r="CP28" i="41"/>
  <c r="CU27" i="41"/>
  <c r="CT27" i="41"/>
  <c r="CS27" i="41"/>
  <c r="CR27" i="41"/>
  <c r="CQ27" i="41"/>
  <c r="CP27" i="41"/>
  <c r="CU26" i="41"/>
  <c r="CT26" i="41"/>
  <c r="CS26" i="41"/>
  <c r="CR26" i="41"/>
  <c r="CQ26" i="41"/>
  <c r="CP26" i="41"/>
  <c r="CV26" i="41" s="1"/>
  <c r="CU25" i="41"/>
  <c r="CT25" i="41"/>
  <c r="CS25" i="41"/>
  <c r="CR25" i="41"/>
  <c r="CQ25" i="41"/>
  <c r="CP25" i="41"/>
  <c r="CU24" i="41"/>
  <c r="CT24" i="41"/>
  <c r="CS24" i="41"/>
  <c r="CR24" i="41"/>
  <c r="CQ24" i="41"/>
  <c r="CP24" i="41"/>
  <c r="CU23" i="41"/>
  <c r="CT23" i="41"/>
  <c r="CS23" i="41"/>
  <c r="CR23" i="41"/>
  <c r="CQ23" i="41"/>
  <c r="CP23" i="41"/>
  <c r="CU22" i="41"/>
  <c r="CT22" i="41"/>
  <c r="CS22" i="41"/>
  <c r="CR22" i="41"/>
  <c r="CQ22" i="41"/>
  <c r="CP22" i="41"/>
  <c r="CV22" i="41" s="1"/>
  <c r="CU21" i="41"/>
  <c r="CT21" i="41"/>
  <c r="CS21" i="41"/>
  <c r="CR21" i="41"/>
  <c r="CQ21" i="41"/>
  <c r="CP21" i="41"/>
  <c r="CV21" i="41" s="1"/>
  <c r="CU20" i="41"/>
  <c r="CT20" i="41"/>
  <c r="CS20" i="41"/>
  <c r="CR20" i="41"/>
  <c r="CQ20" i="41"/>
  <c r="CP20" i="41"/>
  <c r="CU19" i="41"/>
  <c r="CT19" i="41"/>
  <c r="CS19" i="41"/>
  <c r="CR19" i="41"/>
  <c r="CQ19" i="41"/>
  <c r="CP19" i="41"/>
  <c r="CU18" i="41"/>
  <c r="CT18" i="41"/>
  <c r="CS18" i="41"/>
  <c r="CR18" i="41"/>
  <c r="CQ18" i="41"/>
  <c r="CP18" i="41"/>
  <c r="CU17" i="41"/>
  <c r="CT17" i="41"/>
  <c r="CS17" i="41"/>
  <c r="CR17" i="41"/>
  <c r="CQ17" i="41"/>
  <c r="CP17" i="41"/>
  <c r="CV17" i="41" s="1"/>
  <c r="CU16" i="41"/>
  <c r="CT16" i="41"/>
  <c r="CS16" i="41"/>
  <c r="CR16" i="41"/>
  <c r="CQ16" i="41"/>
  <c r="CP16" i="41"/>
  <c r="CU15" i="41"/>
  <c r="CT15" i="41"/>
  <c r="CS15" i="41"/>
  <c r="CR15" i="41"/>
  <c r="CQ15" i="41"/>
  <c r="CP15" i="41"/>
  <c r="CU14" i="41"/>
  <c r="CT14" i="41"/>
  <c r="CS14" i="41"/>
  <c r="CR14" i="41"/>
  <c r="CQ14" i="41"/>
  <c r="CP14" i="41"/>
  <c r="CU13" i="41"/>
  <c r="CT13" i="41"/>
  <c r="CS13" i="41"/>
  <c r="CR13" i="41"/>
  <c r="CQ13" i="41"/>
  <c r="CP13" i="41"/>
  <c r="CE154" i="41"/>
  <c r="CD154" i="41"/>
  <c r="CC154" i="41"/>
  <c r="CB154" i="41"/>
  <c r="CA154" i="41"/>
  <c r="BZ154" i="41"/>
  <c r="CE153" i="41"/>
  <c r="CD153" i="41"/>
  <c r="CC153" i="41"/>
  <c r="CB153" i="41"/>
  <c r="CA153" i="41"/>
  <c r="BZ153" i="41"/>
  <c r="CE152" i="41"/>
  <c r="CD152" i="41"/>
  <c r="CC152" i="41"/>
  <c r="CB152" i="41"/>
  <c r="CA152" i="41"/>
  <c r="BZ152" i="41"/>
  <c r="CE151" i="41"/>
  <c r="CD151" i="41"/>
  <c r="CC151" i="41"/>
  <c r="CB151" i="41"/>
  <c r="CA151" i="41"/>
  <c r="BZ151" i="41"/>
  <c r="CE150" i="41"/>
  <c r="CD150" i="41"/>
  <c r="CC150" i="41"/>
  <c r="CB150" i="41"/>
  <c r="CA150" i="41"/>
  <c r="CF150" i="41" s="1"/>
  <c r="BZ150" i="41"/>
  <c r="CE149" i="41"/>
  <c r="CD149" i="41"/>
  <c r="CC149" i="41"/>
  <c r="CB149" i="41"/>
  <c r="CA149" i="41"/>
  <c r="BZ149" i="41"/>
  <c r="CE148" i="41"/>
  <c r="CD148" i="41"/>
  <c r="CC148" i="41"/>
  <c r="CB148" i="41"/>
  <c r="CA148" i="41"/>
  <c r="BZ148" i="41"/>
  <c r="CE147" i="41"/>
  <c r="CD147" i="41"/>
  <c r="CC147" i="41"/>
  <c r="CB147" i="41"/>
  <c r="CA147" i="41"/>
  <c r="BZ147" i="41"/>
  <c r="CE146" i="41"/>
  <c r="CD146" i="41"/>
  <c r="CC146" i="41"/>
  <c r="CB146" i="41"/>
  <c r="CA146" i="41"/>
  <c r="BZ146" i="41"/>
  <c r="CF146" i="41" s="1"/>
  <c r="CE145" i="41"/>
  <c r="CD145" i="41"/>
  <c r="CC145" i="41"/>
  <c r="CB145" i="41"/>
  <c r="CA145" i="41"/>
  <c r="BZ145" i="41"/>
  <c r="CE144" i="41"/>
  <c r="CD144" i="41"/>
  <c r="CC144" i="41"/>
  <c r="CB144" i="41"/>
  <c r="CA144" i="41"/>
  <c r="BZ144" i="41"/>
  <c r="CE143" i="41"/>
  <c r="CD143" i="41"/>
  <c r="CC143" i="41"/>
  <c r="CB143" i="41"/>
  <c r="CA143" i="41"/>
  <c r="BZ143" i="41"/>
  <c r="CE142" i="41"/>
  <c r="CD142" i="41"/>
  <c r="CC142" i="41"/>
  <c r="CB142" i="41"/>
  <c r="CA142" i="41"/>
  <c r="BZ142" i="41"/>
  <c r="CE141" i="41"/>
  <c r="CD141" i="41"/>
  <c r="CC141" i="41"/>
  <c r="CB141" i="41"/>
  <c r="CA141" i="41"/>
  <c r="BZ141" i="41"/>
  <c r="CE140" i="41"/>
  <c r="CD140" i="41"/>
  <c r="CC140" i="41"/>
  <c r="CB140" i="41"/>
  <c r="CA140" i="41"/>
  <c r="BZ140" i="41"/>
  <c r="CE139" i="41"/>
  <c r="CD139" i="41"/>
  <c r="CC139" i="41"/>
  <c r="CB139" i="41"/>
  <c r="CA139" i="41"/>
  <c r="BZ139" i="41"/>
  <c r="CE138" i="41"/>
  <c r="CD138" i="41"/>
  <c r="CC138" i="41"/>
  <c r="CB138" i="41"/>
  <c r="CA138" i="41"/>
  <c r="BZ138" i="41"/>
  <c r="CF138" i="41" s="1"/>
  <c r="CE137" i="41"/>
  <c r="CD137" i="41"/>
  <c r="CC137" i="41"/>
  <c r="CB137" i="41"/>
  <c r="CA137" i="41"/>
  <c r="BZ137" i="41"/>
  <c r="CE136" i="41"/>
  <c r="CD136" i="41"/>
  <c r="CC136" i="41"/>
  <c r="CB136" i="41"/>
  <c r="CA136" i="41"/>
  <c r="BZ136" i="41"/>
  <c r="CE135" i="41"/>
  <c r="CD135" i="41"/>
  <c r="CC135" i="41"/>
  <c r="CB135" i="41"/>
  <c r="CA135" i="41"/>
  <c r="BZ135" i="41"/>
  <c r="CE134" i="41"/>
  <c r="CD134" i="41"/>
  <c r="CC134" i="41"/>
  <c r="CB134" i="41"/>
  <c r="CA134" i="41"/>
  <c r="BZ134" i="41"/>
  <c r="CE133" i="41"/>
  <c r="CD133" i="41"/>
  <c r="CC133" i="41"/>
  <c r="CB133" i="41"/>
  <c r="CA133" i="41"/>
  <c r="BZ133" i="41"/>
  <c r="CE132" i="41"/>
  <c r="CD132" i="41"/>
  <c r="CC132" i="41"/>
  <c r="CB132" i="41"/>
  <c r="CA132" i="41"/>
  <c r="BZ132" i="41"/>
  <c r="CE131" i="41"/>
  <c r="CD131" i="41"/>
  <c r="CC131" i="41"/>
  <c r="CB131" i="41"/>
  <c r="CA131" i="41"/>
  <c r="CF131" i="41" s="1"/>
  <c r="BZ131" i="41"/>
  <c r="CE130" i="41"/>
  <c r="CD130" i="41"/>
  <c r="CC130" i="41"/>
  <c r="CB130" i="41"/>
  <c r="CA130" i="41"/>
  <c r="BZ130" i="41"/>
  <c r="CE129" i="41"/>
  <c r="CD129" i="41"/>
  <c r="CC129" i="41"/>
  <c r="CB129" i="41"/>
  <c r="CA129" i="41"/>
  <c r="BZ129" i="41"/>
  <c r="CE128" i="41"/>
  <c r="CD128" i="41"/>
  <c r="CC128" i="41"/>
  <c r="CB128" i="41"/>
  <c r="CA128" i="41"/>
  <c r="BZ128" i="41"/>
  <c r="CE127" i="41"/>
  <c r="CD127" i="41"/>
  <c r="CC127" i="41"/>
  <c r="CB127" i="41"/>
  <c r="CA127" i="41"/>
  <c r="BZ127" i="41"/>
  <c r="CE126" i="41"/>
  <c r="CD126" i="41"/>
  <c r="CC126" i="41"/>
  <c r="CB126" i="41"/>
  <c r="CA126" i="41"/>
  <c r="BZ126" i="41"/>
  <c r="CE125" i="41"/>
  <c r="CD125" i="41"/>
  <c r="CC125" i="41"/>
  <c r="CB125" i="41"/>
  <c r="CA125" i="41"/>
  <c r="BZ125" i="41"/>
  <c r="CF125" i="41" s="1"/>
  <c r="CE124" i="41"/>
  <c r="CD124" i="41"/>
  <c r="CC124" i="41"/>
  <c r="CB124" i="41"/>
  <c r="CA124" i="41"/>
  <c r="BZ124" i="41"/>
  <c r="CE123" i="41"/>
  <c r="CD123" i="41"/>
  <c r="CC123" i="41"/>
  <c r="CB123" i="41"/>
  <c r="CA123" i="41"/>
  <c r="BZ123" i="41"/>
  <c r="CE122" i="41"/>
  <c r="CD122" i="41"/>
  <c r="CC122" i="41"/>
  <c r="CB122" i="41"/>
  <c r="CA122" i="41"/>
  <c r="BZ122" i="41"/>
  <c r="CE121" i="41"/>
  <c r="CD121" i="41"/>
  <c r="CC121" i="41"/>
  <c r="CB121" i="41"/>
  <c r="CA121" i="41"/>
  <c r="BZ121" i="41"/>
  <c r="CE120" i="41"/>
  <c r="CD120" i="41"/>
  <c r="CC120" i="41"/>
  <c r="CB120" i="41"/>
  <c r="CA120" i="41"/>
  <c r="BZ120" i="41"/>
  <c r="CE119" i="41"/>
  <c r="CD119" i="41"/>
  <c r="CC119" i="41"/>
  <c r="CB119" i="41"/>
  <c r="CA119" i="41"/>
  <c r="BZ119" i="41"/>
  <c r="CE118" i="41"/>
  <c r="CD118" i="41"/>
  <c r="CC118" i="41"/>
  <c r="CB118" i="41"/>
  <c r="CA118" i="41"/>
  <c r="BZ118" i="41"/>
  <c r="CE117" i="41"/>
  <c r="CD117" i="41"/>
  <c r="CC117" i="41"/>
  <c r="CB117" i="41"/>
  <c r="CA117" i="41"/>
  <c r="BZ117" i="41"/>
  <c r="CF117" i="41" s="1"/>
  <c r="CE116" i="41"/>
  <c r="CD116" i="41"/>
  <c r="CC116" i="41"/>
  <c r="CB116" i="41"/>
  <c r="CA116" i="41"/>
  <c r="BZ116" i="41"/>
  <c r="CE115" i="41"/>
  <c r="CF115" i="41" s="1"/>
  <c r="CD115" i="41"/>
  <c r="CC115" i="41"/>
  <c r="CB115" i="41"/>
  <c r="CA115" i="41"/>
  <c r="BZ115" i="41"/>
  <c r="CE114" i="41"/>
  <c r="CD114" i="41"/>
  <c r="CC114" i="41"/>
  <c r="CB114" i="41"/>
  <c r="CA114" i="41"/>
  <c r="BZ114" i="41"/>
  <c r="CE113" i="41"/>
  <c r="CD113" i="41"/>
  <c r="CC113" i="41"/>
  <c r="CB113" i="41"/>
  <c r="CA113" i="41"/>
  <c r="CF113" i="41" s="1"/>
  <c r="BZ113" i="41"/>
  <c r="CE112" i="41"/>
  <c r="CD112" i="41"/>
  <c r="CC112" i="41"/>
  <c r="CB112" i="41"/>
  <c r="CA112" i="41"/>
  <c r="BZ112" i="41"/>
  <c r="CF112" i="41" s="1"/>
  <c r="CE111" i="41"/>
  <c r="CD111" i="41"/>
  <c r="CC111" i="41"/>
  <c r="CB111" i="41"/>
  <c r="CA111" i="41"/>
  <c r="BZ111" i="41"/>
  <c r="CE110" i="41"/>
  <c r="CD110" i="41"/>
  <c r="CC110" i="41"/>
  <c r="CB110" i="41"/>
  <c r="CA110" i="41"/>
  <c r="BZ110" i="41"/>
  <c r="CE109" i="41"/>
  <c r="CD109" i="41"/>
  <c r="CC109" i="41"/>
  <c r="CB109" i="41"/>
  <c r="CA109" i="41"/>
  <c r="BZ109" i="41"/>
  <c r="CE108" i="41"/>
  <c r="CD108" i="41"/>
  <c r="CC108" i="41"/>
  <c r="CB108" i="41"/>
  <c r="CA108" i="41"/>
  <c r="BZ108" i="41"/>
  <c r="CF108" i="41" s="1"/>
  <c r="CF107" i="41"/>
  <c r="CE107" i="41"/>
  <c r="CD107" i="41"/>
  <c r="CC107" i="41"/>
  <c r="CB107" i="41"/>
  <c r="CA107" i="41"/>
  <c r="BZ107" i="41"/>
  <c r="CE106" i="41"/>
  <c r="CD106" i="41"/>
  <c r="CC106" i="41"/>
  <c r="CB106" i="41"/>
  <c r="CA106" i="41"/>
  <c r="BZ106" i="41"/>
  <c r="CE105" i="41"/>
  <c r="CD105" i="41"/>
  <c r="CC105" i="41"/>
  <c r="CB105" i="41"/>
  <c r="CA105" i="41"/>
  <c r="BZ105" i="41"/>
  <c r="CE104" i="41"/>
  <c r="CD104" i="41"/>
  <c r="CC104" i="41"/>
  <c r="CB104" i="41"/>
  <c r="CA104" i="41"/>
  <c r="BZ104" i="41"/>
  <c r="CF104" i="41" s="1"/>
  <c r="CE103" i="41"/>
  <c r="CD103" i="41"/>
  <c r="CC103" i="41"/>
  <c r="CB103" i="41"/>
  <c r="CA103" i="41"/>
  <c r="BZ103" i="41"/>
  <c r="CE102" i="41"/>
  <c r="CD102" i="41"/>
  <c r="CC102" i="41"/>
  <c r="CB102" i="41"/>
  <c r="CA102" i="41"/>
  <c r="BZ102" i="41"/>
  <c r="CE101" i="41"/>
  <c r="CD101" i="41"/>
  <c r="CC101" i="41"/>
  <c r="CB101" i="41"/>
  <c r="CA101" i="41"/>
  <c r="BZ101" i="41"/>
  <c r="CE100" i="41"/>
  <c r="CD100" i="41"/>
  <c r="CC100" i="41"/>
  <c r="CB100" i="41"/>
  <c r="CA100" i="41"/>
  <c r="BZ100" i="41"/>
  <c r="CF100" i="41" s="1"/>
  <c r="CE99" i="41"/>
  <c r="CD99" i="41"/>
  <c r="CC99" i="41"/>
  <c r="CB99" i="41"/>
  <c r="CA99" i="41"/>
  <c r="BZ99" i="41"/>
  <c r="CF99" i="41" s="1"/>
  <c r="CE98" i="41"/>
  <c r="CD98" i="41"/>
  <c r="CC98" i="41"/>
  <c r="CB98" i="41"/>
  <c r="CA98" i="41"/>
  <c r="BZ98" i="41"/>
  <c r="CE97" i="41"/>
  <c r="CD97" i="41"/>
  <c r="CC97" i="41"/>
  <c r="CB97" i="41"/>
  <c r="CA97" i="41"/>
  <c r="BZ97" i="41"/>
  <c r="CE96" i="41"/>
  <c r="CD96" i="41"/>
  <c r="CC96" i="41"/>
  <c r="CB96" i="41"/>
  <c r="CA96" i="41"/>
  <c r="BZ96" i="41"/>
  <c r="CE95" i="41"/>
  <c r="CD95" i="41"/>
  <c r="CC95" i="41"/>
  <c r="CB95" i="41"/>
  <c r="CA95" i="41"/>
  <c r="BZ95" i="41"/>
  <c r="CF95" i="41" s="1"/>
  <c r="CE94" i="41"/>
  <c r="CD94" i="41"/>
  <c r="CC94" i="41"/>
  <c r="CB94" i="41"/>
  <c r="CA94" i="41"/>
  <c r="BZ94" i="41"/>
  <c r="CE93" i="41"/>
  <c r="CD93" i="41"/>
  <c r="CC93" i="41"/>
  <c r="CB93" i="41"/>
  <c r="CA93" i="41"/>
  <c r="BZ93" i="41"/>
  <c r="CE92" i="41"/>
  <c r="CD92" i="41"/>
  <c r="CC92" i="41"/>
  <c r="CB92" i="41"/>
  <c r="CA92" i="41"/>
  <c r="BZ92" i="41"/>
  <c r="CE91" i="41"/>
  <c r="CD91" i="41"/>
  <c r="CC91" i="41"/>
  <c r="CB91" i="41"/>
  <c r="CA91" i="41"/>
  <c r="BZ91" i="41"/>
  <c r="CE90" i="41"/>
  <c r="CD90" i="41"/>
  <c r="CC90" i="41"/>
  <c r="CB90" i="41"/>
  <c r="CA90" i="41"/>
  <c r="BZ90" i="41"/>
  <c r="CE89" i="41"/>
  <c r="CD89" i="41"/>
  <c r="CC89" i="41"/>
  <c r="CB89" i="41"/>
  <c r="CA89" i="41"/>
  <c r="BZ89" i="41"/>
  <c r="CE88" i="41"/>
  <c r="CD88" i="41"/>
  <c r="CC88" i="41"/>
  <c r="CB88" i="41"/>
  <c r="CA88" i="41"/>
  <c r="BZ88" i="41"/>
  <c r="CE87" i="41"/>
  <c r="CD87" i="41"/>
  <c r="CC87" i="41"/>
  <c r="CB87" i="41"/>
  <c r="CA87" i="41"/>
  <c r="BZ87" i="41"/>
  <c r="CE86" i="41"/>
  <c r="CD86" i="41"/>
  <c r="CC86" i="41"/>
  <c r="CB86" i="41"/>
  <c r="CA86" i="41"/>
  <c r="BZ86" i="41"/>
  <c r="CE85" i="41"/>
  <c r="CD85" i="41"/>
  <c r="CC85" i="41"/>
  <c r="CB85" i="41"/>
  <c r="CA85" i="41"/>
  <c r="BZ85" i="41"/>
  <c r="CE84" i="41"/>
  <c r="CD84" i="41"/>
  <c r="CC84" i="41"/>
  <c r="CB84" i="41"/>
  <c r="CA84" i="41"/>
  <c r="BZ84" i="41"/>
  <c r="CE83" i="41"/>
  <c r="CD83" i="41"/>
  <c r="CC83" i="41"/>
  <c r="CB83" i="41"/>
  <c r="CA83" i="41"/>
  <c r="BZ83" i="41"/>
  <c r="CE82" i="41"/>
  <c r="CD82" i="41"/>
  <c r="CC82" i="41"/>
  <c r="CB82" i="41"/>
  <c r="CA82" i="41"/>
  <c r="BZ82" i="41"/>
  <c r="CF82" i="41" s="1"/>
  <c r="CE81" i="41"/>
  <c r="CD81" i="41"/>
  <c r="CC81" i="41"/>
  <c r="CB81" i="41"/>
  <c r="CA81" i="41"/>
  <c r="BZ81" i="41"/>
  <c r="CE80" i="41"/>
  <c r="CD80" i="41"/>
  <c r="CC80" i="41"/>
  <c r="CB80" i="41"/>
  <c r="CA80" i="41"/>
  <c r="BZ80" i="41"/>
  <c r="CE79" i="41"/>
  <c r="CD79" i="41"/>
  <c r="CC79" i="41"/>
  <c r="CB79" i="41"/>
  <c r="CA79" i="41"/>
  <c r="BZ79" i="41"/>
  <c r="CE78" i="41"/>
  <c r="CD78" i="41"/>
  <c r="CC78" i="41"/>
  <c r="CB78" i="41"/>
  <c r="CA78" i="41"/>
  <c r="BZ78" i="41"/>
  <c r="CE77" i="41"/>
  <c r="CD77" i="41"/>
  <c r="CC77" i="41"/>
  <c r="CB77" i="41"/>
  <c r="CA77" i="41"/>
  <c r="BZ77" i="41"/>
  <c r="CE76" i="41"/>
  <c r="CD76" i="41"/>
  <c r="CC76" i="41"/>
  <c r="CB76" i="41"/>
  <c r="CA76" i="41"/>
  <c r="BZ76" i="41"/>
  <c r="CE75" i="41"/>
  <c r="CD75" i="41"/>
  <c r="CC75" i="41"/>
  <c r="CB75" i="41"/>
  <c r="CA75" i="41"/>
  <c r="BZ75" i="41"/>
  <c r="CE74" i="41"/>
  <c r="CD74" i="41"/>
  <c r="CC74" i="41"/>
  <c r="CB74" i="41"/>
  <c r="CA74" i="41"/>
  <c r="BZ74" i="41"/>
  <c r="CE73" i="41"/>
  <c r="CD73" i="41"/>
  <c r="CC73" i="41"/>
  <c r="CB73" i="41"/>
  <c r="CA73" i="41"/>
  <c r="BZ73" i="41"/>
  <c r="CE72" i="41"/>
  <c r="CD72" i="41"/>
  <c r="CC72" i="41"/>
  <c r="CB72" i="41"/>
  <c r="CA72" i="41"/>
  <c r="BZ72" i="41"/>
  <c r="CE71" i="41"/>
  <c r="CD71" i="41"/>
  <c r="CC71" i="41"/>
  <c r="CB71" i="41"/>
  <c r="CA71" i="41"/>
  <c r="BZ71" i="41"/>
  <c r="CE70" i="41"/>
  <c r="CD70" i="41"/>
  <c r="CC70" i="41"/>
  <c r="CB70" i="41"/>
  <c r="CA70" i="41"/>
  <c r="CF70" i="41" s="1"/>
  <c r="BZ70" i="41"/>
  <c r="CE69" i="41"/>
  <c r="CD69" i="41"/>
  <c r="CC69" i="41"/>
  <c r="CB69" i="41"/>
  <c r="CA69" i="41"/>
  <c r="BZ69" i="41"/>
  <c r="CE68" i="41"/>
  <c r="CD68" i="41"/>
  <c r="CC68" i="41"/>
  <c r="CB68" i="41"/>
  <c r="CA68" i="41"/>
  <c r="BZ68" i="41"/>
  <c r="CE67" i="41"/>
  <c r="CD67" i="41"/>
  <c r="CC67" i="41"/>
  <c r="CB67" i="41"/>
  <c r="CA67" i="41"/>
  <c r="BZ67" i="41"/>
  <c r="CE66" i="41"/>
  <c r="CD66" i="41"/>
  <c r="CC66" i="41"/>
  <c r="CB66" i="41"/>
  <c r="CA66" i="41"/>
  <c r="BZ66" i="41"/>
  <c r="CE65" i="41"/>
  <c r="CD65" i="41"/>
  <c r="CC65" i="41"/>
  <c r="CB65" i="41"/>
  <c r="CA65" i="41"/>
  <c r="BZ65" i="41"/>
  <c r="CE64" i="41"/>
  <c r="CD64" i="41"/>
  <c r="CC64" i="41"/>
  <c r="CB64" i="41"/>
  <c r="CA64" i="41"/>
  <c r="BZ64" i="41"/>
  <c r="CE63" i="41"/>
  <c r="CD63" i="41"/>
  <c r="CC63" i="41"/>
  <c r="CB63" i="41"/>
  <c r="CA63" i="41"/>
  <c r="BZ63" i="41"/>
  <c r="CE62" i="41"/>
  <c r="CD62" i="41"/>
  <c r="CC62" i="41"/>
  <c r="CB62" i="41"/>
  <c r="CA62" i="41"/>
  <c r="CF62" i="41" s="1"/>
  <c r="BZ62" i="41"/>
  <c r="CE61" i="41"/>
  <c r="CD61" i="41"/>
  <c r="CC61" i="41"/>
  <c r="CB61" i="41"/>
  <c r="CA61" i="41"/>
  <c r="BZ61" i="41"/>
  <c r="CF61" i="41" s="1"/>
  <c r="CE60" i="41"/>
  <c r="CD60" i="41"/>
  <c r="CC60" i="41"/>
  <c r="CB60" i="41"/>
  <c r="CA60" i="41"/>
  <c r="BZ60" i="41"/>
  <c r="CE59" i="41"/>
  <c r="CD59" i="41"/>
  <c r="CC59" i="41"/>
  <c r="CB59" i="41"/>
  <c r="CA59" i="41"/>
  <c r="BZ59" i="41"/>
  <c r="CE58" i="41"/>
  <c r="CD58" i="41"/>
  <c r="CC58" i="41"/>
  <c r="CB58" i="41"/>
  <c r="CA58" i="41"/>
  <c r="BZ58" i="41"/>
  <c r="CE57" i="41"/>
  <c r="CD57" i="41"/>
  <c r="CC57" i="41"/>
  <c r="CB57" i="41"/>
  <c r="CA57" i="41"/>
  <c r="BZ57" i="41"/>
  <c r="CE56" i="41"/>
  <c r="CD56" i="41"/>
  <c r="CC56" i="41"/>
  <c r="CB56" i="41"/>
  <c r="CA56" i="41"/>
  <c r="BZ56" i="41"/>
  <c r="CE55" i="41"/>
  <c r="CD55" i="41"/>
  <c r="CC55" i="41"/>
  <c r="CB55" i="41"/>
  <c r="CA55" i="41"/>
  <c r="BZ55" i="41"/>
  <c r="CE54" i="41"/>
  <c r="CD54" i="41"/>
  <c r="CC54" i="41"/>
  <c r="CB54" i="41"/>
  <c r="CA54" i="41"/>
  <c r="BZ54" i="41"/>
  <c r="CE53" i="41"/>
  <c r="CD53" i="41"/>
  <c r="CC53" i="41"/>
  <c r="CB53" i="41"/>
  <c r="CA53" i="41"/>
  <c r="BZ53" i="41"/>
  <c r="CF53" i="41" s="1"/>
  <c r="CE52" i="41"/>
  <c r="CD52" i="41"/>
  <c r="CC52" i="41"/>
  <c r="CB52" i="41"/>
  <c r="CA52" i="41"/>
  <c r="BZ52" i="41"/>
  <c r="CE51" i="41"/>
  <c r="CF51" i="41" s="1"/>
  <c r="CD51" i="41"/>
  <c r="CC51" i="41"/>
  <c r="CB51" i="41"/>
  <c r="CA51" i="41"/>
  <c r="BZ51" i="41"/>
  <c r="CE50" i="41"/>
  <c r="CD50" i="41"/>
  <c r="CC50" i="41"/>
  <c r="CB50" i="41"/>
  <c r="CA50" i="41"/>
  <c r="BZ50" i="41"/>
  <c r="CE49" i="41"/>
  <c r="CD49" i="41"/>
  <c r="CC49" i="41"/>
  <c r="CB49" i="41"/>
  <c r="CA49" i="41"/>
  <c r="CF49" i="41" s="1"/>
  <c r="BZ49" i="41"/>
  <c r="CE48" i="41"/>
  <c r="CD48" i="41"/>
  <c r="CC48" i="41"/>
  <c r="CB48" i="41"/>
  <c r="CA48" i="41"/>
  <c r="BZ48" i="41"/>
  <c r="CF48" i="41" s="1"/>
  <c r="CE47" i="41"/>
  <c r="CD47" i="41"/>
  <c r="CC47" i="41"/>
  <c r="CB47" i="41"/>
  <c r="CA47" i="41"/>
  <c r="BZ47" i="41"/>
  <c r="CE46" i="41"/>
  <c r="CD46" i="41"/>
  <c r="CC46" i="41"/>
  <c r="CB46" i="41"/>
  <c r="CA46" i="41"/>
  <c r="BZ46" i="41"/>
  <c r="CE45" i="41"/>
  <c r="CD45" i="41"/>
  <c r="CC45" i="41"/>
  <c r="CB45" i="41"/>
  <c r="CA45" i="41"/>
  <c r="BZ45" i="41"/>
  <c r="CE44" i="41"/>
  <c r="CD44" i="41"/>
  <c r="CC44" i="41"/>
  <c r="CB44" i="41"/>
  <c r="CA44" i="41"/>
  <c r="BZ44" i="41"/>
  <c r="CF44" i="41" s="1"/>
  <c r="CF43" i="41"/>
  <c r="CE43" i="41"/>
  <c r="CD43" i="41"/>
  <c r="CC43" i="41"/>
  <c r="CB43" i="41"/>
  <c r="CA43" i="41"/>
  <c r="BZ43" i="41"/>
  <c r="CE42" i="41"/>
  <c r="CD42" i="41"/>
  <c r="CC42" i="41"/>
  <c r="CB42" i="41"/>
  <c r="CA42" i="41"/>
  <c r="BZ42" i="41"/>
  <c r="CE41" i="41"/>
  <c r="CD41" i="41"/>
  <c r="CC41" i="41"/>
  <c r="CB41" i="41"/>
  <c r="CA41" i="41"/>
  <c r="BZ41" i="41"/>
  <c r="CE40" i="41"/>
  <c r="CD40" i="41"/>
  <c r="CC40" i="41"/>
  <c r="CB40" i="41"/>
  <c r="CA40" i="41"/>
  <c r="BZ40" i="41"/>
  <c r="CF40" i="41" s="1"/>
  <c r="CE39" i="41"/>
  <c r="CD39" i="41"/>
  <c r="CC39" i="41"/>
  <c r="CB39" i="41"/>
  <c r="CA39" i="41"/>
  <c r="BZ39" i="41"/>
  <c r="CE38" i="41"/>
  <c r="CD38" i="41"/>
  <c r="CC38" i="41"/>
  <c r="CB38" i="41"/>
  <c r="CA38" i="41"/>
  <c r="BZ38" i="41"/>
  <c r="CE37" i="41"/>
  <c r="CD37" i="41"/>
  <c r="CC37" i="41"/>
  <c r="CB37" i="41"/>
  <c r="CA37" i="41"/>
  <c r="BZ37" i="41"/>
  <c r="CE36" i="41"/>
  <c r="CD36" i="41"/>
  <c r="CC36" i="41"/>
  <c r="CB36" i="41"/>
  <c r="CA36" i="41"/>
  <c r="BZ36" i="41"/>
  <c r="CF36" i="41" s="1"/>
  <c r="CE35" i="41"/>
  <c r="CD35" i="41"/>
  <c r="CC35" i="41"/>
  <c r="CB35" i="41"/>
  <c r="CA35" i="41"/>
  <c r="BZ35" i="41"/>
  <c r="CE34" i="41"/>
  <c r="CD34" i="41"/>
  <c r="CC34" i="41"/>
  <c r="CB34" i="41"/>
  <c r="CA34" i="41"/>
  <c r="BZ34" i="41"/>
  <c r="CE33" i="41"/>
  <c r="CD33" i="41"/>
  <c r="CC33" i="41"/>
  <c r="CB33" i="41"/>
  <c r="CA33" i="41"/>
  <c r="CF33" i="41" s="1"/>
  <c r="BZ33" i="41"/>
  <c r="CE32" i="41"/>
  <c r="CD32" i="41"/>
  <c r="CC32" i="41"/>
  <c r="CB32" i="41"/>
  <c r="CA32" i="41"/>
  <c r="BZ32" i="41"/>
  <c r="CE31" i="41"/>
  <c r="CD31" i="41"/>
  <c r="CC31" i="41"/>
  <c r="CB31" i="41"/>
  <c r="CA31" i="41"/>
  <c r="BZ31" i="41"/>
  <c r="CE30" i="41"/>
  <c r="CD30" i="41"/>
  <c r="CC30" i="41"/>
  <c r="CB30" i="41"/>
  <c r="CA30" i="41"/>
  <c r="BZ30" i="41"/>
  <c r="CE29" i="41"/>
  <c r="CD29" i="41"/>
  <c r="CC29" i="41"/>
  <c r="CB29" i="41"/>
  <c r="CA29" i="41"/>
  <c r="BZ29" i="41"/>
  <c r="CE28" i="41"/>
  <c r="CD28" i="41"/>
  <c r="CC28" i="41"/>
  <c r="CB28" i="41"/>
  <c r="CA28" i="41"/>
  <c r="BZ28" i="41"/>
  <c r="CF27" i="41"/>
  <c r="CE27" i="41"/>
  <c r="CD27" i="41"/>
  <c r="CC27" i="41"/>
  <c r="CB27" i="41"/>
  <c r="CA27" i="41"/>
  <c r="BZ27" i="41"/>
  <c r="CE26" i="41"/>
  <c r="CD26" i="41"/>
  <c r="CC26" i="41"/>
  <c r="CB26" i="41"/>
  <c r="CA26" i="41"/>
  <c r="BZ26" i="41"/>
  <c r="CE25" i="41"/>
  <c r="CD25" i="41"/>
  <c r="CC25" i="41"/>
  <c r="CB25" i="41"/>
  <c r="CA25" i="41"/>
  <c r="BZ25" i="41"/>
  <c r="CE24" i="41"/>
  <c r="CD24" i="41"/>
  <c r="CC24" i="41"/>
  <c r="CB24" i="41"/>
  <c r="CA24" i="41"/>
  <c r="BZ24" i="41"/>
  <c r="CF24" i="41" s="1"/>
  <c r="CE23" i="41"/>
  <c r="CD23" i="41"/>
  <c r="CC23" i="41"/>
  <c r="CB23" i="41"/>
  <c r="CA23" i="41"/>
  <c r="BZ23" i="41"/>
  <c r="CE22" i="41"/>
  <c r="CD22" i="41"/>
  <c r="CC22" i="41"/>
  <c r="CB22" i="41"/>
  <c r="CA22" i="41"/>
  <c r="BZ22" i="41"/>
  <c r="CE21" i="41"/>
  <c r="CD21" i="41"/>
  <c r="CC21" i="41"/>
  <c r="CB21" i="41"/>
  <c r="CA21" i="41"/>
  <c r="BZ21" i="41"/>
  <c r="CE20" i="41"/>
  <c r="CD20" i="41"/>
  <c r="CC20" i="41"/>
  <c r="CB20" i="41"/>
  <c r="CA20" i="41"/>
  <c r="BZ20" i="41"/>
  <c r="CF20" i="41" s="1"/>
  <c r="CE19" i="41"/>
  <c r="CD19" i="41"/>
  <c r="CC19" i="41"/>
  <c r="CB19" i="41"/>
  <c r="CA19" i="41"/>
  <c r="BZ19" i="41"/>
  <c r="CE18" i="41"/>
  <c r="CD18" i="41"/>
  <c r="CC18" i="41"/>
  <c r="CB18" i="41"/>
  <c r="CA18" i="41"/>
  <c r="BZ18" i="41"/>
  <c r="CE17" i="41"/>
  <c r="CD17" i="41"/>
  <c r="CC17" i="41"/>
  <c r="CB17" i="41"/>
  <c r="CA17" i="41"/>
  <c r="BZ17" i="41"/>
  <c r="CE16" i="41"/>
  <c r="CD16" i="41"/>
  <c r="CC16" i="41"/>
  <c r="CB16" i="41"/>
  <c r="CA16" i="41"/>
  <c r="BZ16" i="41"/>
  <c r="CE15" i="41"/>
  <c r="CD15" i="41"/>
  <c r="CC15" i="41"/>
  <c r="CB15" i="41"/>
  <c r="CA15" i="41"/>
  <c r="BZ15" i="41"/>
  <c r="CE14" i="41"/>
  <c r="CD14" i="41"/>
  <c r="CC14" i="41"/>
  <c r="CB14" i="41"/>
  <c r="CA14" i="41"/>
  <c r="BZ14" i="41"/>
  <c r="CE13" i="41"/>
  <c r="CD13" i="41"/>
  <c r="CC13" i="41"/>
  <c r="CB13" i="41"/>
  <c r="CA13" i="41"/>
  <c r="BZ13" i="41"/>
  <c r="BO154" i="41"/>
  <c r="BN154" i="41"/>
  <c r="BM154" i="41"/>
  <c r="BL154" i="41"/>
  <c r="BK154" i="41"/>
  <c r="BJ154" i="41"/>
  <c r="BO153" i="41"/>
  <c r="BN153" i="41"/>
  <c r="BM153" i="41"/>
  <c r="BL153" i="41"/>
  <c r="BK153" i="41"/>
  <c r="BJ153" i="41"/>
  <c r="BP153" i="41" s="1"/>
  <c r="BO152" i="41"/>
  <c r="BN152" i="41"/>
  <c r="BM152" i="41"/>
  <c r="BL152" i="41"/>
  <c r="BK152" i="41"/>
  <c r="BJ152" i="41"/>
  <c r="BP152" i="41" s="1"/>
  <c r="BO151" i="41"/>
  <c r="BN151" i="41"/>
  <c r="BM151" i="41"/>
  <c r="BL151" i="41"/>
  <c r="BK151" i="41"/>
  <c r="BJ151" i="41"/>
  <c r="BO150" i="41"/>
  <c r="BN150" i="41"/>
  <c r="BM150" i="41"/>
  <c r="BL150" i="41"/>
  <c r="BK150" i="41"/>
  <c r="BJ150" i="41"/>
  <c r="BO149" i="41"/>
  <c r="BN149" i="41"/>
  <c r="BM149" i="41"/>
  <c r="BL149" i="41"/>
  <c r="BK149" i="41"/>
  <c r="BJ149" i="41"/>
  <c r="BP149" i="41" s="1"/>
  <c r="BO148" i="41"/>
  <c r="BN148" i="41"/>
  <c r="BM148" i="41"/>
  <c r="BL148" i="41"/>
  <c r="BK148" i="41"/>
  <c r="BJ148" i="41"/>
  <c r="BO147" i="41"/>
  <c r="BN147" i="41"/>
  <c r="BM147" i="41"/>
  <c r="BL147" i="41"/>
  <c r="BK147" i="41"/>
  <c r="BJ147" i="41"/>
  <c r="BO146" i="41"/>
  <c r="BN146" i="41"/>
  <c r="BM146" i="41"/>
  <c r="BL146" i="41"/>
  <c r="BK146" i="41"/>
  <c r="BJ146" i="41"/>
  <c r="BO145" i="41"/>
  <c r="BN145" i="41"/>
  <c r="BM145" i="41"/>
  <c r="BL145" i="41"/>
  <c r="BK145" i="41"/>
  <c r="BP145" i="41" s="1"/>
  <c r="BJ145" i="41"/>
  <c r="BO144" i="41"/>
  <c r="BN144" i="41"/>
  <c r="BM144" i="41"/>
  <c r="BL144" i="41"/>
  <c r="BK144" i="41"/>
  <c r="BJ144" i="41"/>
  <c r="BO143" i="41"/>
  <c r="BN143" i="41"/>
  <c r="BM143" i="41"/>
  <c r="BL143" i="41"/>
  <c r="BK143" i="41"/>
  <c r="BJ143" i="41"/>
  <c r="BO142" i="41"/>
  <c r="BN142" i="41"/>
  <c r="BM142" i="41"/>
  <c r="BL142" i="41"/>
  <c r="BK142" i="41"/>
  <c r="BJ142" i="41"/>
  <c r="BO141" i="41"/>
  <c r="BN141" i="41"/>
  <c r="BM141" i="41"/>
  <c r="BL141" i="41"/>
  <c r="BK141" i="41"/>
  <c r="BJ141" i="41"/>
  <c r="BO140" i="41"/>
  <c r="BN140" i="41"/>
  <c r="BM140" i="41"/>
  <c r="BL140" i="41"/>
  <c r="BK140" i="41"/>
  <c r="BJ140" i="41"/>
  <c r="BO139" i="41"/>
  <c r="BN139" i="41"/>
  <c r="BM139" i="41"/>
  <c r="BL139" i="41"/>
  <c r="BK139" i="41"/>
  <c r="BJ139" i="41"/>
  <c r="BO138" i="41"/>
  <c r="BN138" i="41"/>
  <c r="BM138" i="41"/>
  <c r="BL138" i="41"/>
  <c r="BK138" i="41"/>
  <c r="BJ138" i="41"/>
  <c r="BO137" i="41"/>
  <c r="BN137" i="41"/>
  <c r="BM137" i="41"/>
  <c r="BL137" i="41"/>
  <c r="BK137" i="41"/>
  <c r="BJ137" i="41"/>
  <c r="BP137" i="41" s="1"/>
  <c r="BO136" i="41"/>
  <c r="BN136" i="41"/>
  <c r="BM136" i="41"/>
  <c r="BL136" i="41"/>
  <c r="BK136" i="41"/>
  <c r="BJ136" i="41"/>
  <c r="BO135" i="41"/>
  <c r="BN135" i="41"/>
  <c r="BM135" i="41"/>
  <c r="BL135" i="41"/>
  <c r="BK135" i="41"/>
  <c r="BJ135" i="41"/>
  <c r="BO134" i="41"/>
  <c r="BN134" i="41"/>
  <c r="BM134" i="41"/>
  <c r="BL134" i="41"/>
  <c r="BK134" i="41"/>
  <c r="BJ134" i="41"/>
  <c r="BO133" i="41"/>
  <c r="BN133" i="41"/>
  <c r="BM133" i="41"/>
  <c r="BL133" i="41"/>
  <c r="BK133" i="41"/>
  <c r="BJ133" i="41"/>
  <c r="BO132" i="41"/>
  <c r="BN132" i="41"/>
  <c r="BM132" i="41"/>
  <c r="BL132" i="41"/>
  <c r="BK132" i="41"/>
  <c r="BJ132" i="41"/>
  <c r="BO131" i="41"/>
  <c r="BN131" i="41"/>
  <c r="BM131" i="41"/>
  <c r="BL131" i="41"/>
  <c r="BK131" i="41"/>
  <c r="BJ131" i="41"/>
  <c r="BP131" i="41" s="1"/>
  <c r="BO130" i="41"/>
  <c r="BN130" i="41"/>
  <c r="BM130" i="41"/>
  <c r="BL130" i="41"/>
  <c r="BK130" i="41"/>
  <c r="BJ130" i="41"/>
  <c r="BO129" i="41"/>
  <c r="BN129" i="41"/>
  <c r="BM129" i="41"/>
  <c r="BP129" i="41" s="1"/>
  <c r="BL129" i="41"/>
  <c r="BK129" i="41"/>
  <c r="BJ129" i="41"/>
  <c r="BO128" i="41"/>
  <c r="BN128" i="41"/>
  <c r="BM128" i="41"/>
  <c r="BL128" i="41"/>
  <c r="BK128" i="41"/>
  <c r="BJ128" i="41"/>
  <c r="BO127" i="41"/>
  <c r="BN127" i="41"/>
  <c r="BM127" i="41"/>
  <c r="BL127" i="41"/>
  <c r="BK127" i="41"/>
  <c r="BP127" i="41" s="1"/>
  <c r="BJ127" i="41"/>
  <c r="BO126" i="41"/>
  <c r="BN126" i="41"/>
  <c r="BM126" i="41"/>
  <c r="BL126" i="41"/>
  <c r="BK126" i="41"/>
  <c r="BJ126" i="41"/>
  <c r="BO125" i="41"/>
  <c r="BN125" i="41"/>
  <c r="BM125" i="41"/>
  <c r="BL125" i="41"/>
  <c r="BK125" i="41"/>
  <c r="BJ125" i="41"/>
  <c r="BO124" i="41"/>
  <c r="BN124" i="41"/>
  <c r="BM124" i="41"/>
  <c r="BL124" i="41"/>
  <c r="BK124" i="41"/>
  <c r="BJ124" i="41"/>
  <c r="BO123" i="41"/>
  <c r="BN123" i="41"/>
  <c r="BM123" i="41"/>
  <c r="BL123" i="41"/>
  <c r="BK123" i="41"/>
  <c r="BJ123" i="41"/>
  <c r="BO122" i="41"/>
  <c r="BN122" i="41"/>
  <c r="BM122" i="41"/>
  <c r="BL122" i="41"/>
  <c r="BK122" i="41"/>
  <c r="BJ122" i="41"/>
  <c r="BP121" i="41"/>
  <c r="BO121" i="41"/>
  <c r="BN121" i="41"/>
  <c r="BM121" i="41"/>
  <c r="BL121" i="41"/>
  <c r="BK121" i="41"/>
  <c r="BJ121" i="41"/>
  <c r="BO120" i="41"/>
  <c r="BN120" i="41"/>
  <c r="BM120" i="41"/>
  <c r="BL120" i="41"/>
  <c r="BK120" i="41"/>
  <c r="BJ120" i="41"/>
  <c r="BO119" i="41"/>
  <c r="BN119" i="41"/>
  <c r="BM119" i="41"/>
  <c r="BL119" i="41"/>
  <c r="BK119" i="41"/>
  <c r="BJ119" i="41"/>
  <c r="BO118" i="41"/>
  <c r="BN118" i="41"/>
  <c r="BM118" i="41"/>
  <c r="BL118" i="41"/>
  <c r="BK118" i="41"/>
  <c r="BJ118" i="41"/>
  <c r="BP118" i="41" s="1"/>
  <c r="BO117" i="41"/>
  <c r="BN117" i="41"/>
  <c r="BM117" i="41"/>
  <c r="BL117" i="41"/>
  <c r="BK117" i="41"/>
  <c r="BJ117" i="41"/>
  <c r="BO116" i="41"/>
  <c r="BN116" i="41"/>
  <c r="BM116" i="41"/>
  <c r="BL116" i="41"/>
  <c r="BK116" i="41"/>
  <c r="BJ116" i="41"/>
  <c r="BO115" i="41"/>
  <c r="BN115" i="41"/>
  <c r="BM115" i="41"/>
  <c r="BL115" i="41"/>
  <c r="BK115" i="41"/>
  <c r="BJ115" i="41"/>
  <c r="BO114" i="41"/>
  <c r="BN114" i="41"/>
  <c r="BM114" i="41"/>
  <c r="BL114" i="41"/>
  <c r="BK114" i="41"/>
  <c r="BJ114" i="41"/>
  <c r="BP114" i="41" s="1"/>
  <c r="BO113" i="41"/>
  <c r="BN113" i="41"/>
  <c r="BM113" i="41"/>
  <c r="BL113" i="41"/>
  <c r="BK113" i="41"/>
  <c r="BJ113" i="41"/>
  <c r="BP113" i="41" s="1"/>
  <c r="BO112" i="41"/>
  <c r="BN112" i="41"/>
  <c r="BM112" i="41"/>
  <c r="BL112" i="41"/>
  <c r="BK112" i="41"/>
  <c r="BJ112" i="41"/>
  <c r="BO111" i="41"/>
  <c r="BN111" i="41"/>
  <c r="BP111" i="41" s="1"/>
  <c r="BM111" i="41"/>
  <c r="BL111" i="41"/>
  <c r="BK111" i="41"/>
  <c r="BJ111" i="41"/>
  <c r="BO110" i="41"/>
  <c r="BN110" i="41"/>
  <c r="BM110" i="41"/>
  <c r="BL110" i="41"/>
  <c r="BK110" i="41"/>
  <c r="BJ110" i="41"/>
  <c r="BO109" i="41"/>
  <c r="BN109" i="41"/>
  <c r="BM109" i="41"/>
  <c r="BL109" i="41"/>
  <c r="BK109" i="41"/>
  <c r="BJ109" i="41"/>
  <c r="BP109" i="41" s="1"/>
  <c r="BO108" i="41"/>
  <c r="BN108" i="41"/>
  <c r="BM108" i="41"/>
  <c r="BL108" i="41"/>
  <c r="BK108" i="41"/>
  <c r="BJ108" i="41"/>
  <c r="BO107" i="41"/>
  <c r="BN107" i="41"/>
  <c r="BM107" i="41"/>
  <c r="BL107" i="41"/>
  <c r="BK107" i="41"/>
  <c r="BJ107" i="41"/>
  <c r="BO106" i="41"/>
  <c r="BN106" i="41"/>
  <c r="BM106" i="41"/>
  <c r="BL106" i="41"/>
  <c r="BK106" i="41"/>
  <c r="BJ106" i="41"/>
  <c r="BO105" i="41"/>
  <c r="BN105" i="41"/>
  <c r="BM105" i="41"/>
  <c r="BL105" i="41"/>
  <c r="BK105" i="41"/>
  <c r="BP105" i="41" s="1"/>
  <c r="BJ105" i="41"/>
  <c r="BO104" i="41"/>
  <c r="BN104" i="41"/>
  <c r="BM104" i="41"/>
  <c r="BL104" i="41"/>
  <c r="BK104" i="41"/>
  <c r="BJ104" i="41"/>
  <c r="BO103" i="41"/>
  <c r="BN103" i="41"/>
  <c r="BM103" i="41"/>
  <c r="BL103" i="41"/>
  <c r="BK103" i="41"/>
  <c r="BJ103" i="41"/>
  <c r="BO102" i="41"/>
  <c r="BN102" i="41"/>
  <c r="BM102" i="41"/>
  <c r="BL102" i="41"/>
  <c r="BK102" i="41"/>
  <c r="BJ102" i="41"/>
  <c r="BO101" i="41"/>
  <c r="BN101" i="41"/>
  <c r="BM101" i="41"/>
  <c r="BL101" i="41"/>
  <c r="BK101" i="41"/>
  <c r="BJ101" i="41"/>
  <c r="BO100" i="41"/>
  <c r="BN100" i="41"/>
  <c r="BM100" i="41"/>
  <c r="BL100" i="41"/>
  <c r="BK100" i="41"/>
  <c r="BJ100" i="41"/>
  <c r="BO99" i="41"/>
  <c r="BN99" i="41"/>
  <c r="BM99" i="41"/>
  <c r="BL99" i="41"/>
  <c r="BK99" i="41"/>
  <c r="BJ99" i="41"/>
  <c r="BO98" i="41"/>
  <c r="BN98" i="41"/>
  <c r="BM98" i="41"/>
  <c r="BL98" i="41"/>
  <c r="BK98" i="41"/>
  <c r="BJ98" i="41"/>
  <c r="BO97" i="41"/>
  <c r="BN97" i="41"/>
  <c r="BM97" i="41"/>
  <c r="BL97" i="41"/>
  <c r="BK97" i="41"/>
  <c r="BJ97" i="41"/>
  <c r="BO96" i="41"/>
  <c r="BN96" i="41"/>
  <c r="BM96" i="41"/>
  <c r="BL96" i="41"/>
  <c r="BK96" i="41"/>
  <c r="BJ96" i="41"/>
  <c r="BO95" i="41"/>
  <c r="BN95" i="41"/>
  <c r="BM95" i="41"/>
  <c r="BL95" i="41"/>
  <c r="BK95" i="41"/>
  <c r="BJ95" i="41"/>
  <c r="BO94" i="41"/>
  <c r="BN94" i="41"/>
  <c r="BM94" i="41"/>
  <c r="BL94" i="41"/>
  <c r="BK94" i="41"/>
  <c r="BJ94" i="41"/>
  <c r="BO93" i="41"/>
  <c r="BN93" i="41"/>
  <c r="BM93" i="41"/>
  <c r="BL93" i="41"/>
  <c r="BK93" i="41"/>
  <c r="BJ93" i="41"/>
  <c r="BO92" i="41"/>
  <c r="BN92" i="41"/>
  <c r="BM92" i="41"/>
  <c r="BL92" i="41"/>
  <c r="BK92" i="41"/>
  <c r="BJ92" i="41"/>
  <c r="BO91" i="41"/>
  <c r="BN91" i="41"/>
  <c r="BM91" i="41"/>
  <c r="BL91" i="41"/>
  <c r="BK91" i="41"/>
  <c r="BJ91" i="41"/>
  <c r="BO90" i="41"/>
  <c r="BN90" i="41"/>
  <c r="BM90" i="41"/>
  <c r="BL90" i="41"/>
  <c r="BK90" i="41"/>
  <c r="BJ90" i="41"/>
  <c r="BO89" i="41"/>
  <c r="BN89" i="41"/>
  <c r="BM89" i="41"/>
  <c r="BL89" i="41"/>
  <c r="BK89" i="41"/>
  <c r="BJ89" i="41"/>
  <c r="BP89" i="41" s="1"/>
  <c r="BO88" i="41"/>
  <c r="BN88" i="41"/>
  <c r="BM88" i="41"/>
  <c r="BL88" i="41"/>
  <c r="BK88" i="41"/>
  <c r="BJ88" i="41"/>
  <c r="BP88" i="41" s="1"/>
  <c r="BO87" i="41"/>
  <c r="BN87" i="41"/>
  <c r="BM87" i="41"/>
  <c r="BL87" i="41"/>
  <c r="BK87" i="41"/>
  <c r="BP87" i="41" s="1"/>
  <c r="BJ87" i="41"/>
  <c r="BO86" i="41"/>
  <c r="BN86" i="41"/>
  <c r="BM86" i="41"/>
  <c r="BL86" i="41"/>
  <c r="BK86" i="41"/>
  <c r="BJ86" i="41"/>
  <c r="BO85" i="41"/>
  <c r="BN85" i="41"/>
  <c r="BM85" i="41"/>
  <c r="BL85" i="41"/>
  <c r="BK85" i="41"/>
  <c r="BJ85" i="41"/>
  <c r="BO84" i="41"/>
  <c r="BN84" i="41"/>
  <c r="BM84" i="41"/>
  <c r="BL84" i="41"/>
  <c r="BK84" i="41"/>
  <c r="BJ84" i="41"/>
  <c r="BO83" i="41"/>
  <c r="BN83" i="41"/>
  <c r="BM83" i="41"/>
  <c r="BL83" i="41"/>
  <c r="BK83" i="41"/>
  <c r="BJ83" i="41"/>
  <c r="BO82" i="41"/>
  <c r="BN82" i="41"/>
  <c r="BM82" i="41"/>
  <c r="BL82" i="41"/>
  <c r="BK82" i="41"/>
  <c r="BJ82" i="41"/>
  <c r="BO81" i="41"/>
  <c r="BN81" i="41"/>
  <c r="BM81" i="41"/>
  <c r="BP81" i="41" s="1"/>
  <c r="BL81" i="41"/>
  <c r="BK81" i="41"/>
  <c r="BJ81" i="41"/>
  <c r="BO80" i="41"/>
  <c r="BN80" i="41"/>
  <c r="BM80" i="41"/>
  <c r="BL80" i="41"/>
  <c r="BK80" i="41"/>
  <c r="BJ80" i="41"/>
  <c r="BO79" i="41"/>
  <c r="BN79" i="41"/>
  <c r="BM79" i="41"/>
  <c r="BL79" i="41"/>
  <c r="BK79" i="41"/>
  <c r="BJ79" i="41"/>
  <c r="BO78" i="41"/>
  <c r="BN78" i="41"/>
  <c r="BM78" i="41"/>
  <c r="BL78" i="41"/>
  <c r="BK78" i="41"/>
  <c r="BJ78" i="41"/>
  <c r="BO77" i="41"/>
  <c r="BN77" i="41"/>
  <c r="BM77" i="41"/>
  <c r="BL77" i="41"/>
  <c r="BK77" i="41"/>
  <c r="BJ77" i="41"/>
  <c r="BO76" i="41"/>
  <c r="BN76" i="41"/>
  <c r="BM76" i="41"/>
  <c r="BL76" i="41"/>
  <c r="BK76" i="41"/>
  <c r="BP76" i="41" s="1"/>
  <c r="BJ76" i="41"/>
  <c r="BO75" i="41"/>
  <c r="BN75" i="41"/>
  <c r="BM75" i="41"/>
  <c r="BL75" i="41"/>
  <c r="BK75" i="41"/>
  <c r="BJ75" i="41"/>
  <c r="BO74" i="41"/>
  <c r="BN74" i="41"/>
  <c r="BM74" i="41"/>
  <c r="BL74" i="41"/>
  <c r="BK74" i="41"/>
  <c r="BJ74" i="41"/>
  <c r="BO73" i="41"/>
  <c r="BN73" i="41"/>
  <c r="BP73" i="41" s="1"/>
  <c r="BM73" i="41"/>
  <c r="BL73" i="41"/>
  <c r="BK73" i="41"/>
  <c r="BJ73" i="41"/>
  <c r="BO72" i="41"/>
  <c r="BN72" i="41"/>
  <c r="BM72" i="41"/>
  <c r="BL72" i="41"/>
  <c r="BK72" i="41"/>
  <c r="BJ72" i="41"/>
  <c r="BO71" i="41"/>
  <c r="BN71" i="41"/>
  <c r="BM71" i="41"/>
  <c r="BL71" i="41"/>
  <c r="BK71" i="41"/>
  <c r="BJ71" i="41"/>
  <c r="BO70" i="41"/>
  <c r="BN70" i="41"/>
  <c r="BM70" i="41"/>
  <c r="BL70" i="41"/>
  <c r="BK70" i="41"/>
  <c r="BJ70" i="41"/>
  <c r="BO69" i="41"/>
  <c r="BN69" i="41"/>
  <c r="BM69" i="41"/>
  <c r="BL69" i="41"/>
  <c r="BK69" i="41"/>
  <c r="BJ69" i="41"/>
  <c r="BO68" i="41"/>
  <c r="BN68" i="41"/>
  <c r="BM68" i="41"/>
  <c r="BL68" i="41"/>
  <c r="BK68" i="41"/>
  <c r="BJ68" i="41"/>
  <c r="BO67" i="41"/>
  <c r="BN67" i="41"/>
  <c r="BM67" i="41"/>
  <c r="BL67" i="41"/>
  <c r="BK67" i="41"/>
  <c r="BJ67" i="41"/>
  <c r="BP67" i="41" s="1"/>
  <c r="BO66" i="41"/>
  <c r="BN66" i="41"/>
  <c r="BM66" i="41"/>
  <c r="BL66" i="41"/>
  <c r="BK66" i="41"/>
  <c r="BJ66" i="41"/>
  <c r="BO65" i="41"/>
  <c r="BN65" i="41"/>
  <c r="BM65" i="41"/>
  <c r="BL65" i="41"/>
  <c r="BK65" i="41"/>
  <c r="BJ65" i="41"/>
  <c r="BP65" i="41" s="1"/>
  <c r="BO64" i="41"/>
  <c r="BN64" i="41"/>
  <c r="BM64" i="41"/>
  <c r="BL64" i="41"/>
  <c r="BK64" i="41"/>
  <c r="BJ64" i="41"/>
  <c r="BO63" i="41"/>
  <c r="BN63" i="41"/>
  <c r="BM63" i="41"/>
  <c r="BL63" i="41"/>
  <c r="BK63" i="41"/>
  <c r="BJ63" i="41"/>
  <c r="BO62" i="41"/>
  <c r="BN62" i="41"/>
  <c r="BM62" i="41"/>
  <c r="BL62" i="41"/>
  <c r="BK62" i="41"/>
  <c r="BJ62" i="41"/>
  <c r="BO61" i="41"/>
  <c r="BN61" i="41"/>
  <c r="BM61" i="41"/>
  <c r="BL61" i="41"/>
  <c r="BK61" i="41"/>
  <c r="BJ61" i="41"/>
  <c r="BO60" i="41"/>
  <c r="BN60" i="41"/>
  <c r="BM60" i="41"/>
  <c r="BL60" i="41"/>
  <c r="BK60" i="41"/>
  <c r="BJ60" i="41"/>
  <c r="BO59" i="41"/>
  <c r="BN59" i="41"/>
  <c r="BM59" i="41"/>
  <c r="BL59" i="41"/>
  <c r="BK59" i="41"/>
  <c r="BJ59" i="41"/>
  <c r="BO58" i="41"/>
  <c r="BN58" i="41"/>
  <c r="BM58" i="41"/>
  <c r="BL58" i="41"/>
  <c r="BK58" i="41"/>
  <c r="BJ58" i="41"/>
  <c r="BP57" i="41"/>
  <c r="BO57" i="41"/>
  <c r="BN57" i="41"/>
  <c r="BM57" i="41"/>
  <c r="BL57" i="41"/>
  <c r="BK57" i="41"/>
  <c r="BJ57" i="41"/>
  <c r="BO56" i="41"/>
  <c r="BN56" i="41"/>
  <c r="BM56" i="41"/>
  <c r="BL56" i="41"/>
  <c r="BK56" i="41"/>
  <c r="BJ56" i="41"/>
  <c r="BO55" i="41"/>
  <c r="BN55" i="41"/>
  <c r="BM55" i="41"/>
  <c r="BL55" i="41"/>
  <c r="BK55" i="41"/>
  <c r="BJ55" i="41"/>
  <c r="BO54" i="41"/>
  <c r="BN54" i="41"/>
  <c r="BM54" i="41"/>
  <c r="BL54" i="41"/>
  <c r="BK54" i="41"/>
  <c r="BJ54" i="41"/>
  <c r="BP54" i="41" s="1"/>
  <c r="BO53" i="41"/>
  <c r="BN53" i="41"/>
  <c r="BM53" i="41"/>
  <c r="BL53" i="41"/>
  <c r="BK53" i="41"/>
  <c r="BJ53" i="41"/>
  <c r="BO52" i="41"/>
  <c r="BN52" i="41"/>
  <c r="BM52" i="41"/>
  <c r="BL52" i="41"/>
  <c r="BK52" i="41"/>
  <c r="BJ52" i="41"/>
  <c r="BO51" i="41"/>
  <c r="BN51" i="41"/>
  <c r="BM51" i="41"/>
  <c r="BL51" i="41"/>
  <c r="BK51" i="41"/>
  <c r="BJ51" i="41"/>
  <c r="BO50" i="41"/>
  <c r="BN50" i="41"/>
  <c r="BM50" i="41"/>
  <c r="BL50" i="41"/>
  <c r="BK50" i="41"/>
  <c r="BJ50" i="41"/>
  <c r="BP50" i="41" s="1"/>
  <c r="BO49" i="41"/>
  <c r="BN49" i="41"/>
  <c r="BM49" i="41"/>
  <c r="BL49" i="41"/>
  <c r="BK49" i="41"/>
  <c r="BJ49" i="41"/>
  <c r="BO48" i="41"/>
  <c r="BN48" i="41"/>
  <c r="BM48" i="41"/>
  <c r="BL48" i="41"/>
  <c r="BK48" i="41"/>
  <c r="BJ48" i="41"/>
  <c r="BO47" i="41"/>
  <c r="BN47" i="41"/>
  <c r="BM47" i="41"/>
  <c r="BL47" i="41"/>
  <c r="BK47" i="41"/>
  <c r="BJ47" i="41"/>
  <c r="BO46" i="41"/>
  <c r="BN46" i="41"/>
  <c r="BM46" i="41"/>
  <c r="BL46" i="41"/>
  <c r="BK46" i="41"/>
  <c r="BJ46" i="41"/>
  <c r="BO45" i="41"/>
  <c r="BN45" i="41"/>
  <c r="BM45" i="41"/>
  <c r="BL45" i="41"/>
  <c r="BK45" i="41"/>
  <c r="BJ45" i="41"/>
  <c r="BO44" i="41"/>
  <c r="BN44" i="41"/>
  <c r="BM44" i="41"/>
  <c r="BL44" i="41"/>
  <c r="BK44" i="41"/>
  <c r="BJ44" i="41"/>
  <c r="BO43" i="41"/>
  <c r="BN43" i="41"/>
  <c r="BM43" i="41"/>
  <c r="BL43" i="41"/>
  <c r="BK43" i="41"/>
  <c r="BJ43" i="41"/>
  <c r="BO42" i="41"/>
  <c r="BN42" i="41"/>
  <c r="BM42" i="41"/>
  <c r="BL42" i="41"/>
  <c r="BK42" i="41"/>
  <c r="BJ42" i="41"/>
  <c r="BO41" i="41"/>
  <c r="BN41" i="41"/>
  <c r="BM41" i="41"/>
  <c r="BL41" i="41"/>
  <c r="BK41" i="41"/>
  <c r="BJ41" i="41"/>
  <c r="BP41" i="41" s="1"/>
  <c r="BO40" i="41"/>
  <c r="BN40" i="41"/>
  <c r="BM40" i="41"/>
  <c r="BL40" i="41"/>
  <c r="BK40" i="41"/>
  <c r="BJ40" i="41"/>
  <c r="BP40" i="41" s="1"/>
  <c r="BO39" i="41"/>
  <c r="BN39" i="41"/>
  <c r="BM39" i="41"/>
  <c r="BL39" i="41"/>
  <c r="BK39" i="41"/>
  <c r="BJ39" i="41"/>
  <c r="BO38" i="41"/>
  <c r="BN38" i="41"/>
  <c r="BM38" i="41"/>
  <c r="BL38" i="41"/>
  <c r="BK38" i="41"/>
  <c r="BJ38" i="41"/>
  <c r="BO37" i="41"/>
  <c r="BN37" i="41"/>
  <c r="BM37" i="41"/>
  <c r="BL37" i="41"/>
  <c r="BK37" i="41"/>
  <c r="BJ37" i="41"/>
  <c r="BO36" i="41"/>
  <c r="BN36" i="41"/>
  <c r="BM36" i="41"/>
  <c r="BL36" i="41"/>
  <c r="BK36" i="41"/>
  <c r="BJ36" i="41"/>
  <c r="BO35" i="41"/>
  <c r="BN35" i="41"/>
  <c r="BM35" i="41"/>
  <c r="BL35" i="41"/>
  <c r="BK35" i="41"/>
  <c r="BJ35" i="41"/>
  <c r="BO34" i="41"/>
  <c r="BN34" i="41"/>
  <c r="BM34" i="41"/>
  <c r="BL34" i="41"/>
  <c r="BK34" i="41"/>
  <c r="BJ34" i="41"/>
  <c r="BO33" i="41"/>
  <c r="BN33" i="41"/>
  <c r="BM33" i="41"/>
  <c r="BL33" i="41"/>
  <c r="BK33" i="41"/>
  <c r="BJ33" i="41"/>
  <c r="BO32" i="41"/>
  <c r="BN32" i="41"/>
  <c r="BM32" i="41"/>
  <c r="BL32" i="41"/>
  <c r="BK32" i="41"/>
  <c r="BJ32" i="41"/>
  <c r="BO31" i="41"/>
  <c r="BN31" i="41"/>
  <c r="BM31" i="41"/>
  <c r="BL31" i="41"/>
  <c r="BK31" i="41"/>
  <c r="BJ31" i="41"/>
  <c r="BO30" i="41"/>
  <c r="BN30" i="41"/>
  <c r="BM30" i="41"/>
  <c r="BL30" i="41"/>
  <c r="BK30" i="41"/>
  <c r="BJ30" i="41"/>
  <c r="BO29" i="41"/>
  <c r="BN29" i="41"/>
  <c r="BM29" i="41"/>
  <c r="BL29" i="41"/>
  <c r="BK29" i="41"/>
  <c r="BJ29" i="41"/>
  <c r="BO28" i="41"/>
  <c r="BN28" i="41"/>
  <c r="BM28" i="41"/>
  <c r="BL28" i="41"/>
  <c r="BK28" i="41"/>
  <c r="BJ28" i="41"/>
  <c r="BO27" i="41"/>
  <c r="BN27" i="41"/>
  <c r="BM27" i="41"/>
  <c r="BL27" i="41"/>
  <c r="BK27" i="41"/>
  <c r="BJ27" i="41"/>
  <c r="BO26" i="41"/>
  <c r="BN26" i="41"/>
  <c r="BM26" i="41"/>
  <c r="BL26" i="41"/>
  <c r="BK26" i="41"/>
  <c r="BJ26" i="41"/>
  <c r="BO25" i="41"/>
  <c r="BN25" i="41"/>
  <c r="BM25" i="41"/>
  <c r="BL25" i="41"/>
  <c r="BK25" i="41"/>
  <c r="BJ25" i="41"/>
  <c r="BP25" i="41" s="1"/>
  <c r="BO24" i="41"/>
  <c r="BN24" i="41"/>
  <c r="BM24" i="41"/>
  <c r="BL24" i="41"/>
  <c r="BK24" i="41"/>
  <c r="BJ24" i="41"/>
  <c r="BO23" i="41"/>
  <c r="BN23" i="41"/>
  <c r="BM23" i="41"/>
  <c r="BL23" i="41"/>
  <c r="BK23" i="41"/>
  <c r="BJ23" i="41"/>
  <c r="BO22" i="41"/>
  <c r="BN22" i="41"/>
  <c r="BM22" i="41"/>
  <c r="BL22" i="41"/>
  <c r="BK22" i="41"/>
  <c r="BJ22" i="41"/>
  <c r="BO21" i="41"/>
  <c r="BN21" i="41"/>
  <c r="BM21" i="41"/>
  <c r="BL21" i="41"/>
  <c r="BK21" i="41"/>
  <c r="BJ21" i="41"/>
  <c r="BP21" i="41" s="1"/>
  <c r="BO20" i="41"/>
  <c r="BN20" i="41"/>
  <c r="BM20" i="41"/>
  <c r="BL20" i="41"/>
  <c r="BK20" i="41"/>
  <c r="BP20" i="41" s="1"/>
  <c r="BJ20" i="41"/>
  <c r="BO19" i="41"/>
  <c r="BN19" i="41"/>
  <c r="BM19" i="41"/>
  <c r="BL19" i="41"/>
  <c r="BK19" i="41"/>
  <c r="BJ19" i="41"/>
  <c r="BO18" i="41"/>
  <c r="BN18" i="41"/>
  <c r="BM18" i="41"/>
  <c r="BL18" i="41"/>
  <c r="BK18" i="41"/>
  <c r="BJ18" i="41"/>
  <c r="BO17" i="41"/>
  <c r="BN17" i="41"/>
  <c r="BM17" i="41"/>
  <c r="BL17" i="41"/>
  <c r="BK17" i="41"/>
  <c r="BP17" i="41" s="1"/>
  <c r="BJ17" i="41"/>
  <c r="BO16" i="41"/>
  <c r="BN16" i="41"/>
  <c r="BM16" i="41"/>
  <c r="BL16" i="41"/>
  <c r="BK16" i="41"/>
  <c r="BJ16" i="41"/>
  <c r="BO15" i="41"/>
  <c r="BN15" i="41"/>
  <c r="BM15" i="41"/>
  <c r="BL15" i="41"/>
  <c r="BK15" i="41"/>
  <c r="BJ15" i="41"/>
  <c r="BO14" i="41"/>
  <c r="BN14" i="41"/>
  <c r="BM14" i="41"/>
  <c r="BL14" i="41"/>
  <c r="BK14" i="41"/>
  <c r="BJ14" i="41"/>
  <c r="BO13" i="41"/>
  <c r="BN13" i="41"/>
  <c r="BM13" i="41"/>
  <c r="BL13" i="41"/>
  <c r="BK13" i="41"/>
  <c r="BJ13" i="41"/>
  <c r="AY154" i="41"/>
  <c r="AX154" i="41"/>
  <c r="AW154" i="41"/>
  <c r="AV154" i="41"/>
  <c r="AU154" i="41"/>
  <c r="AT154" i="41"/>
  <c r="AY153" i="41"/>
  <c r="AX153" i="41"/>
  <c r="AW153" i="41"/>
  <c r="AV153" i="41"/>
  <c r="AU153" i="41"/>
  <c r="AT153" i="41"/>
  <c r="AY152" i="41"/>
  <c r="AX152" i="41"/>
  <c r="AW152" i="41"/>
  <c r="AV152" i="41"/>
  <c r="AU152" i="41"/>
  <c r="AT152" i="41"/>
  <c r="AY151" i="41"/>
  <c r="AX151" i="41"/>
  <c r="AW151" i="41"/>
  <c r="AV151" i="41"/>
  <c r="AU151" i="41"/>
  <c r="AT151" i="41"/>
  <c r="AZ151" i="41" s="1"/>
  <c r="AY150" i="41"/>
  <c r="AX150" i="41"/>
  <c r="AW150" i="41"/>
  <c r="AV150" i="41"/>
  <c r="AU150" i="41"/>
  <c r="AT150" i="41"/>
  <c r="AZ150" i="41" s="1"/>
  <c r="AY149" i="41"/>
  <c r="AX149" i="41"/>
  <c r="AW149" i="41"/>
  <c r="AV149" i="41"/>
  <c r="AU149" i="41"/>
  <c r="AT149" i="41"/>
  <c r="AY148" i="41"/>
  <c r="AX148" i="41"/>
  <c r="AW148" i="41"/>
  <c r="AV148" i="41"/>
  <c r="AU148" i="41"/>
  <c r="AT148" i="41"/>
  <c r="AY147" i="41"/>
  <c r="AX147" i="41"/>
  <c r="AW147" i="41"/>
  <c r="AV147" i="41"/>
  <c r="AU147" i="41"/>
  <c r="AT147" i="41"/>
  <c r="AY146" i="41"/>
  <c r="AX146" i="41"/>
  <c r="AW146" i="41"/>
  <c r="AV146" i="41"/>
  <c r="AU146" i="41"/>
  <c r="AT146" i="41"/>
  <c r="AY145" i="41"/>
  <c r="AX145" i="41"/>
  <c r="AW145" i="41"/>
  <c r="AV145" i="41"/>
  <c r="AU145" i="41"/>
  <c r="AT145" i="41"/>
  <c r="AY144" i="41"/>
  <c r="AX144" i="41"/>
  <c r="AW144" i="41"/>
  <c r="AV144" i="41"/>
  <c r="AU144" i="41"/>
  <c r="AT144" i="41"/>
  <c r="AY143" i="41"/>
  <c r="AX143" i="41"/>
  <c r="AW143" i="41"/>
  <c r="AZ143" i="41" s="1"/>
  <c r="AV143" i="41"/>
  <c r="AU143" i="41"/>
  <c r="AT143" i="41"/>
  <c r="AY142" i="41"/>
  <c r="AX142" i="41"/>
  <c r="AW142" i="41"/>
  <c r="AV142" i="41"/>
  <c r="AU142" i="41"/>
  <c r="AT142" i="41"/>
  <c r="AY141" i="41"/>
  <c r="AX141" i="41"/>
  <c r="AW141" i="41"/>
  <c r="AV141" i="41"/>
  <c r="AU141" i="41"/>
  <c r="AT141" i="41"/>
  <c r="AY140" i="41"/>
  <c r="AX140" i="41"/>
  <c r="AW140" i="41"/>
  <c r="AV140" i="41"/>
  <c r="AU140" i="41"/>
  <c r="AT140" i="41"/>
  <c r="AY139" i="41"/>
  <c r="AX139" i="41"/>
  <c r="AW139" i="41"/>
  <c r="AV139" i="41"/>
  <c r="AU139" i="41"/>
  <c r="AT139" i="41"/>
  <c r="AY138" i="41"/>
  <c r="AX138" i="41"/>
  <c r="AW138" i="41"/>
  <c r="AV138" i="41"/>
  <c r="AU138" i="41"/>
  <c r="AZ138" i="41" s="1"/>
  <c r="AT138" i="41"/>
  <c r="AY137" i="41"/>
  <c r="AX137" i="41"/>
  <c r="AW137" i="41"/>
  <c r="AV137" i="41"/>
  <c r="AU137" i="41"/>
  <c r="AT137" i="41"/>
  <c r="AY136" i="41"/>
  <c r="AX136" i="41"/>
  <c r="AW136" i="41"/>
  <c r="AV136" i="41"/>
  <c r="AU136" i="41"/>
  <c r="AT136" i="41"/>
  <c r="AY135" i="41"/>
  <c r="AX135" i="41"/>
  <c r="AZ135" i="41" s="1"/>
  <c r="AW135" i="41"/>
  <c r="AV135" i="41"/>
  <c r="AU135" i="41"/>
  <c r="AT135" i="41"/>
  <c r="AY134" i="41"/>
  <c r="AX134" i="41"/>
  <c r="AW134" i="41"/>
  <c r="AV134" i="41"/>
  <c r="AU134" i="41"/>
  <c r="AT134" i="41"/>
  <c r="AY133" i="41"/>
  <c r="AX133" i="41"/>
  <c r="AW133" i="41"/>
  <c r="AV133" i="41"/>
  <c r="AU133" i="41"/>
  <c r="AT133" i="41"/>
  <c r="AY132" i="41"/>
  <c r="AX132" i="41"/>
  <c r="AW132" i="41"/>
  <c r="AV132" i="41"/>
  <c r="AU132" i="41"/>
  <c r="AT132" i="41"/>
  <c r="AY131" i="41"/>
  <c r="AX131" i="41"/>
  <c r="AW131" i="41"/>
  <c r="AV131" i="41"/>
  <c r="AU131" i="41"/>
  <c r="AT131" i="41"/>
  <c r="AY130" i="41"/>
  <c r="AX130" i="41"/>
  <c r="AW130" i="41"/>
  <c r="AV130" i="41"/>
  <c r="AU130" i="41"/>
  <c r="AT130" i="41"/>
  <c r="AY129" i="41"/>
  <c r="AX129" i="41"/>
  <c r="AW129" i="41"/>
  <c r="AV129" i="41"/>
  <c r="AU129" i="41"/>
  <c r="AT129" i="41"/>
  <c r="AZ129" i="41" s="1"/>
  <c r="AY128" i="41"/>
  <c r="AX128" i="41"/>
  <c r="AW128" i="41"/>
  <c r="AV128" i="41"/>
  <c r="AU128" i="41"/>
  <c r="AT128" i="41"/>
  <c r="AY127" i="41"/>
  <c r="AX127" i="41"/>
  <c r="AW127" i="41"/>
  <c r="AV127" i="41"/>
  <c r="AU127" i="41"/>
  <c r="AT127" i="41"/>
  <c r="AZ127" i="41" s="1"/>
  <c r="AY126" i="41"/>
  <c r="AX126" i="41"/>
  <c r="AW126" i="41"/>
  <c r="AV126" i="41"/>
  <c r="AU126" i="41"/>
  <c r="AT126" i="41"/>
  <c r="AY125" i="41"/>
  <c r="AX125" i="41"/>
  <c r="AW125" i="41"/>
  <c r="AV125" i="41"/>
  <c r="AU125" i="41"/>
  <c r="AZ125" i="41" s="1"/>
  <c r="AT125" i="41"/>
  <c r="AY124" i="41"/>
  <c r="AX124" i="41"/>
  <c r="AW124" i="41"/>
  <c r="AV124" i="41"/>
  <c r="AU124" i="41"/>
  <c r="AT124" i="41"/>
  <c r="AY123" i="41"/>
  <c r="AX123" i="41"/>
  <c r="AW123" i="41"/>
  <c r="AV123" i="41"/>
  <c r="AU123" i="41"/>
  <c r="AT123" i="41"/>
  <c r="AY122" i="41"/>
  <c r="AX122" i="41"/>
  <c r="AW122" i="41"/>
  <c r="AV122" i="41"/>
  <c r="AU122" i="41"/>
  <c r="AT122" i="41"/>
  <c r="AY121" i="41"/>
  <c r="AX121" i="41"/>
  <c r="AW121" i="41"/>
  <c r="AV121" i="41"/>
  <c r="AU121" i="41"/>
  <c r="AT121" i="41"/>
  <c r="AY120" i="41"/>
  <c r="AX120" i="41"/>
  <c r="AW120" i="41"/>
  <c r="AV120" i="41"/>
  <c r="AU120" i="41"/>
  <c r="AT120" i="41"/>
  <c r="AZ119" i="41"/>
  <c r="AY119" i="41"/>
  <c r="AX119" i="41"/>
  <c r="AW119" i="41"/>
  <c r="AV119" i="41"/>
  <c r="AU119" i="41"/>
  <c r="AT119" i="41"/>
  <c r="AY118" i="41"/>
  <c r="AX118" i="41"/>
  <c r="AW118" i="41"/>
  <c r="AV118" i="41"/>
  <c r="AU118" i="41"/>
  <c r="AT118" i="41"/>
  <c r="AY117" i="41"/>
  <c r="AX117" i="41"/>
  <c r="AW117" i="41"/>
  <c r="AV117" i="41"/>
  <c r="AU117" i="41"/>
  <c r="AT117" i="41"/>
  <c r="AY116" i="41"/>
  <c r="AX116" i="41"/>
  <c r="AW116" i="41"/>
  <c r="AV116" i="41"/>
  <c r="AU116" i="41"/>
  <c r="AT116" i="41"/>
  <c r="AZ116" i="41" s="1"/>
  <c r="AY115" i="41"/>
  <c r="AX115" i="41"/>
  <c r="AW115" i="41"/>
  <c r="AV115" i="41"/>
  <c r="AU115" i="41"/>
  <c r="AT115" i="41"/>
  <c r="AY114" i="41"/>
  <c r="AX114" i="41"/>
  <c r="AW114" i="41"/>
  <c r="AV114" i="41"/>
  <c r="AU114" i="41"/>
  <c r="AT114" i="41"/>
  <c r="AY113" i="41"/>
  <c r="AX113" i="41"/>
  <c r="AW113" i="41"/>
  <c r="AV113" i="41"/>
  <c r="AU113" i="41"/>
  <c r="AT113" i="41"/>
  <c r="AY112" i="41"/>
  <c r="AX112" i="41"/>
  <c r="AW112" i="41"/>
  <c r="AV112" i="41"/>
  <c r="AU112" i="41"/>
  <c r="AT112" i="41"/>
  <c r="AZ112" i="41" s="1"/>
  <c r="AY111" i="41"/>
  <c r="AX111" i="41"/>
  <c r="AW111" i="41"/>
  <c r="AV111" i="41"/>
  <c r="AU111" i="41"/>
  <c r="AT111" i="41"/>
  <c r="AZ111" i="41" s="1"/>
  <c r="AY110" i="41"/>
  <c r="AX110" i="41"/>
  <c r="AW110" i="41"/>
  <c r="AV110" i="41"/>
  <c r="AU110" i="41"/>
  <c r="AT110" i="41"/>
  <c r="AY109" i="41"/>
  <c r="AX109" i="41"/>
  <c r="AW109" i="41"/>
  <c r="AV109" i="41"/>
  <c r="AU109" i="41"/>
  <c r="AT109" i="41"/>
  <c r="AY108" i="41"/>
  <c r="AX108" i="41"/>
  <c r="AW108" i="41"/>
  <c r="AV108" i="41"/>
  <c r="AU108" i="41"/>
  <c r="AT108" i="41"/>
  <c r="AY107" i="41"/>
  <c r="AX107" i="41"/>
  <c r="AW107" i="41"/>
  <c r="AV107" i="41"/>
  <c r="AU107" i="41"/>
  <c r="AT107" i="41"/>
  <c r="AY106" i="41"/>
  <c r="AX106" i="41"/>
  <c r="AW106" i="41"/>
  <c r="AV106" i="41"/>
  <c r="AU106" i="41"/>
  <c r="AT106" i="41"/>
  <c r="AY105" i="41"/>
  <c r="AX105" i="41"/>
  <c r="AW105" i="41"/>
  <c r="AV105" i="41"/>
  <c r="AU105" i="41"/>
  <c r="AT105" i="41"/>
  <c r="AY104" i="41"/>
  <c r="AX104" i="41"/>
  <c r="AW104" i="41"/>
  <c r="AV104" i="41"/>
  <c r="AU104" i="41"/>
  <c r="AT104" i="41"/>
  <c r="AY103" i="41"/>
  <c r="AX103" i="41"/>
  <c r="AW103" i="41"/>
  <c r="AV103" i="41"/>
  <c r="AU103" i="41"/>
  <c r="AT103" i="41"/>
  <c r="AZ103" i="41" s="1"/>
  <c r="AY102" i="41"/>
  <c r="AX102" i="41"/>
  <c r="AW102" i="41"/>
  <c r="AV102" i="41"/>
  <c r="AU102" i="41"/>
  <c r="AT102" i="41"/>
  <c r="AY101" i="41"/>
  <c r="AX101" i="41"/>
  <c r="AW101" i="41"/>
  <c r="AV101" i="41"/>
  <c r="AU101" i="41"/>
  <c r="AT101" i="41"/>
  <c r="AY100" i="41"/>
  <c r="AX100" i="41"/>
  <c r="AW100" i="41"/>
  <c r="AV100" i="41"/>
  <c r="AU100" i="41"/>
  <c r="AT100" i="41"/>
  <c r="AY99" i="41"/>
  <c r="AX99" i="41"/>
  <c r="AW99" i="41"/>
  <c r="AV99" i="41"/>
  <c r="AU99" i="41"/>
  <c r="AT99" i="41"/>
  <c r="AZ99" i="41" s="1"/>
  <c r="AY98" i="41"/>
  <c r="AX98" i="41"/>
  <c r="AW98" i="41"/>
  <c r="AV98" i="41"/>
  <c r="AU98" i="41"/>
  <c r="AZ98" i="41" s="1"/>
  <c r="AT98" i="41"/>
  <c r="AY97" i="41"/>
  <c r="AX97" i="41"/>
  <c r="AW97" i="41"/>
  <c r="AV97" i="41"/>
  <c r="AU97" i="41"/>
  <c r="AT97" i="41"/>
  <c r="AY96" i="41"/>
  <c r="AX96" i="41"/>
  <c r="AW96" i="41"/>
  <c r="AV96" i="41"/>
  <c r="AU96" i="41"/>
  <c r="AT96" i="41"/>
  <c r="AY95" i="41"/>
  <c r="AX95" i="41"/>
  <c r="AW95" i="41"/>
  <c r="AV95" i="41"/>
  <c r="AU95" i="41"/>
  <c r="AT95" i="41"/>
  <c r="AZ95" i="41" s="1"/>
  <c r="AY94" i="41"/>
  <c r="AX94" i="41"/>
  <c r="AW94" i="41"/>
  <c r="AV94" i="41"/>
  <c r="AU94" i="41"/>
  <c r="AT94" i="41"/>
  <c r="AY93" i="41"/>
  <c r="AX93" i="41"/>
  <c r="AW93" i="41"/>
  <c r="AV93" i="41"/>
  <c r="AU93" i="41"/>
  <c r="AT93" i="41"/>
  <c r="AY92" i="41"/>
  <c r="AX92" i="41"/>
  <c r="AW92" i="41"/>
  <c r="AV92" i="41"/>
  <c r="AU92" i="41"/>
  <c r="AT92" i="41"/>
  <c r="AY91" i="41"/>
  <c r="AX91" i="41"/>
  <c r="AW91" i="41"/>
  <c r="AV91" i="41"/>
  <c r="AU91" i="41"/>
  <c r="AT91" i="41"/>
  <c r="AY90" i="41"/>
  <c r="AX90" i="41"/>
  <c r="AW90" i="41"/>
  <c r="AV90" i="41"/>
  <c r="AU90" i="41"/>
  <c r="AT90" i="41"/>
  <c r="AY89" i="41"/>
  <c r="AX89" i="41"/>
  <c r="AW89" i="41"/>
  <c r="AV89" i="41"/>
  <c r="AU89" i="41"/>
  <c r="AT89" i="41"/>
  <c r="AY88" i="41"/>
  <c r="AX88" i="41"/>
  <c r="AW88" i="41"/>
  <c r="AV88" i="41"/>
  <c r="AU88" i="41"/>
  <c r="AT88" i="41"/>
  <c r="AY87" i="41"/>
  <c r="AX87" i="41"/>
  <c r="AW87" i="41"/>
  <c r="AV87" i="41"/>
  <c r="AU87" i="41"/>
  <c r="AT87" i="41"/>
  <c r="AZ87" i="41" s="1"/>
  <c r="AY86" i="41"/>
  <c r="AX86" i="41"/>
  <c r="AW86" i="41"/>
  <c r="AV86" i="41"/>
  <c r="AU86" i="41"/>
  <c r="AT86" i="41"/>
  <c r="AZ86" i="41" s="1"/>
  <c r="AY85" i="41"/>
  <c r="AX85" i="41"/>
  <c r="AW85" i="41"/>
  <c r="AV85" i="41"/>
  <c r="AU85" i="41"/>
  <c r="AZ85" i="41" s="1"/>
  <c r="AT85" i="41"/>
  <c r="AY84" i="41"/>
  <c r="AX84" i="41"/>
  <c r="AW84" i="41"/>
  <c r="AV84" i="41"/>
  <c r="AU84" i="41"/>
  <c r="AT84" i="41"/>
  <c r="AY83" i="41"/>
  <c r="AX83" i="41"/>
  <c r="AW83" i="41"/>
  <c r="AV83" i="41"/>
  <c r="AU83" i="41"/>
  <c r="AT83" i="41"/>
  <c r="AY82" i="41"/>
  <c r="AX82" i="41"/>
  <c r="AW82" i="41"/>
  <c r="AV82" i="41"/>
  <c r="AU82" i="41"/>
  <c r="AT82" i="41"/>
  <c r="AY81" i="41"/>
  <c r="AX81" i="41"/>
  <c r="AW81" i="41"/>
  <c r="AV81" i="41"/>
  <c r="AU81" i="41"/>
  <c r="AT81" i="41"/>
  <c r="AY80" i="41"/>
  <c r="AX80" i="41"/>
  <c r="AW80" i="41"/>
  <c r="AV80" i="41"/>
  <c r="AU80" i="41"/>
  <c r="AT80" i="41"/>
  <c r="AY79" i="41"/>
  <c r="AX79" i="41"/>
  <c r="AW79" i="41"/>
  <c r="AZ79" i="41" s="1"/>
  <c r="AV79" i="41"/>
  <c r="AU79" i="41"/>
  <c r="AT79" i="41"/>
  <c r="AY78" i="41"/>
  <c r="AX78" i="41"/>
  <c r="AW78" i="41"/>
  <c r="AV78" i="41"/>
  <c r="AU78" i="41"/>
  <c r="AT78" i="41"/>
  <c r="AY77" i="41"/>
  <c r="AX77" i="41"/>
  <c r="AW77" i="41"/>
  <c r="AV77" i="41"/>
  <c r="AU77" i="41"/>
  <c r="AT77" i="41"/>
  <c r="AY76" i="41"/>
  <c r="AX76" i="41"/>
  <c r="AW76" i="41"/>
  <c r="AV76" i="41"/>
  <c r="AU76" i="41"/>
  <c r="AT76" i="41"/>
  <c r="AY75" i="41"/>
  <c r="AX75" i="41"/>
  <c r="AW75" i="41"/>
  <c r="AV75" i="41"/>
  <c r="AU75" i="41"/>
  <c r="AT75" i="41"/>
  <c r="AY74" i="41"/>
  <c r="AX74" i="41"/>
  <c r="AW74" i="41"/>
  <c r="AV74" i="41"/>
  <c r="AU74" i="41"/>
  <c r="AZ74" i="41" s="1"/>
  <c r="AT74" i="41"/>
  <c r="AY73" i="41"/>
  <c r="AX73" i="41"/>
  <c r="AW73" i="41"/>
  <c r="AV73" i="41"/>
  <c r="AU73" i="41"/>
  <c r="AT73" i="41"/>
  <c r="AY72" i="41"/>
  <c r="AX72" i="41"/>
  <c r="AW72" i="41"/>
  <c r="AV72" i="41"/>
  <c r="AU72" i="41"/>
  <c r="AT72" i="41"/>
  <c r="AY71" i="41"/>
  <c r="AX71" i="41"/>
  <c r="AZ71" i="41" s="1"/>
  <c r="AW71" i="41"/>
  <c r="AV71" i="41"/>
  <c r="AU71" i="41"/>
  <c r="AT71" i="41"/>
  <c r="AY70" i="41"/>
  <c r="AX70" i="41"/>
  <c r="AW70" i="41"/>
  <c r="AV70" i="41"/>
  <c r="AU70" i="41"/>
  <c r="AT70" i="41"/>
  <c r="AY69" i="41"/>
  <c r="AX69" i="41"/>
  <c r="AW69" i="41"/>
  <c r="AV69" i="41"/>
  <c r="AU69" i="41"/>
  <c r="AT69" i="41"/>
  <c r="AY68" i="41"/>
  <c r="AX68" i="41"/>
  <c r="AW68" i="41"/>
  <c r="AV68" i="41"/>
  <c r="AU68" i="41"/>
  <c r="AT68" i="41"/>
  <c r="AY67" i="41"/>
  <c r="AX67" i="41"/>
  <c r="AW67" i="41"/>
  <c r="AV67" i="41"/>
  <c r="AU67" i="41"/>
  <c r="AT67" i="41"/>
  <c r="AY66" i="41"/>
  <c r="AX66" i="41"/>
  <c r="AW66" i="41"/>
  <c r="AV66" i="41"/>
  <c r="AU66" i="41"/>
  <c r="AT66" i="41"/>
  <c r="AY65" i="41"/>
  <c r="AX65" i="41"/>
  <c r="AW65" i="41"/>
  <c r="AV65" i="41"/>
  <c r="AU65" i="41"/>
  <c r="AT65" i="41"/>
  <c r="AZ65" i="41" s="1"/>
  <c r="AY64" i="41"/>
  <c r="AX64" i="41"/>
  <c r="AW64" i="41"/>
  <c r="AV64" i="41"/>
  <c r="AU64" i="41"/>
  <c r="AT64" i="41"/>
  <c r="AY63" i="41"/>
  <c r="AX63" i="41"/>
  <c r="AW63" i="41"/>
  <c r="AV63" i="41"/>
  <c r="AU63" i="41"/>
  <c r="AT63" i="41"/>
  <c r="AZ63" i="41" s="1"/>
  <c r="AY62" i="41"/>
  <c r="AX62" i="41"/>
  <c r="AW62" i="41"/>
  <c r="AV62" i="41"/>
  <c r="AU62" i="41"/>
  <c r="AT62" i="41"/>
  <c r="AY61" i="41"/>
  <c r="AX61" i="41"/>
  <c r="AW61" i="41"/>
  <c r="AV61" i="41"/>
  <c r="AU61" i="41"/>
  <c r="AT61" i="41"/>
  <c r="AY60" i="41"/>
  <c r="AX60" i="41"/>
  <c r="AW60" i="41"/>
  <c r="AV60" i="41"/>
  <c r="AU60" i="41"/>
  <c r="AT60" i="41"/>
  <c r="AY59" i="41"/>
  <c r="AX59" i="41"/>
  <c r="AW59" i="41"/>
  <c r="AV59" i="41"/>
  <c r="AU59" i="41"/>
  <c r="AT59" i="41"/>
  <c r="AY58" i="41"/>
  <c r="AX58" i="41"/>
  <c r="AW58" i="41"/>
  <c r="AV58" i="41"/>
  <c r="AU58" i="41"/>
  <c r="AT58" i="41"/>
  <c r="AY57" i="41"/>
  <c r="AX57" i="41"/>
  <c r="AW57" i="41"/>
  <c r="AV57" i="41"/>
  <c r="AU57" i="41"/>
  <c r="AT57" i="41"/>
  <c r="AY56" i="41"/>
  <c r="AX56" i="41"/>
  <c r="AW56" i="41"/>
  <c r="AV56" i="41"/>
  <c r="AU56" i="41"/>
  <c r="AT56" i="41"/>
  <c r="AZ55" i="41"/>
  <c r="AY55" i="41"/>
  <c r="AX55" i="41"/>
  <c r="AW55" i="41"/>
  <c r="AV55" i="41"/>
  <c r="AU55" i="41"/>
  <c r="AT55" i="41"/>
  <c r="AY54" i="41"/>
  <c r="AX54" i="41"/>
  <c r="AW54" i="41"/>
  <c r="AV54" i="41"/>
  <c r="AU54" i="41"/>
  <c r="AT54" i="41"/>
  <c r="AY53" i="41"/>
  <c r="AX53" i="41"/>
  <c r="AW53" i="41"/>
  <c r="AV53" i="41"/>
  <c r="AU53" i="41"/>
  <c r="AT53" i="41"/>
  <c r="AY52" i="41"/>
  <c r="AX52" i="41"/>
  <c r="AW52" i="41"/>
  <c r="AV52" i="41"/>
  <c r="AU52" i="41"/>
  <c r="AT52" i="41"/>
  <c r="AZ52" i="41" s="1"/>
  <c r="AY51" i="41"/>
  <c r="AX51" i="41"/>
  <c r="AW51" i="41"/>
  <c r="AV51" i="41"/>
  <c r="AU51" i="41"/>
  <c r="AT51" i="41"/>
  <c r="AY50" i="41"/>
  <c r="AX50" i="41"/>
  <c r="AW50" i="41"/>
  <c r="AV50" i="41"/>
  <c r="AU50" i="41"/>
  <c r="AT50" i="41"/>
  <c r="AY49" i="41"/>
  <c r="AX49" i="41"/>
  <c r="AW49" i="41"/>
  <c r="AV49" i="41"/>
  <c r="AU49" i="41"/>
  <c r="AT49" i="41"/>
  <c r="AY48" i="41"/>
  <c r="AX48" i="41"/>
  <c r="AW48" i="41"/>
  <c r="AV48" i="41"/>
  <c r="AU48" i="41"/>
  <c r="AT48" i="41"/>
  <c r="AZ48" i="41" s="1"/>
  <c r="AY47" i="41"/>
  <c r="AX47" i="41"/>
  <c r="AW47" i="41"/>
  <c r="AV47" i="41"/>
  <c r="AU47" i="41"/>
  <c r="AT47" i="41"/>
  <c r="AZ47" i="41" s="1"/>
  <c r="AY46" i="41"/>
  <c r="AX46" i="41"/>
  <c r="AW46" i="41"/>
  <c r="AV46" i="41"/>
  <c r="AU46" i="41"/>
  <c r="AT46" i="41"/>
  <c r="AY45" i="41"/>
  <c r="AX45" i="41"/>
  <c r="AW45" i="41"/>
  <c r="AV45" i="41"/>
  <c r="AU45" i="41"/>
  <c r="AT45" i="41"/>
  <c r="AY44" i="41"/>
  <c r="AX44" i="41"/>
  <c r="AW44" i="41"/>
  <c r="AV44" i="41"/>
  <c r="AU44" i="41"/>
  <c r="AT44" i="41"/>
  <c r="AY43" i="41"/>
  <c r="AX43" i="41"/>
  <c r="AW43" i="41"/>
  <c r="AV43" i="41"/>
  <c r="AU43" i="41"/>
  <c r="AT43" i="41"/>
  <c r="AY42" i="41"/>
  <c r="AX42" i="41"/>
  <c r="AW42" i="41"/>
  <c r="AV42" i="41"/>
  <c r="AU42" i="41"/>
  <c r="AT42" i="41"/>
  <c r="AY41" i="41"/>
  <c r="AX41" i="41"/>
  <c r="AW41" i="41"/>
  <c r="AV41" i="41"/>
  <c r="AU41" i="41"/>
  <c r="AT41" i="41"/>
  <c r="AY40" i="41"/>
  <c r="AX40" i="41"/>
  <c r="AW40" i="41"/>
  <c r="AV40" i="41"/>
  <c r="AU40" i="41"/>
  <c r="AT40" i="41"/>
  <c r="AY39" i="41"/>
  <c r="AX39" i="41"/>
  <c r="AW39" i="41"/>
  <c r="AV39" i="41"/>
  <c r="AU39" i="41"/>
  <c r="AT39" i="41"/>
  <c r="AZ39" i="41" s="1"/>
  <c r="AY38" i="41"/>
  <c r="AX38" i="41"/>
  <c r="AW38" i="41"/>
  <c r="AV38" i="41"/>
  <c r="AU38" i="41"/>
  <c r="AT38" i="41"/>
  <c r="AY37" i="41"/>
  <c r="AX37" i="41"/>
  <c r="AZ37" i="41" s="1"/>
  <c r="AW37" i="41"/>
  <c r="AV37" i="41"/>
  <c r="AU37" i="41"/>
  <c r="AT37" i="41"/>
  <c r="AY36" i="41"/>
  <c r="AX36" i="41"/>
  <c r="AW36" i="41"/>
  <c r="AV36" i="41"/>
  <c r="AU36" i="41"/>
  <c r="AT36" i="41"/>
  <c r="AY35" i="41"/>
  <c r="AX35" i="41"/>
  <c r="AW35" i="41"/>
  <c r="AV35" i="41"/>
  <c r="AU35" i="41"/>
  <c r="AT35" i="41"/>
  <c r="AZ35" i="41" s="1"/>
  <c r="AY34" i="41"/>
  <c r="AX34" i="41"/>
  <c r="AW34" i="41"/>
  <c r="AV34" i="41"/>
  <c r="AU34" i="41"/>
  <c r="AZ34" i="41" s="1"/>
  <c r="AT34" i="41"/>
  <c r="AY32" i="41"/>
  <c r="AX32" i="41"/>
  <c r="AW32" i="41"/>
  <c r="AV32" i="41"/>
  <c r="AU32" i="41"/>
  <c r="AT32" i="41"/>
  <c r="AY30" i="41"/>
  <c r="AX30" i="41"/>
  <c r="AW30" i="41"/>
  <c r="AV30" i="41"/>
  <c r="AU30" i="41"/>
  <c r="AT30" i="41"/>
  <c r="AY29" i="41"/>
  <c r="AX29" i="41"/>
  <c r="AW29" i="41"/>
  <c r="AV29" i="41"/>
  <c r="AU29" i="41"/>
  <c r="AT29" i="41"/>
  <c r="AZ29" i="41" s="1"/>
  <c r="AY27" i="41"/>
  <c r="AX27" i="41"/>
  <c r="AW27" i="41"/>
  <c r="AV27" i="41"/>
  <c r="AU27" i="41"/>
  <c r="AT27" i="41"/>
  <c r="AY23" i="41"/>
  <c r="AX23" i="41"/>
  <c r="AW23" i="41"/>
  <c r="AV23" i="41"/>
  <c r="AU23" i="41"/>
  <c r="AT23" i="41"/>
  <c r="AY22" i="41"/>
  <c r="AX22" i="41"/>
  <c r="AW22" i="41"/>
  <c r="AV22" i="41"/>
  <c r="AU22" i="41"/>
  <c r="AT22" i="41"/>
  <c r="AY19" i="41"/>
  <c r="AX19" i="41"/>
  <c r="AW19" i="41"/>
  <c r="AV19" i="41"/>
  <c r="AU19" i="41"/>
  <c r="AT19" i="41"/>
  <c r="AY18" i="41"/>
  <c r="AX18" i="41"/>
  <c r="AW18" i="41"/>
  <c r="AV18" i="41"/>
  <c r="AU18" i="41"/>
  <c r="AT18" i="41"/>
  <c r="AY17" i="41"/>
  <c r="AX17" i="41"/>
  <c r="AW17" i="41"/>
  <c r="AV17" i="41"/>
  <c r="AU17" i="41"/>
  <c r="AT17" i="41"/>
  <c r="AY15" i="41"/>
  <c r="AX15" i="41"/>
  <c r="AW15" i="41"/>
  <c r="AV15" i="41"/>
  <c r="AU15" i="41"/>
  <c r="AT15" i="41"/>
  <c r="AY14" i="41"/>
  <c r="AX14" i="41"/>
  <c r="AW14" i="41"/>
  <c r="AV14" i="41"/>
  <c r="AU14" i="41"/>
  <c r="AT14" i="41"/>
  <c r="AZ14" i="41" s="1"/>
  <c r="AY13" i="41"/>
  <c r="AX13" i="41"/>
  <c r="AW13" i="41"/>
  <c r="AV13" i="41"/>
  <c r="AU13" i="41"/>
  <c r="AT13" i="41"/>
  <c r="AZ13" i="41" s="1"/>
  <c r="AI154" i="41"/>
  <c r="AH154" i="41"/>
  <c r="AG154" i="41"/>
  <c r="AF154" i="41"/>
  <c r="AE154" i="41"/>
  <c r="AD154" i="41"/>
  <c r="AI152" i="41"/>
  <c r="AH152" i="41"/>
  <c r="AG152" i="41"/>
  <c r="AF152" i="41"/>
  <c r="AE152" i="41"/>
  <c r="AD152" i="41"/>
  <c r="AI150" i="41"/>
  <c r="AH150" i="41"/>
  <c r="AG150" i="41"/>
  <c r="AF150" i="41"/>
  <c r="AE150" i="41"/>
  <c r="AD150" i="41"/>
  <c r="AI148" i="41"/>
  <c r="AH148" i="41"/>
  <c r="AG148" i="41"/>
  <c r="AF148" i="41"/>
  <c r="AE148" i="41"/>
  <c r="AD148" i="41"/>
  <c r="AI146" i="41"/>
  <c r="AH146" i="41"/>
  <c r="AG146" i="41"/>
  <c r="AF146" i="41"/>
  <c r="AE146" i="41"/>
  <c r="AD146" i="41"/>
  <c r="AI145" i="41"/>
  <c r="AH145" i="41"/>
  <c r="AG145" i="41"/>
  <c r="AF145" i="41"/>
  <c r="AE145" i="41"/>
  <c r="AD145" i="41"/>
  <c r="AI144" i="41"/>
  <c r="AH144" i="41"/>
  <c r="AG144" i="41"/>
  <c r="AJ144" i="41" s="1"/>
  <c r="AF144" i="41"/>
  <c r="AE144" i="41"/>
  <c r="AD144" i="41"/>
  <c r="AI143" i="41"/>
  <c r="AH143" i="41"/>
  <c r="AG143" i="41"/>
  <c r="AF143" i="41"/>
  <c r="AE143" i="41"/>
  <c r="AD143" i="41"/>
  <c r="AI142" i="41"/>
  <c r="AH142" i="41"/>
  <c r="AG142" i="41"/>
  <c r="AF142" i="41"/>
  <c r="AE142" i="41"/>
  <c r="AD142" i="41"/>
  <c r="AI140" i="41"/>
  <c r="AH140" i="41"/>
  <c r="AG140" i="41"/>
  <c r="AF140" i="41"/>
  <c r="AE140" i="41"/>
  <c r="AD140" i="41"/>
  <c r="AI136" i="41"/>
  <c r="AH136" i="41"/>
  <c r="AG136" i="41"/>
  <c r="AF136" i="41"/>
  <c r="AE136" i="41"/>
  <c r="AD136" i="41"/>
  <c r="AI135" i="41"/>
  <c r="AH135" i="41"/>
  <c r="AG135" i="41"/>
  <c r="AF135" i="41"/>
  <c r="AE135" i="41"/>
  <c r="AJ135" i="41" s="1"/>
  <c r="AD135" i="41"/>
  <c r="AI134" i="41"/>
  <c r="AH134" i="41"/>
  <c r="AG134" i="41"/>
  <c r="AF134" i="41"/>
  <c r="AE134" i="41"/>
  <c r="AD134" i="41"/>
  <c r="AI133" i="41"/>
  <c r="AH133" i="41"/>
  <c r="AG133" i="41"/>
  <c r="AF133" i="41"/>
  <c r="AE133" i="41"/>
  <c r="AD133" i="41"/>
  <c r="AI132" i="41"/>
  <c r="AH132" i="41"/>
  <c r="AG132" i="41"/>
  <c r="AF132" i="41"/>
  <c r="AJ132" i="41" s="1"/>
  <c r="AE132" i="41"/>
  <c r="AD132" i="41"/>
  <c r="AI130" i="41"/>
  <c r="AH130" i="41"/>
  <c r="AG130" i="41"/>
  <c r="AF130" i="41"/>
  <c r="AE130" i="41"/>
  <c r="AD130" i="41"/>
  <c r="AI129" i="41"/>
  <c r="AH129" i="41"/>
  <c r="AG129" i="41"/>
  <c r="AF129" i="41"/>
  <c r="AE129" i="41"/>
  <c r="AD129" i="41"/>
  <c r="AI128" i="41"/>
  <c r="AH128" i="41"/>
  <c r="AG128" i="41"/>
  <c r="AF128" i="41"/>
  <c r="AE128" i="41"/>
  <c r="AD128" i="41"/>
  <c r="AI127" i="41"/>
  <c r="AH127" i="41"/>
  <c r="AG127" i="41"/>
  <c r="AF127" i="41"/>
  <c r="AE127" i="41"/>
  <c r="AD127" i="41"/>
  <c r="AI126" i="41"/>
  <c r="AH126" i="41"/>
  <c r="AG126" i="41"/>
  <c r="AF126" i="41"/>
  <c r="AE126" i="41"/>
  <c r="AD126" i="41"/>
  <c r="AI125" i="41"/>
  <c r="AH125" i="41"/>
  <c r="AG125" i="41"/>
  <c r="AF125" i="41"/>
  <c r="AE125" i="41"/>
  <c r="AD125" i="41"/>
  <c r="AJ125" i="41" s="1"/>
  <c r="AI124" i="41"/>
  <c r="AH124" i="41"/>
  <c r="AG124" i="41"/>
  <c r="AF124" i="41"/>
  <c r="AE124" i="41"/>
  <c r="AD124" i="41"/>
  <c r="AI122" i="41"/>
  <c r="AH122" i="41"/>
  <c r="AG122" i="41"/>
  <c r="AF122" i="41"/>
  <c r="AE122" i="41"/>
  <c r="AD122" i="41"/>
  <c r="AJ122" i="41" s="1"/>
  <c r="AI121" i="41"/>
  <c r="AH121" i="41"/>
  <c r="AG121" i="41"/>
  <c r="AF121" i="41"/>
  <c r="AE121" i="41"/>
  <c r="AD121" i="41"/>
  <c r="AI120" i="41"/>
  <c r="AH120" i="41"/>
  <c r="AG120" i="41"/>
  <c r="AF120" i="41"/>
  <c r="AE120" i="41"/>
  <c r="AD120" i="41"/>
  <c r="AI119" i="41"/>
  <c r="AH119" i="41"/>
  <c r="AG119" i="41"/>
  <c r="AF119" i="41"/>
  <c r="AE119" i="41"/>
  <c r="AD119" i="41"/>
  <c r="AI118" i="41"/>
  <c r="AH118" i="41"/>
  <c r="AG118" i="41"/>
  <c r="AF118" i="41"/>
  <c r="AE118" i="41"/>
  <c r="AD118" i="41"/>
  <c r="AI117" i="41"/>
  <c r="AH117" i="41"/>
  <c r="AG117" i="41"/>
  <c r="AF117" i="41"/>
  <c r="AE117" i="41"/>
  <c r="AD117" i="41"/>
  <c r="AI116" i="41"/>
  <c r="AH116" i="41"/>
  <c r="AG116" i="41"/>
  <c r="AF116" i="41"/>
  <c r="AE116" i="41"/>
  <c r="AD116" i="41"/>
  <c r="AI115" i="41"/>
  <c r="AH115" i="41"/>
  <c r="AG115" i="41"/>
  <c r="AF115" i="41"/>
  <c r="AE115" i="41"/>
  <c r="AD115" i="41"/>
  <c r="AJ114" i="41"/>
  <c r="AI114" i="41"/>
  <c r="AH114" i="41"/>
  <c r="AG114" i="41"/>
  <c r="AF114" i="41"/>
  <c r="AE114" i="41"/>
  <c r="AD114" i="41"/>
  <c r="AI113" i="41"/>
  <c r="AH113" i="41"/>
  <c r="AG113" i="41"/>
  <c r="AF113" i="41"/>
  <c r="AE113" i="41"/>
  <c r="AD113" i="41"/>
  <c r="AI111" i="41"/>
  <c r="AH111" i="41"/>
  <c r="AG111" i="41"/>
  <c r="AF111" i="41"/>
  <c r="AE111" i="41"/>
  <c r="AD111" i="41"/>
  <c r="AI109" i="41"/>
  <c r="AH109" i="41"/>
  <c r="AG109" i="41"/>
  <c r="AF109" i="41"/>
  <c r="AE109" i="41"/>
  <c r="AD109" i="41"/>
  <c r="AJ109" i="41" s="1"/>
  <c r="AI108" i="41"/>
  <c r="AH108" i="41"/>
  <c r="AG108" i="41"/>
  <c r="AF108" i="41"/>
  <c r="AE108" i="41"/>
  <c r="AD108" i="41"/>
  <c r="AI107" i="41"/>
  <c r="AH107" i="41"/>
  <c r="AG107" i="41"/>
  <c r="AF107" i="41"/>
  <c r="AE107" i="41"/>
  <c r="AD107" i="41"/>
  <c r="AI106" i="41"/>
  <c r="AH106" i="41"/>
  <c r="AG106" i="41"/>
  <c r="AF106" i="41"/>
  <c r="AE106" i="41"/>
  <c r="AD106" i="41"/>
  <c r="AI105" i="41"/>
  <c r="AH105" i="41"/>
  <c r="AG105" i="41"/>
  <c r="AF105" i="41"/>
  <c r="AE105" i="41"/>
  <c r="AD105" i="41"/>
  <c r="AJ105" i="41" s="1"/>
  <c r="AI104" i="41"/>
  <c r="AH104" i="41"/>
  <c r="AG104" i="41"/>
  <c r="AF104" i="41"/>
  <c r="AE104" i="41"/>
  <c r="AD104" i="41"/>
  <c r="AJ104" i="41" s="1"/>
  <c r="AI103" i="41"/>
  <c r="AH103" i="41"/>
  <c r="AG103" i="41"/>
  <c r="AF103" i="41"/>
  <c r="AE103" i="41"/>
  <c r="AD103" i="41"/>
  <c r="AI102" i="41"/>
  <c r="AH102" i="41"/>
  <c r="AG102" i="41"/>
  <c r="AF102" i="41"/>
  <c r="AE102" i="41"/>
  <c r="AD102" i="41"/>
  <c r="AI101" i="41"/>
  <c r="AH101" i="41"/>
  <c r="AG101" i="41"/>
  <c r="AF101" i="41"/>
  <c r="AE101" i="41"/>
  <c r="AD101" i="41"/>
  <c r="AI100" i="41"/>
  <c r="AH100" i="41"/>
  <c r="AG100" i="41"/>
  <c r="AF100" i="41"/>
  <c r="AE100" i="41"/>
  <c r="AD100" i="41"/>
  <c r="AI96" i="41"/>
  <c r="AH96" i="41"/>
  <c r="AG96" i="41"/>
  <c r="AF96" i="41"/>
  <c r="AE96" i="41"/>
  <c r="AD96" i="41"/>
  <c r="AI93" i="41"/>
  <c r="AH93" i="41"/>
  <c r="AG93" i="41"/>
  <c r="AF93" i="41"/>
  <c r="AE93" i="41"/>
  <c r="AD93" i="41"/>
  <c r="AI91" i="41"/>
  <c r="AH91" i="41"/>
  <c r="AG91" i="41"/>
  <c r="AF91" i="41"/>
  <c r="AE91" i="41"/>
  <c r="AD91" i="41"/>
  <c r="AI90" i="41"/>
  <c r="AH90" i="41"/>
  <c r="AG90" i="41"/>
  <c r="AF90" i="41"/>
  <c r="AE90" i="41"/>
  <c r="AD90" i="41"/>
  <c r="AJ90" i="41" s="1"/>
  <c r="AI89" i="41"/>
  <c r="AH89" i="41"/>
  <c r="AG89" i="41"/>
  <c r="AF89" i="41"/>
  <c r="AE89" i="41"/>
  <c r="AD89" i="41"/>
  <c r="AI88" i="41"/>
  <c r="AH88" i="41"/>
  <c r="AG88" i="41"/>
  <c r="AF88" i="41"/>
  <c r="AE88" i="41"/>
  <c r="AD88" i="41"/>
  <c r="AI87" i="41"/>
  <c r="AH87" i="41"/>
  <c r="AG87" i="41"/>
  <c r="AF87" i="41"/>
  <c r="AE87" i="41"/>
  <c r="AD87" i="41"/>
  <c r="AI86" i="41"/>
  <c r="AH86" i="41"/>
  <c r="AG86" i="41"/>
  <c r="AF86" i="41"/>
  <c r="AE86" i="41"/>
  <c r="AD86" i="41"/>
  <c r="AJ86" i="41" s="1"/>
  <c r="AI85" i="41"/>
  <c r="AH85" i="41"/>
  <c r="AG85" i="41"/>
  <c r="AF85" i="41"/>
  <c r="AE85" i="41"/>
  <c r="AJ85" i="41" s="1"/>
  <c r="AD85" i="41"/>
  <c r="AI84" i="41"/>
  <c r="AH84" i="41"/>
  <c r="AG84" i="41"/>
  <c r="AF84" i="41"/>
  <c r="AE84" i="41"/>
  <c r="AD84" i="41"/>
  <c r="AI83" i="41"/>
  <c r="AH83" i="41"/>
  <c r="AG83" i="41"/>
  <c r="AF83" i="41"/>
  <c r="AE83" i="41"/>
  <c r="AD83" i="41"/>
  <c r="AI82" i="41"/>
  <c r="AH82" i="41"/>
  <c r="AG82" i="41"/>
  <c r="AF82" i="41"/>
  <c r="AE82" i="41"/>
  <c r="AD82" i="41"/>
  <c r="AJ82" i="41" s="1"/>
  <c r="AI79" i="41"/>
  <c r="AH79" i="41"/>
  <c r="AG79" i="41"/>
  <c r="AF79" i="41"/>
  <c r="AE79" i="41"/>
  <c r="AD79" i="41"/>
  <c r="AI78" i="41"/>
  <c r="AH78" i="41"/>
  <c r="AG78" i="41"/>
  <c r="AF78" i="41"/>
  <c r="AE78" i="41"/>
  <c r="AD78" i="41"/>
  <c r="AI76" i="41"/>
  <c r="AH76" i="41"/>
  <c r="AG76" i="41"/>
  <c r="AF76" i="41"/>
  <c r="AE76" i="41"/>
  <c r="AD76" i="41"/>
  <c r="AI74" i="41"/>
  <c r="AH74" i="41"/>
  <c r="AG74" i="41"/>
  <c r="AF74" i="41"/>
  <c r="AE74" i="41"/>
  <c r="AD74" i="41"/>
  <c r="AI71" i="41"/>
  <c r="AH71" i="41"/>
  <c r="AG71" i="41"/>
  <c r="AF71" i="41"/>
  <c r="AE71" i="41"/>
  <c r="AD71" i="41"/>
  <c r="AI70" i="41"/>
  <c r="AH70" i="41"/>
  <c r="AG70" i="41"/>
  <c r="AF70" i="41"/>
  <c r="AE70" i="41"/>
  <c r="AD70" i="41"/>
  <c r="AI69" i="41"/>
  <c r="AH69" i="41"/>
  <c r="AG69" i="41"/>
  <c r="AF69" i="41"/>
  <c r="AE69" i="41"/>
  <c r="AD69" i="41"/>
  <c r="AI66" i="41"/>
  <c r="AH66" i="41"/>
  <c r="AG66" i="41"/>
  <c r="AF66" i="41"/>
  <c r="AE66" i="41"/>
  <c r="AD66" i="41"/>
  <c r="AJ66" i="41" s="1"/>
  <c r="AI65" i="41"/>
  <c r="AH65" i="41"/>
  <c r="AG65" i="41"/>
  <c r="AF65" i="41"/>
  <c r="AE65" i="41"/>
  <c r="AD65" i="41"/>
  <c r="AJ65" i="41" s="1"/>
  <c r="AI64" i="41"/>
  <c r="AH64" i="41"/>
  <c r="AG64" i="41"/>
  <c r="AF64" i="41"/>
  <c r="AE64" i="41"/>
  <c r="AJ64" i="41" s="1"/>
  <c r="AD64" i="41"/>
  <c r="AI62" i="41"/>
  <c r="AH62" i="41"/>
  <c r="AG62" i="41"/>
  <c r="AF62" i="41"/>
  <c r="AE62" i="41"/>
  <c r="AD62" i="41"/>
  <c r="AI60" i="41"/>
  <c r="AH60" i="41"/>
  <c r="AG60" i="41"/>
  <c r="AF60" i="41"/>
  <c r="AE60" i="41"/>
  <c r="AD60" i="41"/>
  <c r="AI59" i="41"/>
  <c r="AH59" i="41"/>
  <c r="AG59" i="41"/>
  <c r="AF59" i="41"/>
  <c r="AE59" i="41"/>
  <c r="AD59" i="41"/>
  <c r="AI58" i="41"/>
  <c r="AH58" i="41"/>
  <c r="AG58" i="41"/>
  <c r="AF58" i="41"/>
  <c r="AE58" i="41"/>
  <c r="AD58" i="41"/>
  <c r="AI57" i="41"/>
  <c r="AH57" i="41"/>
  <c r="AG57" i="41"/>
  <c r="AF57" i="41"/>
  <c r="AE57" i="41"/>
  <c r="AD57" i="41"/>
  <c r="AI54" i="41"/>
  <c r="AH54" i="41"/>
  <c r="AG54" i="41"/>
  <c r="AJ54" i="41" s="1"/>
  <c r="AF54" i="41"/>
  <c r="AE54" i="41"/>
  <c r="AD54" i="41"/>
  <c r="AI52" i="41"/>
  <c r="AH52" i="41"/>
  <c r="AG52" i="41"/>
  <c r="AF52" i="41"/>
  <c r="AE52" i="41"/>
  <c r="AD52" i="41"/>
  <c r="AI51" i="41"/>
  <c r="AH51" i="41"/>
  <c r="AG51" i="41"/>
  <c r="AF51" i="41"/>
  <c r="AE51" i="41"/>
  <c r="AD51" i="41"/>
  <c r="AI49" i="41"/>
  <c r="AH49" i="41"/>
  <c r="AG49" i="41"/>
  <c r="AF49" i="41"/>
  <c r="AE49" i="41"/>
  <c r="AD49" i="41"/>
  <c r="AI48" i="41"/>
  <c r="AH48" i="41"/>
  <c r="AG48" i="41"/>
  <c r="AF48" i="41"/>
  <c r="AE48" i="41"/>
  <c r="AD48" i="41"/>
  <c r="AI46" i="41"/>
  <c r="AH46" i="41"/>
  <c r="AG46" i="41"/>
  <c r="AF46" i="41"/>
  <c r="AE46" i="41"/>
  <c r="AJ46" i="41" s="1"/>
  <c r="AD46" i="41"/>
  <c r="AI43" i="41"/>
  <c r="AH43" i="41"/>
  <c r="AG43" i="41"/>
  <c r="AF43" i="41"/>
  <c r="AE43" i="41"/>
  <c r="AD43" i="41"/>
  <c r="AI40" i="41"/>
  <c r="AH40" i="41"/>
  <c r="AG40" i="41"/>
  <c r="AF40" i="41"/>
  <c r="AE40" i="41"/>
  <c r="AD40" i="41"/>
  <c r="AI37" i="41"/>
  <c r="AH37" i="41"/>
  <c r="AG37" i="41"/>
  <c r="AF37" i="41"/>
  <c r="AJ37" i="41" s="1"/>
  <c r="AE37" i="41"/>
  <c r="AD37" i="41"/>
  <c r="AI34" i="41"/>
  <c r="AH34" i="41"/>
  <c r="AG34" i="41"/>
  <c r="AF34" i="41"/>
  <c r="AE34" i="41"/>
  <c r="AD34" i="41"/>
  <c r="AI32" i="41"/>
  <c r="AH32" i="41"/>
  <c r="AG32" i="41"/>
  <c r="AF32" i="41"/>
  <c r="AE32" i="41"/>
  <c r="AD32" i="41"/>
  <c r="AI30" i="41"/>
  <c r="AH30" i="41"/>
  <c r="AG30" i="41"/>
  <c r="AF30" i="41"/>
  <c r="AE30" i="41"/>
  <c r="AD30" i="41"/>
  <c r="AI29" i="41"/>
  <c r="AH29" i="41"/>
  <c r="AG29" i="41"/>
  <c r="AF29" i="41"/>
  <c r="AE29" i="41"/>
  <c r="AD29" i="41"/>
  <c r="AI27" i="41"/>
  <c r="AH27" i="41"/>
  <c r="AG27" i="41"/>
  <c r="AF27" i="41"/>
  <c r="AE27" i="41"/>
  <c r="AD27" i="41"/>
  <c r="AI23" i="41"/>
  <c r="AH23" i="41"/>
  <c r="AG23" i="41"/>
  <c r="AF23" i="41"/>
  <c r="AE23" i="41"/>
  <c r="AD23" i="41"/>
  <c r="AJ23" i="41" s="1"/>
  <c r="AI22" i="41"/>
  <c r="AH22" i="41"/>
  <c r="AG22" i="41"/>
  <c r="AF22" i="41"/>
  <c r="AE22" i="41"/>
  <c r="AD22" i="41"/>
  <c r="AI19" i="41"/>
  <c r="AH19" i="41"/>
  <c r="AG19" i="41"/>
  <c r="AF19" i="41"/>
  <c r="AE19" i="41"/>
  <c r="AD19" i="41"/>
  <c r="AJ19" i="41" s="1"/>
  <c r="AI18" i="41"/>
  <c r="AH18" i="41"/>
  <c r="AG18" i="41"/>
  <c r="AF18" i="41"/>
  <c r="AE18" i="41"/>
  <c r="AD18" i="41"/>
  <c r="AI17" i="41"/>
  <c r="AH17" i="41"/>
  <c r="AG17" i="41"/>
  <c r="AF17" i="41"/>
  <c r="AE17" i="41"/>
  <c r="AD17" i="41"/>
  <c r="AI15" i="41"/>
  <c r="AH15" i="41"/>
  <c r="AG15" i="41"/>
  <c r="AF15" i="41"/>
  <c r="AE15" i="41"/>
  <c r="AD15" i="41"/>
  <c r="AI14" i="41"/>
  <c r="AH14" i="41"/>
  <c r="AG14" i="41"/>
  <c r="AF14" i="41"/>
  <c r="AE14" i="41"/>
  <c r="AD14" i="41"/>
  <c r="AI13" i="41"/>
  <c r="AH13" i="41"/>
  <c r="AG13" i="41"/>
  <c r="AF13" i="41"/>
  <c r="AE13" i="41"/>
  <c r="AD13" i="41"/>
  <c r="S154" i="41"/>
  <c r="R154" i="41"/>
  <c r="Q154" i="41"/>
  <c r="P154" i="41"/>
  <c r="O154" i="41"/>
  <c r="T154" i="41" s="1"/>
  <c r="N154" i="41"/>
  <c r="S152" i="41"/>
  <c r="R152" i="41"/>
  <c r="Q152" i="41"/>
  <c r="P152" i="41"/>
  <c r="O152" i="41"/>
  <c r="N152" i="41"/>
  <c r="S150" i="41"/>
  <c r="R150" i="41"/>
  <c r="Q150" i="41"/>
  <c r="P150" i="41"/>
  <c r="O150" i="41"/>
  <c r="N150" i="41"/>
  <c r="S148" i="41"/>
  <c r="R148" i="41"/>
  <c r="Q148" i="41"/>
  <c r="P148" i="41"/>
  <c r="T148" i="41" s="1"/>
  <c r="O148" i="41"/>
  <c r="N148" i="41"/>
  <c r="S146" i="41"/>
  <c r="R146" i="41"/>
  <c r="Q146" i="41"/>
  <c r="P146" i="41"/>
  <c r="O146" i="41"/>
  <c r="N146" i="41"/>
  <c r="S145" i="41"/>
  <c r="R145" i="41"/>
  <c r="Q145" i="41"/>
  <c r="P145" i="41"/>
  <c r="O145" i="41"/>
  <c r="N145" i="41"/>
  <c r="S144" i="41"/>
  <c r="R144" i="41"/>
  <c r="Q144" i="41"/>
  <c r="P144" i="41"/>
  <c r="O144" i="41"/>
  <c r="N144" i="41"/>
  <c r="S143" i="41"/>
  <c r="R143" i="41"/>
  <c r="Q143" i="41"/>
  <c r="P143" i="41"/>
  <c r="O143" i="41"/>
  <c r="N143" i="41"/>
  <c r="S142" i="41"/>
  <c r="R142" i="41"/>
  <c r="Q142" i="41"/>
  <c r="P142" i="41"/>
  <c r="O142" i="41"/>
  <c r="N142" i="41"/>
  <c r="S140" i="41"/>
  <c r="R140" i="41"/>
  <c r="Q140" i="41"/>
  <c r="P140" i="41"/>
  <c r="O140" i="41"/>
  <c r="N140" i="41"/>
  <c r="T140" i="41" s="1"/>
  <c r="S136" i="41"/>
  <c r="R136" i="41"/>
  <c r="Q136" i="41"/>
  <c r="P136" i="41"/>
  <c r="O136" i="41"/>
  <c r="N136" i="41"/>
  <c r="S135" i="41"/>
  <c r="R135" i="41"/>
  <c r="Q135" i="41"/>
  <c r="P135" i="41"/>
  <c r="O135" i="41"/>
  <c r="N135" i="41"/>
  <c r="T135" i="41" s="1"/>
  <c r="S134" i="41"/>
  <c r="R134" i="41"/>
  <c r="Q134" i="41"/>
  <c r="P134" i="41"/>
  <c r="O134" i="41"/>
  <c r="N134" i="41"/>
  <c r="S133" i="41"/>
  <c r="R133" i="41"/>
  <c r="Q133" i="41"/>
  <c r="P133" i="41"/>
  <c r="O133" i="41"/>
  <c r="N133" i="41"/>
  <c r="S132" i="41"/>
  <c r="R132" i="41"/>
  <c r="Q132" i="41"/>
  <c r="P132" i="41"/>
  <c r="O132" i="41"/>
  <c r="N132" i="41"/>
  <c r="S130" i="41"/>
  <c r="R130" i="41"/>
  <c r="Q130" i="41"/>
  <c r="P130" i="41"/>
  <c r="O130" i="41"/>
  <c r="N130" i="41"/>
  <c r="S129" i="41"/>
  <c r="R129" i="41"/>
  <c r="Q129" i="41"/>
  <c r="P129" i="41"/>
  <c r="O129" i="41"/>
  <c r="N129" i="41"/>
  <c r="S128" i="41"/>
  <c r="R128" i="41"/>
  <c r="Q128" i="41"/>
  <c r="P128" i="41"/>
  <c r="O128" i="41"/>
  <c r="N128" i="41"/>
  <c r="S127" i="41"/>
  <c r="R127" i="41"/>
  <c r="Q127" i="41"/>
  <c r="P127" i="41"/>
  <c r="O127" i="41"/>
  <c r="N127" i="41"/>
  <c r="T126" i="41"/>
  <c r="S126" i="41"/>
  <c r="R126" i="41"/>
  <c r="Q126" i="41"/>
  <c r="P126" i="41"/>
  <c r="O126" i="41"/>
  <c r="N126" i="41"/>
  <c r="S125" i="41"/>
  <c r="R125" i="41"/>
  <c r="Q125" i="41"/>
  <c r="P125" i="41"/>
  <c r="O125" i="41"/>
  <c r="N125" i="41"/>
  <c r="S124" i="41"/>
  <c r="R124" i="41"/>
  <c r="Q124" i="41"/>
  <c r="P124" i="41"/>
  <c r="O124" i="41"/>
  <c r="N124" i="41"/>
  <c r="S122" i="41"/>
  <c r="R122" i="41"/>
  <c r="Q122" i="41"/>
  <c r="P122" i="41"/>
  <c r="O122" i="41"/>
  <c r="N122" i="41"/>
  <c r="T122" i="41" s="1"/>
  <c r="S121" i="41"/>
  <c r="R121" i="41"/>
  <c r="Q121" i="41"/>
  <c r="P121" i="41"/>
  <c r="O121" i="41"/>
  <c r="N121" i="41"/>
  <c r="S120" i="41"/>
  <c r="R120" i="41"/>
  <c r="Q120" i="41"/>
  <c r="P120" i="41"/>
  <c r="O120" i="41"/>
  <c r="N120" i="41"/>
  <c r="S119" i="41"/>
  <c r="R119" i="41"/>
  <c r="Q119" i="41"/>
  <c r="P119" i="41"/>
  <c r="O119" i="41"/>
  <c r="N119" i="41"/>
  <c r="S118" i="41"/>
  <c r="R118" i="41"/>
  <c r="Q118" i="41"/>
  <c r="P118" i="41"/>
  <c r="O118" i="41"/>
  <c r="N118" i="41"/>
  <c r="T118" i="41" s="1"/>
  <c r="S117" i="41"/>
  <c r="R117" i="41"/>
  <c r="Q117" i="41"/>
  <c r="P117" i="41"/>
  <c r="O117" i="41"/>
  <c r="N117" i="41"/>
  <c r="T117" i="41" s="1"/>
  <c r="S116" i="41"/>
  <c r="R116" i="41"/>
  <c r="Q116" i="41"/>
  <c r="P116" i="41"/>
  <c r="O116" i="41"/>
  <c r="N116" i="41"/>
  <c r="S115" i="41"/>
  <c r="R115" i="41"/>
  <c r="Q115" i="41"/>
  <c r="P115" i="41"/>
  <c r="O115" i="41"/>
  <c r="N115" i="41"/>
  <c r="S114" i="41"/>
  <c r="R114" i="41"/>
  <c r="Q114" i="41"/>
  <c r="P114" i="41"/>
  <c r="O114" i="41"/>
  <c r="N114" i="41"/>
  <c r="S113" i="41"/>
  <c r="R113" i="41"/>
  <c r="Q113" i="41"/>
  <c r="P113" i="41"/>
  <c r="O113" i="41"/>
  <c r="N113" i="41"/>
  <c r="S111" i="41"/>
  <c r="R111" i="41"/>
  <c r="Q111" i="41"/>
  <c r="P111" i="41"/>
  <c r="O111" i="41"/>
  <c r="N111" i="41"/>
  <c r="S109" i="41"/>
  <c r="R109" i="41"/>
  <c r="Q109" i="41"/>
  <c r="P109" i="41"/>
  <c r="O109" i="41"/>
  <c r="N109" i="41"/>
  <c r="S108" i="41"/>
  <c r="R108" i="41"/>
  <c r="Q108" i="41"/>
  <c r="P108" i="41"/>
  <c r="O108" i="41"/>
  <c r="N108" i="41"/>
  <c r="S107" i="41"/>
  <c r="R107" i="41"/>
  <c r="Q107" i="41"/>
  <c r="P107" i="41"/>
  <c r="O107" i="41"/>
  <c r="N107" i="41"/>
  <c r="T107" i="41" s="1"/>
  <c r="S106" i="41"/>
  <c r="R106" i="41"/>
  <c r="Q106" i="41"/>
  <c r="P106" i="41"/>
  <c r="O106" i="41"/>
  <c r="N106" i="41"/>
  <c r="S105" i="41"/>
  <c r="R105" i="41"/>
  <c r="T105" i="41" s="1"/>
  <c r="Q105" i="41"/>
  <c r="P105" i="41"/>
  <c r="O105" i="41"/>
  <c r="N105" i="41"/>
  <c r="S104" i="41"/>
  <c r="R104" i="41"/>
  <c r="Q104" i="41"/>
  <c r="P104" i="41"/>
  <c r="O104" i="41"/>
  <c r="N104" i="41"/>
  <c r="S103" i="41"/>
  <c r="R103" i="41"/>
  <c r="Q103" i="41"/>
  <c r="P103" i="41"/>
  <c r="O103" i="41"/>
  <c r="N103" i="41"/>
  <c r="T103" i="41" s="1"/>
  <c r="S102" i="41"/>
  <c r="R102" i="41"/>
  <c r="Q102" i="41"/>
  <c r="P102" i="41"/>
  <c r="O102" i="41"/>
  <c r="T102" i="41" s="1"/>
  <c r="N102" i="41"/>
  <c r="S101" i="41"/>
  <c r="R101" i="41"/>
  <c r="Q101" i="41"/>
  <c r="P101" i="41"/>
  <c r="O101" i="41"/>
  <c r="N101" i="41"/>
  <c r="S100" i="41"/>
  <c r="R100" i="41"/>
  <c r="Q100" i="41"/>
  <c r="P100" i="41"/>
  <c r="O100" i="41"/>
  <c r="N100" i="41"/>
  <c r="S96" i="41"/>
  <c r="R96" i="41"/>
  <c r="Q96" i="41"/>
  <c r="P96" i="41"/>
  <c r="O96" i="41"/>
  <c r="N96" i="41"/>
  <c r="T96" i="41" s="1"/>
  <c r="S93" i="41"/>
  <c r="R93" i="41"/>
  <c r="Q93" i="41"/>
  <c r="P93" i="41"/>
  <c r="O93" i="41"/>
  <c r="N93" i="41"/>
  <c r="S91" i="41"/>
  <c r="R91" i="41"/>
  <c r="Q91" i="41"/>
  <c r="P91" i="41"/>
  <c r="O91" i="41"/>
  <c r="N91" i="41"/>
  <c r="S90" i="41"/>
  <c r="R90" i="41"/>
  <c r="Q90" i="41"/>
  <c r="P90" i="41"/>
  <c r="O90" i="41"/>
  <c r="N90" i="41"/>
  <c r="S89" i="41"/>
  <c r="R89" i="41"/>
  <c r="Q89" i="41"/>
  <c r="P89" i="41"/>
  <c r="O89" i="41"/>
  <c r="N89" i="41"/>
  <c r="S88" i="41"/>
  <c r="R88" i="41"/>
  <c r="Q88" i="41"/>
  <c r="P88" i="41"/>
  <c r="O88" i="41"/>
  <c r="N88" i="41"/>
  <c r="S87" i="41"/>
  <c r="R87" i="41"/>
  <c r="Q87" i="41"/>
  <c r="P87" i="41"/>
  <c r="O87" i="41"/>
  <c r="N87" i="41"/>
  <c r="S86" i="41"/>
  <c r="R86" i="41"/>
  <c r="Q86" i="41"/>
  <c r="P86" i="41"/>
  <c r="O86" i="41"/>
  <c r="N86" i="41"/>
  <c r="S85" i="41"/>
  <c r="R85" i="41"/>
  <c r="Q85" i="41"/>
  <c r="P85" i="41"/>
  <c r="O85" i="41"/>
  <c r="N85" i="41"/>
  <c r="T85" i="41" s="1"/>
  <c r="S84" i="41"/>
  <c r="R84" i="41"/>
  <c r="Q84" i="41"/>
  <c r="P84" i="41"/>
  <c r="O84" i="41"/>
  <c r="N84" i="41"/>
  <c r="T84" i="41" s="1"/>
  <c r="S83" i="41"/>
  <c r="R83" i="41"/>
  <c r="Q83" i="41"/>
  <c r="P83" i="41"/>
  <c r="O83" i="41"/>
  <c r="N83" i="41"/>
  <c r="S82" i="41"/>
  <c r="R82" i="41"/>
  <c r="Q82" i="41"/>
  <c r="P82" i="41"/>
  <c r="O82" i="41"/>
  <c r="N82" i="41"/>
  <c r="S79" i="41"/>
  <c r="R79" i="41"/>
  <c r="Q79" i="41"/>
  <c r="P79" i="41"/>
  <c r="O79" i="41"/>
  <c r="N79" i="41"/>
  <c r="S78" i="41"/>
  <c r="R78" i="41"/>
  <c r="Q78" i="41"/>
  <c r="P78" i="41"/>
  <c r="O78" i="41"/>
  <c r="N78" i="41"/>
  <c r="S76" i="41"/>
  <c r="R76" i="41"/>
  <c r="Q76" i="41"/>
  <c r="P76" i="41"/>
  <c r="O76" i="41"/>
  <c r="N76" i="41"/>
  <c r="S74" i="41"/>
  <c r="R74" i="41"/>
  <c r="Q74" i="41"/>
  <c r="P74" i="41"/>
  <c r="O74" i="41"/>
  <c r="N74" i="41"/>
  <c r="S71" i="41"/>
  <c r="R71" i="41"/>
  <c r="Q71" i="41"/>
  <c r="T71" i="41" s="1"/>
  <c r="P71" i="41"/>
  <c r="O71" i="41"/>
  <c r="N71" i="41"/>
  <c r="S70" i="41"/>
  <c r="R70" i="41"/>
  <c r="Q70" i="41"/>
  <c r="P70" i="41"/>
  <c r="O70" i="41"/>
  <c r="N70" i="41"/>
  <c r="S69" i="41"/>
  <c r="R69" i="41"/>
  <c r="Q69" i="41"/>
  <c r="P69" i="41"/>
  <c r="O69" i="41"/>
  <c r="N69" i="41"/>
  <c r="S66" i="41"/>
  <c r="R66" i="41"/>
  <c r="Q66" i="41"/>
  <c r="P66" i="41"/>
  <c r="O66" i="41"/>
  <c r="N66" i="41"/>
  <c r="S65" i="41"/>
  <c r="R65" i="41"/>
  <c r="Q65" i="41"/>
  <c r="P65" i="41"/>
  <c r="O65" i="41"/>
  <c r="N65" i="41"/>
  <c r="S64" i="41"/>
  <c r="R64" i="41"/>
  <c r="Q64" i="41"/>
  <c r="P64" i="41"/>
  <c r="O64" i="41"/>
  <c r="T64" i="41" s="1"/>
  <c r="N64" i="41"/>
  <c r="S62" i="41"/>
  <c r="R62" i="41"/>
  <c r="Q62" i="41"/>
  <c r="P62" i="41"/>
  <c r="O62" i="41"/>
  <c r="N62" i="41"/>
  <c r="S60" i="41"/>
  <c r="R60" i="41"/>
  <c r="Q60" i="41"/>
  <c r="P60" i="41"/>
  <c r="O60" i="41"/>
  <c r="N60" i="41"/>
  <c r="S59" i="41"/>
  <c r="R59" i="41"/>
  <c r="Q59" i="41"/>
  <c r="P59" i="41"/>
  <c r="T59" i="41" s="1"/>
  <c r="O59" i="41"/>
  <c r="N59" i="41"/>
  <c r="S58" i="41"/>
  <c r="R58" i="41"/>
  <c r="Q58" i="41"/>
  <c r="P58" i="41"/>
  <c r="O58" i="41"/>
  <c r="N58" i="41"/>
  <c r="S57" i="41"/>
  <c r="R57" i="41"/>
  <c r="Q57" i="41"/>
  <c r="P57" i="41"/>
  <c r="O57" i="41"/>
  <c r="N57" i="41"/>
  <c r="S54" i="41"/>
  <c r="R54" i="41"/>
  <c r="Q54" i="41"/>
  <c r="P54" i="41"/>
  <c r="O54" i="41"/>
  <c r="N54" i="41"/>
  <c r="S52" i="41"/>
  <c r="R52" i="41"/>
  <c r="Q52" i="41"/>
  <c r="P52" i="41"/>
  <c r="O52" i="41"/>
  <c r="N52" i="41"/>
  <c r="S51" i="41"/>
  <c r="R51" i="41"/>
  <c r="Q51" i="41"/>
  <c r="P51" i="41"/>
  <c r="O51" i="41"/>
  <c r="N51" i="41"/>
  <c r="S49" i="41"/>
  <c r="R49" i="41"/>
  <c r="Q49" i="41"/>
  <c r="P49" i="41"/>
  <c r="O49" i="41"/>
  <c r="N49" i="41"/>
  <c r="T49" i="41" s="1"/>
  <c r="S48" i="41"/>
  <c r="R48" i="41"/>
  <c r="Q48" i="41"/>
  <c r="P48" i="41"/>
  <c r="O48" i="41"/>
  <c r="N48" i="41"/>
  <c r="S46" i="41"/>
  <c r="R46" i="41"/>
  <c r="Q46" i="41"/>
  <c r="P46" i="41"/>
  <c r="O46" i="41"/>
  <c r="N46" i="41"/>
  <c r="T46" i="41" s="1"/>
  <c r="S43" i="41"/>
  <c r="R43" i="41"/>
  <c r="Q43" i="41"/>
  <c r="P43" i="41"/>
  <c r="O43" i="41"/>
  <c r="N43" i="41"/>
  <c r="S40" i="41"/>
  <c r="R40" i="41"/>
  <c r="Q40" i="41"/>
  <c r="P40" i="41"/>
  <c r="O40" i="41"/>
  <c r="N40" i="41"/>
  <c r="S37" i="41"/>
  <c r="R37" i="41"/>
  <c r="Q37" i="41"/>
  <c r="P37" i="41"/>
  <c r="O37" i="41"/>
  <c r="N37" i="41"/>
  <c r="S34" i="41"/>
  <c r="R34" i="41"/>
  <c r="Q34" i="41"/>
  <c r="P34" i="41"/>
  <c r="O34" i="41"/>
  <c r="N34" i="41"/>
  <c r="S32" i="41"/>
  <c r="R32" i="41"/>
  <c r="Q32" i="41"/>
  <c r="P32" i="41"/>
  <c r="O32" i="41"/>
  <c r="N32" i="41"/>
  <c r="S30" i="41"/>
  <c r="R30" i="41"/>
  <c r="Q30" i="41"/>
  <c r="P30" i="41"/>
  <c r="O30" i="41"/>
  <c r="N30" i="41"/>
  <c r="S29" i="41"/>
  <c r="R29" i="41"/>
  <c r="Q29" i="41"/>
  <c r="P29" i="41"/>
  <c r="O29" i="41"/>
  <c r="N29" i="41"/>
  <c r="T27" i="41"/>
  <c r="S27" i="41"/>
  <c r="R27" i="41"/>
  <c r="Q27" i="41"/>
  <c r="P27" i="41"/>
  <c r="O27" i="41"/>
  <c r="N27" i="41"/>
  <c r="S23" i="41"/>
  <c r="R23" i="41"/>
  <c r="Q23" i="41"/>
  <c r="P23" i="41"/>
  <c r="O23" i="41"/>
  <c r="N23" i="41"/>
  <c r="S22" i="41"/>
  <c r="R22" i="41"/>
  <c r="Q22" i="41"/>
  <c r="P22" i="41"/>
  <c r="O22" i="41"/>
  <c r="N22" i="41"/>
  <c r="S19" i="41"/>
  <c r="R19" i="41"/>
  <c r="Q19" i="41"/>
  <c r="P19" i="41"/>
  <c r="O19" i="41"/>
  <c r="N19" i="41"/>
  <c r="T19" i="41" s="1"/>
  <c r="S18" i="41"/>
  <c r="R18" i="41"/>
  <c r="Q18" i="41"/>
  <c r="P18" i="41"/>
  <c r="O18" i="41"/>
  <c r="N18" i="41"/>
  <c r="S17" i="41"/>
  <c r="R17" i="41"/>
  <c r="Q17" i="41"/>
  <c r="P17" i="41"/>
  <c r="O17" i="41"/>
  <c r="N17" i="41"/>
  <c r="S15" i="41"/>
  <c r="R15" i="41"/>
  <c r="Q15" i="41"/>
  <c r="P15" i="41"/>
  <c r="O15" i="41"/>
  <c r="N15" i="41"/>
  <c r="S14" i="41"/>
  <c r="R14" i="41"/>
  <c r="Q14" i="41"/>
  <c r="P14" i="41"/>
  <c r="O14" i="41"/>
  <c r="N14" i="41"/>
  <c r="T14" i="41" s="1"/>
  <c r="S13" i="41"/>
  <c r="R13" i="41"/>
  <c r="Q13" i="41"/>
  <c r="P13" i="41"/>
  <c r="O13" i="41"/>
  <c r="N13" i="41"/>
  <c r="T13" i="41" s="1"/>
  <c r="T37" i="41" l="1"/>
  <c r="T78" i="41"/>
  <c r="T113" i="41"/>
  <c r="AJ43" i="41"/>
  <c r="AJ79" i="41"/>
  <c r="AJ100" i="41"/>
  <c r="AJ102" i="41"/>
  <c r="AJ115" i="41"/>
  <c r="AJ119" i="41"/>
  <c r="AJ129" i="41"/>
  <c r="AJ134" i="41"/>
  <c r="AJ148" i="41"/>
  <c r="AZ27" i="41"/>
  <c r="AZ43" i="41"/>
  <c r="AZ45" i="41"/>
  <c r="AZ56" i="41"/>
  <c r="AZ60" i="41"/>
  <c r="AZ69" i="41"/>
  <c r="AZ73" i="41"/>
  <c r="AZ82" i="41"/>
  <c r="AZ94" i="41"/>
  <c r="AZ107" i="41"/>
  <c r="AZ120" i="41"/>
  <c r="AZ124" i="41"/>
  <c r="AZ133" i="41"/>
  <c r="AZ137" i="41"/>
  <c r="AZ146" i="41"/>
  <c r="BP16" i="41"/>
  <c r="BP29" i="41"/>
  <c r="BP33" i="41"/>
  <c r="BP37" i="41"/>
  <c r="BP58" i="41"/>
  <c r="BP62" i="41"/>
  <c r="BP75" i="41"/>
  <c r="BP84" i="41"/>
  <c r="BP96" i="41"/>
  <c r="BP104" i="41"/>
  <c r="CV61" i="41"/>
  <c r="CV69" i="41"/>
  <c r="T29" i="41"/>
  <c r="T62" i="41"/>
  <c r="T93" i="41"/>
  <c r="T127" i="41"/>
  <c r="T132" i="41"/>
  <c r="T152" i="41"/>
  <c r="AJ15" i="41"/>
  <c r="AJ59" i="41"/>
  <c r="T18" i="41"/>
  <c r="T22" i="41"/>
  <c r="T48" i="41"/>
  <c r="T54" i="41"/>
  <c r="T76" i="41"/>
  <c r="T88" i="41"/>
  <c r="T106" i="41"/>
  <c r="T121" i="41"/>
  <c r="T124" i="41"/>
  <c r="T136" i="41"/>
  <c r="T144" i="41"/>
  <c r="AJ22" i="41"/>
  <c r="AJ30" i="41"/>
  <c r="AJ58" i="41"/>
  <c r="AJ71" i="41"/>
  <c r="AJ89" i="41"/>
  <c r="AJ108" i="41"/>
  <c r="AJ111" i="41"/>
  <c r="AJ124" i="41"/>
  <c r="AJ128" i="41"/>
  <c r="AJ142" i="41"/>
  <c r="AJ146" i="41"/>
  <c r="AZ18" i="41"/>
  <c r="AZ38" i="41"/>
  <c r="AZ51" i="41"/>
  <c r="AZ53" i="41"/>
  <c r="AZ64" i="41"/>
  <c r="AZ68" i="41"/>
  <c r="AZ77" i="41"/>
  <c r="AZ81" i="41"/>
  <c r="AZ90" i="41"/>
  <c r="AZ102" i="41"/>
  <c r="AZ115" i="41"/>
  <c r="AZ128" i="41"/>
  <c r="AZ132" i="41"/>
  <c r="AZ141" i="41"/>
  <c r="AZ145" i="41"/>
  <c r="AZ154" i="41"/>
  <c r="BP24" i="41"/>
  <c r="BP45" i="41"/>
  <c r="BP49" i="41"/>
  <c r="BP53" i="41"/>
  <c r="BP55" i="41"/>
  <c r="BP66" i="41"/>
  <c r="BP70" i="41"/>
  <c r="BP83" i="41"/>
  <c r="BP92" i="41"/>
  <c r="BP100" i="41"/>
  <c r="CF19" i="41"/>
  <c r="CF23" i="41"/>
  <c r="CF57" i="41"/>
  <c r="CF126" i="41"/>
  <c r="CF134" i="41"/>
  <c r="DL29" i="41"/>
  <c r="DL94" i="41"/>
  <c r="FH129" i="41"/>
  <c r="FX60" i="41"/>
  <c r="FX61" i="41"/>
  <c r="T40" i="41"/>
  <c r="T116" i="41"/>
  <c r="AJ70" i="41"/>
  <c r="AJ118" i="41"/>
  <c r="AJ140" i="41"/>
  <c r="AZ153" i="41"/>
  <c r="BP63" i="41"/>
  <c r="CF31" i="41"/>
  <c r="T34" i="41"/>
  <c r="AJ120" i="41"/>
  <c r="AZ59" i="41"/>
  <c r="AZ76" i="41"/>
  <c r="AZ89" i="41"/>
  <c r="BP32" i="41"/>
  <c r="BP74" i="41"/>
  <c r="T23" i="41"/>
  <c r="T52" i="41"/>
  <c r="T57" i="41"/>
  <c r="T74" i="41"/>
  <c r="T82" i="41"/>
  <c r="T101" i="41"/>
  <c r="T111" i="41"/>
  <c r="T125" i="41"/>
  <c r="T143" i="41"/>
  <c r="T145" i="41"/>
  <c r="AJ29" i="41"/>
  <c r="AJ32" i="41"/>
  <c r="AJ57" i="41"/>
  <c r="AJ62" i="41"/>
  <c r="AJ78" i="41"/>
  <c r="AJ84" i="41"/>
  <c r="AJ96" i="41"/>
  <c r="AJ113" i="41"/>
  <c r="AJ127" i="41"/>
  <c r="AJ145" i="41"/>
  <c r="AJ152" i="41"/>
  <c r="AZ32" i="41"/>
  <c r="AZ42" i="41"/>
  <c r="AZ54" i="41"/>
  <c r="AZ67" i="41"/>
  <c r="AZ80" i="41"/>
  <c r="AZ84" i="41"/>
  <c r="AZ93" i="41"/>
  <c r="AZ97" i="41"/>
  <c r="AZ106" i="41"/>
  <c r="AZ118" i="41"/>
  <c r="AZ131" i="41"/>
  <c r="AZ144" i="41"/>
  <c r="AZ148" i="41"/>
  <c r="BP15" i="41"/>
  <c r="BP19" i="41"/>
  <c r="BP28" i="41"/>
  <c r="BP36" i="41"/>
  <c r="BP48" i="41"/>
  <c r="BP56" i="41"/>
  <c r="BP69" i="41"/>
  <c r="BP71" i="41"/>
  <c r="BP82" i="41"/>
  <c r="BP86" i="41"/>
  <c r="BP115" i="41"/>
  <c r="BP124" i="41"/>
  <c r="BP136" i="41"/>
  <c r="CF18" i="41"/>
  <c r="CF121" i="41"/>
  <c r="CV56" i="41"/>
  <c r="T66" i="41"/>
  <c r="AJ49" i="41"/>
  <c r="BP91" i="41"/>
  <c r="BP99" i="41"/>
  <c r="CF35" i="41"/>
  <c r="CV109" i="41"/>
  <c r="T17" i="41"/>
  <c r="T43" i="41"/>
  <c r="T65" i="41"/>
  <c r="T69" i="41"/>
  <c r="T86" i="41"/>
  <c r="T90" i="41"/>
  <c r="T109" i="41"/>
  <c r="T120" i="41"/>
  <c r="T134" i="41"/>
  <c r="AJ18" i="41"/>
  <c r="AJ48" i="41"/>
  <c r="AJ51" i="41"/>
  <c r="AJ69" i="41"/>
  <c r="AJ76" i="41"/>
  <c r="AJ88" i="41"/>
  <c r="AJ93" i="41"/>
  <c r="AJ107" i="41"/>
  <c r="AJ121" i="41"/>
  <c r="AJ136" i="41"/>
  <c r="AZ15" i="41"/>
  <c r="AZ22" i="41"/>
  <c r="AZ41" i="41"/>
  <c r="AZ50" i="41"/>
  <c r="AZ62" i="41"/>
  <c r="AZ75" i="41"/>
  <c r="AZ88" i="41"/>
  <c r="AZ92" i="41"/>
  <c r="AZ101" i="41"/>
  <c r="AZ105" i="41"/>
  <c r="AZ114" i="41"/>
  <c r="AZ126" i="41"/>
  <c r="AZ139" i="41"/>
  <c r="AZ152" i="41"/>
  <c r="BP14" i="41"/>
  <c r="BP23" i="41"/>
  <c r="BP27" i="41"/>
  <c r="BP35" i="41"/>
  <c r="BP44" i="41"/>
  <c r="BP98" i="41"/>
  <c r="BP102" i="41"/>
  <c r="BP140" i="41"/>
  <c r="BP148" i="41"/>
  <c r="CF59" i="41"/>
  <c r="CF75" i="41"/>
  <c r="CF83" i="41"/>
  <c r="CF87" i="41"/>
  <c r="CF91" i="41"/>
  <c r="DL31" i="41"/>
  <c r="DL47" i="41"/>
  <c r="ER15" i="41"/>
  <c r="ER92" i="41"/>
  <c r="T60" i="41"/>
  <c r="T87" i="41"/>
  <c r="T130" i="41"/>
  <c r="T150" i="41"/>
  <c r="AJ17" i="41"/>
  <c r="AJ133" i="41"/>
  <c r="AZ17" i="41"/>
  <c r="AZ46" i="41"/>
  <c r="AZ61" i="41"/>
  <c r="AZ72" i="41"/>
  <c r="AZ110" i="41"/>
  <c r="AZ140" i="41"/>
  <c r="T100" i="41"/>
  <c r="AJ60" i="41"/>
  <c r="AJ83" i="41"/>
  <c r="AJ87" i="41"/>
  <c r="AJ106" i="41"/>
  <c r="AJ117" i="41"/>
  <c r="AJ130" i="41"/>
  <c r="AJ150" i="41"/>
  <c r="AJ154" i="41"/>
  <c r="AZ30" i="41"/>
  <c r="AZ36" i="41"/>
  <c r="AZ49" i="41"/>
  <c r="AZ58" i="41"/>
  <c r="AZ70" i="41"/>
  <c r="AZ83" i="41"/>
  <c r="AZ96" i="41"/>
  <c r="AZ100" i="41"/>
  <c r="AZ109" i="41"/>
  <c r="AZ113" i="41"/>
  <c r="AZ122" i="41"/>
  <c r="AZ134" i="41"/>
  <c r="AZ147" i="41"/>
  <c r="AZ149" i="41"/>
  <c r="BP18" i="41"/>
  <c r="BP22" i="41"/>
  <c r="BP51" i="41"/>
  <c r="BP60" i="41"/>
  <c r="BP72" i="41"/>
  <c r="BP85" i="41"/>
  <c r="BP139" i="41"/>
  <c r="CF67" i="41"/>
  <c r="CV43" i="41"/>
  <c r="CV120" i="41"/>
  <c r="T133" i="41"/>
  <c r="AJ14" i="41"/>
  <c r="AJ40" i="41"/>
  <c r="AJ103" i="41"/>
  <c r="AZ123" i="41"/>
  <c r="AZ136" i="41"/>
  <c r="BP61" i="41"/>
  <c r="BP78" i="41"/>
  <c r="T15" i="41"/>
  <c r="T32" i="41"/>
  <c r="T58" i="41"/>
  <c r="T79" i="41"/>
  <c r="T83" i="41"/>
  <c r="T104" i="41"/>
  <c r="T115" i="41"/>
  <c r="T119" i="41"/>
  <c r="T129" i="41"/>
  <c r="T146" i="41"/>
  <c r="AJ13" i="41"/>
  <c r="AJ34" i="41"/>
  <c r="T30" i="41"/>
  <c r="T51" i="41"/>
  <c r="T70" i="41"/>
  <c r="T89" i="41"/>
  <c r="T91" i="41"/>
  <c r="T108" i="41"/>
  <c r="T114" i="41"/>
  <c r="T128" i="41"/>
  <c r="T142" i="41"/>
  <c r="AJ27" i="41"/>
  <c r="AJ52" i="41"/>
  <c r="AJ74" i="41"/>
  <c r="AJ91" i="41"/>
  <c r="AJ101" i="41"/>
  <c r="AJ116" i="41"/>
  <c r="AJ126" i="41"/>
  <c r="AJ143" i="41"/>
  <c r="AZ19" i="41"/>
  <c r="AZ23" i="41"/>
  <c r="AZ161" i="41" s="1"/>
  <c r="AZ40" i="41"/>
  <c r="AZ44" i="41"/>
  <c r="AZ57" i="41"/>
  <c r="AZ66" i="41"/>
  <c r="AZ78" i="41"/>
  <c r="AZ91" i="41"/>
  <c r="AZ104" i="41"/>
  <c r="AZ108" i="41"/>
  <c r="AZ117" i="41"/>
  <c r="AZ121" i="41"/>
  <c r="AZ130" i="41"/>
  <c r="AZ142" i="41"/>
  <c r="BP13" i="41"/>
  <c r="BP26" i="41"/>
  <c r="BP30" i="41"/>
  <c r="BP34" i="41"/>
  <c r="BP38" i="41"/>
  <c r="BP47" i="41"/>
  <c r="BP97" i="41"/>
  <c r="BP101" i="41"/>
  <c r="BP103" i="41"/>
  <c r="BP122" i="41"/>
  <c r="BP126" i="41"/>
  <c r="CF37" i="41"/>
  <c r="CF46" i="41"/>
  <c r="CF74" i="41"/>
  <c r="CF123" i="41"/>
  <c r="CF139" i="41"/>
  <c r="CF147" i="41"/>
  <c r="CF151" i="41"/>
  <c r="CV13" i="41"/>
  <c r="CV86" i="41"/>
  <c r="CV90" i="41"/>
  <c r="CV99" i="41"/>
  <c r="CV103" i="41"/>
  <c r="DL46" i="41"/>
  <c r="EB48" i="41"/>
  <c r="BP117" i="41"/>
  <c r="BP130" i="41"/>
  <c r="BP134" i="41"/>
  <c r="BP147" i="41"/>
  <c r="CF14" i="41"/>
  <c r="CF26" i="41"/>
  <c r="CF39" i="41"/>
  <c r="CF52" i="41"/>
  <c r="CF56" i="41"/>
  <c r="CF65" i="41"/>
  <c r="CF69" i="41"/>
  <c r="CF78" i="41"/>
  <c r="CF90" i="41"/>
  <c r="CF103" i="41"/>
  <c r="CF116" i="41"/>
  <c r="CF120" i="41"/>
  <c r="CF129" i="41"/>
  <c r="CF133" i="41"/>
  <c r="CF142" i="41"/>
  <c r="CF154" i="41"/>
  <c r="CV25" i="41"/>
  <c r="CV38" i="41"/>
  <c r="CV42" i="41"/>
  <c r="CV51" i="41"/>
  <c r="CV55" i="41"/>
  <c r="CV64" i="41"/>
  <c r="CV76" i="41"/>
  <c r="CV89" i="41"/>
  <c r="CV102" i="41"/>
  <c r="CV106" i="41"/>
  <c r="CV115" i="41"/>
  <c r="CV119" i="41"/>
  <c r="CV128" i="41"/>
  <c r="CV140" i="41"/>
  <c r="CV153" i="41"/>
  <c r="DL24" i="41"/>
  <c r="DL28" i="41"/>
  <c r="DL37" i="41"/>
  <c r="DL41" i="41"/>
  <c r="DL50" i="41"/>
  <c r="DL62" i="41"/>
  <c r="DL75" i="41"/>
  <c r="DL88" i="41"/>
  <c r="DL126" i="41"/>
  <c r="EB42" i="41"/>
  <c r="EB95" i="41"/>
  <c r="EB119" i="41"/>
  <c r="EB123" i="41"/>
  <c r="EB127" i="41"/>
  <c r="ER75" i="41"/>
  <c r="ER154" i="41"/>
  <c r="FH18" i="41"/>
  <c r="FH20" i="41"/>
  <c r="FH67" i="41"/>
  <c r="FH91" i="41"/>
  <c r="FH99" i="41"/>
  <c r="FX26" i="41"/>
  <c r="FX43" i="41"/>
  <c r="FX47" i="41"/>
  <c r="FX141" i="41"/>
  <c r="GN51" i="41"/>
  <c r="BP112" i="41"/>
  <c r="BP125" i="41"/>
  <c r="BP138" i="41"/>
  <c r="BP142" i="41"/>
  <c r="BP151" i="41"/>
  <c r="CF13" i="41"/>
  <c r="CF22" i="41"/>
  <c r="CF34" i="41"/>
  <c r="CF47" i="41"/>
  <c r="CF60" i="41"/>
  <c r="CF64" i="41"/>
  <c r="CF73" i="41"/>
  <c r="CF77" i="41"/>
  <c r="CF86" i="41"/>
  <c r="CF98" i="41"/>
  <c r="CF111" i="41"/>
  <c r="CF124" i="41"/>
  <c r="CF128" i="41"/>
  <c r="CF137" i="41"/>
  <c r="CF141" i="41"/>
  <c r="CV20" i="41"/>
  <c r="CV33" i="41"/>
  <c r="CV46" i="41"/>
  <c r="CV50" i="41"/>
  <c r="CV63" i="41"/>
  <c r="CV84" i="41"/>
  <c r="CV97" i="41"/>
  <c r="CV110" i="41"/>
  <c r="CV114" i="41"/>
  <c r="CV127" i="41"/>
  <c r="CV148" i="41"/>
  <c r="DL19" i="41"/>
  <c r="DL32" i="41"/>
  <c r="DL36" i="41"/>
  <c r="DL49" i="41"/>
  <c r="DL70" i="41"/>
  <c r="DL83" i="41"/>
  <c r="DL96" i="41"/>
  <c r="DL100" i="41"/>
  <c r="DL104" i="41"/>
  <c r="DL125" i="41"/>
  <c r="BP108" i="41"/>
  <c r="BP120" i="41"/>
  <c r="BP133" i="41"/>
  <c r="BP135" i="41"/>
  <c r="BP146" i="41"/>
  <c r="BP150" i="41"/>
  <c r="CF17" i="41"/>
  <c r="CF21" i="41"/>
  <c r="CF30" i="41"/>
  <c r="CF42" i="41"/>
  <c r="CF55" i="41"/>
  <c r="CF68" i="41"/>
  <c r="CF72" i="41"/>
  <c r="CF81" i="41"/>
  <c r="CF85" i="41"/>
  <c r="CF94" i="41"/>
  <c r="CF106" i="41"/>
  <c r="CF119" i="41"/>
  <c r="CF132" i="41"/>
  <c r="CF136" i="41"/>
  <c r="CF145" i="41"/>
  <c r="CF149" i="41"/>
  <c r="CV16" i="41"/>
  <c r="CV28" i="41"/>
  <c r="CV41" i="41"/>
  <c r="CV54" i="41"/>
  <c r="CV58" i="41"/>
  <c r="CV67" i="41"/>
  <c r="CV71" i="41"/>
  <c r="CV80" i="41"/>
  <c r="CV92" i="41"/>
  <c r="CV105" i="41"/>
  <c r="CV118" i="41"/>
  <c r="CV122" i="41"/>
  <c r="CV131" i="41"/>
  <c r="CV135" i="41"/>
  <c r="CV144" i="41"/>
  <c r="DL14" i="41"/>
  <c r="DL27" i="41"/>
  <c r="DL40" i="41"/>
  <c r="DL44" i="41"/>
  <c r="DL53" i="41"/>
  <c r="DL57" i="41"/>
  <c r="DL66" i="41"/>
  <c r="DL78" i="41"/>
  <c r="DL112" i="41"/>
  <c r="DL116" i="41"/>
  <c r="EB73" i="41"/>
  <c r="EB82" i="41"/>
  <c r="EB94" i="41"/>
  <c r="EB112" i="41"/>
  <c r="ER17" i="41"/>
  <c r="ER33" i="41"/>
  <c r="ER41" i="41"/>
  <c r="FH84" i="41"/>
  <c r="FH131" i="41"/>
  <c r="FH143" i="41"/>
  <c r="FH151" i="41"/>
  <c r="GN79" i="41"/>
  <c r="BP39" i="41"/>
  <c r="BP43" i="41"/>
  <c r="BP52" i="41"/>
  <c r="BP64" i="41"/>
  <c r="BP77" i="41"/>
  <c r="BP79" i="41"/>
  <c r="BP90" i="41"/>
  <c r="BP94" i="41"/>
  <c r="BP107" i="41"/>
  <c r="BP116" i="41"/>
  <c r="BP128" i="41"/>
  <c r="BP141" i="41"/>
  <c r="BP143" i="41"/>
  <c r="BP154" i="41"/>
  <c r="CF16" i="41"/>
  <c r="CF25" i="41"/>
  <c r="CF29" i="41"/>
  <c r="CF38" i="41"/>
  <c r="CF50" i="41"/>
  <c r="CF63" i="41"/>
  <c r="CF76" i="41"/>
  <c r="CF80" i="41"/>
  <c r="CF89" i="41"/>
  <c r="CF93" i="41"/>
  <c r="CF102" i="41"/>
  <c r="CF114" i="41"/>
  <c r="CF127" i="41"/>
  <c r="CF140" i="41"/>
  <c r="CF144" i="41"/>
  <c r="CF153" i="41"/>
  <c r="CV15" i="41"/>
  <c r="CV24" i="41"/>
  <c r="CV36" i="41"/>
  <c r="CV49" i="41"/>
  <c r="CV62" i="41"/>
  <c r="CV66" i="41"/>
  <c r="CV75" i="41"/>
  <c r="CV79" i="41"/>
  <c r="CV88" i="41"/>
  <c r="CV100" i="41"/>
  <c r="CV113" i="41"/>
  <c r="CV126" i="41"/>
  <c r="CV130" i="41"/>
  <c r="CV139" i="41"/>
  <c r="CV143" i="41"/>
  <c r="CV152" i="41"/>
  <c r="DL22" i="41"/>
  <c r="DL35" i="41"/>
  <c r="DL48" i="41"/>
  <c r="DL52" i="41"/>
  <c r="DL61" i="41"/>
  <c r="DL65" i="41"/>
  <c r="DL74" i="41"/>
  <c r="DL86" i="41"/>
  <c r="DL120" i="41"/>
  <c r="DL128" i="41"/>
  <c r="DL132" i="41"/>
  <c r="DL141" i="41"/>
  <c r="EB60" i="41"/>
  <c r="EB69" i="41"/>
  <c r="EB98" i="41"/>
  <c r="EB106" i="41"/>
  <c r="ER25" i="41"/>
  <c r="ER143" i="41"/>
  <c r="FH70" i="41"/>
  <c r="FH78" i="41"/>
  <c r="FH135" i="41"/>
  <c r="GN58" i="41"/>
  <c r="GN66" i="41"/>
  <c r="HD53" i="41"/>
  <c r="CF58" i="41"/>
  <c r="CF71" i="41"/>
  <c r="CF84" i="41"/>
  <c r="CF88" i="41"/>
  <c r="CF97" i="41"/>
  <c r="CF101" i="41"/>
  <c r="CF110" i="41"/>
  <c r="CF122" i="41"/>
  <c r="CF135" i="41"/>
  <c r="CF148" i="41"/>
  <c r="CF152" i="41"/>
  <c r="CV19" i="41"/>
  <c r="CV23" i="41"/>
  <c r="CV32" i="41"/>
  <c r="CV44" i="41"/>
  <c r="CV57" i="41"/>
  <c r="CV70" i="41"/>
  <c r="CV74" i="41"/>
  <c r="CV83" i="41"/>
  <c r="CV87" i="41"/>
  <c r="CV96" i="41"/>
  <c r="CV108" i="41"/>
  <c r="CV121" i="41"/>
  <c r="CV134" i="41"/>
  <c r="CV138" i="41"/>
  <c r="CV147" i="41"/>
  <c r="CV151" i="41"/>
  <c r="DL18" i="41"/>
  <c r="DL30" i="41"/>
  <c r="DL43" i="41"/>
  <c r="DL56" i="41"/>
  <c r="DL60" i="41"/>
  <c r="DL69" i="41"/>
  <c r="DL73" i="41"/>
  <c r="DL82" i="41"/>
  <c r="DL90" i="41"/>
  <c r="DL99" i="41"/>
  <c r="DL111" i="41"/>
  <c r="ER81" i="41"/>
  <c r="ER97" i="41"/>
  <c r="ER105" i="41"/>
  <c r="FX49" i="41"/>
  <c r="FX65" i="41"/>
  <c r="FX73" i="41"/>
  <c r="HD138" i="41"/>
  <c r="BP31" i="41"/>
  <c r="BP42" i="41"/>
  <c r="BP46" i="41"/>
  <c r="BP59" i="41"/>
  <c r="BP68" i="41"/>
  <c r="BP80" i="41"/>
  <c r="BP93" i="41"/>
  <c r="BP95" i="41"/>
  <c r="BP106" i="41"/>
  <c r="BP110" i="41"/>
  <c r="BP119" i="41"/>
  <c r="BP123" i="41"/>
  <c r="BP132" i="41"/>
  <c r="BP144" i="41"/>
  <c r="CF15" i="41"/>
  <c r="CF28" i="41"/>
  <c r="CF32" i="41"/>
  <c r="CF41" i="41"/>
  <c r="CF45" i="41"/>
  <c r="CF54" i="41"/>
  <c r="CF66" i="41"/>
  <c r="CF79" i="41"/>
  <c r="CF92" i="41"/>
  <c r="CF96" i="41"/>
  <c r="CF105" i="41"/>
  <c r="CF109" i="41"/>
  <c r="CF118" i="41"/>
  <c r="CF130" i="41"/>
  <c r="CF143" i="41"/>
  <c r="CV14" i="41"/>
  <c r="CV18" i="41"/>
  <c r="CV27" i="41"/>
  <c r="CV31" i="41"/>
  <c r="CV40" i="41"/>
  <c r="CV52" i="41"/>
  <c r="CV65" i="41"/>
  <c r="CV78" i="41"/>
  <c r="CV82" i="41"/>
  <c r="CV91" i="41"/>
  <c r="CV95" i="41"/>
  <c r="CV104" i="41"/>
  <c r="CV116" i="41"/>
  <c r="CV129" i="41"/>
  <c r="CV142" i="41"/>
  <c r="CV146" i="41"/>
  <c r="DL13" i="41"/>
  <c r="DL17" i="41"/>
  <c r="DL26" i="41"/>
  <c r="DL38" i="41"/>
  <c r="DL51" i="41"/>
  <c r="DL64" i="41"/>
  <c r="DL68" i="41"/>
  <c r="DL77" i="41"/>
  <c r="DL81" i="41"/>
  <c r="DL91" i="41"/>
  <c r="DL102" i="41"/>
  <c r="DL115" i="41"/>
  <c r="DL127" i="41"/>
  <c r="EB43" i="41"/>
  <c r="EB47" i="41"/>
  <c r="EB59" i="41"/>
  <c r="EB84" i="41"/>
  <c r="EB93" i="41"/>
  <c r="ER20" i="41"/>
  <c r="ER28" i="41"/>
  <c r="ER89" i="41"/>
  <c r="FH65" i="41"/>
  <c r="FH134" i="41"/>
  <c r="FX57" i="41"/>
  <c r="HD13" i="41"/>
  <c r="HT132" i="41"/>
  <c r="IJ35" i="41"/>
  <c r="DL129" i="41"/>
  <c r="DL133" i="41"/>
  <c r="EB25" i="41"/>
  <c r="EB31" i="41"/>
  <c r="EB81" i="41"/>
  <c r="EB90" i="41"/>
  <c r="EB96" i="41"/>
  <c r="EB145" i="41"/>
  <c r="EB154" i="41"/>
  <c r="ER18" i="41"/>
  <c r="ER67" i="41"/>
  <c r="ER76" i="41"/>
  <c r="ER82" i="41"/>
  <c r="ER131" i="41"/>
  <c r="ER140" i="41"/>
  <c r="ER146" i="41"/>
  <c r="FH53" i="41"/>
  <c r="FH62" i="41"/>
  <c r="FH68" i="41"/>
  <c r="FH100" i="41"/>
  <c r="FH117" i="41"/>
  <c r="FX18" i="41"/>
  <c r="FX35" i="41"/>
  <c r="FX53" i="41"/>
  <c r="FX82" i="41"/>
  <c r="FX99" i="41"/>
  <c r="FX117" i="41"/>
  <c r="FX137" i="41"/>
  <c r="GN20" i="41"/>
  <c r="GN24" i="41"/>
  <c r="GN37" i="41"/>
  <c r="GN55" i="41"/>
  <c r="GN63" i="41"/>
  <c r="GN83" i="41"/>
  <c r="GN108" i="41"/>
  <c r="GN112" i="41"/>
  <c r="HD16" i="41"/>
  <c r="HD17" i="41"/>
  <c r="HD29" i="41"/>
  <c r="HD45" i="41"/>
  <c r="HD70" i="41"/>
  <c r="HD87" i="41"/>
  <c r="HD95" i="41"/>
  <c r="HD99" i="41"/>
  <c r="HD106" i="41"/>
  <c r="HD154" i="41"/>
  <c r="HT53" i="41"/>
  <c r="HT70" i="41"/>
  <c r="HT74" i="41"/>
  <c r="HT78" i="41"/>
  <c r="HT82" i="41"/>
  <c r="HT111" i="41"/>
  <c r="HT115" i="41"/>
  <c r="HT140" i="41"/>
  <c r="IJ56" i="41"/>
  <c r="IJ60" i="41"/>
  <c r="IJ64" i="41"/>
  <c r="IJ68" i="41"/>
  <c r="IJ81" i="41"/>
  <c r="IJ111" i="41"/>
  <c r="IJ119" i="41"/>
  <c r="DL107" i="41"/>
  <c r="DL145" i="41"/>
  <c r="DL153" i="41"/>
  <c r="EB28" i="41"/>
  <c r="EB37" i="41"/>
  <c r="EB41" i="41"/>
  <c r="EB50" i="41"/>
  <c r="EB56" i="41"/>
  <c r="EB62" i="41"/>
  <c r="EB92" i="41"/>
  <c r="EB101" i="41"/>
  <c r="EB105" i="41"/>
  <c r="EB114" i="41"/>
  <c r="EB120" i="41"/>
  <c r="EB126" i="41"/>
  <c r="ER14" i="41"/>
  <c r="ER23" i="41"/>
  <c r="ER27" i="41"/>
  <c r="ER36" i="41"/>
  <c r="ER42" i="41"/>
  <c r="ER48" i="41"/>
  <c r="ER78" i="41"/>
  <c r="ER87" i="41"/>
  <c r="ER91" i="41"/>
  <c r="ER100" i="41"/>
  <c r="ER106" i="41"/>
  <c r="ER112" i="41"/>
  <c r="ER142" i="41"/>
  <c r="ER151" i="41"/>
  <c r="FH13" i="41"/>
  <c r="FH22" i="41"/>
  <c r="FH28" i="41"/>
  <c r="FH34" i="41"/>
  <c r="FH64" i="41"/>
  <c r="FH73" i="41"/>
  <c r="FH77" i="41"/>
  <c r="FH86" i="41"/>
  <c r="FH90" i="41"/>
  <c r="FH95" i="41"/>
  <c r="FH124" i="41"/>
  <c r="FH128" i="41"/>
  <c r="FH137" i="41"/>
  <c r="FH141" i="41"/>
  <c r="FH150" i="41"/>
  <c r="FX13" i="41"/>
  <c r="FX42" i="41"/>
  <c r="FX46" i="41"/>
  <c r="FX59" i="41"/>
  <c r="FX63" i="41"/>
  <c r="FX72" i="41"/>
  <c r="FX77" i="41"/>
  <c r="FX106" i="41"/>
  <c r="FX123" i="41"/>
  <c r="FX127" i="41"/>
  <c r="FX136" i="41"/>
  <c r="FX144" i="41"/>
  <c r="FX148" i="41"/>
  <c r="FX149" i="41"/>
  <c r="GN44" i="41"/>
  <c r="GN94" i="41"/>
  <c r="GN95" i="41"/>
  <c r="GN104" i="41"/>
  <c r="GN107" i="41"/>
  <c r="GN123" i="41"/>
  <c r="GN148" i="41"/>
  <c r="HD23" i="41"/>
  <c r="HD31" i="41"/>
  <c r="HD35" i="41"/>
  <c r="HD44" i="41"/>
  <c r="HD74" i="41"/>
  <c r="HD114" i="41"/>
  <c r="HT24" i="41"/>
  <c r="HT27" i="41"/>
  <c r="HT31" i="41"/>
  <c r="HT32" i="41"/>
  <c r="HT35" i="41"/>
  <c r="HT37" i="41"/>
  <c r="HT64" i="41"/>
  <c r="HT93" i="41"/>
  <c r="HT143" i="41"/>
  <c r="HT151" i="41"/>
  <c r="HT152" i="41"/>
  <c r="IJ13" i="41"/>
  <c r="IJ21" i="41"/>
  <c r="IJ23" i="41"/>
  <c r="IJ39" i="41"/>
  <c r="IJ42" i="41"/>
  <c r="IJ71" i="41"/>
  <c r="IJ134" i="41"/>
  <c r="EB49" i="41"/>
  <c r="EB58" i="41"/>
  <c r="EB64" i="41"/>
  <c r="EB70" i="41"/>
  <c r="EB83" i="41"/>
  <c r="EB113" i="41"/>
  <c r="EB122" i="41"/>
  <c r="EB128" i="41"/>
  <c r="EB134" i="41"/>
  <c r="EB147" i="41"/>
  <c r="ER35" i="41"/>
  <c r="ER44" i="41"/>
  <c r="ER50" i="41"/>
  <c r="ER56" i="41"/>
  <c r="ER69" i="41"/>
  <c r="ER99" i="41"/>
  <c r="ER108" i="41"/>
  <c r="ER114" i="41"/>
  <c r="ER120" i="41"/>
  <c r="ER133" i="41"/>
  <c r="FH21" i="41"/>
  <c r="FH30" i="41"/>
  <c r="FH36" i="41"/>
  <c r="FH42" i="41"/>
  <c r="FH55" i="41"/>
  <c r="FH85" i="41"/>
  <c r="FH132" i="41"/>
  <c r="FH145" i="41"/>
  <c r="FH149" i="41"/>
  <c r="FX16" i="41"/>
  <c r="FX20" i="41"/>
  <c r="FX21" i="41"/>
  <c r="FX50" i="41"/>
  <c r="FX67" i="41"/>
  <c r="FX71" i="41"/>
  <c r="FX80" i="41"/>
  <c r="FX84" i="41"/>
  <c r="FX85" i="41"/>
  <c r="FX102" i="41"/>
  <c r="FX114" i="41"/>
  <c r="FX118" i="41"/>
  <c r="FX131" i="41"/>
  <c r="FX135" i="41"/>
  <c r="FX139" i="41"/>
  <c r="GN15" i="41"/>
  <c r="GN60" i="41"/>
  <c r="GN77" i="41"/>
  <c r="GN85" i="41"/>
  <c r="GN103" i="41"/>
  <c r="HD14" i="41"/>
  <c r="HD47" i="41"/>
  <c r="HD65" i="41"/>
  <c r="HD93" i="41"/>
  <c r="HD107" i="41"/>
  <c r="HD122" i="41"/>
  <c r="HD148" i="41"/>
  <c r="HD152" i="41"/>
  <c r="HT47" i="41"/>
  <c r="HT51" i="41"/>
  <c r="HT76" i="41"/>
  <c r="HT134" i="41"/>
  <c r="HT138" i="41"/>
  <c r="IJ33" i="41"/>
  <c r="IJ37" i="41"/>
  <c r="IJ62" i="41"/>
  <c r="IJ79" i="41"/>
  <c r="IJ87" i="41"/>
  <c r="IJ113" i="41"/>
  <c r="IJ142" i="41"/>
  <c r="DL113" i="41"/>
  <c r="DL117" i="41"/>
  <c r="DL131" i="41"/>
  <c r="DL142" i="41"/>
  <c r="DL144" i="41"/>
  <c r="DL150" i="41"/>
  <c r="DL152" i="41"/>
  <c r="EB14" i="41"/>
  <c r="EB27" i="41"/>
  <c r="EB44" i="41"/>
  <c r="EB53" i="41"/>
  <c r="EB57" i="41"/>
  <c r="EB66" i="41"/>
  <c r="EB72" i="41"/>
  <c r="EB108" i="41"/>
  <c r="EB117" i="41"/>
  <c r="EB121" i="41"/>
  <c r="EB130" i="41"/>
  <c r="EB136" i="41"/>
  <c r="ER30" i="41"/>
  <c r="ER39" i="41"/>
  <c r="ER43" i="41"/>
  <c r="ER52" i="41"/>
  <c r="ER58" i="41"/>
  <c r="ER94" i="41"/>
  <c r="ER103" i="41"/>
  <c r="ER107" i="41"/>
  <c r="ER116" i="41"/>
  <c r="ER122" i="41"/>
  <c r="FH16" i="41"/>
  <c r="FH25" i="41"/>
  <c r="FH29" i="41"/>
  <c r="FH38" i="41"/>
  <c r="FH44" i="41"/>
  <c r="FH80" i="41"/>
  <c r="FH97" i="41"/>
  <c r="FH107" i="41"/>
  <c r="FH136" i="41"/>
  <c r="FH140" i="41"/>
  <c r="FH153" i="41"/>
  <c r="FX29" i="41"/>
  <c r="FX58" i="41"/>
  <c r="FX62" i="41"/>
  <c r="FX75" i="41"/>
  <c r="FX93" i="41"/>
  <c r="FX122" i="41"/>
  <c r="GN30" i="41"/>
  <c r="GN68" i="41"/>
  <c r="GN127" i="41"/>
  <c r="GN147" i="41"/>
  <c r="HD30" i="41"/>
  <c r="HD80" i="41"/>
  <c r="HD98" i="41"/>
  <c r="HD130" i="41"/>
  <c r="HD143" i="41"/>
  <c r="HT30" i="41"/>
  <c r="HT55" i="41"/>
  <c r="HT92" i="41"/>
  <c r="HT129" i="41"/>
  <c r="IJ16" i="41"/>
  <c r="IJ104" i="41"/>
  <c r="IJ150" i="41"/>
  <c r="DL95" i="41"/>
  <c r="DL123" i="41"/>
  <c r="DL149" i="41"/>
  <c r="EB15" i="41"/>
  <c r="EB22" i="41"/>
  <c r="EB24" i="41"/>
  <c r="EB65" i="41"/>
  <c r="EB74" i="41"/>
  <c r="EB80" i="41"/>
  <c r="EB129" i="41"/>
  <c r="EB138" i="41"/>
  <c r="EB144" i="41"/>
  <c r="ER51" i="41"/>
  <c r="ER60" i="41"/>
  <c r="ER66" i="41"/>
  <c r="ER115" i="41"/>
  <c r="ER124" i="41"/>
  <c r="ER130" i="41"/>
  <c r="FH37" i="41"/>
  <c r="FH46" i="41"/>
  <c r="FH52" i="41"/>
  <c r="FH110" i="41"/>
  <c r="FH115" i="41"/>
  <c r="FH119" i="41"/>
  <c r="FH144" i="41"/>
  <c r="FX19" i="41"/>
  <c r="FX23" i="41"/>
  <c r="FX32" i="41"/>
  <c r="FX36" i="41"/>
  <c r="FX37" i="41"/>
  <c r="FX66" i="41"/>
  <c r="FX83" i="41"/>
  <c r="FX87" i="41"/>
  <c r="FX96" i="41"/>
  <c r="FX100" i="41"/>
  <c r="FX101" i="41"/>
  <c r="FX138" i="41"/>
  <c r="GN13" i="41"/>
  <c r="GN21" i="41"/>
  <c r="GN39" i="41"/>
  <c r="GN59" i="41"/>
  <c r="GN84" i="41"/>
  <c r="GN101" i="41"/>
  <c r="GN109" i="41"/>
  <c r="GN113" i="41"/>
  <c r="GN122" i="41"/>
  <c r="GN152" i="41"/>
  <c r="HD46" i="41"/>
  <c r="HD63" i="41"/>
  <c r="HD71" i="41"/>
  <c r="HD89" i="41"/>
  <c r="HD121" i="41"/>
  <c r="HD126" i="41"/>
  <c r="HT13" i="41"/>
  <c r="HT17" i="41"/>
  <c r="HT46" i="41"/>
  <c r="HT108" i="41"/>
  <c r="HT116" i="41"/>
  <c r="HT141" i="41"/>
  <c r="HT145" i="41"/>
  <c r="IJ32" i="41"/>
  <c r="IJ86" i="41"/>
  <c r="IJ101" i="41"/>
  <c r="IJ112" i="41"/>
  <c r="IJ137" i="41"/>
  <c r="IJ146" i="41"/>
  <c r="EB107" i="41"/>
  <c r="EB124" i="41"/>
  <c r="EB133" i="41"/>
  <c r="EB137" i="41"/>
  <c r="EB146" i="41"/>
  <c r="ER16" i="41"/>
  <c r="ER29" i="41"/>
  <c r="ER46" i="41"/>
  <c r="ER55" i="41"/>
  <c r="ER59" i="41"/>
  <c r="ER68" i="41"/>
  <c r="ER80" i="41"/>
  <c r="ER93" i="41"/>
  <c r="ER110" i="41"/>
  <c r="ER119" i="41"/>
  <c r="ER123" i="41"/>
  <c r="ER132" i="41"/>
  <c r="ER144" i="41"/>
  <c r="FH15" i="41"/>
  <c r="FH32" i="41"/>
  <c r="FH41" i="41"/>
  <c r="FH45" i="41"/>
  <c r="FH54" i="41"/>
  <c r="FH66" i="41"/>
  <c r="FH79" i="41"/>
  <c r="FH92" i="41"/>
  <c r="FH96" i="41"/>
  <c r="FH105" i="41"/>
  <c r="FH109" i="41"/>
  <c r="FH122" i="41"/>
  <c r="FH127" i="41"/>
  <c r="FH152" i="41"/>
  <c r="FX14" i="41"/>
  <c r="FX27" i="41"/>
  <c r="FX44" i="41"/>
  <c r="FX45" i="41"/>
  <c r="FX74" i="41"/>
  <c r="FX78" i="41"/>
  <c r="FX91" i="41"/>
  <c r="FX108" i="41"/>
  <c r="FX109" i="41"/>
  <c r="FX146" i="41"/>
  <c r="GN88" i="41"/>
  <c r="GN92" i="41"/>
  <c r="GN125" i="41"/>
  <c r="GN143" i="41"/>
  <c r="HD34" i="41"/>
  <c r="HD54" i="41"/>
  <c r="HD108" i="41"/>
  <c r="HD112" i="41"/>
  <c r="HD134" i="41"/>
  <c r="HT29" i="41"/>
  <c r="HT79" i="41"/>
  <c r="HT88" i="41"/>
  <c r="HT91" i="41"/>
  <c r="HT96" i="41"/>
  <c r="HT117" i="41"/>
  <c r="HT128" i="41"/>
  <c r="IJ73" i="41"/>
  <c r="IJ128" i="41"/>
  <c r="IJ132" i="41"/>
  <c r="IJ154" i="41"/>
  <c r="FX130" i="41"/>
  <c r="FX147" i="41"/>
  <c r="FX151" i="41"/>
  <c r="GN18" i="41"/>
  <c r="GN22" i="41"/>
  <c r="GN23" i="41"/>
  <c r="GN52" i="41"/>
  <c r="GN69" i="41"/>
  <c r="GN73" i="41"/>
  <c r="GN82" i="41"/>
  <c r="GN86" i="41"/>
  <c r="GN87" i="41"/>
  <c r="GN116" i="41"/>
  <c r="GN133" i="41"/>
  <c r="GN137" i="41"/>
  <c r="GN146" i="41"/>
  <c r="GN150" i="41"/>
  <c r="GN151" i="41"/>
  <c r="HD26" i="41"/>
  <c r="HD38" i="41"/>
  <c r="HD55" i="41"/>
  <c r="HD59" i="41"/>
  <c r="HD68" i="41"/>
  <c r="HD72" i="41"/>
  <c r="HD73" i="41"/>
  <c r="HD82" i="41"/>
  <c r="HD102" i="41"/>
  <c r="HD124" i="41"/>
  <c r="HD139" i="41"/>
  <c r="HT21" i="41"/>
  <c r="HT38" i="41"/>
  <c r="HT85" i="41"/>
  <c r="HT102" i="41"/>
  <c r="HT125" i="41"/>
  <c r="IJ24" i="41"/>
  <c r="IJ47" i="41"/>
  <c r="IJ90" i="41"/>
  <c r="IJ122" i="41"/>
  <c r="IJ131" i="41"/>
  <c r="IJ141" i="41"/>
  <c r="IJ144" i="41"/>
  <c r="IJ153" i="41"/>
  <c r="HD132" i="41"/>
  <c r="HD150" i="41"/>
  <c r="HT54" i="41"/>
  <c r="HT58" i="41"/>
  <c r="HT72" i="41"/>
  <c r="HT101" i="41"/>
  <c r="HT105" i="41"/>
  <c r="HT118" i="41"/>
  <c r="HT122" i="41"/>
  <c r="HT136" i="41"/>
  <c r="HT149" i="41"/>
  <c r="IJ15" i="41"/>
  <c r="IJ40" i="41"/>
  <c r="IJ44" i="41"/>
  <c r="IJ63" i="41"/>
  <c r="IJ152" i="41"/>
  <c r="FX124" i="41"/>
  <c r="FX125" i="41"/>
  <c r="FX154" i="41"/>
  <c r="GN29" i="41"/>
  <c r="GN33" i="41"/>
  <c r="GN42" i="41"/>
  <c r="GN46" i="41"/>
  <c r="GN47" i="41"/>
  <c r="GN76" i="41"/>
  <c r="GN93" i="41"/>
  <c r="GN97" i="41"/>
  <c r="GN106" i="41"/>
  <c r="GN110" i="41"/>
  <c r="GN111" i="41"/>
  <c r="GN128" i="41"/>
  <c r="GN140" i="41"/>
  <c r="HD15" i="41"/>
  <c r="HD19" i="41"/>
  <c r="HD28" i="41"/>
  <c r="HD32" i="41"/>
  <c r="HD33" i="41"/>
  <c r="HD50" i="41"/>
  <c r="HD62" i="41"/>
  <c r="HD79" i="41"/>
  <c r="HD83" i="41"/>
  <c r="HD92" i="41"/>
  <c r="HD96" i="41"/>
  <c r="HD97" i="41"/>
  <c r="HD140" i="41"/>
  <c r="HD144" i="41"/>
  <c r="HD149" i="41"/>
  <c r="HT15" i="41"/>
  <c r="HT16" i="41"/>
  <c r="HT19" i="41"/>
  <c r="HT45" i="41"/>
  <c r="HT49" i="41"/>
  <c r="HT62" i="41"/>
  <c r="HT66" i="41"/>
  <c r="HT71" i="41"/>
  <c r="HT80" i="41"/>
  <c r="HT83" i="41"/>
  <c r="HT113" i="41"/>
  <c r="HT126" i="41"/>
  <c r="HT130" i="41"/>
  <c r="HT144" i="41"/>
  <c r="HT147" i="41"/>
  <c r="IJ18" i="41"/>
  <c r="IJ27" i="41"/>
  <c r="IJ48" i="41"/>
  <c r="IJ52" i="41"/>
  <c r="IJ65" i="41"/>
  <c r="IJ66" i="41"/>
  <c r="IJ69" i="41"/>
  <c r="IJ74" i="41"/>
  <c r="IJ83" i="41"/>
  <c r="IJ88" i="41"/>
  <c r="IJ92" i="41"/>
  <c r="IJ97" i="41"/>
  <c r="IJ106" i="41"/>
  <c r="IJ107" i="41"/>
  <c r="IJ117" i="41"/>
  <c r="IJ120" i="41"/>
  <c r="IJ124" i="41"/>
  <c r="IJ138" i="41"/>
  <c r="GN100" i="41"/>
  <c r="GN117" i="41"/>
  <c r="GN121" i="41"/>
  <c r="GN130" i="41"/>
  <c r="GN134" i="41"/>
  <c r="GN135" i="41"/>
  <c r="HD22" i="41"/>
  <c r="HD39" i="41"/>
  <c r="HD43" i="41"/>
  <c r="HD52" i="41"/>
  <c r="HD56" i="41"/>
  <c r="HD57" i="41"/>
  <c r="HD66" i="41"/>
  <c r="HD86" i="41"/>
  <c r="HD103" i="41"/>
  <c r="HD111" i="41"/>
  <c r="HD116" i="41"/>
  <c r="HD147" i="41"/>
  <c r="HD151" i="41"/>
  <c r="HT22" i="41"/>
  <c r="HT26" i="41"/>
  <c r="HT40" i="41"/>
  <c r="HT56" i="41"/>
  <c r="HT69" i="41"/>
  <c r="HT73" i="41"/>
  <c r="HT86" i="41"/>
  <c r="HT90" i="41"/>
  <c r="HT95" i="41"/>
  <c r="HT120" i="41"/>
  <c r="HT137" i="41"/>
  <c r="HT150" i="41"/>
  <c r="HT154" i="41"/>
  <c r="IJ31" i="41"/>
  <c r="IJ59" i="41"/>
  <c r="IJ77" i="41"/>
  <c r="IJ91" i="41"/>
  <c r="IJ127" i="41"/>
  <c r="IJ136" i="41"/>
  <c r="T161" i="41"/>
  <c r="BP161" i="41"/>
  <c r="CF161" i="41"/>
  <c r="AJ161" i="41"/>
  <c r="DL105" i="41"/>
  <c r="DL121" i="41"/>
  <c r="DL137" i="41"/>
  <c r="EB20" i="41"/>
  <c r="EB38" i="41"/>
  <c r="EB51" i="41"/>
  <c r="EB68" i="41"/>
  <c r="EB77" i="41"/>
  <c r="EB102" i="41"/>
  <c r="EB115" i="41"/>
  <c r="EB132" i="41"/>
  <c r="EB141" i="41"/>
  <c r="ER24" i="41"/>
  <c r="ER37" i="41"/>
  <c r="ER54" i="41"/>
  <c r="ER63" i="41"/>
  <c r="ER88" i="41"/>
  <c r="ER101" i="41"/>
  <c r="ER118" i="41"/>
  <c r="ER127" i="41"/>
  <c r="ER152" i="41"/>
  <c r="FH23" i="41"/>
  <c r="FH40" i="41"/>
  <c r="FH49" i="41"/>
  <c r="FH74" i="41"/>
  <c r="FH87" i="41"/>
  <c r="DL147" i="41"/>
  <c r="EB29" i="41"/>
  <c r="EB76" i="41"/>
  <c r="EB85" i="41"/>
  <c r="EB140" i="41"/>
  <c r="EB149" i="41"/>
  <c r="ER62" i="41"/>
  <c r="ER71" i="41"/>
  <c r="ER126" i="41"/>
  <c r="ER135" i="41"/>
  <c r="FH48" i="41"/>
  <c r="FH57" i="41"/>
  <c r="DL98" i="41"/>
  <c r="DL114" i="41"/>
  <c r="DL130" i="41"/>
  <c r="DL146" i="41"/>
  <c r="DL151" i="41"/>
  <c r="EB19" i="41"/>
  <c r="EB54" i="41"/>
  <c r="EB67" i="41"/>
  <c r="EB118" i="41"/>
  <c r="EB131" i="41"/>
  <c r="ER40" i="41"/>
  <c r="ER53" i="41"/>
  <c r="ER104" i="41"/>
  <c r="ER117" i="41"/>
  <c r="FH26" i="41"/>
  <c r="FH39" i="41"/>
  <c r="DL92" i="41"/>
  <c r="DL103" i="41"/>
  <c r="DL108" i="41"/>
  <c r="DL119" i="41"/>
  <c r="DL124" i="41"/>
  <c r="DL135" i="41"/>
  <c r="DL140" i="41"/>
  <c r="EB75" i="41"/>
  <c r="EB139" i="41"/>
  <c r="ER61" i="41"/>
  <c r="ER125" i="41"/>
  <c r="FH47" i="41"/>
  <c r="EB13" i="41"/>
  <c r="EB36" i="41"/>
  <c r="EB45" i="41"/>
  <c r="EB100" i="41"/>
  <c r="EB109" i="41"/>
  <c r="ER22" i="41"/>
  <c r="ER31" i="41"/>
  <c r="ER86" i="41"/>
  <c r="ER95" i="41"/>
  <c r="ER150" i="41"/>
  <c r="FH17" i="41"/>
  <c r="FH72" i="41"/>
  <c r="FH81" i="41"/>
  <c r="DL154" i="41"/>
  <c r="EB17" i="41"/>
  <c r="EB78" i="41"/>
  <c r="EB91" i="41"/>
  <c r="EB142" i="41"/>
  <c r="ER13" i="41"/>
  <c r="ER64" i="41"/>
  <c r="ER77" i="41"/>
  <c r="ER128" i="41"/>
  <c r="ER141" i="41"/>
  <c r="FH50" i="41"/>
  <c r="FH63" i="41"/>
  <c r="DL106" i="41"/>
  <c r="DL122" i="41"/>
  <c r="DL138" i="41"/>
  <c r="DL148" i="41"/>
  <c r="EB30" i="41"/>
  <c r="EB35" i="41"/>
  <c r="EB52" i="41"/>
  <c r="EB61" i="41"/>
  <c r="EB86" i="41"/>
  <c r="EB99" i="41"/>
  <c r="EB116" i="41"/>
  <c r="EB125" i="41"/>
  <c r="EB150" i="41"/>
  <c r="ER21" i="41"/>
  <c r="ER38" i="41"/>
  <c r="ER47" i="41"/>
  <c r="ER72" i="41"/>
  <c r="ER85" i="41"/>
  <c r="ER102" i="41"/>
  <c r="ER111" i="41"/>
  <c r="ER136" i="41"/>
  <c r="ER149" i="41"/>
  <c r="FH24" i="41"/>
  <c r="FH33" i="41"/>
  <c r="FH58" i="41"/>
  <c r="FH71" i="41"/>
  <c r="FH101" i="41"/>
  <c r="FH106" i="41"/>
  <c r="FH133" i="41"/>
  <c r="FH142" i="41"/>
  <c r="FH146" i="41"/>
  <c r="FX55" i="41"/>
  <c r="FX64" i="41"/>
  <c r="FX68" i="41"/>
  <c r="FX119" i="41"/>
  <c r="FX128" i="41"/>
  <c r="FX132" i="41"/>
  <c r="GN41" i="41"/>
  <c r="GN50" i="41"/>
  <c r="GN54" i="41"/>
  <c r="GN72" i="41"/>
  <c r="GN105" i="41"/>
  <c r="GN114" i="41"/>
  <c r="GN118" i="41"/>
  <c r="GN136" i="41"/>
  <c r="HD27" i="41"/>
  <c r="HD36" i="41"/>
  <c r="HD40" i="41"/>
  <c r="HD58" i="41"/>
  <c r="HD91" i="41"/>
  <c r="HD100" i="41"/>
  <c r="HD104" i="41"/>
  <c r="FH114" i="41"/>
  <c r="FH154" i="41"/>
  <c r="FX76" i="41"/>
  <c r="FX140" i="41"/>
  <c r="GN62" i="41"/>
  <c r="GN126" i="41"/>
  <c r="GN144" i="41"/>
  <c r="HD48" i="41"/>
  <c r="FH104" i="41"/>
  <c r="FH113" i="41"/>
  <c r="FH118" i="41"/>
  <c r="FX15" i="41"/>
  <c r="FX24" i="41"/>
  <c r="FX28" i="41"/>
  <c r="FX54" i="41"/>
  <c r="FX79" i="41"/>
  <c r="FX88" i="41"/>
  <c r="FX92" i="41"/>
  <c r="FX110" i="41"/>
  <c r="FX126" i="41"/>
  <c r="FX143" i="41"/>
  <c r="FX152" i="41"/>
  <c r="GN14" i="41"/>
  <c r="GN48" i="41"/>
  <c r="GN65" i="41"/>
  <c r="GN74" i="41"/>
  <c r="GN78" i="41"/>
  <c r="GN96" i="41"/>
  <c r="GN129" i="41"/>
  <c r="GN138" i="41"/>
  <c r="GN142" i="41"/>
  <c r="HD18" i="41"/>
  <c r="HD51" i="41"/>
  <c r="HD60" i="41"/>
  <c r="HD64" i="41"/>
  <c r="FH94" i="41"/>
  <c r="FH108" i="41"/>
  <c r="FH148" i="41"/>
  <c r="FX70" i="41"/>
  <c r="FX134" i="41"/>
  <c r="GN56" i="41"/>
  <c r="FH89" i="41"/>
  <c r="FH121" i="41"/>
  <c r="FH126" i="41"/>
  <c r="FH130" i="41"/>
  <c r="FX31" i="41"/>
  <c r="FX40" i="41"/>
  <c r="FX95" i="41"/>
  <c r="FX104" i="41"/>
  <c r="GN17" i="41"/>
  <c r="GN26" i="41"/>
  <c r="GN81" i="41"/>
  <c r="GN90" i="41"/>
  <c r="GN145" i="41"/>
  <c r="GN154" i="41"/>
  <c r="HD67" i="41"/>
  <c r="HD76" i="41"/>
  <c r="FH93" i="41"/>
  <c r="FH98" i="41"/>
  <c r="FH102" i="41"/>
  <c r="FH116" i="41"/>
  <c r="FH125" i="41"/>
  <c r="FX22" i="41"/>
  <c r="FX39" i="41"/>
  <c r="FX48" i="41"/>
  <c r="FX52" i="41"/>
  <c r="FX86" i="41"/>
  <c r="FX103" i="41"/>
  <c r="FX112" i="41"/>
  <c r="FX116" i="41"/>
  <c r="FX142" i="41"/>
  <c r="FX150" i="41"/>
  <c r="GN25" i="41"/>
  <c r="GN34" i="41"/>
  <c r="GN38" i="41"/>
  <c r="GN64" i="41"/>
  <c r="GN89" i="41"/>
  <c r="GN98" i="41"/>
  <c r="GN102" i="41"/>
  <c r="GN120" i="41"/>
  <c r="GN153" i="41"/>
  <c r="HD20" i="41"/>
  <c r="HD24" i="41"/>
  <c r="HD42" i="41"/>
  <c r="HD75" i="41"/>
  <c r="HD84" i="41"/>
  <c r="HD88" i="41"/>
  <c r="FH88" i="41"/>
  <c r="FH120" i="41"/>
  <c r="FX30" i="41"/>
  <c r="FX94" i="41"/>
  <c r="GN16" i="41"/>
  <c r="HD105" i="41"/>
  <c r="HD141" i="41"/>
  <c r="HD145" i="41"/>
  <c r="HT33" i="41"/>
  <c r="HT50" i="41"/>
  <c r="HT63" i="41"/>
  <c r="HT67" i="41"/>
  <c r="HT97" i="41"/>
  <c r="HT114" i="41"/>
  <c r="HT127" i="41"/>
  <c r="HT131" i="41"/>
  <c r="IJ36" i="41"/>
  <c r="IJ49" i="41"/>
  <c r="IJ53" i="41"/>
  <c r="IJ58" i="41"/>
  <c r="IJ75" i="41"/>
  <c r="IJ84" i="41"/>
  <c r="IJ89" i="41"/>
  <c r="IJ99" i="41"/>
  <c r="IJ109" i="41"/>
  <c r="IJ116" i="41"/>
  <c r="IJ121" i="41"/>
  <c r="IJ130" i="41"/>
  <c r="HD109" i="41"/>
  <c r="HD113" i="41"/>
  <c r="HD118" i="41"/>
  <c r="HD127" i="41"/>
  <c r="HD136" i="41"/>
  <c r="HD153" i="41"/>
  <c r="HT41" i="41"/>
  <c r="HT75" i="41"/>
  <c r="HT135" i="41"/>
  <c r="HT139" i="41"/>
  <c r="IJ19" i="41"/>
  <c r="IJ57" i="41"/>
  <c r="IJ61" i="41"/>
  <c r="IJ98" i="41"/>
  <c r="IJ129" i="41"/>
  <c r="IJ139" i="41"/>
  <c r="IJ149" i="41"/>
  <c r="HD117" i="41"/>
  <c r="HD135" i="41"/>
  <c r="HT23" i="41"/>
  <c r="HT57" i="41"/>
  <c r="HT87" i="41"/>
  <c r="HT104" i="41"/>
  <c r="HT121" i="41"/>
  <c r="IJ26" i="41"/>
  <c r="IJ147" i="41"/>
  <c r="HT48" i="41"/>
  <c r="HT99" i="41"/>
  <c r="HT112" i="41"/>
  <c r="IJ17" i="41"/>
  <c r="IJ43" i="41"/>
  <c r="IJ82" i="41"/>
  <c r="IJ105" i="41"/>
  <c r="IJ114" i="41"/>
  <c r="IJ115" i="41"/>
  <c r="IJ125" i="41"/>
  <c r="HD120" i="41"/>
  <c r="HD125" i="41"/>
  <c r="HD129" i="41"/>
  <c r="HT39" i="41"/>
  <c r="HT43" i="41"/>
  <c r="HT103" i="41"/>
  <c r="HT107" i="41"/>
  <c r="IJ25" i="41"/>
  <c r="IJ29" i="41"/>
  <c r="IJ34" i="41"/>
  <c r="IJ133" i="41"/>
  <c r="IJ140" i="41"/>
  <c r="IJ145" i="41"/>
  <c r="HT34" i="41"/>
  <c r="HT98" i="41"/>
  <c r="IJ20" i="41"/>
  <c r="IJ76" i="41"/>
  <c r="IJ108" i="41"/>
  <c r="HD110" i="41"/>
  <c r="HD119" i="41"/>
  <c r="HD128" i="41"/>
  <c r="HD133" i="41"/>
  <c r="HD137" i="41"/>
  <c r="HT25" i="41"/>
  <c r="HT42" i="41"/>
  <c r="HT59" i="41"/>
  <c r="HT89" i="41"/>
  <c r="HT106" i="41"/>
  <c r="HT119" i="41"/>
  <c r="HT123" i="41"/>
  <c r="HT153" i="41"/>
  <c r="IJ28" i="41"/>
  <c r="IJ41" i="41"/>
  <c r="IJ45" i="41"/>
  <c r="IJ50" i="41"/>
  <c r="IJ85" i="41"/>
  <c r="IJ148" i="41"/>
  <c r="BJ110" i="39"/>
  <c r="BZ110" i="39"/>
  <c r="DF110" i="39"/>
  <c r="AL110" i="39"/>
  <c r="BR110" i="39"/>
  <c r="CX110" i="39"/>
  <c r="AD110" i="39"/>
  <c r="DV110" i="39"/>
  <c r="DN110" i="39"/>
  <c r="AT110" i="39"/>
  <c r="V110" i="39"/>
  <c r="CP110" i="39"/>
  <c r="BB110" i="39"/>
  <c r="CH110" i="39"/>
  <c r="AA7" i="43"/>
  <c r="AB7" i="43" s="1"/>
  <c r="Z7" i="43"/>
  <c r="GN161" i="41" l="1"/>
  <c r="HD161" i="41"/>
  <c r="IJ161" i="41"/>
  <c r="HT161" i="41"/>
  <c r="FX161" i="41"/>
  <c r="EB161" i="41"/>
  <c r="DL161" i="41"/>
  <c r="ER161" i="41"/>
  <c r="FH161" i="41"/>
  <c r="CV161" i="41"/>
  <c r="HH5" i="41" l="1"/>
  <c r="GR5" i="41"/>
  <c r="GB5" i="41"/>
  <c r="FL5" i="41"/>
  <c r="EF5" i="41"/>
  <c r="EV5" i="41"/>
  <c r="DP5" i="41"/>
  <c r="CZ5" i="41"/>
  <c r="CJ5" i="41"/>
  <c r="BT5" i="41"/>
  <c r="BD5" i="41"/>
  <c r="AN5" i="41"/>
  <c r="X5" i="41"/>
  <c r="H5" i="41"/>
  <c r="O6" i="18"/>
  <c r="O103" i="39" l="1"/>
  <c r="O102" i="39"/>
  <c r="O101" i="39"/>
  <c r="O100" i="39"/>
  <c r="O99" i="39"/>
  <c r="O98" i="39"/>
  <c r="O97" i="39"/>
  <c r="O96" i="39"/>
  <c r="O95" i="39"/>
  <c r="O94" i="39"/>
  <c r="O93" i="39"/>
  <c r="O92" i="39"/>
  <c r="O91" i="39"/>
  <c r="O90" i="39"/>
  <c r="O89" i="39"/>
  <c r="O88" i="39"/>
  <c r="O87" i="39"/>
  <c r="O86" i="39"/>
  <c r="O85" i="39"/>
  <c r="O84" i="39"/>
  <c r="O83" i="39"/>
  <c r="O82" i="39"/>
  <c r="O81" i="39"/>
  <c r="O80" i="39"/>
  <c r="O79" i="39"/>
  <c r="O78" i="39"/>
  <c r="O77" i="39"/>
  <c r="O76" i="39"/>
  <c r="O75" i="39"/>
  <c r="O74" i="39"/>
  <c r="O73" i="39"/>
  <c r="O72" i="39"/>
  <c r="O71" i="39"/>
  <c r="O70" i="39"/>
  <c r="O69" i="39"/>
  <c r="O68"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O29" i="39"/>
  <c r="O28" i="39"/>
  <c r="O27" i="39"/>
  <c r="O26" i="39"/>
  <c r="O25" i="39"/>
  <c r="O24" i="39"/>
  <c r="O23" i="39"/>
  <c r="O22" i="39"/>
  <c r="O21" i="39"/>
  <c r="O20" i="39"/>
  <c r="O19" i="39"/>
  <c r="O18" i="39"/>
  <c r="O17" i="39"/>
  <c r="O16" i="39"/>
  <c r="O15" i="39"/>
  <c r="O14" i="39"/>
  <c r="O13" i="39"/>
  <c r="O12" i="39"/>
  <c r="O11" i="39"/>
  <c r="G11" i="39"/>
  <c r="G12" i="39"/>
  <c r="G13" i="39"/>
  <c r="G14" i="39"/>
  <c r="G15" i="39"/>
  <c r="G16" i="39"/>
  <c r="G17" i="39"/>
  <c r="G18" i="39"/>
  <c r="G19" i="39"/>
  <c r="G20" i="39"/>
  <c r="G21" i="39"/>
  <c r="G22" i="39"/>
  <c r="G23" i="39"/>
  <c r="G24" i="39"/>
  <c r="G25" i="39"/>
  <c r="G26" i="39"/>
  <c r="G27" i="39"/>
  <c r="G28" i="39"/>
  <c r="G29" i="39"/>
  <c r="G30" i="39"/>
  <c r="G31" i="39"/>
  <c r="G32" i="39"/>
  <c r="G33" i="39"/>
  <c r="G34" i="39"/>
  <c r="G35" i="39"/>
  <c r="G36" i="39"/>
  <c r="G37" i="39"/>
  <c r="G38" i="39"/>
  <c r="G39" i="39"/>
  <c r="G40" i="39"/>
  <c r="G41" i="39"/>
  <c r="G42" i="39"/>
  <c r="G43" i="39"/>
  <c r="G44" i="39"/>
  <c r="G45" i="39"/>
  <c r="G46" i="39"/>
  <c r="G47" i="39"/>
  <c r="G48" i="39"/>
  <c r="G49" i="39"/>
  <c r="G50" i="39"/>
  <c r="G51" i="39"/>
  <c r="G52" i="39"/>
  <c r="G53" i="39"/>
  <c r="G54" i="39"/>
  <c r="G55" i="39"/>
  <c r="G56" i="39"/>
  <c r="G57" i="39"/>
  <c r="G58" i="39"/>
  <c r="G59" i="39"/>
  <c r="G60" i="39"/>
  <c r="G61" i="39"/>
  <c r="G62" i="39"/>
  <c r="G63" i="39"/>
  <c r="G64" i="39"/>
  <c r="G65" i="39"/>
  <c r="G66" i="39"/>
  <c r="G67" i="39"/>
  <c r="G68" i="39"/>
  <c r="G69" i="39"/>
  <c r="G70" i="39"/>
  <c r="G71" i="39"/>
  <c r="G72" i="39"/>
  <c r="G73" i="39"/>
  <c r="G74" i="39"/>
  <c r="G75" i="39"/>
  <c r="G76" i="39"/>
  <c r="G77" i="39"/>
  <c r="G78" i="39"/>
  <c r="G79" i="39"/>
  <c r="G80" i="39"/>
  <c r="G81" i="39"/>
  <c r="G82" i="39"/>
  <c r="G83" i="39"/>
  <c r="G84" i="39"/>
  <c r="G85" i="39"/>
  <c r="G86" i="39"/>
  <c r="G87" i="39"/>
  <c r="G88" i="39"/>
  <c r="G89" i="39"/>
  <c r="G90" i="39"/>
  <c r="G91" i="39"/>
  <c r="G92" i="39"/>
  <c r="G93" i="39"/>
  <c r="G94" i="39"/>
  <c r="G95" i="39"/>
  <c r="G96" i="39"/>
  <c r="G97" i="39"/>
  <c r="G98" i="39"/>
  <c r="G99" i="39"/>
  <c r="G100" i="39"/>
  <c r="G101" i="39"/>
  <c r="G102" i="39"/>
  <c r="G103" i="39"/>
  <c r="G104" i="39"/>
  <c r="D228" i="39"/>
  <c r="DV104" i="39"/>
  <c r="DN104" i="39"/>
  <c r="DF104" i="39"/>
  <c r="CX104" i="39"/>
  <c r="CP104" i="39"/>
  <c r="CH104" i="39"/>
  <c r="BZ104" i="39"/>
  <c r="BR104" i="39"/>
  <c r="BJ104" i="39"/>
  <c r="BB104" i="39"/>
  <c r="AT104" i="39"/>
  <c r="AL104" i="39"/>
  <c r="AD104" i="39"/>
  <c r="V104" i="39"/>
  <c r="N104" i="39"/>
  <c r="F104" i="39"/>
  <c r="DV103" i="39"/>
  <c r="DN103" i="39"/>
  <c r="DF103" i="39"/>
  <c r="CX103" i="39"/>
  <c r="CP103" i="39"/>
  <c r="CH103" i="39"/>
  <c r="BZ103" i="39"/>
  <c r="BR103" i="39"/>
  <c r="BJ103" i="39"/>
  <c r="BB103" i="39"/>
  <c r="AT103" i="39"/>
  <c r="AL103" i="39"/>
  <c r="AD103" i="39"/>
  <c r="V103" i="39"/>
  <c r="N103" i="39"/>
  <c r="F103" i="39"/>
  <c r="DV102" i="39"/>
  <c r="DN102" i="39"/>
  <c r="DF102" i="39"/>
  <c r="CX102" i="39"/>
  <c r="CP102" i="39"/>
  <c r="CH102" i="39"/>
  <c r="BZ102" i="39"/>
  <c r="BR102" i="39"/>
  <c r="BJ102" i="39"/>
  <c r="BB102" i="39"/>
  <c r="AT102" i="39"/>
  <c r="AL102" i="39"/>
  <c r="AD102" i="39"/>
  <c r="V102" i="39"/>
  <c r="N102" i="39"/>
  <c r="F102" i="39"/>
  <c r="DV100" i="39"/>
  <c r="DN100" i="39"/>
  <c r="DF100" i="39"/>
  <c r="CX100" i="39"/>
  <c r="CP100" i="39"/>
  <c r="CH100" i="39"/>
  <c r="BZ100" i="39"/>
  <c r="BR100" i="39"/>
  <c r="BJ100" i="39"/>
  <c r="BB100" i="39"/>
  <c r="AT100" i="39"/>
  <c r="AL100" i="39"/>
  <c r="AD100" i="39"/>
  <c r="V100" i="39"/>
  <c r="N100" i="39"/>
  <c r="F100" i="39"/>
  <c r="DV98" i="39"/>
  <c r="DN98" i="39"/>
  <c r="DF98" i="39"/>
  <c r="CX98" i="39"/>
  <c r="CP98" i="39"/>
  <c r="CH98" i="39"/>
  <c r="BZ98" i="39"/>
  <c r="BR98" i="39"/>
  <c r="BJ98" i="39"/>
  <c r="BB98" i="39"/>
  <c r="AT98" i="39"/>
  <c r="AL98" i="39"/>
  <c r="AD98" i="39"/>
  <c r="V98" i="39"/>
  <c r="N98" i="39"/>
  <c r="F98" i="39"/>
  <c r="DV97" i="39"/>
  <c r="DN97" i="39"/>
  <c r="DF97" i="39"/>
  <c r="CX97" i="39"/>
  <c r="CP97" i="39"/>
  <c r="CH97" i="39"/>
  <c r="BZ97" i="39"/>
  <c r="BR97" i="39"/>
  <c r="BJ97" i="39"/>
  <c r="BB97" i="39"/>
  <c r="AT97" i="39"/>
  <c r="AL97" i="39"/>
  <c r="AD97" i="39"/>
  <c r="V97" i="39"/>
  <c r="N97" i="39"/>
  <c r="F97" i="39"/>
  <c r="DV96" i="39"/>
  <c r="DN96" i="39"/>
  <c r="DF96" i="39"/>
  <c r="CX96" i="39"/>
  <c r="CP96" i="39"/>
  <c r="CH96" i="39"/>
  <c r="BZ96" i="39"/>
  <c r="BR96" i="39"/>
  <c r="BJ96" i="39"/>
  <c r="BB96" i="39"/>
  <c r="AT96" i="39"/>
  <c r="AL96" i="39"/>
  <c r="AD96" i="39"/>
  <c r="V96" i="39"/>
  <c r="N96" i="39"/>
  <c r="F96" i="39"/>
  <c r="DV95" i="39"/>
  <c r="DN95" i="39"/>
  <c r="DF95" i="39"/>
  <c r="CX95" i="39"/>
  <c r="CP95" i="39"/>
  <c r="CH95" i="39"/>
  <c r="BZ95" i="39"/>
  <c r="BR95" i="39"/>
  <c r="BJ95" i="39"/>
  <c r="BB95" i="39"/>
  <c r="AT95" i="39"/>
  <c r="AL95" i="39"/>
  <c r="AD95" i="39"/>
  <c r="V95" i="39"/>
  <c r="N95" i="39"/>
  <c r="F95" i="39"/>
  <c r="DV94" i="39"/>
  <c r="DN94" i="39"/>
  <c r="DF94" i="39"/>
  <c r="CX94" i="39"/>
  <c r="CP94" i="39"/>
  <c r="CH94" i="39"/>
  <c r="BZ94" i="39"/>
  <c r="BR94" i="39"/>
  <c r="BJ94" i="39"/>
  <c r="BB94" i="39"/>
  <c r="AT94" i="39"/>
  <c r="AL94" i="39"/>
  <c r="AD94" i="39"/>
  <c r="V94" i="39"/>
  <c r="N94" i="39"/>
  <c r="F94" i="39"/>
  <c r="DV92" i="39"/>
  <c r="DN92" i="39"/>
  <c r="DF92" i="39"/>
  <c r="CX92" i="39"/>
  <c r="CP92" i="39"/>
  <c r="CH92" i="39"/>
  <c r="BZ92" i="39"/>
  <c r="BR92" i="39"/>
  <c r="BJ92" i="39"/>
  <c r="BB92" i="39"/>
  <c r="AT92" i="39"/>
  <c r="AL92" i="39"/>
  <c r="AD92" i="39"/>
  <c r="V92" i="39"/>
  <c r="N92" i="39"/>
  <c r="F92" i="39"/>
  <c r="DV91" i="39"/>
  <c r="DN91" i="39"/>
  <c r="DF91" i="39"/>
  <c r="CX91" i="39"/>
  <c r="CP91" i="39"/>
  <c r="CH91" i="39"/>
  <c r="BZ91" i="39"/>
  <c r="BR91" i="39"/>
  <c r="BJ91" i="39"/>
  <c r="BB91" i="39"/>
  <c r="AT91" i="39"/>
  <c r="AL91" i="39"/>
  <c r="AD91" i="39"/>
  <c r="V91" i="39"/>
  <c r="N91" i="39"/>
  <c r="F91" i="39"/>
  <c r="DV90" i="39"/>
  <c r="DN90" i="39"/>
  <c r="DF90" i="39"/>
  <c r="CX90" i="39"/>
  <c r="CP90" i="39"/>
  <c r="CH90" i="39"/>
  <c r="BZ90" i="39"/>
  <c r="BR90" i="39"/>
  <c r="BJ90" i="39"/>
  <c r="BB90" i="39"/>
  <c r="AT90" i="39"/>
  <c r="AL90" i="39"/>
  <c r="AD90" i="39"/>
  <c r="V90" i="39"/>
  <c r="N90" i="39"/>
  <c r="F90" i="39"/>
  <c r="DV89" i="39"/>
  <c r="DN89" i="39"/>
  <c r="DF89" i="39"/>
  <c r="CX89" i="39"/>
  <c r="CP89" i="39"/>
  <c r="CH89" i="39"/>
  <c r="BZ89" i="39"/>
  <c r="BR89" i="39"/>
  <c r="BJ89" i="39"/>
  <c r="BB89" i="39"/>
  <c r="AT89" i="39"/>
  <c r="AL89" i="39"/>
  <c r="AD89" i="39"/>
  <c r="V89" i="39"/>
  <c r="N89" i="39"/>
  <c r="F89" i="39"/>
  <c r="DV88" i="39"/>
  <c r="DN88" i="39"/>
  <c r="DF88" i="39"/>
  <c r="CX88" i="39"/>
  <c r="CP88" i="39"/>
  <c r="CH88" i="39"/>
  <c r="BZ88" i="39"/>
  <c r="BR88" i="39"/>
  <c r="BJ88" i="39"/>
  <c r="BB88" i="39"/>
  <c r="AT88" i="39"/>
  <c r="AL88" i="39"/>
  <c r="AD88" i="39"/>
  <c r="V88" i="39"/>
  <c r="N88" i="39"/>
  <c r="F88" i="39"/>
  <c r="DV87" i="39"/>
  <c r="DN87" i="39"/>
  <c r="DF87" i="39"/>
  <c r="CX87" i="39"/>
  <c r="CP87" i="39"/>
  <c r="CH87" i="39"/>
  <c r="BZ87" i="39"/>
  <c r="BR87" i="39"/>
  <c r="BJ87" i="39"/>
  <c r="BB87" i="39"/>
  <c r="AT87" i="39"/>
  <c r="AL87" i="39"/>
  <c r="AD87" i="39"/>
  <c r="V87" i="39"/>
  <c r="N87" i="39"/>
  <c r="F87" i="39"/>
  <c r="DV86" i="39"/>
  <c r="DN86" i="39"/>
  <c r="DF86" i="39"/>
  <c r="CX86" i="39"/>
  <c r="CP86" i="39"/>
  <c r="CH86" i="39"/>
  <c r="BZ86" i="39"/>
  <c r="BR86" i="39"/>
  <c r="BJ86" i="39"/>
  <c r="BB86" i="39"/>
  <c r="AT86" i="39"/>
  <c r="AL86" i="39"/>
  <c r="AD86" i="39"/>
  <c r="V86" i="39"/>
  <c r="N86" i="39"/>
  <c r="F86" i="39"/>
  <c r="DV85" i="39"/>
  <c r="DN85" i="39"/>
  <c r="DF85" i="39"/>
  <c r="CX85" i="39"/>
  <c r="CP85" i="39"/>
  <c r="CH85" i="39"/>
  <c r="BZ85" i="39"/>
  <c r="BR85" i="39"/>
  <c r="BJ85" i="39"/>
  <c r="BB85" i="39"/>
  <c r="AT85" i="39"/>
  <c r="AL85" i="39"/>
  <c r="AD85" i="39"/>
  <c r="V85" i="39"/>
  <c r="N85" i="39"/>
  <c r="F85" i="39"/>
  <c r="DV84" i="39"/>
  <c r="DN84" i="39"/>
  <c r="DF84" i="39"/>
  <c r="CX84" i="39"/>
  <c r="CP84" i="39"/>
  <c r="CH84" i="39"/>
  <c r="BZ84" i="39"/>
  <c r="BR84" i="39"/>
  <c r="BJ84" i="39"/>
  <c r="BB84" i="39"/>
  <c r="AT84" i="39"/>
  <c r="AL84" i="39"/>
  <c r="AD84" i="39"/>
  <c r="V84" i="39"/>
  <c r="N84" i="39"/>
  <c r="F84" i="39"/>
  <c r="DV83" i="39"/>
  <c r="DN83" i="39"/>
  <c r="DF83" i="39"/>
  <c r="CX83" i="39"/>
  <c r="CP83" i="39"/>
  <c r="CH83" i="39"/>
  <c r="BZ83" i="39"/>
  <c r="BR83" i="39"/>
  <c r="BJ83" i="39"/>
  <c r="BB83" i="39"/>
  <c r="AT83" i="39"/>
  <c r="AL83" i="39"/>
  <c r="AD83" i="39"/>
  <c r="V83" i="39"/>
  <c r="N83" i="39"/>
  <c r="F83" i="39"/>
  <c r="DV82" i="39"/>
  <c r="DN82" i="39"/>
  <c r="DF82" i="39"/>
  <c r="CX82" i="39"/>
  <c r="CP82" i="39"/>
  <c r="CH82" i="39"/>
  <c r="BZ82" i="39"/>
  <c r="BR82" i="39"/>
  <c r="BJ82" i="39"/>
  <c r="BB82" i="39"/>
  <c r="AT82" i="39"/>
  <c r="AL82" i="39"/>
  <c r="AD82" i="39"/>
  <c r="V82" i="39"/>
  <c r="N82" i="39"/>
  <c r="F82" i="39"/>
  <c r="DV81" i="39"/>
  <c r="DN81" i="39"/>
  <c r="DF81" i="39"/>
  <c r="CX81" i="39"/>
  <c r="CP81" i="39"/>
  <c r="CH81" i="39"/>
  <c r="BZ81" i="39"/>
  <c r="BR81" i="39"/>
  <c r="BJ81" i="39"/>
  <c r="BB81" i="39"/>
  <c r="AT81" i="39"/>
  <c r="AL81" i="39"/>
  <c r="AD81" i="39"/>
  <c r="V81" i="39"/>
  <c r="N81" i="39"/>
  <c r="F81" i="39"/>
  <c r="DV80" i="39"/>
  <c r="DN80" i="39"/>
  <c r="DF80" i="39"/>
  <c r="CX80" i="39"/>
  <c r="CP80" i="39"/>
  <c r="CH80" i="39"/>
  <c r="BZ80" i="39"/>
  <c r="BR80" i="39"/>
  <c r="BJ80" i="39"/>
  <c r="BB80" i="39"/>
  <c r="AT80" i="39"/>
  <c r="AL80" i="39"/>
  <c r="AD80" i="39"/>
  <c r="V80" i="39"/>
  <c r="N80" i="39"/>
  <c r="F80" i="39"/>
  <c r="DV79" i="39"/>
  <c r="DN79" i="39"/>
  <c r="DF79" i="39"/>
  <c r="CX79" i="39"/>
  <c r="CP79" i="39"/>
  <c r="CH79" i="39"/>
  <c r="BZ79" i="39"/>
  <c r="BR79" i="39"/>
  <c r="BJ79" i="39"/>
  <c r="BB79" i="39"/>
  <c r="AT79" i="39"/>
  <c r="AL79" i="39"/>
  <c r="AD79" i="39"/>
  <c r="V79" i="39"/>
  <c r="N79" i="39"/>
  <c r="F79" i="39"/>
  <c r="DV78" i="39"/>
  <c r="DN78" i="39"/>
  <c r="DF78" i="39"/>
  <c r="CX78" i="39"/>
  <c r="CP78" i="39"/>
  <c r="CH78" i="39"/>
  <c r="BZ78" i="39"/>
  <c r="BR78" i="39"/>
  <c r="BJ78" i="39"/>
  <c r="BB78" i="39"/>
  <c r="AT78" i="39"/>
  <c r="AL78" i="39"/>
  <c r="AD78" i="39"/>
  <c r="V78" i="39"/>
  <c r="N78" i="39"/>
  <c r="F78" i="39"/>
  <c r="DV77" i="39"/>
  <c r="DN77" i="39"/>
  <c r="DF77" i="39"/>
  <c r="CX77" i="39"/>
  <c r="CP77" i="39"/>
  <c r="CH77" i="39"/>
  <c r="BZ77" i="39"/>
  <c r="BR77" i="39"/>
  <c r="BJ77" i="39"/>
  <c r="BB77" i="39"/>
  <c r="AT77" i="39"/>
  <c r="AL77" i="39"/>
  <c r="AD77" i="39"/>
  <c r="V77" i="39"/>
  <c r="N77" i="39"/>
  <c r="F77" i="39"/>
  <c r="DV76" i="39"/>
  <c r="DN76" i="39"/>
  <c r="DF76" i="39"/>
  <c r="CX76" i="39"/>
  <c r="CP76" i="39"/>
  <c r="CH76" i="39"/>
  <c r="BZ76" i="39"/>
  <c r="BR76" i="39"/>
  <c r="BJ76" i="39"/>
  <c r="BB76" i="39"/>
  <c r="AT76" i="39"/>
  <c r="AL76" i="39"/>
  <c r="AD76" i="39"/>
  <c r="V76" i="39"/>
  <c r="N76" i="39"/>
  <c r="F76" i="39"/>
  <c r="DV75" i="39"/>
  <c r="DN75" i="39"/>
  <c r="DF75" i="39"/>
  <c r="CX75" i="39"/>
  <c r="CP75" i="39"/>
  <c r="CH75" i="39"/>
  <c r="BZ75" i="39"/>
  <c r="BR75" i="39"/>
  <c r="BJ75" i="39"/>
  <c r="BB75" i="39"/>
  <c r="AT75" i="39"/>
  <c r="AL75" i="39"/>
  <c r="AD75" i="39"/>
  <c r="V75" i="39"/>
  <c r="N75" i="39"/>
  <c r="F75" i="39"/>
  <c r="DV74" i="39"/>
  <c r="DN74" i="39"/>
  <c r="DF74" i="39"/>
  <c r="CX74" i="39"/>
  <c r="CP74" i="39"/>
  <c r="CH74" i="39"/>
  <c r="BZ74" i="39"/>
  <c r="BR74" i="39"/>
  <c r="BJ74" i="39"/>
  <c r="BB74" i="39"/>
  <c r="AT74" i="39"/>
  <c r="AL74" i="39"/>
  <c r="AD74" i="39"/>
  <c r="V74" i="39"/>
  <c r="N74" i="39"/>
  <c r="F74" i="39"/>
  <c r="DV73" i="39"/>
  <c r="DN73" i="39"/>
  <c r="DF73" i="39"/>
  <c r="CX73" i="39"/>
  <c r="CP73" i="39"/>
  <c r="CH73" i="39"/>
  <c r="BZ73" i="39"/>
  <c r="BR73" i="39"/>
  <c r="BJ73" i="39"/>
  <c r="BB73" i="39"/>
  <c r="AT73" i="39"/>
  <c r="AL73" i="39"/>
  <c r="AD73" i="39"/>
  <c r="V73" i="39"/>
  <c r="N73" i="39"/>
  <c r="F73" i="39"/>
  <c r="DV72" i="39"/>
  <c r="DN72" i="39"/>
  <c r="DF72" i="39"/>
  <c r="CX72" i="39"/>
  <c r="CP72" i="39"/>
  <c r="CH72" i="39"/>
  <c r="BZ72" i="39"/>
  <c r="BR72" i="39"/>
  <c r="BJ72" i="39"/>
  <c r="BB72" i="39"/>
  <c r="AT72" i="39"/>
  <c r="AL72" i="39"/>
  <c r="AD72" i="39"/>
  <c r="V72" i="39"/>
  <c r="N72" i="39"/>
  <c r="F72" i="39"/>
  <c r="DV71" i="39"/>
  <c r="DN71" i="39"/>
  <c r="DF71" i="39"/>
  <c r="CX71" i="39"/>
  <c r="CP71" i="39"/>
  <c r="CH71" i="39"/>
  <c r="BZ71" i="39"/>
  <c r="BR71" i="39"/>
  <c r="BJ71" i="39"/>
  <c r="BB71" i="39"/>
  <c r="AT71" i="39"/>
  <c r="AL71" i="39"/>
  <c r="AD71" i="39"/>
  <c r="V71" i="39"/>
  <c r="N71" i="39"/>
  <c r="F71" i="39"/>
  <c r="DV70" i="39"/>
  <c r="DN70" i="39"/>
  <c r="DF70" i="39"/>
  <c r="CX70" i="39"/>
  <c r="CP70" i="39"/>
  <c r="CH70" i="39"/>
  <c r="BZ70" i="39"/>
  <c r="BR70" i="39"/>
  <c r="BJ70" i="39"/>
  <c r="BB70" i="39"/>
  <c r="AT70" i="39"/>
  <c r="AL70" i="39"/>
  <c r="AD70" i="39"/>
  <c r="V70" i="39"/>
  <c r="N70" i="39"/>
  <c r="F70" i="39"/>
  <c r="DV69" i="39"/>
  <c r="DN69" i="39"/>
  <c r="DF69" i="39"/>
  <c r="CX69" i="39"/>
  <c r="CP69" i="39"/>
  <c r="CH69" i="39"/>
  <c r="BZ69" i="39"/>
  <c r="BR69" i="39"/>
  <c r="BJ69" i="39"/>
  <c r="BB69" i="39"/>
  <c r="AT69" i="39"/>
  <c r="AL69" i="39"/>
  <c r="AD69" i="39"/>
  <c r="V69" i="39"/>
  <c r="N69" i="39"/>
  <c r="F69" i="39"/>
  <c r="DV68" i="39"/>
  <c r="DN68" i="39"/>
  <c r="DF68" i="39"/>
  <c r="CX68" i="39"/>
  <c r="CP68" i="39"/>
  <c r="CH68" i="39"/>
  <c r="BZ68" i="39"/>
  <c r="BR68" i="39"/>
  <c r="BJ68" i="39"/>
  <c r="BB68" i="39"/>
  <c r="AT68" i="39"/>
  <c r="AL68" i="39"/>
  <c r="AD68" i="39"/>
  <c r="V68" i="39"/>
  <c r="N68" i="39"/>
  <c r="F68" i="39"/>
  <c r="DV67" i="39"/>
  <c r="DN67" i="39"/>
  <c r="DF67" i="39"/>
  <c r="CX67" i="39"/>
  <c r="CP67" i="39"/>
  <c r="CH67" i="39"/>
  <c r="BZ67" i="39"/>
  <c r="BR67" i="39"/>
  <c r="BJ67" i="39"/>
  <c r="BB67" i="39"/>
  <c r="AT67" i="39"/>
  <c r="AL67" i="39"/>
  <c r="AD67" i="39"/>
  <c r="V67" i="39"/>
  <c r="N67" i="39"/>
  <c r="F67" i="39"/>
  <c r="DV66" i="39"/>
  <c r="DN66" i="39"/>
  <c r="DF66" i="39"/>
  <c r="CX66" i="39"/>
  <c r="CP66" i="39"/>
  <c r="CH66" i="39"/>
  <c r="BZ66" i="39"/>
  <c r="BR66" i="39"/>
  <c r="BJ66" i="39"/>
  <c r="BB66" i="39"/>
  <c r="AT66" i="39"/>
  <c r="AL66" i="39"/>
  <c r="AD66" i="39"/>
  <c r="V66" i="39"/>
  <c r="N66" i="39"/>
  <c r="F66" i="39"/>
  <c r="DV65" i="39"/>
  <c r="DN65" i="39"/>
  <c r="DF65" i="39"/>
  <c r="CX65" i="39"/>
  <c r="CP65" i="39"/>
  <c r="CH65" i="39"/>
  <c r="BZ65" i="39"/>
  <c r="BR65" i="39"/>
  <c r="BJ65" i="39"/>
  <c r="BB65" i="39"/>
  <c r="AT65" i="39"/>
  <c r="AL65" i="39"/>
  <c r="AD65" i="39"/>
  <c r="V65" i="39"/>
  <c r="N65" i="39"/>
  <c r="F65" i="39"/>
  <c r="DV64" i="39"/>
  <c r="DN64" i="39"/>
  <c r="DF64" i="39"/>
  <c r="CX64" i="39"/>
  <c r="CP64" i="39"/>
  <c r="CH64" i="39"/>
  <c r="BZ64" i="39"/>
  <c r="BR64" i="39"/>
  <c r="BJ64" i="39"/>
  <c r="BB64" i="39"/>
  <c r="AT64" i="39"/>
  <c r="AL64" i="39"/>
  <c r="AD64" i="39"/>
  <c r="V64" i="39"/>
  <c r="N64" i="39"/>
  <c r="F64" i="39"/>
  <c r="DV63" i="39"/>
  <c r="DN63" i="39"/>
  <c r="DF63" i="39"/>
  <c r="CX63" i="39"/>
  <c r="CP63" i="39"/>
  <c r="CH63" i="39"/>
  <c r="BZ63" i="39"/>
  <c r="BR63" i="39"/>
  <c r="BJ63" i="39"/>
  <c r="BB63" i="39"/>
  <c r="AT63" i="39"/>
  <c r="AL63" i="39"/>
  <c r="AD63" i="39"/>
  <c r="V63" i="39"/>
  <c r="N63" i="39"/>
  <c r="F63" i="39"/>
  <c r="DV62" i="39"/>
  <c r="DN62" i="39"/>
  <c r="DF62" i="39"/>
  <c r="CX62" i="39"/>
  <c r="CP62" i="39"/>
  <c r="CH62" i="39"/>
  <c r="BZ62" i="39"/>
  <c r="BR62" i="39"/>
  <c r="BJ62" i="39"/>
  <c r="BB62" i="39"/>
  <c r="AT62" i="39"/>
  <c r="AL62" i="39"/>
  <c r="AD62" i="39"/>
  <c r="V62" i="39"/>
  <c r="N62" i="39"/>
  <c r="F62" i="39"/>
  <c r="DV61" i="39"/>
  <c r="DN61" i="39"/>
  <c r="DF61" i="39"/>
  <c r="CX61" i="39"/>
  <c r="CP61" i="39"/>
  <c r="CH61" i="39"/>
  <c r="BZ61" i="39"/>
  <c r="BR61" i="39"/>
  <c r="BJ61" i="39"/>
  <c r="BB61" i="39"/>
  <c r="AT61" i="39"/>
  <c r="AL61" i="39"/>
  <c r="AD61" i="39"/>
  <c r="V61" i="39"/>
  <c r="N61" i="39"/>
  <c r="F61" i="39"/>
  <c r="DV60" i="39"/>
  <c r="DN60" i="39"/>
  <c r="DF60" i="39"/>
  <c r="CX60" i="39"/>
  <c r="CP60" i="39"/>
  <c r="CH60" i="39"/>
  <c r="BZ60" i="39"/>
  <c r="BR60" i="39"/>
  <c r="BJ60" i="39"/>
  <c r="BB60" i="39"/>
  <c r="AT60" i="39"/>
  <c r="AL60" i="39"/>
  <c r="AD60" i="39"/>
  <c r="V60" i="39"/>
  <c r="N60" i="39"/>
  <c r="F60" i="39"/>
  <c r="DV59" i="39"/>
  <c r="DN59" i="39"/>
  <c r="DF59" i="39"/>
  <c r="CX59" i="39"/>
  <c r="CP59" i="39"/>
  <c r="CH59" i="39"/>
  <c r="BZ59" i="39"/>
  <c r="BR59" i="39"/>
  <c r="BJ59" i="39"/>
  <c r="BB59" i="39"/>
  <c r="AT59" i="39"/>
  <c r="AL59" i="39"/>
  <c r="AD59" i="39"/>
  <c r="V59" i="39"/>
  <c r="N59" i="39"/>
  <c r="F59" i="39"/>
  <c r="DV58" i="39"/>
  <c r="DN58" i="39"/>
  <c r="DF58" i="39"/>
  <c r="CX58" i="39"/>
  <c r="CP58" i="39"/>
  <c r="CH58" i="39"/>
  <c r="BZ58" i="39"/>
  <c r="BR58" i="39"/>
  <c r="BJ58" i="39"/>
  <c r="BB58" i="39"/>
  <c r="AT58" i="39"/>
  <c r="AL58" i="39"/>
  <c r="AD58" i="39"/>
  <c r="V58" i="39"/>
  <c r="N58" i="39"/>
  <c r="F58" i="39"/>
  <c r="DV57" i="39"/>
  <c r="DN57" i="39"/>
  <c r="DF57" i="39"/>
  <c r="CX57" i="39"/>
  <c r="CP57" i="39"/>
  <c r="CH57" i="39"/>
  <c r="BZ57" i="39"/>
  <c r="BR57" i="39"/>
  <c r="BJ57" i="39"/>
  <c r="BB57" i="39"/>
  <c r="AT57" i="39"/>
  <c r="AL57" i="39"/>
  <c r="AD57" i="39"/>
  <c r="V57" i="39"/>
  <c r="N57" i="39"/>
  <c r="F57" i="39"/>
  <c r="DV56" i="39"/>
  <c r="DN56" i="39"/>
  <c r="DF56" i="39"/>
  <c r="CX56" i="39"/>
  <c r="CP56" i="39"/>
  <c r="CH56" i="39"/>
  <c r="BZ56" i="39"/>
  <c r="BR56" i="39"/>
  <c r="BJ56" i="39"/>
  <c r="BB56" i="39"/>
  <c r="AT56" i="39"/>
  <c r="AL56" i="39"/>
  <c r="AD56" i="39"/>
  <c r="V56" i="39"/>
  <c r="N56" i="39"/>
  <c r="F56" i="39"/>
  <c r="DV55" i="39"/>
  <c r="DN55" i="39"/>
  <c r="DF55" i="39"/>
  <c r="CX55" i="39"/>
  <c r="CP55" i="39"/>
  <c r="CH55" i="39"/>
  <c r="BZ55" i="39"/>
  <c r="BR55" i="39"/>
  <c r="BJ55" i="39"/>
  <c r="BB55" i="39"/>
  <c r="AT55" i="39"/>
  <c r="AL55" i="39"/>
  <c r="AD55" i="39"/>
  <c r="V55" i="39"/>
  <c r="N55" i="39"/>
  <c r="F55" i="39"/>
  <c r="DV54" i="39"/>
  <c r="DN54" i="39"/>
  <c r="DF54" i="39"/>
  <c r="CX54" i="39"/>
  <c r="CP54" i="39"/>
  <c r="CH54" i="39"/>
  <c r="BZ54" i="39"/>
  <c r="BR54" i="39"/>
  <c r="BJ54" i="39"/>
  <c r="BB54" i="39"/>
  <c r="AT54" i="39"/>
  <c r="AL54" i="39"/>
  <c r="AD54" i="39"/>
  <c r="V54" i="39"/>
  <c r="N54" i="39"/>
  <c r="F54" i="39"/>
  <c r="DV53" i="39"/>
  <c r="DN53" i="39"/>
  <c r="DF53" i="39"/>
  <c r="CX53" i="39"/>
  <c r="CP53" i="39"/>
  <c r="CH53" i="39"/>
  <c r="BZ53" i="39"/>
  <c r="BR53" i="39"/>
  <c r="BJ53" i="39"/>
  <c r="BB53" i="39"/>
  <c r="AT53" i="39"/>
  <c r="AL53" i="39"/>
  <c r="AD53" i="39"/>
  <c r="V53" i="39"/>
  <c r="N53" i="39"/>
  <c r="F53" i="39"/>
  <c r="DV52" i="39"/>
  <c r="DN52" i="39"/>
  <c r="DF52" i="39"/>
  <c r="CX52" i="39"/>
  <c r="CP52" i="39"/>
  <c r="CH52" i="39"/>
  <c r="BZ52" i="39"/>
  <c r="BR52" i="39"/>
  <c r="BJ52" i="39"/>
  <c r="BB52" i="39"/>
  <c r="AT52" i="39"/>
  <c r="AL52" i="39"/>
  <c r="AD52" i="39"/>
  <c r="V52" i="39"/>
  <c r="N52" i="39"/>
  <c r="F52" i="39"/>
  <c r="DV51" i="39"/>
  <c r="DN51" i="39"/>
  <c r="DF51" i="39"/>
  <c r="CX51" i="39"/>
  <c r="CP51" i="39"/>
  <c r="CH51" i="39"/>
  <c r="BZ51" i="39"/>
  <c r="BR51" i="39"/>
  <c r="BJ51" i="39"/>
  <c r="BB51" i="39"/>
  <c r="AT51" i="39"/>
  <c r="AL51" i="39"/>
  <c r="AD51" i="39"/>
  <c r="V51" i="39"/>
  <c r="N51" i="39"/>
  <c r="F51" i="39"/>
  <c r="DV50" i="39"/>
  <c r="DN50" i="39"/>
  <c r="DF50" i="39"/>
  <c r="CX50" i="39"/>
  <c r="CP50" i="39"/>
  <c r="CH50" i="39"/>
  <c r="BZ50" i="39"/>
  <c r="BR50" i="39"/>
  <c r="BJ50" i="39"/>
  <c r="BB50" i="39"/>
  <c r="AT50" i="39"/>
  <c r="AL50" i="39"/>
  <c r="AD50" i="39"/>
  <c r="V50" i="39"/>
  <c r="N50" i="39"/>
  <c r="F50" i="39"/>
  <c r="DV49" i="39"/>
  <c r="DN49" i="39"/>
  <c r="DF49" i="39"/>
  <c r="CX49" i="39"/>
  <c r="CP49" i="39"/>
  <c r="CH49" i="39"/>
  <c r="BZ49" i="39"/>
  <c r="BR49" i="39"/>
  <c r="BJ49" i="39"/>
  <c r="BB49" i="39"/>
  <c r="AT49" i="39"/>
  <c r="AL49" i="39"/>
  <c r="AD49" i="39"/>
  <c r="V49" i="39"/>
  <c r="N49" i="39"/>
  <c r="F49" i="39"/>
  <c r="DV48" i="39"/>
  <c r="DN48" i="39"/>
  <c r="DF48" i="39"/>
  <c r="CX48" i="39"/>
  <c r="CP48" i="39"/>
  <c r="CH48" i="39"/>
  <c r="BZ48" i="39"/>
  <c r="BR48" i="39"/>
  <c r="BJ48" i="39"/>
  <c r="BB48" i="39"/>
  <c r="AT48" i="39"/>
  <c r="AL48" i="39"/>
  <c r="AD48" i="39"/>
  <c r="V48" i="39"/>
  <c r="N48" i="39"/>
  <c r="F48" i="39"/>
  <c r="DV47" i="39"/>
  <c r="DN47" i="39"/>
  <c r="DF47" i="39"/>
  <c r="CX47" i="39"/>
  <c r="CP47" i="39"/>
  <c r="CH47" i="39"/>
  <c r="BZ47" i="39"/>
  <c r="BR47" i="39"/>
  <c r="BJ47" i="39"/>
  <c r="BB47" i="39"/>
  <c r="AT47" i="39"/>
  <c r="AL47" i="39"/>
  <c r="AD47" i="39"/>
  <c r="V47" i="39"/>
  <c r="N47" i="39"/>
  <c r="F47" i="39"/>
  <c r="DV46" i="39"/>
  <c r="DN46" i="39"/>
  <c r="DF46" i="39"/>
  <c r="CX46" i="39"/>
  <c r="CP46" i="39"/>
  <c r="CH46" i="39"/>
  <c r="BZ46" i="39"/>
  <c r="BR46" i="39"/>
  <c r="BJ46" i="39"/>
  <c r="BB46" i="39"/>
  <c r="AT46" i="39"/>
  <c r="AL46" i="39"/>
  <c r="AD46" i="39"/>
  <c r="V46" i="39"/>
  <c r="N46" i="39"/>
  <c r="F46" i="39"/>
  <c r="DV45" i="39"/>
  <c r="DN45" i="39"/>
  <c r="DF45" i="39"/>
  <c r="CX45" i="39"/>
  <c r="CP45" i="39"/>
  <c r="CH45" i="39"/>
  <c r="BZ45" i="39"/>
  <c r="BR45" i="39"/>
  <c r="BJ45" i="39"/>
  <c r="BB45" i="39"/>
  <c r="AT45" i="39"/>
  <c r="AL45" i="39"/>
  <c r="AD45" i="39"/>
  <c r="V45" i="39"/>
  <c r="N45" i="39"/>
  <c r="F45" i="39"/>
  <c r="DV44" i="39"/>
  <c r="DN44" i="39"/>
  <c r="DF44" i="39"/>
  <c r="CX44" i="39"/>
  <c r="CP44" i="39"/>
  <c r="CH44" i="39"/>
  <c r="BZ44" i="39"/>
  <c r="BR44" i="39"/>
  <c r="BJ44" i="39"/>
  <c r="BB44" i="39"/>
  <c r="AT44" i="39"/>
  <c r="AL44" i="39"/>
  <c r="AD44" i="39"/>
  <c r="V44" i="39"/>
  <c r="N44" i="39"/>
  <c r="F44" i="39"/>
  <c r="DV43" i="39"/>
  <c r="DN43" i="39"/>
  <c r="DF43" i="39"/>
  <c r="CX43" i="39"/>
  <c r="CP43" i="39"/>
  <c r="CH43" i="39"/>
  <c r="BZ43" i="39"/>
  <c r="BR43" i="39"/>
  <c r="BJ43" i="39"/>
  <c r="BB43" i="39"/>
  <c r="AT43" i="39"/>
  <c r="AL43" i="39"/>
  <c r="AD43" i="39"/>
  <c r="V43" i="39"/>
  <c r="N43" i="39"/>
  <c r="F43" i="39"/>
  <c r="DV42" i="39"/>
  <c r="DN42" i="39"/>
  <c r="DF42" i="39"/>
  <c r="CX42" i="39"/>
  <c r="CP42" i="39"/>
  <c r="CH42" i="39"/>
  <c r="BZ42" i="39"/>
  <c r="BR42" i="39"/>
  <c r="BJ42" i="39"/>
  <c r="BB42" i="39"/>
  <c r="AT42" i="39"/>
  <c r="AL42" i="39"/>
  <c r="AD42" i="39"/>
  <c r="V42" i="39"/>
  <c r="N42" i="39"/>
  <c r="F42" i="39"/>
  <c r="DV41" i="39"/>
  <c r="DN41" i="39"/>
  <c r="DF41" i="39"/>
  <c r="CX41" i="39"/>
  <c r="CP41" i="39"/>
  <c r="CH41" i="39"/>
  <c r="BZ41" i="39"/>
  <c r="BR41" i="39"/>
  <c r="BJ41" i="39"/>
  <c r="BB41" i="39"/>
  <c r="AT41" i="39"/>
  <c r="AL41" i="39"/>
  <c r="AD41" i="39"/>
  <c r="V41" i="39"/>
  <c r="N41" i="39"/>
  <c r="F41" i="39"/>
  <c r="DV40" i="39"/>
  <c r="DN40" i="39"/>
  <c r="DF40" i="39"/>
  <c r="CX40" i="39"/>
  <c r="CP40" i="39"/>
  <c r="CH40" i="39"/>
  <c r="BZ40" i="39"/>
  <c r="BR40" i="39"/>
  <c r="BJ40" i="39"/>
  <c r="BB40" i="39"/>
  <c r="AT40" i="39"/>
  <c r="AL40" i="39"/>
  <c r="AD40" i="39"/>
  <c r="V40" i="39"/>
  <c r="N40" i="39"/>
  <c r="F40" i="39"/>
  <c r="DV39" i="39"/>
  <c r="DN39" i="39"/>
  <c r="DF39" i="39"/>
  <c r="CX39" i="39"/>
  <c r="CP39" i="39"/>
  <c r="CH39" i="39"/>
  <c r="BZ39" i="39"/>
  <c r="BR39" i="39"/>
  <c r="BJ39" i="39"/>
  <c r="BB39" i="39"/>
  <c r="AT39" i="39"/>
  <c r="AL39" i="39"/>
  <c r="AD39" i="39"/>
  <c r="V39" i="39"/>
  <c r="N39" i="39"/>
  <c r="F39" i="39"/>
  <c r="DV38" i="39"/>
  <c r="DN38" i="39"/>
  <c r="DF38" i="39"/>
  <c r="CX38" i="39"/>
  <c r="CP38" i="39"/>
  <c r="CH38" i="39"/>
  <c r="BZ38" i="39"/>
  <c r="BR38" i="39"/>
  <c r="BJ38" i="39"/>
  <c r="BB38" i="39"/>
  <c r="AT38" i="39"/>
  <c r="AL38" i="39"/>
  <c r="AD38" i="39"/>
  <c r="V38" i="39"/>
  <c r="N38" i="39"/>
  <c r="F38" i="39"/>
  <c r="DV37" i="39"/>
  <c r="DN37" i="39"/>
  <c r="DF37" i="39"/>
  <c r="CX37" i="39"/>
  <c r="CP37" i="39"/>
  <c r="CH37" i="39"/>
  <c r="BZ37" i="39"/>
  <c r="BR37" i="39"/>
  <c r="BJ37" i="39"/>
  <c r="BB37" i="39"/>
  <c r="AT37" i="39"/>
  <c r="AL37" i="39"/>
  <c r="AD37" i="39"/>
  <c r="V37" i="39"/>
  <c r="N37" i="39"/>
  <c r="F37" i="39"/>
  <c r="DV36" i="39"/>
  <c r="DN36" i="39"/>
  <c r="DF36" i="39"/>
  <c r="CX36" i="39"/>
  <c r="CP36" i="39"/>
  <c r="CH36" i="39"/>
  <c r="BZ36" i="39"/>
  <c r="BR36" i="39"/>
  <c r="BJ36" i="39"/>
  <c r="BB36" i="39"/>
  <c r="AT36" i="39"/>
  <c r="AL36" i="39"/>
  <c r="AD36" i="39"/>
  <c r="V36" i="39"/>
  <c r="N36" i="39"/>
  <c r="F36" i="39"/>
  <c r="DV35" i="39"/>
  <c r="DN35" i="39"/>
  <c r="DF35" i="39"/>
  <c r="CX35" i="39"/>
  <c r="CP35" i="39"/>
  <c r="CH35" i="39"/>
  <c r="BZ35" i="39"/>
  <c r="BR35" i="39"/>
  <c r="BJ35" i="39"/>
  <c r="BB35" i="39"/>
  <c r="AT35" i="39"/>
  <c r="AL35" i="39"/>
  <c r="AD35" i="39"/>
  <c r="V35" i="39"/>
  <c r="N35" i="39"/>
  <c r="F35" i="39"/>
  <c r="DV34" i="39"/>
  <c r="DN34" i="39"/>
  <c r="DF34" i="39"/>
  <c r="CX34" i="39"/>
  <c r="CP34" i="39"/>
  <c r="CH34" i="39"/>
  <c r="BZ34" i="39"/>
  <c r="BR34" i="39"/>
  <c r="BJ34" i="39"/>
  <c r="BB34" i="39"/>
  <c r="AT34" i="39"/>
  <c r="AL34" i="39"/>
  <c r="AD34" i="39"/>
  <c r="V34" i="39"/>
  <c r="N34" i="39"/>
  <c r="F34" i="39"/>
  <c r="DV33" i="39"/>
  <c r="DN33" i="39"/>
  <c r="DF33" i="39"/>
  <c r="CX33" i="39"/>
  <c r="CP33" i="39"/>
  <c r="CH33" i="39"/>
  <c r="BZ33" i="39"/>
  <c r="BR33" i="39"/>
  <c r="BJ33" i="39"/>
  <c r="BB33" i="39"/>
  <c r="AT33" i="39"/>
  <c r="AL33" i="39"/>
  <c r="AD33" i="39"/>
  <c r="V33" i="39"/>
  <c r="N33" i="39"/>
  <c r="F33" i="39"/>
  <c r="DV32" i="39"/>
  <c r="DN32" i="39"/>
  <c r="DF32" i="39"/>
  <c r="CX32" i="39"/>
  <c r="CP32" i="39"/>
  <c r="CH32" i="39"/>
  <c r="BZ32" i="39"/>
  <c r="BR32" i="39"/>
  <c r="BJ32" i="39"/>
  <c r="BB32" i="39"/>
  <c r="AT32" i="39"/>
  <c r="AL32" i="39"/>
  <c r="AD32" i="39"/>
  <c r="V32" i="39"/>
  <c r="N32" i="39"/>
  <c r="F32" i="39"/>
  <c r="DV31" i="39"/>
  <c r="DN31" i="39"/>
  <c r="DF31" i="39"/>
  <c r="CX31" i="39"/>
  <c r="CP31" i="39"/>
  <c r="CH31" i="39"/>
  <c r="BZ31" i="39"/>
  <c r="BR31" i="39"/>
  <c r="BJ31" i="39"/>
  <c r="BB31" i="39"/>
  <c r="AT31" i="39"/>
  <c r="AL31" i="39"/>
  <c r="AD31" i="39"/>
  <c r="V31" i="39"/>
  <c r="N31" i="39"/>
  <c r="F31" i="39"/>
  <c r="DV30" i="39"/>
  <c r="DN30" i="39"/>
  <c r="DF30" i="39"/>
  <c r="CX30" i="39"/>
  <c r="CP30" i="39"/>
  <c r="CH30" i="39"/>
  <c r="BZ30" i="39"/>
  <c r="BR30" i="39"/>
  <c r="BJ30" i="39"/>
  <c r="BB30" i="39"/>
  <c r="AT30" i="39"/>
  <c r="AL30" i="39"/>
  <c r="AD30" i="39"/>
  <c r="V30" i="39"/>
  <c r="N30" i="39"/>
  <c r="F30" i="39"/>
  <c r="DV29" i="39"/>
  <c r="DN29" i="39"/>
  <c r="DF29" i="39"/>
  <c r="CX29" i="39"/>
  <c r="CP29" i="39"/>
  <c r="CH29" i="39"/>
  <c r="BZ29" i="39"/>
  <c r="BR29" i="39"/>
  <c r="BJ29" i="39"/>
  <c r="BB29" i="39"/>
  <c r="AT29" i="39"/>
  <c r="AL29" i="39"/>
  <c r="AD29" i="39"/>
  <c r="V29" i="39"/>
  <c r="N29" i="39"/>
  <c r="F29" i="39"/>
  <c r="DV28" i="39"/>
  <c r="DN28" i="39"/>
  <c r="DF28" i="39"/>
  <c r="CX28" i="39"/>
  <c r="CP28" i="39"/>
  <c r="CH28" i="39"/>
  <c r="BZ28" i="39"/>
  <c r="BR28" i="39"/>
  <c r="BJ28" i="39"/>
  <c r="BB28" i="39"/>
  <c r="AT28" i="39"/>
  <c r="AL28" i="39"/>
  <c r="AD28" i="39"/>
  <c r="V28" i="39"/>
  <c r="N28" i="39"/>
  <c r="F28" i="39"/>
  <c r="DV27" i="39"/>
  <c r="DN27" i="39"/>
  <c r="DF27" i="39"/>
  <c r="CX27" i="39"/>
  <c r="CP27" i="39"/>
  <c r="CH27" i="39"/>
  <c r="BZ27" i="39"/>
  <c r="BR27" i="39"/>
  <c r="BJ27" i="39"/>
  <c r="BB27" i="39"/>
  <c r="AT27" i="39"/>
  <c r="AL27" i="39"/>
  <c r="AD27" i="39"/>
  <c r="V27" i="39"/>
  <c r="N27" i="39"/>
  <c r="F27" i="39"/>
  <c r="DV26" i="39"/>
  <c r="DN26" i="39"/>
  <c r="DF26" i="39"/>
  <c r="CX26" i="39"/>
  <c r="CP26" i="39"/>
  <c r="CH26" i="39"/>
  <c r="BZ26" i="39"/>
  <c r="BR26" i="39"/>
  <c r="BJ26" i="39"/>
  <c r="BB26" i="39"/>
  <c r="AT26" i="39"/>
  <c r="AL26" i="39"/>
  <c r="AD26" i="39"/>
  <c r="V26" i="39"/>
  <c r="N26" i="39"/>
  <c r="F26" i="39"/>
  <c r="DV25" i="39"/>
  <c r="DN25" i="39"/>
  <c r="DF25" i="39"/>
  <c r="CX25" i="39"/>
  <c r="CP25" i="39"/>
  <c r="CH25" i="39"/>
  <c r="BZ25" i="39"/>
  <c r="BR25" i="39"/>
  <c r="BJ25" i="39"/>
  <c r="BB25" i="39"/>
  <c r="AT25" i="39"/>
  <c r="AL25" i="39"/>
  <c r="AD25" i="39"/>
  <c r="V25" i="39"/>
  <c r="N25" i="39"/>
  <c r="F25" i="39"/>
  <c r="DV24" i="39"/>
  <c r="DN24" i="39"/>
  <c r="DF24" i="39"/>
  <c r="CX24" i="39"/>
  <c r="CP24" i="39"/>
  <c r="CH24" i="39"/>
  <c r="BZ24" i="39"/>
  <c r="BR24" i="39"/>
  <c r="BJ24" i="39"/>
  <c r="BB24" i="39"/>
  <c r="AT24" i="39"/>
  <c r="AL24" i="39"/>
  <c r="AD24" i="39"/>
  <c r="V24" i="39"/>
  <c r="N24" i="39"/>
  <c r="F24" i="39"/>
  <c r="DV23" i="39"/>
  <c r="DN23" i="39"/>
  <c r="DF23" i="39"/>
  <c r="CX23" i="39"/>
  <c r="CP23" i="39"/>
  <c r="CH23" i="39"/>
  <c r="BZ23" i="39"/>
  <c r="BR23" i="39"/>
  <c r="BJ23" i="39"/>
  <c r="BB23" i="39"/>
  <c r="AT23" i="39"/>
  <c r="AL23" i="39"/>
  <c r="AD23" i="39"/>
  <c r="V23" i="39"/>
  <c r="N23" i="39"/>
  <c r="F23" i="39"/>
  <c r="DV22" i="39"/>
  <c r="DN22" i="39"/>
  <c r="DF22" i="39"/>
  <c r="CX22" i="39"/>
  <c r="CP22" i="39"/>
  <c r="CH22" i="39"/>
  <c r="BZ22" i="39"/>
  <c r="BR22" i="39"/>
  <c r="BJ22" i="39"/>
  <c r="BB22" i="39"/>
  <c r="AT22" i="39"/>
  <c r="AL22" i="39"/>
  <c r="AD22" i="39"/>
  <c r="V22" i="39"/>
  <c r="N22" i="39"/>
  <c r="F22" i="39"/>
  <c r="DV21" i="39"/>
  <c r="DN21" i="39"/>
  <c r="DF21" i="39"/>
  <c r="CX21" i="39"/>
  <c r="CP21" i="39"/>
  <c r="CH21" i="39"/>
  <c r="BZ21" i="39"/>
  <c r="BR21" i="39"/>
  <c r="BJ21" i="39"/>
  <c r="BB21" i="39"/>
  <c r="AT21" i="39"/>
  <c r="AL21" i="39"/>
  <c r="AD21" i="39"/>
  <c r="V21" i="39"/>
  <c r="N21" i="39"/>
  <c r="F21" i="39"/>
  <c r="DV20" i="39"/>
  <c r="DN20" i="39"/>
  <c r="DF20" i="39"/>
  <c r="CX20" i="39"/>
  <c r="CP20" i="39"/>
  <c r="CH20" i="39"/>
  <c r="BZ20" i="39"/>
  <c r="BR20" i="39"/>
  <c r="BJ20" i="39"/>
  <c r="BB20" i="39"/>
  <c r="AT20" i="39"/>
  <c r="AL20" i="39"/>
  <c r="AD20" i="39"/>
  <c r="V20" i="39"/>
  <c r="N20" i="39"/>
  <c r="F20" i="39"/>
  <c r="DV19" i="39"/>
  <c r="DN19" i="39"/>
  <c r="DF19" i="39"/>
  <c r="CX19" i="39"/>
  <c r="CP19" i="39"/>
  <c r="CH19" i="39"/>
  <c r="BZ19" i="39"/>
  <c r="BR19" i="39"/>
  <c r="BJ19" i="39"/>
  <c r="BB19" i="39"/>
  <c r="AT19" i="39"/>
  <c r="AL19" i="39"/>
  <c r="AD19" i="39"/>
  <c r="V19" i="39"/>
  <c r="N19" i="39"/>
  <c r="F19" i="39"/>
  <c r="DV18" i="39"/>
  <c r="DN18" i="39"/>
  <c r="DF18" i="39"/>
  <c r="CX18" i="39"/>
  <c r="CP18" i="39"/>
  <c r="CH18" i="39"/>
  <c r="BZ18" i="39"/>
  <c r="BR18" i="39"/>
  <c r="BJ18" i="39"/>
  <c r="BB18" i="39"/>
  <c r="AT18" i="39"/>
  <c r="AL18" i="39"/>
  <c r="AD18" i="39"/>
  <c r="V18" i="39"/>
  <c r="N18" i="39"/>
  <c r="F18" i="39"/>
  <c r="DV17" i="39"/>
  <c r="DN17" i="39"/>
  <c r="DF17" i="39"/>
  <c r="CX17" i="39"/>
  <c r="CP17" i="39"/>
  <c r="CH17" i="39"/>
  <c r="BZ17" i="39"/>
  <c r="BR17" i="39"/>
  <c r="BJ17" i="39"/>
  <c r="BB17" i="39"/>
  <c r="AT17" i="39"/>
  <c r="AL17" i="39"/>
  <c r="AD17" i="39"/>
  <c r="V17" i="39"/>
  <c r="N17" i="39"/>
  <c r="F17" i="39"/>
  <c r="DV16" i="39"/>
  <c r="DN16" i="39"/>
  <c r="DF16" i="39"/>
  <c r="CX16" i="39"/>
  <c r="CP16" i="39"/>
  <c r="CH16" i="39"/>
  <c r="BZ16" i="39"/>
  <c r="BR16" i="39"/>
  <c r="BJ16" i="39"/>
  <c r="BB16" i="39"/>
  <c r="AT16" i="39"/>
  <c r="AL16" i="39"/>
  <c r="AD16" i="39"/>
  <c r="V16" i="39"/>
  <c r="N16" i="39"/>
  <c r="F16" i="39"/>
  <c r="DV15" i="39"/>
  <c r="DN15" i="39"/>
  <c r="DF15" i="39"/>
  <c r="CX15" i="39"/>
  <c r="CP15" i="39"/>
  <c r="CH15" i="39"/>
  <c r="BZ15" i="39"/>
  <c r="BR15" i="39"/>
  <c r="BJ15" i="39"/>
  <c r="BB15" i="39"/>
  <c r="AT15" i="39"/>
  <c r="AL15" i="39"/>
  <c r="AD15" i="39"/>
  <c r="V15" i="39"/>
  <c r="N15" i="39"/>
  <c r="F15" i="39"/>
  <c r="DV14" i="39"/>
  <c r="DN14" i="39"/>
  <c r="DF14" i="39"/>
  <c r="CX14" i="39"/>
  <c r="CP14" i="39"/>
  <c r="CH14" i="39"/>
  <c r="BZ14" i="39"/>
  <c r="BR14" i="39"/>
  <c r="BJ14" i="39"/>
  <c r="BB14" i="39"/>
  <c r="AT14" i="39"/>
  <c r="AL14" i="39"/>
  <c r="AD14" i="39"/>
  <c r="V14" i="39"/>
  <c r="N14" i="39"/>
  <c r="F14" i="39"/>
  <c r="DV13" i="39"/>
  <c r="DN13" i="39"/>
  <c r="DF13" i="39"/>
  <c r="CX13" i="39"/>
  <c r="CP13" i="39"/>
  <c r="CH13" i="39"/>
  <c r="BZ13" i="39"/>
  <c r="BR13" i="39"/>
  <c r="BJ13" i="39"/>
  <c r="BB13" i="39"/>
  <c r="AT13" i="39"/>
  <c r="AL13" i="39"/>
  <c r="AD13" i="39"/>
  <c r="V13" i="39"/>
  <c r="N13" i="39"/>
  <c r="F13" i="39"/>
  <c r="DV12" i="39"/>
  <c r="DN12" i="39"/>
  <c r="DF12" i="39"/>
  <c r="CX12" i="39"/>
  <c r="CP12" i="39"/>
  <c r="CH12" i="39"/>
  <c r="BZ12" i="39"/>
  <c r="BR12" i="39"/>
  <c r="BJ12" i="39"/>
  <c r="BB12" i="39"/>
  <c r="AT12" i="39"/>
  <c r="AL12" i="39"/>
  <c r="AD12" i="39"/>
  <c r="V12" i="39"/>
  <c r="N12" i="39"/>
  <c r="F12" i="39"/>
  <c r="DV11" i="39"/>
  <c r="DN11" i="39"/>
  <c r="DF11" i="39"/>
  <c r="CX11" i="39"/>
  <c r="CP11" i="39"/>
  <c r="CH11" i="39"/>
  <c r="BZ11" i="39"/>
  <c r="BR11" i="39"/>
  <c r="BJ11" i="39"/>
  <c r="BB11" i="39"/>
  <c r="AT11" i="39"/>
  <c r="AL11" i="39"/>
  <c r="AD11" i="39"/>
  <c r="V11" i="39"/>
  <c r="N11" i="39"/>
  <c r="F11" i="39"/>
  <c r="DV10" i="39"/>
  <c r="DV105" i="39" s="1"/>
  <c r="DN10" i="39"/>
  <c r="DN105" i="39" s="1"/>
  <c r="DF10" i="39"/>
  <c r="DF105" i="39" s="1"/>
  <c r="CX10" i="39"/>
  <c r="CP10" i="39"/>
  <c r="CP105" i="39" s="1"/>
  <c r="CH10" i="39"/>
  <c r="CH105" i="39" s="1"/>
  <c r="BZ10" i="39"/>
  <c r="BZ105" i="39" s="1"/>
  <c r="BR10" i="39"/>
  <c r="BR105" i="39" s="1"/>
  <c r="BJ10" i="39"/>
  <c r="BJ105" i="39" s="1"/>
  <c r="BB10" i="39"/>
  <c r="BB105" i="39" s="1"/>
  <c r="AT10" i="39"/>
  <c r="AT105" i="39" s="1"/>
  <c r="AL10" i="39"/>
  <c r="AL105" i="39" s="1"/>
  <c r="AD10" i="39"/>
  <c r="AD105" i="39" s="1"/>
  <c r="V10" i="39"/>
  <c r="V105" i="39" s="1"/>
  <c r="N10" i="39"/>
  <c r="N105" i="39" s="1"/>
  <c r="F10" i="39"/>
  <c r="F105" i="39" s="1"/>
  <c r="F111" i="39" s="1"/>
  <c r="KK21" i="43"/>
  <c r="KK19" i="43"/>
  <c r="KK18" i="43"/>
  <c r="KK16" i="43"/>
  <c r="KK15" i="43"/>
  <c r="KK12" i="43"/>
  <c r="KK10" i="43"/>
  <c r="KK7" i="43"/>
  <c r="IC154" i="41"/>
  <c r="IC152" i="41"/>
  <c r="IC150" i="41"/>
  <c r="IC148" i="41"/>
  <c r="IC146" i="41"/>
  <c r="IC145" i="41"/>
  <c r="IC144" i="41"/>
  <c r="IC143" i="41"/>
  <c r="IC142" i="41"/>
  <c r="IC140" i="41"/>
  <c r="IC136" i="41"/>
  <c r="IC135" i="41"/>
  <c r="IC134" i="41"/>
  <c r="IC133" i="41"/>
  <c r="IC132" i="41"/>
  <c r="IC130" i="41"/>
  <c r="IC129" i="41"/>
  <c r="IC128" i="41"/>
  <c r="IC127" i="41"/>
  <c r="IC126" i="41"/>
  <c r="IC125" i="41"/>
  <c r="IC124" i="41"/>
  <c r="IC122" i="41"/>
  <c r="IC121" i="41"/>
  <c r="IC120" i="41"/>
  <c r="IC119" i="41"/>
  <c r="IC118" i="41"/>
  <c r="IC117" i="41"/>
  <c r="IC116" i="41"/>
  <c r="IC115" i="41"/>
  <c r="IC114" i="41"/>
  <c r="IC113" i="41"/>
  <c r="IC111" i="41"/>
  <c r="IC109" i="41"/>
  <c r="IC108" i="41"/>
  <c r="IC107" i="41"/>
  <c r="IC106" i="41"/>
  <c r="IC105" i="41"/>
  <c r="IC104" i="41"/>
  <c r="IC103" i="41"/>
  <c r="IC102" i="41"/>
  <c r="IC101" i="41"/>
  <c r="IC100" i="41"/>
  <c r="IC96" i="41"/>
  <c r="IC93" i="41"/>
  <c r="IC91" i="41"/>
  <c r="IC90" i="41"/>
  <c r="IC89" i="41"/>
  <c r="IC88" i="41"/>
  <c r="IC87" i="41"/>
  <c r="IC86" i="41"/>
  <c r="IC85" i="41"/>
  <c r="IC84" i="41"/>
  <c r="IC83" i="41"/>
  <c r="IC82" i="41"/>
  <c r="IC79" i="41"/>
  <c r="IC78" i="41"/>
  <c r="IC76" i="41"/>
  <c r="IC74" i="41"/>
  <c r="IC71" i="41"/>
  <c r="IC70" i="41"/>
  <c r="IC69" i="41"/>
  <c r="IC66" i="41"/>
  <c r="IC65" i="41"/>
  <c r="IC64" i="41"/>
  <c r="IC62" i="41"/>
  <c r="IC60" i="41"/>
  <c r="IC59" i="41"/>
  <c r="IC58" i="41"/>
  <c r="IC57" i="41"/>
  <c r="IC54" i="41"/>
  <c r="IC52" i="41"/>
  <c r="IC51" i="41"/>
  <c r="IC49" i="41"/>
  <c r="IC48" i="41"/>
  <c r="IC46" i="41"/>
  <c r="IC43" i="41"/>
  <c r="IC40" i="41"/>
  <c r="IC37" i="41"/>
  <c r="IC34" i="41"/>
  <c r="IC32" i="41"/>
  <c r="IC30" i="41"/>
  <c r="IC29" i="41"/>
  <c r="IC27" i="41"/>
  <c r="IC23" i="41"/>
  <c r="IC22" i="41"/>
  <c r="IC19" i="41"/>
  <c r="IC18" i="41"/>
  <c r="IC17" i="41"/>
  <c r="IC15" i="41"/>
  <c r="IC14" i="41"/>
  <c r="IC13" i="41"/>
  <c r="IK85" i="41" l="1"/>
  <c r="IL85" i="41" s="1"/>
  <c r="IK148" i="41"/>
  <c r="IL148" i="41" s="1"/>
  <c r="IK29" i="41"/>
  <c r="IL29" i="41" s="1"/>
  <c r="IK48" i="41"/>
  <c r="IL48" i="41" s="1"/>
  <c r="IK60" i="41"/>
  <c r="IL60" i="41" s="1"/>
  <c r="IK74" i="41"/>
  <c r="IL74" i="41" s="1"/>
  <c r="IK86" i="41"/>
  <c r="IL86" i="41" s="1"/>
  <c r="IK100" i="41"/>
  <c r="IL100" i="41" s="1"/>
  <c r="IK108" i="41"/>
  <c r="IL108" i="41" s="1"/>
  <c r="IK118" i="41"/>
  <c r="IL118" i="41"/>
  <c r="IK127" i="41"/>
  <c r="IL127" i="41" s="1"/>
  <c r="IK136" i="41"/>
  <c r="IL136" i="41" s="1"/>
  <c r="IK150" i="41"/>
  <c r="IL150" i="41" s="1"/>
  <c r="IK13" i="41"/>
  <c r="IL13" i="41" s="1"/>
  <c r="IK96" i="41"/>
  <c r="IL96" i="41" s="1"/>
  <c r="IK135" i="41"/>
  <c r="IL135" i="41" s="1"/>
  <c r="IK14" i="41"/>
  <c r="IL14" i="41" s="1"/>
  <c r="IK15" i="41"/>
  <c r="IL15" i="41" s="1"/>
  <c r="IK30" i="41"/>
  <c r="IL30" i="41" s="1"/>
  <c r="IK49" i="41"/>
  <c r="IL49" i="41" s="1"/>
  <c r="IK62" i="41"/>
  <c r="IL62" i="41" s="1"/>
  <c r="IK76" i="41"/>
  <c r="IL76" i="41" s="1"/>
  <c r="IK87" i="41"/>
  <c r="IL87" i="41" s="1"/>
  <c r="IK101" i="41"/>
  <c r="IL101" i="41" s="1"/>
  <c r="IK109" i="41"/>
  <c r="IL109" i="41" s="1"/>
  <c r="IK119" i="41"/>
  <c r="IL119" i="41" s="1"/>
  <c r="IK128" i="41"/>
  <c r="IL128" i="41" s="1"/>
  <c r="IK140" i="41"/>
  <c r="IL140" i="41" s="1"/>
  <c r="IK152" i="41"/>
  <c r="IL152" i="41" s="1"/>
  <c r="IK27" i="41"/>
  <c r="IL27" i="41" s="1"/>
  <c r="IK117" i="41"/>
  <c r="IL117" i="41" s="1"/>
  <c r="IK51" i="41"/>
  <c r="IL51" i="41" s="1"/>
  <c r="IK88" i="41"/>
  <c r="IL88" i="41" s="1"/>
  <c r="IK120" i="41"/>
  <c r="IL120" i="41" s="1"/>
  <c r="IK154" i="41"/>
  <c r="IL154" i="41"/>
  <c r="IK71" i="41"/>
  <c r="IL71" i="41" s="1"/>
  <c r="IK126" i="41"/>
  <c r="IL126" i="41" s="1"/>
  <c r="IK17" i="41"/>
  <c r="IL17" i="41" s="1"/>
  <c r="IK64" i="41"/>
  <c r="IL64" i="41" s="1"/>
  <c r="IK102" i="41"/>
  <c r="IL102" i="41" s="1"/>
  <c r="IK111" i="41"/>
  <c r="IL111" i="41" s="1"/>
  <c r="IK129" i="41"/>
  <c r="IL129" i="41" s="1"/>
  <c r="IK142" i="41"/>
  <c r="IL142" i="41" s="1"/>
  <c r="IK18" i="41"/>
  <c r="IL18" i="41"/>
  <c r="IK34" i="41"/>
  <c r="IL34" i="41" s="1"/>
  <c r="IK52" i="41"/>
  <c r="IL52" i="41" s="1"/>
  <c r="IK65" i="41"/>
  <c r="IL65" i="41" s="1"/>
  <c r="IK79" i="41"/>
  <c r="IL79" i="41" s="1"/>
  <c r="IK89" i="41"/>
  <c r="IL89" i="41" s="1"/>
  <c r="IK103" i="41"/>
  <c r="IL103" i="41" s="1"/>
  <c r="IK113" i="41"/>
  <c r="IL113" i="41" s="1"/>
  <c r="IK121" i="41"/>
  <c r="IL121" i="41" s="1"/>
  <c r="IK130" i="41"/>
  <c r="IL130" i="41"/>
  <c r="IK143" i="41"/>
  <c r="IL143" i="41" s="1"/>
  <c r="IK46" i="41"/>
  <c r="IL46" i="41" s="1"/>
  <c r="IK107" i="41"/>
  <c r="IL107" i="41" s="1"/>
  <c r="CX105" i="39"/>
  <c r="CX111" i="39" s="1"/>
  <c r="C130" i="39" s="1"/>
  <c r="H16" i="44" s="1"/>
  <c r="IL32" i="41"/>
  <c r="IK32" i="41"/>
  <c r="IK78" i="41"/>
  <c r="IL78" i="41" s="1"/>
  <c r="IK19" i="41"/>
  <c r="IL19" i="41" s="1"/>
  <c r="IK37" i="41"/>
  <c r="IL37" i="41" s="1"/>
  <c r="IK54" i="41"/>
  <c r="IL54" i="41" s="1"/>
  <c r="IK66" i="41"/>
  <c r="IL66" i="41" s="1"/>
  <c r="IK82" i="41"/>
  <c r="IL82" i="41" s="1"/>
  <c r="IK90" i="41"/>
  <c r="IL90" i="41" s="1"/>
  <c r="IK104" i="41"/>
  <c r="IL104" i="41" s="1"/>
  <c r="IK114" i="41"/>
  <c r="IL114" i="41" s="1"/>
  <c r="IK122" i="41"/>
  <c r="IL122" i="41" s="1"/>
  <c r="IL132" i="41"/>
  <c r="IK132" i="41"/>
  <c r="IK144" i="41"/>
  <c r="IL144" i="41" s="1"/>
  <c r="IK40" i="41"/>
  <c r="IL40" i="41" s="1"/>
  <c r="IK69" i="41"/>
  <c r="IL69" i="41" s="1"/>
  <c r="IL91" i="41"/>
  <c r="IK91" i="41"/>
  <c r="IK115" i="41"/>
  <c r="IL115" i="41" s="1"/>
  <c r="IK124" i="41"/>
  <c r="IL124" i="41" s="1"/>
  <c r="IK133" i="41"/>
  <c r="IL133" i="41" s="1"/>
  <c r="IL145" i="41"/>
  <c r="IK145" i="41"/>
  <c r="IK59" i="41"/>
  <c r="IL59" i="41" s="1"/>
  <c r="IK22" i="41"/>
  <c r="IL22" i="41" s="1"/>
  <c r="IL57" i="41"/>
  <c r="IK57" i="41"/>
  <c r="IK83" i="41"/>
  <c r="IL83" i="41" s="1"/>
  <c r="IL105" i="41"/>
  <c r="IK105" i="41"/>
  <c r="IL23" i="41"/>
  <c r="IK23" i="41"/>
  <c r="IL43" i="41"/>
  <c r="IK43" i="41"/>
  <c r="IK58" i="41"/>
  <c r="IL58" i="41" s="1"/>
  <c r="IK70" i="41"/>
  <c r="IL70" i="41" s="1"/>
  <c r="IL84" i="41"/>
  <c r="IK84" i="41"/>
  <c r="IL93" i="41"/>
  <c r="IK93" i="41"/>
  <c r="IK106" i="41"/>
  <c r="IL106" i="41" s="1"/>
  <c r="IK116" i="41"/>
  <c r="IL116" i="41" s="1"/>
  <c r="IL125" i="41"/>
  <c r="IK125" i="41"/>
  <c r="IK134" i="41"/>
  <c r="IL134" i="41" s="1"/>
  <c r="IK146" i="41"/>
  <c r="IL146" i="41" s="1"/>
  <c r="DV111" i="39"/>
  <c r="C133" i="39" s="1"/>
  <c r="H19" i="44" s="1"/>
  <c r="F133" i="39"/>
  <c r="DN111" i="39"/>
  <c r="C132" i="39" s="1"/>
  <c r="H18" i="44" s="1"/>
  <c r="F132" i="39"/>
  <c r="DF111" i="39"/>
  <c r="C131" i="39" s="1"/>
  <c r="H17" i="44" s="1"/>
  <c r="F131" i="39"/>
  <c r="CP111" i="39"/>
  <c r="C129" i="39" s="1"/>
  <c r="H15" i="44" s="1"/>
  <c r="F129" i="39"/>
  <c r="CH111" i="39"/>
  <c r="C128" i="39" s="1"/>
  <c r="H14" i="44" s="1"/>
  <c r="F128" i="39"/>
  <c r="BZ111" i="39"/>
  <c r="C127" i="39" s="1"/>
  <c r="H13" i="44" s="1"/>
  <c r="F127" i="39"/>
  <c r="BR111" i="39"/>
  <c r="C126" i="39" s="1"/>
  <c r="H12" i="44" s="1"/>
  <c r="F126" i="39"/>
  <c r="BJ111" i="39"/>
  <c r="C125" i="39" s="1"/>
  <c r="H11" i="44" s="1"/>
  <c r="F125" i="39"/>
  <c r="BB111" i="39"/>
  <c r="C124" i="39" s="1"/>
  <c r="H10" i="44" s="1"/>
  <c r="F124" i="39"/>
  <c r="AT111" i="39"/>
  <c r="C123" i="39" s="1"/>
  <c r="H9" i="44" s="1"/>
  <c r="F123" i="39"/>
  <c r="AL111" i="39"/>
  <c r="C122" i="39" s="1"/>
  <c r="H8" i="44" s="1"/>
  <c r="F122" i="39"/>
  <c r="AD111" i="39"/>
  <c r="C121" i="39" s="1"/>
  <c r="H7" i="44" s="1"/>
  <c r="F121" i="39"/>
  <c r="V111" i="39"/>
  <c r="C120" i="39" s="1"/>
  <c r="H6" i="44" s="1"/>
  <c r="F120" i="39"/>
  <c r="N111" i="39"/>
  <c r="F119" i="39"/>
  <c r="F110" i="39"/>
  <c r="KK22" i="43"/>
  <c r="KS22" i="43" s="1"/>
  <c r="KT22" i="43" s="1"/>
  <c r="KU7" i="43"/>
  <c r="KV7" i="43" s="1"/>
  <c r="KS7" i="43"/>
  <c r="KT7" i="43" s="1"/>
  <c r="KS16" i="43"/>
  <c r="KT16" i="43" s="1"/>
  <c r="KU16" i="43"/>
  <c r="KV16" i="43" s="1"/>
  <c r="KS10" i="43"/>
  <c r="KT10" i="43" s="1"/>
  <c r="KU10" i="43"/>
  <c r="KV10" i="43" s="1"/>
  <c r="KU18" i="43"/>
  <c r="KV18" i="43" s="1"/>
  <c r="KS18" i="43"/>
  <c r="KT18" i="43" s="1"/>
  <c r="KU12" i="43"/>
  <c r="KV12" i="43" s="1"/>
  <c r="KS12" i="43"/>
  <c r="KT12" i="43" s="1"/>
  <c r="KV19" i="43"/>
  <c r="KU19" i="43"/>
  <c r="KS19" i="43"/>
  <c r="KT19" i="43" s="1"/>
  <c r="KU15" i="43"/>
  <c r="KV15" i="43" s="1"/>
  <c r="KS15" i="43"/>
  <c r="KT15" i="43" s="1"/>
  <c r="KS21" i="43"/>
  <c r="KT21" i="43" s="1"/>
  <c r="KU21" i="43"/>
  <c r="KV21" i="43" s="1"/>
  <c r="N110" i="39"/>
  <c r="IC137" i="41"/>
  <c r="IC155" i="41"/>
  <c r="IC97" i="41"/>
  <c r="F130" i="39" l="1"/>
  <c r="IK137" i="41"/>
  <c r="IL137" i="41" s="1"/>
  <c r="IK97" i="41"/>
  <c r="IL97" i="41" s="1"/>
  <c r="IL155" i="41" s="1"/>
  <c r="IL156" i="41" s="1"/>
  <c r="IL161" i="41" s="1"/>
  <c r="HX161" i="41" s="1"/>
  <c r="C179" i="41" s="1"/>
  <c r="D179" i="41" s="1"/>
  <c r="F19" i="44" s="1"/>
  <c r="C119" i="39"/>
  <c r="H5" i="44" s="1"/>
  <c r="IC156" i="41"/>
  <c r="KK24" i="43" s="1"/>
  <c r="JQ21" i="43"/>
  <c r="JQ19" i="43"/>
  <c r="JQ18" i="43"/>
  <c r="JQ16" i="43"/>
  <c r="JQ15" i="43"/>
  <c r="JQ12" i="43"/>
  <c r="JQ10" i="43"/>
  <c r="JQ7" i="43"/>
  <c r="HM154" i="41"/>
  <c r="HM152" i="41"/>
  <c r="HM150" i="41"/>
  <c r="HM148" i="41"/>
  <c r="HM146" i="41"/>
  <c r="HM145" i="41"/>
  <c r="HM144" i="41"/>
  <c r="HM143" i="41"/>
  <c r="HM142" i="41"/>
  <c r="HM140" i="41"/>
  <c r="HM136" i="41"/>
  <c r="HM135" i="41"/>
  <c r="HM134" i="41"/>
  <c r="HM133" i="41"/>
  <c r="HM132" i="41"/>
  <c r="HM130" i="41"/>
  <c r="HM129" i="41"/>
  <c r="HM128" i="41"/>
  <c r="HM127" i="41"/>
  <c r="HM126" i="41"/>
  <c r="HM125" i="41"/>
  <c r="HM124" i="41"/>
  <c r="HM122" i="41"/>
  <c r="HM121" i="41"/>
  <c r="HM120" i="41"/>
  <c r="HM119" i="41"/>
  <c r="HM118" i="41"/>
  <c r="HM117" i="41"/>
  <c r="HM116" i="41"/>
  <c r="HM115" i="41"/>
  <c r="HM114" i="41"/>
  <c r="HM113" i="41"/>
  <c r="HM111" i="41"/>
  <c r="HM109" i="41"/>
  <c r="HM108" i="41"/>
  <c r="HM107" i="41"/>
  <c r="HM106" i="41"/>
  <c r="HM105" i="41"/>
  <c r="HM104" i="41"/>
  <c r="HM103" i="41"/>
  <c r="HM102" i="41"/>
  <c r="HM101" i="41"/>
  <c r="HM100" i="41"/>
  <c r="HM96" i="41"/>
  <c r="HM93" i="41"/>
  <c r="HM91" i="41"/>
  <c r="HM90" i="41"/>
  <c r="HM89" i="41"/>
  <c r="HM88" i="41"/>
  <c r="HM87" i="41"/>
  <c r="HM86" i="41"/>
  <c r="HM85" i="41"/>
  <c r="HM84" i="41"/>
  <c r="HM83" i="41"/>
  <c r="HM82" i="41"/>
  <c r="HM79" i="41"/>
  <c r="HM78" i="41"/>
  <c r="HM76" i="41"/>
  <c r="HM74" i="41"/>
  <c r="HM71" i="41"/>
  <c r="HM70" i="41"/>
  <c r="HM69" i="41"/>
  <c r="HM66" i="41"/>
  <c r="HM65" i="41"/>
  <c r="HM64" i="41"/>
  <c r="HM62" i="41"/>
  <c r="HM60" i="41"/>
  <c r="HM59" i="41"/>
  <c r="HM58" i="41"/>
  <c r="HM57" i="41"/>
  <c r="HM54" i="41"/>
  <c r="HM52" i="41"/>
  <c r="HM51" i="41"/>
  <c r="HM49" i="41"/>
  <c r="HM48" i="41"/>
  <c r="HM46" i="41"/>
  <c r="HM43" i="41"/>
  <c r="HM40" i="41"/>
  <c r="HM37" i="41"/>
  <c r="HM34" i="41"/>
  <c r="HM32" i="41"/>
  <c r="HM30" i="41"/>
  <c r="HM29" i="41"/>
  <c r="HM27" i="41"/>
  <c r="HM23" i="41"/>
  <c r="HM22" i="41"/>
  <c r="HM19" i="41"/>
  <c r="HM18" i="41"/>
  <c r="HM17" i="41"/>
  <c r="HM15" i="41"/>
  <c r="HM14" i="41"/>
  <c r="HM13" i="41"/>
  <c r="HU17" i="41" l="1"/>
  <c r="HV17" i="41" s="1"/>
  <c r="HU129" i="41"/>
  <c r="HV129" i="41" s="1"/>
  <c r="HU18" i="41"/>
  <c r="HV18" i="41" s="1"/>
  <c r="HU34" i="41"/>
  <c r="HV34" i="41" s="1"/>
  <c r="HU52" i="41"/>
  <c r="HV52" i="41"/>
  <c r="HU65" i="41"/>
  <c r="HV65" i="41" s="1"/>
  <c r="HU79" i="41"/>
  <c r="HV79" i="41" s="1"/>
  <c r="HU89" i="41"/>
  <c r="HV89" i="41" s="1"/>
  <c r="HU103" i="41"/>
  <c r="HV103" i="41" s="1"/>
  <c r="HU113" i="41"/>
  <c r="HV113" i="41" s="1"/>
  <c r="HU121" i="41"/>
  <c r="HV121" i="41" s="1"/>
  <c r="HU130" i="41"/>
  <c r="HV130" i="41" s="1"/>
  <c r="HU143" i="41"/>
  <c r="HV143" i="41" s="1"/>
  <c r="HU64" i="41"/>
  <c r="HV64" i="41" s="1"/>
  <c r="HU102" i="41"/>
  <c r="HV102" i="41" s="1"/>
  <c r="HU66" i="41"/>
  <c r="HV66" i="41" s="1"/>
  <c r="HU104" i="41"/>
  <c r="HV104" i="41"/>
  <c r="HU114" i="41"/>
  <c r="HV114" i="41" s="1"/>
  <c r="HU122" i="41"/>
  <c r="HV122" i="41" s="1"/>
  <c r="HU132" i="41"/>
  <c r="HV132" i="41" s="1"/>
  <c r="HU144" i="41"/>
  <c r="HV144" i="41" s="1"/>
  <c r="HU120" i="41"/>
  <c r="HV120" i="41"/>
  <c r="HU19" i="41"/>
  <c r="HV19" i="41" s="1"/>
  <c r="HU57" i="41"/>
  <c r="HV57" i="41" s="1"/>
  <c r="HU69" i="41"/>
  <c r="HV69" i="41" s="1"/>
  <c r="HU83" i="41"/>
  <c r="HV83" i="41" s="1"/>
  <c r="HU91" i="41"/>
  <c r="HV91" i="41" s="1"/>
  <c r="HU105" i="41"/>
  <c r="HV105" i="41" s="1"/>
  <c r="HU115" i="41"/>
  <c r="HV115" i="41" s="1"/>
  <c r="HU124" i="41"/>
  <c r="HV124" i="41" s="1"/>
  <c r="HU133" i="41"/>
  <c r="HV133" i="41" s="1"/>
  <c r="HU145" i="41"/>
  <c r="HV145" i="41" s="1"/>
  <c r="HU78" i="41"/>
  <c r="HV78" i="41" s="1"/>
  <c r="HU142" i="41"/>
  <c r="HV142" i="41" s="1"/>
  <c r="HU82" i="41"/>
  <c r="HV82" i="41" s="1"/>
  <c r="HU40" i="41"/>
  <c r="HV40" i="41"/>
  <c r="HU23" i="41"/>
  <c r="HV23" i="41" s="1"/>
  <c r="HU43" i="41"/>
  <c r="HV43" i="41" s="1"/>
  <c r="HU58" i="41"/>
  <c r="HV58" i="41" s="1"/>
  <c r="HU70" i="41"/>
  <c r="HV70" i="41" s="1"/>
  <c r="HU84" i="41"/>
  <c r="HV84" i="41" s="1"/>
  <c r="HU93" i="41"/>
  <c r="HV93" i="41" s="1"/>
  <c r="HU106" i="41"/>
  <c r="HV106" i="41" s="1"/>
  <c r="HU116" i="41"/>
  <c r="HV116" i="41"/>
  <c r="HU125" i="41"/>
  <c r="HV125" i="41" s="1"/>
  <c r="HU134" i="41"/>
  <c r="HV134" i="41" s="1"/>
  <c r="HU146" i="41"/>
  <c r="HV146" i="41" s="1"/>
  <c r="HU51" i="41"/>
  <c r="HV51" i="41" s="1"/>
  <c r="HU111" i="41"/>
  <c r="HV111" i="41" s="1"/>
  <c r="HU37" i="41"/>
  <c r="HV37" i="41" s="1"/>
  <c r="HU27" i="41"/>
  <c r="HV27" i="41" s="1"/>
  <c r="HU59" i="41"/>
  <c r="HV59" i="41" s="1"/>
  <c r="HU71" i="41"/>
  <c r="HV71" i="41" s="1"/>
  <c r="HU85" i="41"/>
  <c r="HV85" i="41" s="1"/>
  <c r="HU96" i="41"/>
  <c r="HV96" i="41" s="1"/>
  <c r="HU107" i="41"/>
  <c r="HV107" i="41" s="1"/>
  <c r="HU117" i="41"/>
  <c r="HV117" i="41" s="1"/>
  <c r="HU126" i="41"/>
  <c r="HV126" i="41" s="1"/>
  <c r="HU135" i="41"/>
  <c r="HV135" i="41" s="1"/>
  <c r="HU148" i="41"/>
  <c r="HV148" i="41" s="1"/>
  <c r="HU88" i="41"/>
  <c r="HV88" i="41" s="1"/>
  <c r="HU154" i="41"/>
  <c r="HV154" i="41" s="1"/>
  <c r="HU54" i="41"/>
  <c r="HV54" i="41" s="1"/>
  <c r="HU22" i="41"/>
  <c r="HV22" i="41" s="1"/>
  <c r="HU46" i="41"/>
  <c r="HV46" i="41" s="1"/>
  <c r="HU14" i="41"/>
  <c r="HV14" i="41" s="1"/>
  <c r="HU29" i="41"/>
  <c r="HV29" i="41" s="1"/>
  <c r="HU48" i="41"/>
  <c r="HV48" i="41" s="1"/>
  <c r="HU60" i="41"/>
  <c r="HV60" i="41"/>
  <c r="HU74" i="41"/>
  <c r="HV74" i="41" s="1"/>
  <c r="HU86" i="41"/>
  <c r="HV86" i="41" s="1"/>
  <c r="HU100" i="41"/>
  <c r="HV100" i="41" s="1"/>
  <c r="HU108" i="41"/>
  <c r="HV108" i="41" s="1"/>
  <c r="HU118" i="41"/>
  <c r="HV118" i="41" s="1"/>
  <c r="HU127" i="41"/>
  <c r="HV127" i="41" s="1"/>
  <c r="HU136" i="41"/>
  <c r="HV136" i="41"/>
  <c r="HU150" i="41"/>
  <c r="HV150" i="41" s="1"/>
  <c r="HU32" i="41"/>
  <c r="HV32" i="41"/>
  <c r="HU90" i="41"/>
  <c r="HV90" i="41" s="1"/>
  <c r="HU13" i="41"/>
  <c r="HV13" i="41" s="1"/>
  <c r="HU15" i="41"/>
  <c r="HV15" i="41" s="1"/>
  <c r="HU30" i="41"/>
  <c r="HV30" i="41" s="1"/>
  <c r="HU49" i="41"/>
  <c r="HV49" i="41" s="1"/>
  <c r="HU62" i="41"/>
  <c r="HV62" i="41" s="1"/>
  <c r="HU76" i="41"/>
  <c r="HV76" i="41"/>
  <c r="HU87" i="41"/>
  <c r="HV87" i="41" s="1"/>
  <c r="HU101" i="41"/>
  <c r="HV101" i="41" s="1"/>
  <c r="HU109" i="41"/>
  <c r="HV109" i="41" s="1"/>
  <c r="HU119" i="41"/>
  <c r="HV119" i="41" s="1"/>
  <c r="HU128" i="41"/>
  <c r="HV128" i="41"/>
  <c r="HU140" i="41"/>
  <c r="HV140" i="41"/>
  <c r="HU152" i="41"/>
  <c r="HV152" i="41"/>
  <c r="JY10" i="43"/>
  <c r="JZ10" i="43" s="1"/>
  <c r="KA10" i="43"/>
  <c r="KB10" i="43" s="1"/>
  <c r="KA18" i="43"/>
  <c r="KB18" i="43" s="1"/>
  <c r="JY18" i="43"/>
  <c r="JZ18" i="43" s="1"/>
  <c r="KA12" i="43"/>
  <c r="KB12" i="43" s="1"/>
  <c r="JY12" i="43"/>
  <c r="JZ12" i="43" s="1"/>
  <c r="KA19" i="43"/>
  <c r="KB19" i="43" s="1"/>
  <c r="JY19" i="43"/>
  <c r="JZ19" i="43" s="1"/>
  <c r="JY15" i="43"/>
  <c r="JZ15" i="43" s="1"/>
  <c r="KA15" i="43"/>
  <c r="KB15" i="43" s="1"/>
  <c r="KA21" i="43"/>
  <c r="KB21" i="43" s="1"/>
  <c r="JY21" i="43"/>
  <c r="JZ21" i="43" s="1"/>
  <c r="KA7" i="43"/>
  <c r="KB7" i="43" s="1"/>
  <c r="JY7" i="43"/>
  <c r="JZ7" i="43" s="1"/>
  <c r="KA16" i="43"/>
  <c r="KB16" i="43" s="1"/>
  <c r="JY16" i="43"/>
  <c r="JZ16" i="43" s="1"/>
  <c r="KI25" i="43"/>
  <c r="KS24" i="43"/>
  <c r="KT24" i="43" s="1"/>
  <c r="JQ22" i="43"/>
  <c r="JY22" i="43" s="1"/>
  <c r="JZ22" i="43" s="1"/>
  <c r="KK26" i="43"/>
  <c r="HM155" i="41"/>
  <c r="HM97" i="41"/>
  <c r="HM137" i="41"/>
  <c r="GW154" i="41"/>
  <c r="GW152" i="41"/>
  <c r="GW150" i="41"/>
  <c r="GW148" i="41"/>
  <c r="GW146" i="41"/>
  <c r="GW145" i="41"/>
  <c r="GW144" i="41"/>
  <c r="GW143" i="41"/>
  <c r="GW142" i="41"/>
  <c r="GW140" i="41"/>
  <c r="GW136" i="41"/>
  <c r="GW135" i="41"/>
  <c r="GW134" i="41"/>
  <c r="GW133" i="41"/>
  <c r="GW132" i="41"/>
  <c r="GW130" i="41"/>
  <c r="GW129" i="41"/>
  <c r="GW128" i="41"/>
  <c r="GW127" i="41"/>
  <c r="GW126" i="41"/>
  <c r="GW125" i="41"/>
  <c r="GW124" i="41"/>
  <c r="GW122" i="41"/>
  <c r="GW121" i="41"/>
  <c r="GW120" i="41"/>
  <c r="GW119" i="41"/>
  <c r="GW118" i="41"/>
  <c r="GW117" i="41"/>
  <c r="GW116" i="41"/>
  <c r="GW115" i="41"/>
  <c r="GW114" i="41"/>
  <c r="GW113" i="41"/>
  <c r="GW111" i="41"/>
  <c r="GW109" i="41"/>
  <c r="GW108" i="41"/>
  <c r="GW107" i="41"/>
  <c r="GW106" i="41"/>
  <c r="GW105" i="41"/>
  <c r="GW104" i="41"/>
  <c r="GW103" i="41"/>
  <c r="GW102" i="41"/>
  <c r="GW101" i="41"/>
  <c r="GW100" i="41"/>
  <c r="GW96" i="41"/>
  <c r="GW93" i="41"/>
  <c r="GW91" i="41"/>
  <c r="GW90" i="41"/>
  <c r="GW89" i="41"/>
  <c r="GW88" i="41"/>
  <c r="GW87" i="41"/>
  <c r="GW86" i="41"/>
  <c r="GW85" i="41"/>
  <c r="GW84" i="41"/>
  <c r="GW83" i="41"/>
  <c r="GW82" i="41"/>
  <c r="GW79" i="41"/>
  <c r="GW78" i="41"/>
  <c r="GW76" i="41"/>
  <c r="GW74" i="41"/>
  <c r="GW71" i="41"/>
  <c r="GW70" i="41"/>
  <c r="GW69" i="41"/>
  <c r="GW66" i="41"/>
  <c r="GW65" i="41"/>
  <c r="GW64" i="41"/>
  <c r="GW62" i="41"/>
  <c r="GW60" i="41"/>
  <c r="GW59" i="41"/>
  <c r="GW58" i="41"/>
  <c r="GW57" i="41"/>
  <c r="GW54" i="41"/>
  <c r="GW52" i="41"/>
  <c r="GW51" i="41"/>
  <c r="GW49" i="41"/>
  <c r="GW48" i="41"/>
  <c r="GW46" i="41"/>
  <c r="GW43" i="41"/>
  <c r="GW40" i="41"/>
  <c r="GW37" i="41"/>
  <c r="GW34" i="41"/>
  <c r="GW32" i="41"/>
  <c r="GW30" i="41"/>
  <c r="GW29" i="41"/>
  <c r="GW27" i="41"/>
  <c r="GW23" i="41"/>
  <c r="GW22" i="41"/>
  <c r="GW19" i="41"/>
  <c r="GW18" i="41"/>
  <c r="GW17" i="41"/>
  <c r="GW15" i="41"/>
  <c r="GW14" i="41"/>
  <c r="GW13" i="41"/>
  <c r="IW21" i="43"/>
  <c r="IW19" i="43"/>
  <c r="IW18" i="43"/>
  <c r="IW16" i="43"/>
  <c r="IW15" i="43"/>
  <c r="IW12" i="43"/>
  <c r="IW10" i="43"/>
  <c r="IW7" i="43"/>
  <c r="HE88" i="41" l="1"/>
  <c r="HF88" i="41" s="1"/>
  <c r="HE154" i="41"/>
  <c r="HF154" i="41" s="1"/>
  <c r="HE18" i="41"/>
  <c r="HF18" i="41" s="1"/>
  <c r="HE34" i="41"/>
  <c r="HF34" i="41" s="1"/>
  <c r="HF52" i="41"/>
  <c r="HE52" i="41"/>
  <c r="HE65" i="41"/>
  <c r="HF65" i="41" s="1"/>
  <c r="HE79" i="41"/>
  <c r="HF79" i="41" s="1"/>
  <c r="HE89" i="41"/>
  <c r="HF89" i="41" s="1"/>
  <c r="HE103" i="41"/>
  <c r="HF103" i="41" s="1"/>
  <c r="HE113" i="41"/>
  <c r="HF113" i="41" s="1"/>
  <c r="HF121" i="41"/>
  <c r="HE121" i="41"/>
  <c r="HE130" i="41"/>
  <c r="HF130" i="41" s="1"/>
  <c r="HE143" i="41"/>
  <c r="HF143" i="41" s="1"/>
  <c r="HU137" i="41"/>
  <c r="HV137" i="41" s="1"/>
  <c r="HE64" i="41"/>
  <c r="HF64" i="41" s="1"/>
  <c r="HE142" i="41"/>
  <c r="HF142" i="41" s="1"/>
  <c r="HE54" i="41"/>
  <c r="HF54" i="41" s="1"/>
  <c r="HE90" i="41"/>
  <c r="HF90" i="41" s="1"/>
  <c r="HE104" i="41"/>
  <c r="HF104" i="41" s="1"/>
  <c r="HF114" i="41"/>
  <c r="HE114" i="41"/>
  <c r="HE122" i="41"/>
  <c r="HF122" i="41" s="1"/>
  <c r="HE132" i="41"/>
  <c r="HF132" i="41" s="1"/>
  <c r="HF144" i="41"/>
  <c r="HE144" i="41"/>
  <c r="HU97" i="41"/>
  <c r="HV97" i="41" s="1"/>
  <c r="HV155" i="41" s="1"/>
  <c r="HV156" i="41" s="1"/>
  <c r="HV161" i="41" s="1"/>
  <c r="HH161" i="41" s="1"/>
  <c r="C178" i="41" s="1"/>
  <c r="D178" i="41" s="1"/>
  <c r="F18" i="44" s="1"/>
  <c r="HE17" i="41"/>
  <c r="HF17" i="41" s="1"/>
  <c r="HE111" i="41"/>
  <c r="HF111" i="41" s="1"/>
  <c r="HE37" i="41"/>
  <c r="HF37" i="41" s="1"/>
  <c r="HE22" i="41"/>
  <c r="HF22" i="41" s="1"/>
  <c r="HF40" i="41"/>
  <c r="HE40" i="41"/>
  <c r="HE57" i="41"/>
  <c r="HF57" i="41" s="1"/>
  <c r="HE69" i="41"/>
  <c r="HF69" i="41" s="1"/>
  <c r="HE83" i="41"/>
  <c r="HF83" i="41" s="1"/>
  <c r="HE91" i="41"/>
  <c r="HF91" i="41" s="1"/>
  <c r="HE105" i="41"/>
  <c r="HF105" i="41" s="1"/>
  <c r="HF115" i="41"/>
  <c r="HE115" i="41"/>
  <c r="HE124" i="41"/>
  <c r="HF124" i="41" s="1"/>
  <c r="HE133" i="41"/>
  <c r="HF133" i="41" s="1"/>
  <c r="HE145" i="41"/>
  <c r="HF145" i="41" s="1"/>
  <c r="HE32" i="41"/>
  <c r="HF32" i="41" s="1"/>
  <c r="HE120" i="41"/>
  <c r="HF120" i="41" s="1"/>
  <c r="HE82" i="41"/>
  <c r="HF82" i="41" s="1"/>
  <c r="HE23" i="41"/>
  <c r="HF23" i="41" s="1"/>
  <c r="HE43" i="41"/>
  <c r="HF43" i="41" s="1"/>
  <c r="HF58" i="41"/>
  <c r="HE58" i="41"/>
  <c r="HE70" i="41"/>
  <c r="HF70" i="41" s="1"/>
  <c r="HE84" i="41"/>
  <c r="HF84" i="41" s="1"/>
  <c r="HF93" i="41"/>
  <c r="HE93" i="41"/>
  <c r="HE106" i="41"/>
  <c r="HF106" i="41" s="1"/>
  <c r="HE116" i="41"/>
  <c r="HF116" i="41" s="1"/>
  <c r="HE125" i="41"/>
  <c r="HF125" i="41" s="1"/>
  <c r="HE134" i="41"/>
  <c r="HF134" i="41" s="1"/>
  <c r="HF146" i="41"/>
  <c r="HE146" i="41"/>
  <c r="HE78" i="41"/>
  <c r="HF78" i="41" s="1"/>
  <c r="HE66" i="41"/>
  <c r="HF66" i="41" s="1"/>
  <c r="HF13" i="41"/>
  <c r="HE13" i="41"/>
  <c r="HE27" i="41"/>
  <c r="HF27" i="41" s="1"/>
  <c r="HE46" i="41"/>
  <c r="HF46" i="41" s="1"/>
  <c r="HE59" i="41"/>
  <c r="HF59" i="41" s="1"/>
  <c r="HE71" i="41"/>
  <c r="HF71" i="41" s="1"/>
  <c r="HF85" i="41"/>
  <c r="HE85" i="41"/>
  <c r="HE96" i="41"/>
  <c r="HF96" i="41" s="1"/>
  <c r="HE107" i="41"/>
  <c r="HF107" i="41" s="1"/>
  <c r="HE117" i="41"/>
  <c r="HF117" i="41" s="1"/>
  <c r="HE126" i="41"/>
  <c r="HF126" i="41" s="1"/>
  <c r="HE135" i="41"/>
  <c r="HF135" i="41" s="1"/>
  <c r="HE148" i="41"/>
  <c r="HF148" i="41" s="1"/>
  <c r="HE102" i="41"/>
  <c r="HF102" i="41" s="1"/>
  <c r="HE19" i="41"/>
  <c r="HF19" i="41" s="1"/>
  <c r="HE29" i="41"/>
  <c r="HF29" i="41" s="1"/>
  <c r="HE48" i="41"/>
  <c r="HF48" i="41" s="1"/>
  <c r="HE60" i="41"/>
  <c r="HF60" i="41" s="1"/>
  <c r="HF74" i="41"/>
  <c r="HE74" i="41"/>
  <c r="HE86" i="41"/>
  <c r="HF86" i="41" s="1"/>
  <c r="HE100" i="41"/>
  <c r="HF100" i="41" s="1"/>
  <c r="HE108" i="41"/>
  <c r="HF108" i="41" s="1"/>
  <c r="HF118" i="41"/>
  <c r="HE118" i="41"/>
  <c r="HE127" i="41"/>
  <c r="HF127" i="41" s="1"/>
  <c r="HE136" i="41"/>
  <c r="HF136" i="41" s="1"/>
  <c r="HE150" i="41"/>
  <c r="HF150" i="41" s="1"/>
  <c r="HE51" i="41"/>
  <c r="HF51" i="41" s="1"/>
  <c r="HE129" i="41"/>
  <c r="HF129" i="41" s="1"/>
  <c r="HE14" i="41"/>
  <c r="HF14" i="41" s="1"/>
  <c r="HE15" i="41"/>
  <c r="HF15" i="41" s="1"/>
  <c r="HE30" i="41"/>
  <c r="HF30" i="41" s="1"/>
  <c r="HE49" i="41"/>
  <c r="HF49" i="41" s="1"/>
  <c r="HE62" i="41"/>
  <c r="HF62" i="41" s="1"/>
  <c r="HE76" i="41"/>
  <c r="HF76" i="41" s="1"/>
  <c r="HE87" i="41"/>
  <c r="HF87" i="41" s="1"/>
  <c r="HE101" i="41"/>
  <c r="HF101" i="41" s="1"/>
  <c r="HE109" i="41"/>
  <c r="HF109" i="41" s="1"/>
  <c r="HE119" i="41"/>
  <c r="HF119" i="41" s="1"/>
  <c r="HF128" i="41"/>
  <c r="HE128" i="41"/>
  <c r="HE140" i="41"/>
  <c r="HF140" i="41" s="1"/>
  <c r="HE152" i="41"/>
  <c r="HF152" i="41" s="1"/>
  <c r="KJ28" i="43"/>
  <c r="KI30" i="43"/>
  <c r="JE15" i="43"/>
  <c r="JF15" i="43" s="1"/>
  <c r="JG15" i="43"/>
  <c r="JH15" i="43" s="1"/>
  <c r="JG12" i="43"/>
  <c r="JH12" i="43" s="1"/>
  <c r="JE12" i="43"/>
  <c r="JF12" i="43" s="1"/>
  <c r="JG19" i="43"/>
  <c r="JH19" i="43" s="1"/>
  <c r="JE19" i="43"/>
  <c r="JF19" i="43" s="1"/>
  <c r="JG7" i="43"/>
  <c r="JH7" i="43" s="1"/>
  <c r="JE7" i="43"/>
  <c r="JF7" i="43" s="1"/>
  <c r="JG16" i="43"/>
  <c r="JH16" i="43" s="1"/>
  <c r="JE16" i="43"/>
  <c r="JF16" i="43" s="1"/>
  <c r="JG21" i="43"/>
  <c r="JH21" i="43" s="1"/>
  <c r="JE21" i="43"/>
  <c r="JF21" i="43" s="1"/>
  <c r="JG10" i="43"/>
  <c r="JH10" i="43" s="1"/>
  <c r="JE10" i="43"/>
  <c r="JF10" i="43" s="1"/>
  <c r="JG18" i="43"/>
  <c r="JH18" i="43" s="1"/>
  <c r="JE18" i="43"/>
  <c r="JF18" i="43" s="1"/>
  <c r="KS26" i="43"/>
  <c r="KT26" i="43" s="1"/>
  <c r="KU26" i="43"/>
  <c r="KV26" i="43" s="1"/>
  <c r="KK25" i="43"/>
  <c r="KQ25" i="43"/>
  <c r="IW22" i="43"/>
  <c r="JE22" i="43" s="1"/>
  <c r="JF22" i="43" s="1"/>
  <c r="HM156" i="41"/>
  <c r="JQ24" i="43" s="1"/>
  <c r="GW97" i="41"/>
  <c r="GW137" i="41"/>
  <c r="GW155" i="41"/>
  <c r="KU33" i="43" l="1"/>
  <c r="D56" i="43"/>
  <c r="HE137" i="41"/>
  <c r="HF137" i="41" s="1"/>
  <c r="HF97" i="41"/>
  <c r="HF155" i="41" s="1"/>
  <c r="HF156" i="41" s="1"/>
  <c r="HF161" i="41" s="1"/>
  <c r="GR161" i="41" s="1"/>
  <c r="C177" i="41" s="1"/>
  <c r="D177" i="41" s="1"/>
  <c r="F17" i="44" s="1"/>
  <c r="HE97" i="41"/>
  <c r="KU25" i="43"/>
  <c r="KV25" i="43" s="1"/>
  <c r="KS25" i="43"/>
  <c r="KT25" i="43" s="1"/>
  <c r="KK27" i="43"/>
  <c r="JQ26" i="43"/>
  <c r="JY24" i="43"/>
  <c r="JZ24" i="43" s="1"/>
  <c r="JO25" i="43"/>
  <c r="JO30" i="43" s="1"/>
  <c r="GW156" i="41"/>
  <c r="IW24" i="43" s="1"/>
  <c r="GG154" i="41"/>
  <c r="GG152" i="41"/>
  <c r="GG150" i="41"/>
  <c r="GG148" i="41"/>
  <c r="GG146" i="41"/>
  <c r="GG145" i="41"/>
  <c r="GG144" i="41"/>
  <c r="GG143" i="41"/>
  <c r="GG142" i="41"/>
  <c r="GG140" i="41"/>
  <c r="GG136" i="41"/>
  <c r="GG135" i="41"/>
  <c r="GG134" i="41"/>
  <c r="GG133" i="41"/>
  <c r="GG132" i="41"/>
  <c r="GG130" i="41"/>
  <c r="GG129" i="41"/>
  <c r="GG128" i="41"/>
  <c r="GG127" i="41"/>
  <c r="GG126" i="41"/>
  <c r="GG125" i="41"/>
  <c r="GG124" i="41"/>
  <c r="GG122" i="41"/>
  <c r="GG121" i="41"/>
  <c r="GG120" i="41"/>
  <c r="GG119" i="41"/>
  <c r="GG118" i="41"/>
  <c r="GG117" i="41"/>
  <c r="GG116" i="41"/>
  <c r="GG115" i="41"/>
  <c r="GG114" i="41"/>
  <c r="GG113" i="41"/>
  <c r="GG111" i="41"/>
  <c r="GG109" i="41"/>
  <c r="GG108" i="41"/>
  <c r="GG107" i="41"/>
  <c r="GG106" i="41"/>
  <c r="GG105" i="41"/>
  <c r="GG104" i="41"/>
  <c r="GG103" i="41"/>
  <c r="GG102" i="41"/>
  <c r="GG101" i="41"/>
  <c r="GG100" i="41"/>
  <c r="GG96" i="41"/>
  <c r="GG93" i="41"/>
  <c r="GG91" i="41"/>
  <c r="GG90" i="41"/>
  <c r="GG89" i="41"/>
  <c r="GG88" i="41"/>
  <c r="GG87" i="41"/>
  <c r="GG86" i="41"/>
  <c r="GG85" i="41"/>
  <c r="GG84" i="41"/>
  <c r="GG83" i="41"/>
  <c r="GG82" i="41"/>
  <c r="GG79" i="41"/>
  <c r="GG78" i="41"/>
  <c r="GG76" i="41"/>
  <c r="GG74" i="41"/>
  <c r="GG71" i="41"/>
  <c r="GG70" i="41"/>
  <c r="GG69" i="41"/>
  <c r="GG66" i="41"/>
  <c r="GG65" i="41"/>
  <c r="GG64" i="41"/>
  <c r="GG62" i="41"/>
  <c r="GG60" i="41"/>
  <c r="GG59" i="41"/>
  <c r="GG58" i="41"/>
  <c r="GG57" i="41"/>
  <c r="GG54" i="41"/>
  <c r="GG52" i="41"/>
  <c r="GG51" i="41"/>
  <c r="GG49" i="41"/>
  <c r="GG48" i="41"/>
  <c r="GG46" i="41"/>
  <c r="GG43" i="41"/>
  <c r="GG40" i="41"/>
  <c r="GG37" i="41"/>
  <c r="GG34" i="41"/>
  <c r="GG32" i="41"/>
  <c r="GG30" i="41"/>
  <c r="GG29" i="41"/>
  <c r="GG27" i="41"/>
  <c r="GG23" i="41"/>
  <c r="GG22" i="41"/>
  <c r="GG19" i="41"/>
  <c r="GG18" i="41"/>
  <c r="GG17" i="41"/>
  <c r="GG15" i="41"/>
  <c r="GG14" i="41"/>
  <c r="GG13" i="41"/>
  <c r="IC21" i="43"/>
  <c r="IC19" i="43"/>
  <c r="IC18" i="43"/>
  <c r="IC16" i="43"/>
  <c r="IC15" i="43"/>
  <c r="IC12" i="43"/>
  <c r="IC10" i="43"/>
  <c r="IC7" i="43"/>
  <c r="GO30" i="41" l="1"/>
  <c r="GP30" i="41" s="1"/>
  <c r="GO17" i="41"/>
  <c r="GP17" i="41" s="1"/>
  <c r="GO32" i="41"/>
  <c r="GP32" i="41" s="1"/>
  <c r="GO51" i="41"/>
  <c r="GP51" i="41" s="1"/>
  <c r="GO64" i="41"/>
  <c r="GP64" i="41" s="1"/>
  <c r="GO78" i="41"/>
  <c r="GP78" i="41" s="1"/>
  <c r="GO88" i="41"/>
  <c r="GP88" i="41" s="1"/>
  <c r="GO102" i="41"/>
  <c r="GP102" i="41" s="1"/>
  <c r="GO111" i="41"/>
  <c r="GP111" i="41" s="1"/>
  <c r="GO120" i="41"/>
  <c r="GP120" i="41" s="1"/>
  <c r="GO129" i="41"/>
  <c r="GP129" i="41" s="1"/>
  <c r="GO142" i="41"/>
  <c r="GP142" i="41" s="1"/>
  <c r="GO154" i="41"/>
  <c r="GP154" i="41" s="1"/>
  <c r="GO49" i="41"/>
  <c r="GP49" i="41" s="1"/>
  <c r="GO119" i="41"/>
  <c r="GP119" i="41" s="1"/>
  <c r="GO18" i="41"/>
  <c r="GP18" i="41" s="1"/>
  <c r="GO34" i="41"/>
  <c r="GP34" i="41" s="1"/>
  <c r="GO52" i="41"/>
  <c r="GP52" i="41" s="1"/>
  <c r="GO65" i="41"/>
  <c r="GP65" i="41" s="1"/>
  <c r="GO79" i="41"/>
  <c r="GP79" i="41" s="1"/>
  <c r="GO89" i="41"/>
  <c r="GP89" i="41" s="1"/>
  <c r="GO103" i="41"/>
  <c r="GP103" i="41" s="1"/>
  <c r="GO113" i="41"/>
  <c r="GP113" i="41" s="1"/>
  <c r="GO121" i="41"/>
  <c r="GP121" i="41" s="1"/>
  <c r="GO130" i="41"/>
  <c r="GP130" i="41" s="1"/>
  <c r="GO143" i="41"/>
  <c r="GP143" i="41" s="1"/>
  <c r="GO62" i="41"/>
  <c r="GP62" i="41" s="1"/>
  <c r="GO128" i="41"/>
  <c r="GP128" i="41" s="1"/>
  <c r="GO37" i="41"/>
  <c r="GP37" i="41" s="1"/>
  <c r="GO66" i="41"/>
  <c r="GP66" i="41" s="1"/>
  <c r="GO90" i="41"/>
  <c r="GP90" i="41" s="1"/>
  <c r="GO104" i="41"/>
  <c r="GP104" i="41" s="1"/>
  <c r="GO114" i="41"/>
  <c r="GP114" i="41" s="1"/>
  <c r="GO122" i="41"/>
  <c r="GP122" i="41" s="1"/>
  <c r="GO132" i="41"/>
  <c r="GP132" i="41" s="1"/>
  <c r="GO144" i="41"/>
  <c r="GP144" i="41" s="1"/>
  <c r="KA33" i="43"/>
  <c r="D55" i="43"/>
  <c r="GO15" i="41"/>
  <c r="GP15" i="41" s="1"/>
  <c r="GO109" i="41"/>
  <c r="GP109" i="41" s="1"/>
  <c r="GO19" i="41"/>
  <c r="GP19" i="41" s="1"/>
  <c r="GO54" i="41"/>
  <c r="GP54" i="41" s="1"/>
  <c r="GO82" i="41"/>
  <c r="GP82" i="41" s="1"/>
  <c r="GO22" i="41"/>
  <c r="GP22" i="41" s="1"/>
  <c r="GO40" i="41"/>
  <c r="GP40" i="41" s="1"/>
  <c r="GO57" i="41"/>
  <c r="GP57" i="41" s="1"/>
  <c r="GO69" i="41"/>
  <c r="GP69" i="41" s="1"/>
  <c r="GO83" i="41"/>
  <c r="GP83" i="41" s="1"/>
  <c r="GO91" i="41"/>
  <c r="GP91" i="41" s="1"/>
  <c r="GO105" i="41"/>
  <c r="GP105" i="41" s="1"/>
  <c r="GO115" i="41"/>
  <c r="GP115" i="41" s="1"/>
  <c r="GO124" i="41"/>
  <c r="GP124" i="41" s="1"/>
  <c r="GO133" i="41"/>
  <c r="GP133" i="41" s="1"/>
  <c r="GO145" i="41"/>
  <c r="GP145" i="41" s="1"/>
  <c r="GO87" i="41"/>
  <c r="GP87" i="41" s="1"/>
  <c r="GO140" i="41"/>
  <c r="GP140" i="41" s="1"/>
  <c r="GO23" i="41"/>
  <c r="GP23" i="41" s="1"/>
  <c r="GO43" i="41"/>
  <c r="GP43" i="41" s="1"/>
  <c r="GO58" i="41"/>
  <c r="GP58" i="41" s="1"/>
  <c r="GO70" i="41"/>
  <c r="GP70" i="41" s="1"/>
  <c r="GO84" i="41"/>
  <c r="GP84" i="41" s="1"/>
  <c r="GO93" i="41"/>
  <c r="GP93" i="41" s="1"/>
  <c r="GO106" i="41"/>
  <c r="GP106" i="41" s="1"/>
  <c r="GO116" i="41"/>
  <c r="GP116" i="41" s="1"/>
  <c r="GO125" i="41"/>
  <c r="GP125" i="41" s="1"/>
  <c r="GO134" i="41"/>
  <c r="GP134" i="41" s="1"/>
  <c r="GO146" i="41"/>
  <c r="GP146" i="41" s="1"/>
  <c r="GO101" i="41"/>
  <c r="GP101" i="41" s="1"/>
  <c r="GO27" i="41"/>
  <c r="GP27" i="41" s="1"/>
  <c r="GO59" i="41"/>
  <c r="GP59" i="41" s="1"/>
  <c r="GO71" i="41"/>
  <c r="GP71" i="41" s="1"/>
  <c r="GO85" i="41"/>
  <c r="GP85" i="41" s="1"/>
  <c r="GO96" i="41"/>
  <c r="GP96" i="41" s="1"/>
  <c r="GO107" i="41"/>
  <c r="GP107" i="41" s="1"/>
  <c r="GO117" i="41"/>
  <c r="GP117" i="41" s="1"/>
  <c r="GO126" i="41"/>
  <c r="GP126" i="41" s="1"/>
  <c r="GO135" i="41"/>
  <c r="GP135" i="41" s="1"/>
  <c r="GO148" i="41"/>
  <c r="GP148" i="41" s="1"/>
  <c r="GO76" i="41"/>
  <c r="GP76" i="41" s="1"/>
  <c r="GO152" i="41"/>
  <c r="GP152" i="41" s="1"/>
  <c r="GO13" i="41"/>
  <c r="GP13" i="41" s="1"/>
  <c r="GO46" i="41"/>
  <c r="GP46" i="41" s="1"/>
  <c r="GO14" i="41"/>
  <c r="GP14" i="41" s="1"/>
  <c r="GO29" i="41"/>
  <c r="GP29" i="41" s="1"/>
  <c r="GO48" i="41"/>
  <c r="GP48" i="41" s="1"/>
  <c r="GO60" i="41"/>
  <c r="GP60" i="41" s="1"/>
  <c r="GO74" i="41"/>
  <c r="GP74" i="41" s="1"/>
  <c r="GO86" i="41"/>
  <c r="GP86" i="41" s="1"/>
  <c r="GO100" i="41"/>
  <c r="GP100" i="41" s="1"/>
  <c r="GO108" i="41"/>
  <c r="GP108" i="41" s="1"/>
  <c r="GO118" i="41"/>
  <c r="GP118" i="41" s="1"/>
  <c r="GO127" i="41"/>
  <c r="GP127" i="41" s="1"/>
  <c r="GO136" i="41"/>
  <c r="GP136" i="41" s="1"/>
  <c r="GO150" i="41"/>
  <c r="GP150" i="41" s="1"/>
  <c r="IM15" i="43"/>
  <c r="IN15" i="43" s="1"/>
  <c r="IK15" i="43"/>
  <c r="IL15" i="43" s="1"/>
  <c r="IK16" i="43"/>
  <c r="IL16" i="43" s="1"/>
  <c r="IM16" i="43"/>
  <c r="IN16" i="43" s="1"/>
  <c r="IK21" i="43"/>
  <c r="IL21" i="43" s="1"/>
  <c r="IM21" i="43"/>
  <c r="IN21" i="43" s="1"/>
  <c r="IM10" i="43"/>
  <c r="IN10" i="43" s="1"/>
  <c r="IK10" i="43"/>
  <c r="IL10" i="43" s="1"/>
  <c r="IM7" i="43"/>
  <c r="IN7" i="43" s="1"/>
  <c r="IK7" i="43"/>
  <c r="IL7" i="43" s="1"/>
  <c r="IM18" i="43"/>
  <c r="IN18" i="43" s="1"/>
  <c r="IK18" i="43"/>
  <c r="IL18" i="43" s="1"/>
  <c r="IM12" i="43"/>
  <c r="IN12" i="43" s="1"/>
  <c r="IK12" i="43"/>
  <c r="IL12" i="43" s="1"/>
  <c r="IM19" i="43"/>
  <c r="IN19" i="43" s="1"/>
  <c r="IK19" i="43"/>
  <c r="IL19" i="43" s="1"/>
  <c r="KK28" i="43"/>
  <c r="KS27" i="43"/>
  <c r="KT27" i="43" s="1"/>
  <c r="KT33" i="43" s="1"/>
  <c r="KU27" i="43"/>
  <c r="KV27" i="43" s="1"/>
  <c r="KV29" i="43" s="1"/>
  <c r="KV30" i="43" s="1"/>
  <c r="KV33" i="43" s="1"/>
  <c r="JQ25" i="43"/>
  <c r="JW25" i="43"/>
  <c r="JY26" i="43"/>
  <c r="JZ26" i="43" s="1"/>
  <c r="KA26" i="43"/>
  <c r="KB26" i="43" s="1"/>
  <c r="IU25" i="43"/>
  <c r="IU30" i="43" s="1"/>
  <c r="JE24" i="43"/>
  <c r="JF24" i="43" s="1"/>
  <c r="IC22" i="43"/>
  <c r="IK22" i="43" s="1"/>
  <c r="IL22" i="43" s="1"/>
  <c r="IW26" i="43"/>
  <c r="GG97" i="41"/>
  <c r="GG137" i="41"/>
  <c r="GG155" i="41"/>
  <c r="FQ154" i="41"/>
  <c r="FQ152" i="41"/>
  <c r="FQ150" i="41"/>
  <c r="FQ148" i="41"/>
  <c r="FQ146" i="41"/>
  <c r="FQ145" i="41"/>
  <c r="FY145" i="41" s="1"/>
  <c r="FZ145" i="41" s="1"/>
  <c r="FQ144" i="41"/>
  <c r="FQ143" i="41"/>
  <c r="FY143" i="41" s="1"/>
  <c r="FZ143" i="41" s="1"/>
  <c r="FQ142" i="41"/>
  <c r="FQ140" i="41"/>
  <c r="FQ136" i="41"/>
  <c r="FQ135" i="41"/>
  <c r="FY135" i="41" s="1"/>
  <c r="FZ135" i="41" s="1"/>
  <c r="FQ134" i="41"/>
  <c r="FQ133" i="41"/>
  <c r="FY133" i="41" s="1"/>
  <c r="FZ133" i="41" s="1"/>
  <c r="FQ132" i="41"/>
  <c r="FQ130" i="41"/>
  <c r="FQ129" i="41"/>
  <c r="FY129" i="41" s="1"/>
  <c r="FZ129" i="41" s="1"/>
  <c r="FQ128" i="41"/>
  <c r="FQ127" i="41"/>
  <c r="FY127" i="41" s="1"/>
  <c r="FZ127" i="41" s="1"/>
  <c r="FQ126" i="41"/>
  <c r="FQ125" i="41"/>
  <c r="FY125" i="41" s="1"/>
  <c r="FZ125" i="41" s="1"/>
  <c r="FQ124" i="41"/>
  <c r="FQ122" i="41"/>
  <c r="FQ121" i="41"/>
  <c r="FY121" i="41" s="1"/>
  <c r="FZ121" i="41" s="1"/>
  <c r="FQ120" i="41"/>
  <c r="FQ119" i="41"/>
  <c r="FY119" i="41" s="1"/>
  <c r="FZ119" i="41" s="1"/>
  <c r="FQ118" i="41"/>
  <c r="FQ117" i="41"/>
  <c r="FY117" i="41" s="1"/>
  <c r="FZ117" i="41" s="1"/>
  <c r="FQ116" i="41"/>
  <c r="FQ115" i="41"/>
  <c r="FY115" i="41" s="1"/>
  <c r="FZ115" i="41" s="1"/>
  <c r="FQ114" i="41"/>
  <c r="FQ113" i="41"/>
  <c r="FY113" i="41" s="1"/>
  <c r="FZ113" i="41" s="1"/>
  <c r="FQ111" i="41"/>
  <c r="FY111" i="41" s="1"/>
  <c r="FZ111" i="41" s="1"/>
  <c r="FQ109" i="41"/>
  <c r="FY109" i="41" s="1"/>
  <c r="FZ109" i="41" s="1"/>
  <c r="FQ108" i="41"/>
  <c r="FQ107" i="41"/>
  <c r="FY107" i="41" s="1"/>
  <c r="FZ107" i="41" s="1"/>
  <c r="FQ106" i="41"/>
  <c r="FQ105" i="41"/>
  <c r="FY105" i="41" s="1"/>
  <c r="FZ105" i="41" s="1"/>
  <c r="FQ104" i="41"/>
  <c r="FQ103" i="41"/>
  <c r="FY103" i="41" s="1"/>
  <c r="FZ103" i="41" s="1"/>
  <c r="FQ102" i="41"/>
  <c r="FQ101" i="41"/>
  <c r="FY101" i="41" s="1"/>
  <c r="FZ101" i="41" s="1"/>
  <c r="FQ100" i="41"/>
  <c r="FQ96" i="41"/>
  <c r="FQ93" i="41"/>
  <c r="FY93" i="41" s="1"/>
  <c r="FZ93" i="41" s="1"/>
  <c r="FQ91" i="41"/>
  <c r="FY91" i="41" s="1"/>
  <c r="FZ91" i="41" s="1"/>
  <c r="FQ90" i="41"/>
  <c r="FQ89" i="41"/>
  <c r="FY89" i="41" s="1"/>
  <c r="FZ89" i="41" s="1"/>
  <c r="FQ88" i="41"/>
  <c r="FQ87" i="41"/>
  <c r="FY87" i="41" s="1"/>
  <c r="FZ87" i="41" s="1"/>
  <c r="FQ86" i="41"/>
  <c r="FQ85" i="41"/>
  <c r="FY85" i="41" s="1"/>
  <c r="FZ85" i="41" s="1"/>
  <c r="FQ84" i="41"/>
  <c r="FQ83" i="41"/>
  <c r="FY83" i="41" s="1"/>
  <c r="FZ83" i="41" s="1"/>
  <c r="FQ82" i="41"/>
  <c r="FQ79" i="41"/>
  <c r="FY79" i="41" s="1"/>
  <c r="FZ79" i="41" s="1"/>
  <c r="FQ78" i="41"/>
  <c r="FQ76" i="41"/>
  <c r="FQ74" i="41"/>
  <c r="FQ71" i="41"/>
  <c r="FY71" i="41" s="1"/>
  <c r="FZ71" i="41" s="1"/>
  <c r="FQ70" i="41"/>
  <c r="FQ69" i="41"/>
  <c r="FY69" i="41" s="1"/>
  <c r="FZ69" i="41" s="1"/>
  <c r="FQ66" i="41"/>
  <c r="FQ65" i="41"/>
  <c r="FY65" i="41" s="1"/>
  <c r="FZ65" i="41" s="1"/>
  <c r="FQ64" i="41"/>
  <c r="FQ62" i="41"/>
  <c r="FQ60" i="41"/>
  <c r="FQ59" i="41"/>
  <c r="FY59" i="41" s="1"/>
  <c r="FZ59" i="41" s="1"/>
  <c r="FQ58" i="41"/>
  <c r="FQ57" i="41"/>
  <c r="FY57" i="41" s="1"/>
  <c r="FZ57" i="41" s="1"/>
  <c r="FQ54" i="41"/>
  <c r="FQ52" i="41"/>
  <c r="FQ51" i="41"/>
  <c r="FY51" i="41" s="1"/>
  <c r="FZ51" i="41" s="1"/>
  <c r="FQ49" i="41"/>
  <c r="FY49" i="41" s="1"/>
  <c r="FZ49" i="41" s="1"/>
  <c r="FQ48" i="41"/>
  <c r="FQ46" i="41"/>
  <c r="FQ43" i="41"/>
  <c r="FY43" i="41" s="1"/>
  <c r="FZ43" i="41" s="1"/>
  <c r="FQ40" i="41"/>
  <c r="FQ37" i="41"/>
  <c r="FY37" i="41" s="1"/>
  <c r="FZ37" i="41" s="1"/>
  <c r="FQ34" i="41"/>
  <c r="FQ32" i="41"/>
  <c r="FQ30" i="41"/>
  <c r="FQ29" i="41"/>
  <c r="FY29" i="41" s="1"/>
  <c r="FZ29" i="41" s="1"/>
  <c r="FQ27" i="41"/>
  <c r="FY27" i="41" s="1"/>
  <c r="FZ27" i="41" s="1"/>
  <c r="FQ23" i="41"/>
  <c r="FY23" i="41" s="1"/>
  <c r="FZ23" i="41" s="1"/>
  <c r="FQ22" i="41"/>
  <c r="FQ19" i="41"/>
  <c r="FY19" i="41" s="1"/>
  <c r="FZ19" i="41" s="1"/>
  <c r="FQ18" i="41"/>
  <c r="FQ17" i="41"/>
  <c r="FY17" i="41" s="1"/>
  <c r="FZ17" i="41" s="1"/>
  <c r="FQ15" i="41"/>
  <c r="FY15" i="41" s="1"/>
  <c r="FZ15" i="41" s="1"/>
  <c r="FQ14" i="41"/>
  <c r="FQ13" i="41"/>
  <c r="FY13" i="41" s="1"/>
  <c r="FZ13" i="41" s="1"/>
  <c r="HI21" i="43"/>
  <c r="HI19" i="43"/>
  <c r="HI18" i="43"/>
  <c r="HI16" i="43"/>
  <c r="HI15" i="43"/>
  <c r="HI12" i="43"/>
  <c r="HI10" i="43"/>
  <c r="HI7" i="43"/>
  <c r="FY82" i="41" l="1"/>
  <c r="FZ82" i="41" s="1"/>
  <c r="FY22" i="41"/>
  <c r="FZ22" i="41" s="1"/>
  <c r="FY40" i="41"/>
  <c r="FZ40" i="41" s="1"/>
  <c r="FY124" i="41"/>
  <c r="FZ124" i="41" s="1"/>
  <c r="GO97" i="41"/>
  <c r="GP97" i="41" s="1"/>
  <c r="GP155" i="41" s="1"/>
  <c r="GP156" i="41" s="1"/>
  <c r="GP161" i="41" s="1"/>
  <c r="GB161" i="41" s="1"/>
  <c r="C176" i="41" s="1"/>
  <c r="D176" i="41" s="1"/>
  <c r="F16" i="44" s="1"/>
  <c r="FY54" i="41"/>
  <c r="FZ54" i="41" s="1"/>
  <c r="GO137" i="41"/>
  <c r="GP137" i="41" s="1"/>
  <c r="FY58" i="41"/>
  <c r="FZ58" i="41" s="1"/>
  <c r="FY70" i="41"/>
  <c r="FZ70" i="41" s="1"/>
  <c r="FY84" i="41"/>
  <c r="FZ84" i="41" s="1"/>
  <c r="FY106" i="41"/>
  <c r="FZ106" i="41" s="1"/>
  <c r="FZ116" i="41"/>
  <c r="FY116" i="41"/>
  <c r="FY134" i="41"/>
  <c r="FZ134" i="41" s="1"/>
  <c r="FY146" i="41"/>
  <c r="FZ146" i="41" s="1"/>
  <c r="FY104" i="41"/>
  <c r="FZ104" i="41" s="1"/>
  <c r="FY96" i="41"/>
  <c r="FZ96" i="41" s="1"/>
  <c r="FY126" i="41"/>
  <c r="FZ126" i="41" s="1"/>
  <c r="FY148" i="41"/>
  <c r="FZ148" i="41" s="1"/>
  <c r="KD33" i="43"/>
  <c r="E56" i="43" s="1"/>
  <c r="G56" i="43" s="1"/>
  <c r="G19" i="44" s="1"/>
  <c r="FY122" i="41"/>
  <c r="FZ122" i="41" s="1"/>
  <c r="FY144" i="41"/>
  <c r="FZ144" i="41" s="1"/>
  <c r="FY46" i="41"/>
  <c r="FZ46" i="41" s="1"/>
  <c r="FY14" i="41"/>
  <c r="FZ14" i="41" s="1"/>
  <c r="FY48" i="41"/>
  <c r="FZ48" i="41" s="1"/>
  <c r="FY60" i="41"/>
  <c r="FZ60" i="41" s="1"/>
  <c r="FY74" i="41"/>
  <c r="FZ74" i="41" s="1"/>
  <c r="FY86" i="41"/>
  <c r="FZ86" i="41" s="1"/>
  <c r="FY100" i="41"/>
  <c r="FZ100" i="41" s="1"/>
  <c r="FY108" i="41"/>
  <c r="FZ108" i="41" s="1"/>
  <c r="FY118" i="41"/>
  <c r="FZ118" i="41" s="1"/>
  <c r="FY136" i="41"/>
  <c r="FZ136" i="41" s="1"/>
  <c r="FY150" i="41"/>
  <c r="FZ150" i="41" s="1"/>
  <c r="FY114" i="41"/>
  <c r="FZ114" i="41" s="1"/>
  <c r="FY62" i="41"/>
  <c r="FZ62" i="41" s="1"/>
  <c r="FY76" i="41"/>
  <c r="FZ76" i="41" s="1"/>
  <c r="FY128" i="41"/>
  <c r="FZ128" i="41" s="1"/>
  <c r="FY140" i="41"/>
  <c r="FZ140" i="41" s="1"/>
  <c r="FY152" i="41"/>
  <c r="FZ152" i="41" s="1"/>
  <c r="D54" i="43"/>
  <c r="JG33" i="43"/>
  <c r="FY66" i="41"/>
  <c r="FZ66" i="41"/>
  <c r="FY132" i="41"/>
  <c r="FZ132" i="41" s="1"/>
  <c r="FY32" i="41"/>
  <c r="FZ32" i="41" s="1"/>
  <c r="FY64" i="41"/>
  <c r="FZ64" i="41" s="1"/>
  <c r="FY78" i="41"/>
  <c r="FZ78" i="41" s="1"/>
  <c r="FZ88" i="41"/>
  <c r="FY88" i="41"/>
  <c r="FY102" i="41"/>
  <c r="FZ102" i="41" s="1"/>
  <c r="FY120" i="41"/>
  <c r="FZ120" i="41" s="1"/>
  <c r="FY142" i="41"/>
  <c r="FZ142" i="41" s="1"/>
  <c r="FZ154" i="41"/>
  <c r="FY154" i="41"/>
  <c r="FY90" i="41"/>
  <c r="FZ90" i="41" s="1"/>
  <c r="FZ30" i="41"/>
  <c r="FY30" i="41"/>
  <c r="FY18" i="41"/>
  <c r="FZ18" i="41" s="1"/>
  <c r="FY34" i="41"/>
  <c r="FZ34" i="41" s="1"/>
  <c r="FY52" i="41"/>
  <c r="FZ52" i="41" s="1"/>
  <c r="FY130" i="41"/>
  <c r="FZ130" i="41" s="1"/>
  <c r="IW25" i="43"/>
  <c r="IW27" i="43" s="1"/>
  <c r="HQ15" i="43"/>
  <c r="HR15" i="43" s="1"/>
  <c r="HS15" i="43"/>
  <c r="HT15" i="43" s="1"/>
  <c r="HS16" i="43"/>
  <c r="HT16" i="43" s="1"/>
  <c r="HQ16" i="43"/>
  <c r="HR16" i="43" s="1"/>
  <c r="HS21" i="43"/>
  <c r="HT21" i="43" s="1"/>
  <c r="HQ21" i="43"/>
  <c r="HR21" i="43" s="1"/>
  <c r="HS7" i="43"/>
  <c r="HT7" i="43" s="1"/>
  <c r="HQ7" i="43"/>
  <c r="HR7" i="43" s="1"/>
  <c r="HQ10" i="43"/>
  <c r="HR10" i="43" s="1"/>
  <c r="HS10" i="43"/>
  <c r="HT10" i="43" s="1"/>
  <c r="HS18" i="43"/>
  <c r="HT18" i="43" s="1"/>
  <c r="HQ18" i="43"/>
  <c r="HR18" i="43" s="1"/>
  <c r="HS12" i="43"/>
  <c r="HT12" i="43" s="1"/>
  <c r="HQ12" i="43"/>
  <c r="HR12" i="43" s="1"/>
  <c r="HS19" i="43"/>
  <c r="HT19" i="43" s="1"/>
  <c r="HQ19" i="43"/>
  <c r="HR19" i="43" s="1"/>
  <c r="JQ27" i="43"/>
  <c r="KA25" i="43"/>
  <c r="KB25" i="43" s="1"/>
  <c r="JY25" i="43"/>
  <c r="JZ25" i="43" s="1"/>
  <c r="JE26" i="43"/>
  <c r="JF26" i="43" s="1"/>
  <c r="JG26" i="43"/>
  <c r="JH26" i="43" s="1"/>
  <c r="IU28" i="43"/>
  <c r="JC25" i="43"/>
  <c r="HI22" i="43"/>
  <c r="HQ22" i="43" s="1"/>
  <c r="HR22" i="43" s="1"/>
  <c r="GG156" i="41"/>
  <c r="IC24" i="43" s="1"/>
  <c r="IK24" i="43" s="1"/>
  <c r="IL24" i="43" s="1"/>
  <c r="FQ97" i="41"/>
  <c r="FQ155" i="41"/>
  <c r="FQ137" i="41"/>
  <c r="FY137" i="41" s="1"/>
  <c r="FZ137" i="41" s="1"/>
  <c r="JG25" i="43" l="1"/>
  <c r="JH25" i="43" s="1"/>
  <c r="JE25" i="43"/>
  <c r="FQ156" i="41"/>
  <c r="FY97" i="41"/>
  <c r="FZ97" i="41" s="1"/>
  <c r="FZ155" i="41" s="1"/>
  <c r="FZ156" i="41" s="1"/>
  <c r="FZ161" i="41" s="1"/>
  <c r="FL161" i="41" s="1"/>
  <c r="C175" i="41" s="1"/>
  <c r="D175" i="41" s="1"/>
  <c r="F15" i="44" s="1"/>
  <c r="KA27" i="43"/>
  <c r="KB27" i="43" s="1"/>
  <c r="KB29" i="43" s="1"/>
  <c r="KB30" i="43" s="1"/>
  <c r="KB33" i="43" s="1"/>
  <c r="JY27" i="43"/>
  <c r="JZ27" i="43" s="1"/>
  <c r="JZ33" i="43" s="1"/>
  <c r="JG27" i="43"/>
  <c r="JH27" i="43" s="1"/>
  <c r="JH29" i="43" s="1"/>
  <c r="JH30" i="43" s="1"/>
  <c r="JH33" i="43" s="1"/>
  <c r="JE27" i="43"/>
  <c r="JF27" i="43" s="1"/>
  <c r="JF25" i="43"/>
  <c r="IC26" i="43"/>
  <c r="IA25" i="43"/>
  <c r="IA30" i="43" s="1"/>
  <c r="HI24" i="43"/>
  <c r="HQ24" i="43" s="1"/>
  <c r="HR24" i="43" s="1"/>
  <c r="JJ33" i="43" l="1"/>
  <c r="E55" i="43" s="1"/>
  <c r="G55" i="43" s="1"/>
  <c r="G18" i="44" s="1"/>
  <c r="D53" i="43"/>
  <c r="IM33" i="43"/>
  <c r="JF33" i="43"/>
  <c r="IP33" i="43" s="1"/>
  <c r="E54" i="43" s="1"/>
  <c r="G54" i="43" s="1"/>
  <c r="G17" i="44" s="1"/>
  <c r="IK26" i="43"/>
  <c r="IL26" i="43" s="1"/>
  <c r="IM26" i="43"/>
  <c r="IN26" i="43" s="1"/>
  <c r="IC25" i="43"/>
  <c r="IC27" i="43" s="1"/>
  <c r="II25" i="43"/>
  <c r="HI26" i="43"/>
  <c r="HG25" i="43"/>
  <c r="HG30" i="43" s="1"/>
  <c r="GO21" i="43"/>
  <c r="GO19" i="43"/>
  <c r="GO18" i="43"/>
  <c r="GO16" i="43"/>
  <c r="GO15" i="43"/>
  <c r="GO12" i="43"/>
  <c r="GO10" i="43"/>
  <c r="GO7" i="43"/>
  <c r="FA154" i="41"/>
  <c r="FA152" i="41"/>
  <c r="FA150" i="41"/>
  <c r="FA148" i="41"/>
  <c r="FA146" i="41"/>
  <c r="FA145" i="41"/>
  <c r="FA144" i="41"/>
  <c r="FA143" i="41"/>
  <c r="FA142" i="41"/>
  <c r="FA140" i="41"/>
  <c r="FA136" i="41"/>
  <c r="FA135" i="41"/>
  <c r="FA134" i="41"/>
  <c r="FA133" i="41"/>
  <c r="FA132" i="41"/>
  <c r="FA130" i="41"/>
  <c r="FA129" i="41"/>
  <c r="FA128" i="41"/>
  <c r="FA127" i="41"/>
  <c r="FA126" i="41"/>
  <c r="FA125" i="41"/>
  <c r="FA124" i="41"/>
  <c r="FA122" i="41"/>
  <c r="FA121" i="41"/>
  <c r="FA120" i="41"/>
  <c r="FA119" i="41"/>
  <c r="FA118" i="41"/>
  <c r="FA117" i="41"/>
  <c r="FA116" i="41"/>
  <c r="FA115" i="41"/>
  <c r="FA114" i="41"/>
  <c r="FA113" i="41"/>
  <c r="FA111" i="41"/>
  <c r="FA109" i="41"/>
  <c r="FA108" i="41"/>
  <c r="FA107" i="41"/>
  <c r="FA106" i="41"/>
  <c r="FA105" i="41"/>
  <c r="FA104" i="41"/>
  <c r="FA103" i="41"/>
  <c r="FA102" i="41"/>
  <c r="FA101" i="41"/>
  <c r="FA100" i="41"/>
  <c r="FA96" i="41"/>
  <c r="FA93" i="41"/>
  <c r="FA91" i="41"/>
  <c r="FA90" i="41"/>
  <c r="FA89" i="41"/>
  <c r="FA88" i="41"/>
  <c r="FA87" i="41"/>
  <c r="FA86" i="41"/>
  <c r="FA85" i="41"/>
  <c r="FA84" i="41"/>
  <c r="FA83" i="41"/>
  <c r="FA82" i="41"/>
  <c r="FA79" i="41"/>
  <c r="FA78" i="41"/>
  <c r="FA76" i="41"/>
  <c r="FA74" i="41"/>
  <c r="FA71" i="41"/>
  <c r="FA70" i="41"/>
  <c r="FA69" i="41"/>
  <c r="FA66" i="41"/>
  <c r="FA65" i="41"/>
  <c r="FA64" i="41"/>
  <c r="FA62" i="41"/>
  <c r="FA60" i="41"/>
  <c r="FA59" i="41"/>
  <c r="FA58" i="41"/>
  <c r="FA57" i="41"/>
  <c r="FA54" i="41"/>
  <c r="FA52" i="41"/>
  <c r="FA51" i="41"/>
  <c r="FA49" i="41"/>
  <c r="FA48" i="41"/>
  <c r="FA46" i="41"/>
  <c r="FA43" i="41"/>
  <c r="FA40" i="41"/>
  <c r="FA37" i="41"/>
  <c r="FA34" i="41"/>
  <c r="FA32" i="41"/>
  <c r="FA30" i="41"/>
  <c r="FA29" i="41"/>
  <c r="FA27" i="41"/>
  <c r="FA23" i="41"/>
  <c r="FA22" i="41"/>
  <c r="FA19" i="41"/>
  <c r="FA18" i="41"/>
  <c r="FA17" i="41"/>
  <c r="FA15" i="41"/>
  <c r="FI15" i="41" s="1"/>
  <c r="FJ15" i="41" s="1"/>
  <c r="FA14" i="41"/>
  <c r="FA13" i="41"/>
  <c r="FI13" i="41" s="1"/>
  <c r="FJ13" i="41" s="1"/>
  <c r="FI57" i="41" l="1"/>
  <c r="FJ57" i="41" s="1"/>
  <c r="FI115" i="41"/>
  <c r="FJ115" i="41"/>
  <c r="FI133" i="41"/>
  <c r="FJ133" i="41" s="1"/>
  <c r="FI145" i="41"/>
  <c r="FJ145" i="41" s="1"/>
  <c r="FI23" i="41"/>
  <c r="FJ23" i="41" s="1"/>
  <c r="FI43" i="41"/>
  <c r="FJ43" i="41" s="1"/>
  <c r="FI58" i="41"/>
  <c r="FJ58" i="41" s="1"/>
  <c r="FI70" i="41"/>
  <c r="FJ70" i="41" s="1"/>
  <c r="FI84" i="41"/>
  <c r="FJ84" i="41"/>
  <c r="FI93" i="41"/>
  <c r="FJ93" i="41" s="1"/>
  <c r="FI106" i="41"/>
  <c r="FJ106" i="41" s="1"/>
  <c r="FI116" i="41"/>
  <c r="FJ116" i="41" s="1"/>
  <c r="FI125" i="41"/>
  <c r="FJ125" i="41" s="1"/>
  <c r="FI134" i="41"/>
  <c r="FJ134" i="41" s="1"/>
  <c r="FI146" i="41"/>
  <c r="FJ146" i="41" s="1"/>
  <c r="FI91" i="41"/>
  <c r="FJ91" i="41" s="1"/>
  <c r="FI46" i="41"/>
  <c r="FJ46" i="41" s="1"/>
  <c r="FI59" i="41"/>
  <c r="FJ59" i="41" s="1"/>
  <c r="FI71" i="41"/>
  <c r="FJ71" i="41" s="1"/>
  <c r="FI85" i="41"/>
  <c r="FJ85" i="41" s="1"/>
  <c r="FI96" i="41"/>
  <c r="FJ96" i="41" s="1"/>
  <c r="FI107" i="41"/>
  <c r="FJ107" i="41" s="1"/>
  <c r="FI117" i="41"/>
  <c r="FJ117" i="41" s="1"/>
  <c r="FI126" i="41"/>
  <c r="FJ126" i="41" s="1"/>
  <c r="FI135" i="41"/>
  <c r="FJ135" i="41"/>
  <c r="FI148" i="41"/>
  <c r="FJ148" i="41" s="1"/>
  <c r="FI105" i="41"/>
  <c r="FJ105" i="41" s="1"/>
  <c r="FI14" i="41"/>
  <c r="FJ14" i="41" s="1"/>
  <c r="FI48" i="41"/>
  <c r="FJ48" i="41" s="1"/>
  <c r="FI60" i="41"/>
  <c r="FJ60" i="41"/>
  <c r="FI74" i="41"/>
  <c r="FJ74" i="41" s="1"/>
  <c r="FI86" i="41"/>
  <c r="FJ86" i="41" s="1"/>
  <c r="FI100" i="41"/>
  <c r="FJ100" i="41" s="1"/>
  <c r="FI108" i="41"/>
  <c r="FJ108" i="41" s="1"/>
  <c r="FI118" i="41"/>
  <c r="FJ118" i="41" s="1"/>
  <c r="FI127" i="41"/>
  <c r="FJ127" i="41"/>
  <c r="FI136" i="41"/>
  <c r="FJ136" i="41" s="1"/>
  <c r="FI150" i="41"/>
  <c r="FJ150" i="41" s="1"/>
  <c r="FI22" i="41"/>
  <c r="FJ22" i="41" s="1"/>
  <c r="FI124" i="41"/>
  <c r="FJ124" i="41" s="1"/>
  <c r="FI49" i="41"/>
  <c r="FJ49" i="41" s="1"/>
  <c r="FI76" i="41"/>
  <c r="FJ76" i="41"/>
  <c r="FI87" i="41"/>
  <c r="FJ87" i="41" s="1"/>
  <c r="FI101" i="41"/>
  <c r="FJ101" i="41" s="1"/>
  <c r="FI109" i="41"/>
  <c r="FJ109" i="41" s="1"/>
  <c r="FI119" i="41"/>
  <c r="FJ119" i="41"/>
  <c r="FI128" i="41"/>
  <c r="FJ128" i="41" s="1"/>
  <c r="FI140" i="41"/>
  <c r="FJ140" i="41" s="1"/>
  <c r="FI152" i="41"/>
  <c r="FJ152" i="41" s="1"/>
  <c r="FI83" i="41"/>
  <c r="FJ83" i="41" s="1"/>
  <c r="FI27" i="41"/>
  <c r="FJ27" i="41" s="1"/>
  <c r="FI29" i="41"/>
  <c r="FJ29" i="41" s="1"/>
  <c r="FI30" i="41"/>
  <c r="FJ30" i="41" s="1"/>
  <c r="FI62" i="41"/>
  <c r="FJ62" i="41" s="1"/>
  <c r="FI17" i="41"/>
  <c r="FJ17" i="41" s="1"/>
  <c r="FI32" i="41"/>
  <c r="FJ32" i="41"/>
  <c r="FI51" i="41"/>
  <c r="FJ51" i="41" s="1"/>
  <c r="FI64" i="41"/>
  <c r="FJ64" i="41"/>
  <c r="FI78" i="41"/>
  <c r="FJ78" i="41" s="1"/>
  <c r="FI88" i="41"/>
  <c r="FJ88" i="41" s="1"/>
  <c r="FI102" i="41"/>
  <c r="FJ102" i="41" s="1"/>
  <c r="FI111" i="41"/>
  <c r="FJ111" i="41" s="1"/>
  <c r="FI120" i="41"/>
  <c r="FJ120" i="41" s="1"/>
  <c r="FI129" i="41"/>
  <c r="FJ129" i="41" s="1"/>
  <c r="FI142" i="41"/>
  <c r="FJ142" i="41" s="1"/>
  <c r="FI154" i="41"/>
  <c r="FJ154" i="41" s="1"/>
  <c r="FI40" i="41"/>
  <c r="FJ40" i="41" s="1"/>
  <c r="FI69" i="41"/>
  <c r="FJ69" i="41" s="1"/>
  <c r="FI18" i="41"/>
  <c r="FJ18" i="41" s="1"/>
  <c r="FI52" i="41"/>
  <c r="FJ52" i="41" s="1"/>
  <c r="FI65" i="41"/>
  <c r="FJ65" i="41" s="1"/>
  <c r="FI79" i="41"/>
  <c r="FJ79" i="41" s="1"/>
  <c r="FI89" i="41"/>
  <c r="FJ89" i="41" s="1"/>
  <c r="FI103" i="41"/>
  <c r="FJ103" i="41" s="1"/>
  <c r="FI113" i="41"/>
  <c r="FJ113" i="41" s="1"/>
  <c r="FI121" i="41"/>
  <c r="FJ121" i="41" s="1"/>
  <c r="FI130" i="41"/>
  <c r="FJ130" i="41" s="1"/>
  <c r="FI143" i="41"/>
  <c r="FJ143" i="41"/>
  <c r="D52" i="43"/>
  <c r="HS33" i="43"/>
  <c r="FI34" i="41"/>
  <c r="FJ34" i="41" s="1"/>
  <c r="FI19" i="41"/>
  <c r="FJ19" i="41" s="1"/>
  <c r="FI37" i="41"/>
  <c r="FJ37" i="41" s="1"/>
  <c r="FJ54" i="41"/>
  <c r="FI54" i="41"/>
  <c r="FJ66" i="41"/>
  <c r="FI66" i="41"/>
  <c r="FI82" i="41"/>
  <c r="FJ82" i="41" s="1"/>
  <c r="FI90" i="41"/>
  <c r="FJ90" i="41" s="1"/>
  <c r="FI104" i="41"/>
  <c r="FJ104" i="41" s="1"/>
  <c r="FJ114" i="41"/>
  <c r="FI114" i="41"/>
  <c r="FJ122" i="41"/>
  <c r="FI122" i="41"/>
  <c r="FI132" i="41"/>
  <c r="FJ132" i="41" s="1"/>
  <c r="FI144" i="41"/>
  <c r="FJ144" i="41" s="1"/>
  <c r="GY7" i="43"/>
  <c r="GZ7" i="43" s="1"/>
  <c r="GW7" i="43"/>
  <c r="GX7" i="43" s="1"/>
  <c r="GY16" i="43"/>
  <c r="GZ16" i="43" s="1"/>
  <c r="GW16" i="43"/>
  <c r="GX16" i="43" s="1"/>
  <c r="GY10" i="43"/>
  <c r="GZ10" i="43" s="1"/>
  <c r="GW10" i="43"/>
  <c r="GX10" i="43" s="1"/>
  <c r="GY18" i="43"/>
  <c r="GZ18" i="43" s="1"/>
  <c r="GW18" i="43"/>
  <c r="GX18" i="43" s="1"/>
  <c r="GY12" i="43"/>
  <c r="GZ12" i="43" s="1"/>
  <c r="GW12" i="43"/>
  <c r="GX12" i="43" s="1"/>
  <c r="GY19" i="43"/>
  <c r="GZ19" i="43" s="1"/>
  <c r="GW19" i="43"/>
  <c r="GX19" i="43" s="1"/>
  <c r="GW15" i="43"/>
  <c r="GX15" i="43" s="1"/>
  <c r="GY15" i="43"/>
  <c r="GZ15" i="43" s="1"/>
  <c r="GY21" i="43"/>
  <c r="GZ21" i="43" s="1"/>
  <c r="GW21" i="43"/>
  <c r="GX21" i="43" s="1"/>
  <c r="IM27" i="43"/>
  <c r="IN27" i="43" s="1"/>
  <c r="IK27" i="43"/>
  <c r="IL27" i="43" s="1"/>
  <c r="IM25" i="43"/>
  <c r="IN25" i="43" s="1"/>
  <c r="IK25" i="43"/>
  <c r="IL25" i="43" s="1"/>
  <c r="HQ26" i="43"/>
  <c r="HR26" i="43" s="1"/>
  <c r="HS26" i="43"/>
  <c r="HT26" i="43" s="1"/>
  <c r="HI25" i="43"/>
  <c r="HI27" i="43" s="1"/>
  <c r="HO25" i="43"/>
  <c r="GO22" i="43"/>
  <c r="GW22" i="43" s="1"/>
  <c r="GX22" i="43" s="1"/>
  <c r="FA97" i="41"/>
  <c r="FA137" i="41"/>
  <c r="FA155" i="41"/>
  <c r="FJ137" i="41" l="1"/>
  <c r="FI137" i="41"/>
  <c r="FI97" i="41"/>
  <c r="FJ97" i="41" s="1"/>
  <c r="FJ155" i="41" s="1"/>
  <c r="FJ156" i="41" s="1"/>
  <c r="FJ161" i="41" s="1"/>
  <c r="EV161" i="41" s="1"/>
  <c r="C174" i="41" s="1"/>
  <c r="D174" i="41" s="1"/>
  <c r="F14" i="44" s="1"/>
  <c r="IL33" i="43"/>
  <c r="HV33" i="43" s="1"/>
  <c r="E53" i="43" s="1"/>
  <c r="G53" i="43" s="1"/>
  <c r="G16" i="44" s="1"/>
  <c r="IN29" i="43"/>
  <c r="IN30" i="43" s="1"/>
  <c r="IN33" i="43" s="1"/>
  <c r="HS27" i="43"/>
  <c r="HT27" i="43" s="1"/>
  <c r="HQ27" i="43"/>
  <c r="HR27" i="43" s="1"/>
  <c r="HS25" i="43"/>
  <c r="HT25" i="43" s="1"/>
  <c r="HQ25" i="43"/>
  <c r="HR25" i="43" s="1"/>
  <c r="FA156" i="41"/>
  <c r="GO24" i="43" s="1"/>
  <c r="HR33" i="43" l="1"/>
  <c r="HT29" i="43"/>
  <c r="HT30" i="43" s="1"/>
  <c r="HT33" i="43" s="1"/>
  <c r="GO26" i="43"/>
  <c r="GW24" i="43"/>
  <c r="GX24" i="43" s="1"/>
  <c r="GM25" i="43"/>
  <c r="GM30" i="43" s="1"/>
  <c r="FU21" i="43"/>
  <c r="FU19" i="43"/>
  <c r="FU18" i="43"/>
  <c r="FU16" i="43"/>
  <c r="FU15" i="43"/>
  <c r="FU12" i="43"/>
  <c r="FU10" i="43"/>
  <c r="FU7" i="43"/>
  <c r="EK154" i="41"/>
  <c r="EK152" i="41"/>
  <c r="EK150" i="41"/>
  <c r="EK148" i="41"/>
  <c r="EK146" i="41"/>
  <c r="EK145" i="41"/>
  <c r="ES145" i="41" s="1"/>
  <c r="ET145" i="41" s="1"/>
  <c r="EK144" i="41"/>
  <c r="EK143" i="41"/>
  <c r="ES143" i="41" s="1"/>
  <c r="ET143" i="41" s="1"/>
  <c r="EK142" i="41"/>
  <c r="EK140" i="41"/>
  <c r="EK136" i="41"/>
  <c r="EK135" i="41"/>
  <c r="ES135" i="41" s="1"/>
  <c r="ET135" i="41" s="1"/>
  <c r="EK134" i="41"/>
  <c r="EK133" i="41"/>
  <c r="ES133" i="41" s="1"/>
  <c r="ET133" i="41" s="1"/>
  <c r="EK132" i="41"/>
  <c r="EK130" i="41"/>
  <c r="EK129" i="41"/>
  <c r="ES129" i="41" s="1"/>
  <c r="ET129" i="41" s="1"/>
  <c r="EK128" i="41"/>
  <c r="EK127" i="41"/>
  <c r="ES127" i="41" s="1"/>
  <c r="ET127" i="41" s="1"/>
  <c r="EK126" i="41"/>
  <c r="EK125" i="41"/>
  <c r="ES125" i="41" s="1"/>
  <c r="ET125" i="41" s="1"/>
  <c r="EK124" i="41"/>
  <c r="EK122" i="41"/>
  <c r="EK121" i="41"/>
  <c r="ES121" i="41" s="1"/>
  <c r="ET121" i="41" s="1"/>
  <c r="EK120" i="41"/>
  <c r="EK119" i="41"/>
  <c r="ES119" i="41" s="1"/>
  <c r="ET119" i="41" s="1"/>
  <c r="EK118" i="41"/>
  <c r="EK117" i="41"/>
  <c r="ES117" i="41" s="1"/>
  <c r="ET117" i="41" s="1"/>
  <c r="EK116" i="41"/>
  <c r="EK115" i="41"/>
  <c r="ES115" i="41" s="1"/>
  <c r="ET115" i="41" s="1"/>
  <c r="EK114" i="41"/>
  <c r="EK113" i="41"/>
  <c r="ES113" i="41" s="1"/>
  <c r="ET113" i="41" s="1"/>
  <c r="EK111" i="41"/>
  <c r="ES111" i="41" s="1"/>
  <c r="ET111" i="41" s="1"/>
  <c r="EK109" i="41"/>
  <c r="ES109" i="41" s="1"/>
  <c r="ET109" i="41" s="1"/>
  <c r="EK108" i="41"/>
  <c r="EK107" i="41"/>
  <c r="ES107" i="41" s="1"/>
  <c r="ET107" i="41" s="1"/>
  <c r="EK106" i="41"/>
  <c r="EK105" i="41"/>
  <c r="ES105" i="41" s="1"/>
  <c r="ET105" i="41" s="1"/>
  <c r="EK104" i="41"/>
  <c r="EK103" i="41"/>
  <c r="ES103" i="41" s="1"/>
  <c r="ET103" i="41" s="1"/>
  <c r="EK102" i="41"/>
  <c r="EK101" i="41"/>
  <c r="ES101" i="41" s="1"/>
  <c r="ET101" i="41" s="1"/>
  <c r="EK100" i="41"/>
  <c r="EK96" i="41"/>
  <c r="EK93" i="41"/>
  <c r="ES93" i="41" s="1"/>
  <c r="ET93" i="41" s="1"/>
  <c r="EK91" i="41"/>
  <c r="ES91" i="41" s="1"/>
  <c r="ET91" i="41" s="1"/>
  <c r="EK90" i="41"/>
  <c r="EK89" i="41"/>
  <c r="ES89" i="41" s="1"/>
  <c r="ET89" i="41" s="1"/>
  <c r="EK88" i="41"/>
  <c r="EK87" i="41"/>
  <c r="ES87" i="41" s="1"/>
  <c r="ET87" i="41" s="1"/>
  <c r="EK86" i="41"/>
  <c r="EK85" i="41"/>
  <c r="ES85" i="41" s="1"/>
  <c r="ET85" i="41" s="1"/>
  <c r="EK84" i="41"/>
  <c r="EK83" i="41"/>
  <c r="ES83" i="41" s="1"/>
  <c r="ET83" i="41" s="1"/>
  <c r="EK82" i="41"/>
  <c r="EK79" i="41"/>
  <c r="ES79" i="41" s="1"/>
  <c r="ET79" i="41" s="1"/>
  <c r="EK78" i="41"/>
  <c r="EK76" i="41"/>
  <c r="EK74" i="41"/>
  <c r="EK71" i="41"/>
  <c r="ES71" i="41" s="1"/>
  <c r="ET71" i="41" s="1"/>
  <c r="EK70" i="41"/>
  <c r="EK69" i="41"/>
  <c r="ES69" i="41" s="1"/>
  <c r="ET69" i="41" s="1"/>
  <c r="EK66" i="41"/>
  <c r="EK65" i="41"/>
  <c r="ES65" i="41" s="1"/>
  <c r="ET65" i="41" s="1"/>
  <c r="EK64" i="41"/>
  <c r="EK62" i="41"/>
  <c r="EK60" i="41"/>
  <c r="EK59" i="41"/>
  <c r="ES59" i="41" s="1"/>
  <c r="ET59" i="41" s="1"/>
  <c r="EK58" i="41"/>
  <c r="EK57" i="41"/>
  <c r="ES57" i="41" s="1"/>
  <c r="ET57" i="41" s="1"/>
  <c r="EK54" i="41"/>
  <c r="EK52" i="41"/>
  <c r="EK51" i="41"/>
  <c r="ES51" i="41" s="1"/>
  <c r="ET51" i="41" s="1"/>
  <c r="EK49" i="41"/>
  <c r="ES49" i="41" s="1"/>
  <c r="ET49" i="41" s="1"/>
  <c r="EK48" i="41"/>
  <c r="EK46" i="41"/>
  <c r="EK43" i="41"/>
  <c r="ES43" i="41" s="1"/>
  <c r="ET43" i="41" s="1"/>
  <c r="EK40" i="41"/>
  <c r="EK37" i="41"/>
  <c r="ES37" i="41" s="1"/>
  <c r="ET37" i="41" s="1"/>
  <c r="EK34" i="41"/>
  <c r="EK32" i="41"/>
  <c r="EK30" i="41"/>
  <c r="EK29" i="41"/>
  <c r="ES29" i="41" s="1"/>
  <c r="ET29" i="41" s="1"/>
  <c r="EK27" i="41"/>
  <c r="ES27" i="41" s="1"/>
  <c r="ET27" i="41" s="1"/>
  <c r="EK23" i="41"/>
  <c r="ES23" i="41" s="1"/>
  <c r="ET23" i="41" s="1"/>
  <c r="EK22" i="41"/>
  <c r="EK19" i="41"/>
  <c r="ES19" i="41" s="1"/>
  <c r="ET19" i="41" s="1"/>
  <c r="EK18" i="41"/>
  <c r="EK17" i="41"/>
  <c r="ES17" i="41" s="1"/>
  <c r="ET17" i="41" s="1"/>
  <c r="EK15" i="41"/>
  <c r="ES15" i="41" s="1"/>
  <c r="ET15" i="41" s="1"/>
  <c r="EK14" i="41"/>
  <c r="EK13" i="41"/>
  <c r="ES13" i="41" s="1"/>
  <c r="ET13" i="41" s="1"/>
  <c r="ES100" i="41" l="1"/>
  <c r="ET100" i="41" s="1"/>
  <c r="ES30" i="41"/>
  <c r="ET30" i="41" s="1"/>
  <c r="ES62" i="41"/>
  <c r="ET62" i="41" s="1"/>
  <c r="ES76" i="41"/>
  <c r="ET76" i="41" s="1"/>
  <c r="ES128" i="41"/>
  <c r="ET128" i="41" s="1"/>
  <c r="ES140" i="41"/>
  <c r="ET140" i="41" s="1"/>
  <c r="ES152" i="41"/>
  <c r="ET152" i="41" s="1"/>
  <c r="ES60" i="41"/>
  <c r="ET60" i="41" s="1"/>
  <c r="ES32" i="41"/>
  <c r="ET32" i="41" s="1"/>
  <c r="ES64" i="41"/>
  <c r="ET64" i="41" s="1"/>
  <c r="ES78" i="41"/>
  <c r="ET78" i="41" s="1"/>
  <c r="ES88" i="41"/>
  <c r="ET88" i="41" s="1"/>
  <c r="ES102" i="41"/>
  <c r="ET102" i="41" s="1"/>
  <c r="ES120" i="41"/>
  <c r="ET120" i="41" s="1"/>
  <c r="ES142" i="41"/>
  <c r="ET142" i="41" s="1"/>
  <c r="ES154" i="41"/>
  <c r="ET154" i="41" s="1"/>
  <c r="ES14" i="41"/>
  <c r="ET14" i="41" s="1"/>
  <c r="ES118" i="41"/>
  <c r="ET118" i="41" s="1"/>
  <c r="ES52" i="41"/>
  <c r="ET52" i="41" s="1"/>
  <c r="ES130" i="41"/>
  <c r="ET130" i="41" s="1"/>
  <c r="D51" i="43"/>
  <c r="GY33" i="43"/>
  <c r="ES48" i="41"/>
  <c r="ET48" i="41" s="1"/>
  <c r="ES108" i="41"/>
  <c r="ET108" i="41" s="1"/>
  <c r="ES18" i="41"/>
  <c r="ET18" i="41" s="1"/>
  <c r="ES54" i="41"/>
  <c r="ET54" i="41" s="1"/>
  <c r="ES66" i="41"/>
  <c r="ET66" i="41" s="1"/>
  <c r="ES82" i="41"/>
  <c r="ET82" i="41" s="1"/>
  <c r="ES90" i="41"/>
  <c r="ET90" i="41" s="1"/>
  <c r="ES104" i="41"/>
  <c r="ET104" i="41" s="1"/>
  <c r="ES114" i="41"/>
  <c r="ET114" i="41" s="1"/>
  <c r="ES122" i="41"/>
  <c r="ET122" i="41" s="1"/>
  <c r="ES132" i="41"/>
  <c r="ET132" i="41"/>
  <c r="ES144" i="41"/>
  <c r="ET144" i="41" s="1"/>
  <c r="ES86" i="41"/>
  <c r="ET86" i="41" s="1"/>
  <c r="ES136" i="41"/>
  <c r="ET136" i="41" s="1"/>
  <c r="ES22" i="41"/>
  <c r="ET22" i="41" s="1"/>
  <c r="ES124" i="41"/>
  <c r="ET124" i="41" s="1"/>
  <c r="ES34" i="41"/>
  <c r="ET34" i="41" s="1"/>
  <c r="ES40" i="41"/>
  <c r="ET40" i="41" s="1"/>
  <c r="ES58" i="41"/>
  <c r="ET58" i="41" s="1"/>
  <c r="ES70" i="41"/>
  <c r="ET70" i="41" s="1"/>
  <c r="ES84" i="41"/>
  <c r="ET84" i="41"/>
  <c r="ES106" i="41"/>
  <c r="ET106" i="41" s="1"/>
  <c r="ES116" i="41"/>
  <c r="ET116" i="41" s="1"/>
  <c r="ES134" i="41"/>
  <c r="ET134" i="41" s="1"/>
  <c r="ES146" i="41"/>
  <c r="ET146" i="41" s="1"/>
  <c r="ES74" i="41"/>
  <c r="ET74" i="41" s="1"/>
  <c r="ES150" i="41"/>
  <c r="ET150" i="41" s="1"/>
  <c r="ET46" i="41"/>
  <c r="ES46" i="41"/>
  <c r="ES96" i="41"/>
  <c r="ET96" i="41" s="1"/>
  <c r="ES126" i="41"/>
  <c r="ET126" i="41" s="1"/>
  <c r="ES148" i="41"/>
  <c r="ET148" i="41" s="1"/>
  <c r="HB33" i="43"/>
  <c r="E52" i="43" s="1"/>
  <c r="G52" i="43" s="1"/>
  <c r="G15" i="44" s="1"/>
  <c r="GE10" i="43"/>
  <c r="GF10" i="43" s="1"/>
  <c r="GC10" i="43"/>
  <c r="GD10" i="43" s="1"/>
  <c r="GE18" i="43"/>
  <c r="GF18" i="43" s="1"/>
  <c r="GC18" i="43"/>
  <c r="GD18" i="43" s="1"/>
  <c r="GE12" i="43"/>
  <c r="GF12" i="43" s="1"/>
  <c r="GC12" i="43"/>
  <c r="GD12" i="43" s="1"/>
  <c r="GC19" i="43"/>
  <c r="GD19" i="43" s="1"/>
  <c r="GE19" i="43"/>
  <c r="GF19" i="43" s="1"/>
  <c r="GE15" i="43"/>
  <c r="GF15" i="43" s="1"/>
  <c r="GC15" i="43"/>
  <c r="GD15" i="43" s="1"/>
  <c r="GE21" i="43"/>
  <c r="GF21" i="43" s="1"/>
  <c r="GC21" i="43"/>
  <c r="GD21" i="43" s="1"/>
  <c r="GC7" i="43"/>
  <c r="GD7" i="43" s="1"/>
  <c r="GE7" i="43"/>
  <c r="GF7" i="43" s="1"/>
  <c r="GE16" i="43"/>
  <c r="GF16" i="43" s="1"/>
  <c r="GC16" i="43"/>
  <c r="GD16" i="43" s="1"/>
  <c r="GM28" i="43"/>
  <c r="GU25" i="43"/>
  <c r="GW26" i="43"/>
  <c r="GX26" i="43" s="1"/>
  <c r="GY26" i="43"/>
  <c r="GZ26" i="43" s="1"/>
  <c r="FU22" i="43"/>
  <c r="GC22" i="43" s="1"/>
  <c r="GD22" i="43" s="1"/>
  <c r="GO25" i="43"/>
  <c r="EK97" i="41"/>
  <c r="ES97" i="41" s="1"/>
  <c r="ET97" i="41" s="1"/>
  <c r="EK155" i="41"/>
  <c r="EK137" i="41"/>
  <c r="ES137" i="41" s="1"/>
  <c r="ET137" i="41" s="1"/>
  <c r="ET155" i="41" l="1"/>
  <c r="GO27" i="43"/>
  <c r="GY25" i="43"/>
  <c r="GZ25" i="43" s="1"/>
  <c r="GW25" i="43"/>
  <c r="GX25" i="43" s="1"/>
  <c r="EK156" i="41"/>
  <c r="FU24" i="43" s="1"/>
  <c r="FA21" i="43"/>
  <c r="FA19" i="43"/>
  <c r="FA18" i="43"/>
  <c r="FA16" i="43"/>
  <c r="FA15" i="43"/>
  <c r="FA12" i="43"/>
  <c r="FA10" i="43"/>
  <c r="FA7" i="43"/>
  <c r="DU154" i="41"/>
  <c r="DU152" i="41"/>
  <c r="DU150" i="41"/>
  <c r="DU148" i="41"/>
  <c r="DU146" i="41"/>
  <c r="DU145" i="41"/>
  <c r="DU144" i="41"/>
  <c r="DU143" i="41"/>
  <c r="DU142" i="41"/>
  <c r="DU140" i="41"/>
  <c r="DU136" i="41"/>
  <c r="DU135" i="41"/>
  <c r="DU134" i="41"/>
  <c r="DU133" i="41"/>
  <c r="DU132" i="41"/>
  <c r="DU130" i="41"/>
  <c r="DU129" i="41"/>
  <c r="DU128" i="41"/>
  <c r="DU127" i="41"/>
  <c r="DU126" i="41"/>
  <c r="DU125" i="41"/>
  <c r="DU124" i="41"/>
  <c r="DU122" i="41"/>
  <c r="DU121" i="41"/>
  <c r="DU120" i="41"/>
  <c r="DU119" i="41"/>
  <c r="DU118" i="41"/>
  <c r="DU117" i="41"/>
  <c r="DU116" i="41"/>
  <c r="DU115" i="41"/>
  <c r="DU114" i="41"/>
  <c r="DU113" i="41"/>
  <c r="DU111" i="41"/>
  <c r="DU109" i="41"/>
  <c r="DU108" i="41"/>
  <c r="DU107" i="41"/>
  <c r="DU106" i="41"/>
  <c r="DU105" i="41"/>
  <c r="DU104" i="41"/>
  <c r="DU103" i="41"/>
  <c r="DU102" i="41"/>
  <c r="DU101" i="41"/>
  <c r="DU100" i="41"/>
  <c r="DU96" i="41"/>
  <c r="DU93" i="41"/>
  <c r="DU91" i="41"/>
  <c r="DU90" i="41"/>
  <c r="DU89" i="41"/>
  <c r="DU88" i="41"/>
  <c r="DU87" i="41"/>
  <c r="DU86" i="41"/>
  <c r="DU85" i="41"/>
  <c r="DU84" i="41"/>
  <c r="DU83" i="41"/>
  <c r="DU82" i="41"/>
  <c r="DU79" i="41"/>
  <c r="DU78" i="41"/>
  <c r="DU76" i="41"/>
  <c r="DU74" i="41"/>
  <c r="DU71" i="41"/>
  <c r="DU70" i="41"/>
  <c r="DU69" i="41"/>
  <c r="DU66" i="41"/>
  <c r="DU65" i="41"/>
  <c r="DU64" i="41"/>
  <c r="DU62" i="41"/>
  <c r="DU60" i="41"/>
  <c r="DU59" i="41"/>
  <c r="DU58" i="41"/>
  <c r="DU57" i="41"/>
  <c r="DU54" i="41"/>
  <c r="DU52" i="41"/>
  <c r="DU51" i="41"/>
  <c r="DU49" i="41"/>
  <c r="DU48" i="41"/>
  <c r="DU46" i="41"/>
  <c r="DU43" i="41"/>
  <c r="DU40" i="41"/>
  <c r="DU37" i="41"/>
  <c r="DU34" i="41"/>
  <c r="DU32" i="41"/>
  <c r="DU30" i="41"/>
  <c r="DU29" i="41"/>
  <c r="DU27" i="41"/>
  <c r="DU23" i="41"/>
  <c r="DU22" i="41"/>
  <c r="DU19" i="41"/>
  <c r="DU18" i="41"/>
  <c r="DU17" i="41"/>
  <c r="DU15" i="41"/>
  <c r="DU14" i="41"/>
  <c r="DU13" i="41"/>
  <c r="EC86" i="41" l="1"/>
  <c r="ED86" i="41" s="1"/>
  <c r="EC136" i="41"/>
  <c r="ED136" i="41" s="1"/>
  <c r="EC150" i="41"/>
  <c r="ED150" i="41" s="1"/>
  <c r="EC15" i="41"/>
  <c r="ED15" i="41" s="1"/>
  <c r="EC30" i="41"/>
  <c r="ED30" i="41" s="1"/>
  <c r="EC49" i="41"/>
  <c r="ED49" i="41" s="1"/>
  <c r="EC62" i="41"/>
  <c r="ED62" i="41" s="1"/>
  <c r="EC76" i="41"/>
  <c r="ED76" i="41" s="1"/>
  <c r="EC87" i="41"/>
  <c r="ED87" i="41" s="1"/>
  <c r="EC101" i="41"/>
  <c r="ED101" i="41" s="1"/>
  <c r="EC109" i="41"/>
  <c r="ED109" i="41" s="1"/>
  <c r="EC119" i="41"/>
  <c r="ED119" i="41" s="1"/>
  <c r="EC128" i="41"/>
  <c r="ED128" i="41" s="1"/>
  <c r="EC140" i="41"/>
  <c r="ED140" i="41" s="1"/>
  <c r="EC152" i="41"/>
  <c r="ED152" i="41" s="1"/>
  <c r="EC60" i="41"/>
  <c r="ED60" i="41" s="1"/>
  <c r="EC32" i="41"/>
  <c r="ED32" i="41"/>
  <c r="EC78" i="41"/>
  <c r="ED78" i="41" s="1"/>
  <c r="EC88" i="41"/>
  <c r="ED88" i="41" s="1"/>
  <c r="EC102" i="41"/>
  <c r="ED102" i="41" s="1"/>
  <c r="EC111" i="41"/>
  <c r="ED111" i="41" s="1"/>
  <c r="EC120" i="41"/>
  <c r="ED120" i="41" s="1"/>
  <c r="EC129" i="41"/>
  <c r="ED129" i="41" s="1"/>
  <c r="EC142" i="41"/>
  <c r="ED142" i="41" s="1"/>
  <c r="EC154" i="41"/>
  <c r="ED154" i="41" s="1"/>
  <c r="EC100" i="41"/>
  <c r="ED100" i="41" s="1"/>
  <c r="EC17" i="41"/>
  <c r="ED17" i="41" s="1"/>
  <c r="EC52" i="41"/>
  <c r="ED52" i="41" s="1"/>
  <c r="EC89" i="41"/>
  <c r="ED89" i="41" s="1"/>
  <c r="EC103" i="41"/>
  <c r="ED103" i="41" s="1"/>
  <c r="EC113" i="41"/>
  <c r="ED113" i="41" s="1"/>
  <c r="EC121" i="41"/>
  <c r="ED121" i="41" s="1"/>
  <c r="EC130" i="41"/>
  <c r="ED130" i="41" s="1"/>
  <c r="EC143" i="41"/>
  <c r="ED143" i="41" s="1"/>
  <c r="EC29" i="41"/>
  <c r="ED29" i="41" s="1"/>
  <c r="EC118" i="41"/>
  <c r="ED118" i="41" s="1"/>
  <c r="EC51" i="41"/>
  <c r="ED51" i="41" s="1"/>
  <c r="EC18" i="41"/>
  <c r="ED18" i="41" s="1"/>
  <c r="EC65" i="41"/>
  <c r="ED65" i="41" s="1"/>
  <c r="EC19" i="41"/>
  <c r="ED19" i="41" s="1"/>
  <c r="EC37" i="41"/>
  <c r="ED37" i="41" s="1"/>
  <c r="EC54" i="41"/>
  <c r="ED54" i="41" s="1"/>
  <c r="EC66" i="41"/>
  <c r="ED66" i="41" s="1"/>
  <c r="EC82" i="41"/>
  <c r="ED82" i="41" s="1"/>
  <c r="EC90" i="41"/>
  <c r="ED90" i="41" s="1"/>
  <c r="EC104" i="41"/>
  <c r="ED104" i="41" s="1"/>
  <c r="EC114" i="41"/>
  <c r="ED114" i="41" s="1"/>
  <c r="EC122" i="41"/>
  <c r="ED122" i="41" s="1"/>
  <c r="EC132" i="41"/>
  <c r="ED132" i="41" s="1"/>
  <c r="EC144" i="41"/>
  <c r="ED144" i="41" s="1"/>
  <c r="EC14" i="41"/>
  <c r="ED14" i="41" s="1"/>
  <c r="EC127" i="41"/>
  <c r="ED127" i="41" s="1"/>
  <c r="EC64" i="41"/>
  <c r="ED64" i="41" s="1"/>
  <c r="EC34" i="41"/>
  <c r="ED34" i="41" s="1"/>
  <c r="EC79" i="41"/>
  <c r="ED79" i="41" s="1"/>
  <c r="EC22" i="41"/>
  <c r="ED22" i="41" s="1"/>
  <c r="EC40" i="41"/>
  <c r="ED40" i="41"/>
  <c r="EC57" i="41"/>
  <c r="ED57" i="41" s="1"/>
  <c r="EC69" i="41"/>
  <c r="ED69" i="41" s="1"/>
  <c r="EC83" i="41"/>
  <c r="ED83" i="41" s="1"/>
  <c r="EC91" i="41"/>
  <c r="ED91" i="41" s="1"/>
  <c r="EC105" i="41"/>
  <c r="ED105" i="41" s="1"/>
  <c r="EC115" i="41"/>
  <c r="ED115" i="41" s="1"/>
  <c r="EC124" i="41"/>
  <c r="ED124" i="41" s="1"/>
  <c r="EC133" i="41"/>
  <c r="ED133" i="41" s="1"/>
  <c r="EC145" i="41"/>
  <c r="ED145" i="41" s="1"/>
  <c r="EC74" i="41"/>
  <c r="ED74" i="41" s="1"/>
  <c r="EC43" i="41"/>
  <c r="ED43" i="41" s="1"/>
  <c r="EC70" i="41"/>
  <c r="ED70" i="41" s="1"/>
  <c r="EC93" i="41"/>
  <c r="ED93" i="41" s="1"/>
  <c r="EC106" i="41"/>
  <c r="ED106" i="41" s="1"/>
  <c r="EC116" i="41"/>
  <c r="ED116" i="41" s="1"/>
  <c r="EC125" i="41"/>
  <c r="ED125" i="41" s="1"/>
  <c r="EC134" i="41"/>
  <c r="ED134" i="41" s="1"/>
  <c r="EC146" i="41"/>
  <c r="ED146" i="41" s="1"/>
  <c r="EC48" i="41"/>
  <c r="ED48" i="41" s="1"/>
  <c r="EC108" i="41"/>
  <c r="ED108" i="41" s="1"/>
  <c r="EC23" i="41"/>
  <c r="ED23" i="41" s="1"/>
  <c r="EC58" i="41"/>
  <c r="ED58" i="41" s="1"/>
  <c r="EC84" i="41"/>
  <c r="ED84" i="41" s="1"/>
  <c r="EC13" i="41"/>
  <c r="ED13" i="41" s="1"/>
  <c r="EC27" i="41"/>
  <c r="ED27" i="41" s="1"/>
  <c r="EC46" i="41"/>
  <c r="ED46" i="41" s="1"/>
  <c r="EC59" i="41"/>
  <c r="ED59" i="41" s="1"/>
  <c r="EC71" i="41"/>
  <c r="ED71" i="41" s="1"/>
  <c r="EC85" i="41"/>
  <c r="ED85" i="41" s="1"/>
  <c r="EC96" i="41"/>
  <c r="ED96" i="41" s="1"/>
  <c r="EC107" i="41"/>
  <c r="ED107" i="41" s="1"/>
  <c r="EC117" i="41"/>
  <c r="ED117" i="41" s="1"/>
  <c r="EC126" i="41"/>
  <c r="ED126" i="41" s="1"/>
  <c r="EC135" i="41"/>
  <c r="ED135" i="41" s="1"/>
  <c r="EC148" i="41"/>
  <c r="ED148" i="41" s="1"/>
  <c r="ET156" i="41"/>
  <c r="ET161" i="41" s="1"/>
  <c r="EF161" i="41" s="1"/>
  <c r="C173" i="41" s="1"/>
  <c r="D173" i="41" s="1"/>
  <c r="F13" i="44" s="1"/>
  <c r="FK16" i="43"/>
  <c r="FL16" i="43" s="1"/>
  <c r="FI16" i="43"/>
  <c r="FJ16" i="43" s="1"/>
  <c r="FK18" i="43"/>
  <c r="FL18" i="43" s="1"/>
  <c r="FI18" i="43"/>
  <c r="FJ18" i="43" s="1"/>
  <c r="FI7" i="43"/>
  <c r="FJ7" i="43" s="1"/>
  <c r="FK7" i="43"/>
  <c r="FL7" i="43" s="1"/>
  <c r="FI19" i="43"/>
  <c r="FJ19" i="43" s="1"/>
  <c r="FK19" i="43"/>
  <c r="FL19" i="43" s="1"/>
  <c r="FK10" i="43"/>
  <c r="FL10" i="43" s="1"/>
  <c r="FI10" i="43"/>
  <c r="FJ10" i="43" s="1"/>
  <c r="FK12" i="43"/>
  <c r="FL12" i="43" s="1"/>
  <c r="FI12" i="43"/>
  <c r="FJ12" i="43" s="1"/>
  <c r="FK15" i="43"/>
  <c r="FL15" i="43" s="1"/>
  <c r="FI15" i="43"/>
  <c r="FJ15" i="43" s="1"/>
  <c r="FK21" i="43"/>
  <c r="FL21" i="43" s="1"/>
  <c r="FI21" i="43"/>
  <c r="FJ21" i="43" s="1"/>
  <c r="GW27" i="43"/>
  <c r="GX27" i="43" s="1"/>
  <c r="GX33" i="43" s="1"/>
  <c r="GY27" i="43"/>
  <c r="GZ27" i="43" s="1"/>
  <c r="GZ29" i="43" s="1"/>
  <c r="GZ30" i="43" s="1"/>
  <c r="GZ33" i="43" s="1"/>
  <c r="FU26" i="43"/>
  <c r="GC24" i="43"/>
  <c r="GD24" i="43" s="1"/>
  <c r="FA22" i="43"/>
  <c r="FI22" i="43" s="1"/>
  <c r="FJ22" i="43" s="1"/>
  <c r="FS25" i="43"/>
  <c r="FS30" i="43" s="1"/>
  <c r="DU97" i="41"/>
  <c r="DU137" i="41"/>
  <c r="DU155" i="41"/>
  <c r="GH33" i="43" l="1"/>
  <c r="E51" i="43" s="1"/>
  <c r="G51" i="43" s="1"/>
  <c r="G14" i="44" s="1"/>
  <c r="D50" i="43"/>
  <c r="GE33" i="43"/>
  <c r="EC137" i="41"/>
  <c r="ED137" i="41" s="1"/>
  <c r="EC97" i="41"/>
  <c r="ED97" i="41" s="1"/>
  <c r="ED155" i="41" s="1"/>
  <c r="ED156" i="41" s="1"/>
  <c r="ED161" i="41" s="1"/>
  <c r="DP161" i="41" s="1"/>
  <c r="C172" i="41" s="1"/>
  <c r="D172" i="41" s="1"/>
  <c r="F12" i="44" s="1"/>
  <c r="FU25" i="43"/>
  <c r="GA25" i="43"/>
  <c r="GC26" i="43"/>
  <c r="GD26" i="43" s="1"/>
  <c r="GE26" i="43"/>
  <c r="GF26" i="43" s="1"/>
  <c r="DU156" i="41"/>
  <c r="FA24" i="43" s="1"/>
  <c r="EG21" i="43"/>
  <c r="EG19" i="43"/>
  <c r="EG18" i="43"/>
  <c r="EG16" i="43"/>
  <c r="EG15" i="43"/>
  <c r="EG12" i="43"/>
  <c r="EG10" i="43"/>
  <c r="EG7" i="43"/>
  <c r="DE154" i="41"/>
  <c r="DE152" i="41"/>
  <c r="DE150" i="41"/>
  <c r="DE148" i="41"/>
  <c r="DE146" i="41"/>
  <c r="DE145" i="41"/>
  <c r="DM145" i="41" s="1"/>
  <c r="DN145" i="41" s="1"/>
  <c r="DE144" i="41"/>
  <c r="DE143" i="41"/>
  <c r="DM143" i="41" s="1"/>
  <c r="DN143" i="41" s="1"/>
  <c r="DE142" i="41"/>
  <c r="DE140" i="41"/>
  <c r="DE136" i="41"/>
  <c r="DE135" i="41"/>
  <c r="DM135" i="41" s="1"/>
  <c r="DN135" i="41" s="1"/>
  <c r="DE134" i="41"/>
  <c r="DE133" i="41"/>
  <c r="DM133" i="41" s="1"/>
  <c r="DN133" i="41" s="1"/>
  <c r="DE132" i="41"/>
  <c r="DE130" i="41"/>
  <c r="DE129" i="41"/>
  <c r="DM129" i="41" s="1"/>
  <c r="DN129" i="41" s="1"/>
  <c r="DE128" i="41"/>
  <c r="DE127" i="41"/>
  <c r="DM127" i="41" s="1"/>
  <c r="DN127" i="41" s="1"/>
  <c r="DE126" i="41"/>
  <c r="DE125" i="41"/>
  <c r="DM125" i="41" s="1"/>
  <c r="DN125" i="41" s="1"/>
  <c r="DE124" i="41"/>
  <c r="DE122" i="41"/>
  <c r="DE121" i="41"/>
  <c r="DM121" i="41" s="1"/>
  <c r="DN121" i="41" s="1"/>
  <c r="DE120" i="41"/>
  <c r="DE119" i="41"/>
  <c r="DM119" i="41" s="1"/>
  <c r="DN119" i="41" s="1"/>
  <c r="DE118" i="41"/>
  <c r="DE117" i="41"/>
  <c r="DM117" i="41" s="1"/>
  <c r="DN117" i="41" s="1"/>
  <c r="DE116" i="41"/>
  <c r="DE115" i="41"/>
  <c r="DM115" i="41" s="1"/>
  <c r="DN115" i="41" s="1"/>
  <c r="DE114" i="41"/>
  <c r="DE113" i="41"/>
  <c r="DM113" i="41" s="1"/>
  <c r="DN113" i="41" s="1"/>
  <c r="DE111" i="41"/>
  <c r="DM111" i="41" s="1"/>
  <c r="DN111" i="41" s="1"/>
  <c r="DE109" i="41"/>
  <c r="DM109" i="41" s="1"/>
  <c r="DN109" i="41" s="1"/>
  <c r="DE108" i="41"/>
  <c r="DE107" i="41"/>
  <c r="DM107" i="41" s="1"/>
  <c r="DN107" i="41" s="1"/>
  <c r="DE106" i="41"/>
  <c r="DE105" i="41"/>
  <c r="DM105" i="41" s="1"/>
  <c r="DN105" i="41" s="1"/>
  <c r="DE104" i="41"/>
  <c r="DE103" i="41"/>
  <c r="DM103" i="41" s="1"/>
  <c r="DN103" i="41" s="1"/>
  <c r="DE102" i="41"/>
  <c r="DE101" i="41"/>
  <c r="DM101" i="41" s="1"/>
  <c r="DN101" i="41" s="1"/>
  <c r="DE100" i="41"/>
  <c r="DE96" i="41"/>
  <c r="DE93" i="41"/>
  <c r="DM93" i="41" s="1"/>
  <c r="DN93" i="41" s="1"/>
  <c r="DE91" i="41"/>
  <c r="DM91" i="41" s="1"/>
  <c r="DN91" i="41" s="1"/>
  <c r="DE90" i="41"/>
  <c r="DE89" i="41"/>
  <c r="DM89" i="41" s="1"/>
  <c r="DN89" i="41" s="1"/>
  <c r="DE88" i="41"/>
  <c r="DE87" i="41"/>
  <c r="DM87" i="41" s="1"/>
  <c r="DN87" i="41" s="1"/>
  <c r="DE86" i="41"/>
  <c r="DE85" i="41"/>
  <c r="DM85" i="41" s="1"/>
  <c r="DN85" i="41" s="1"/>
  <c r="DE84" i="41"/>
  <c r="DE83" i="41"/>
  <c r="DM83" i="41" s="1"/>
  <c r="DN83" i="41" s="1"/>
  <c r="DE82" i="41"/>
  <c r="DE79" i="41"/>
  <c r="DM79" i="41" s="1"/>
  <c r="DN79" i="41" s="1"/>
  <c r="DE78" i="41"/>
  <c r="DE76" i="41"/>
  <c r="DE74" i="41"/>
  <c r="DE71" i="41"/>
  <c r="DM71" i="41" s="1"/>
  <c r="DN71" i="41" s="1"/>
  <c r="DE70" i="41"/>
  <c r="DE69" i="41"/>
  <c r="DM69" i="41" s="1"/>
  <c r="DN69" i="41" s="1"/>
  <c r="DE66" i="41"/>
  <c r="DE65" i="41"/>
  <c r="DM65" i="41" s="1"/>
  <c r="DN65" i="41" s="1"/>
  <c r="DE64" i="41"/>
  <c r="DE62" i="41"/>
  <c r="DE60" i="41"/>
  <c r="DE59" i="41"/>
  <c r="DM59" i="41" s="1"/>
  <c r="DN59" i="41" s="1"/>
  <c r="DE58" i="41"/>
  <c r="DE57" i="41"/>
  <c r="DM57" i="41" s="1"/>
  <c r="DN57" i="41" s="1"/>
  <c r="DE54" i="41"/>
  <c r="DE52" i="41"/>
  <c r="DE51" i="41"/>
  <c r="DM51" i="41" s="1"/>
  <c r="DN51" i="41" s="1"/>
  <c r="DE49" i="41"/>
  <c r="DM49" i="41" s="1"/>
  <c r="DN49" i="41" s="1"/>
  <c r="DE48" i="41"/>
  <c r="DE46" i="41"/>
  <c r="DE43" i="41"/>
  <c r="DM43" i="41" s="1"/>
  <c r="DN43" i="41" s="1"/>
  <c r="DE40" i="41"/>
  <c r="DE37" i="41"/>
  <c r="DM37" i="41" s="1"/>
  <c r="DN37" i="41" s="1"/>
  <c r="DE34" i="41"/>
  <c r="DE32" i="41"/>
  <c r="DE30" i="41"/>
  <c r="DE29" i="41"/>
  <c r="DM29" i="41" s="1"/>
  <c r="DN29" i="41" s="1"/>
  <c r="DE27" i="41"/>
  <c r="DM27" i="41" s="1"/>
  <c r="DN27" i="41" s="1"/>
  <c r="DE23" i="41"/>
  <c r="DM23" i="41" s="1"/>
  <c r="DN23" i="41" s="1"/>
  <c r="DE22" i="41"/>
  <c r="DE19" i="41"/>
  <c r="DM19" i="41" s="1"/>
  <c r="DN19" i="41" s="1"/>
  <c r="DE18" i="41"/>
  <c r="DE17" i="41"/>
  <c r="DM17" i="41" s="1"/>
  <c r="DN17" i="41" s="1"/>
  <c r="DE15" i="41"/>
  <c r="DM15" i="41" s="1"/>
  <c r="DN15" i="41" s="1"/>
  <c r="DE14" i="41"/>
  <c r="DE13" i="41"/>
  <c r="DM13" i="41" s="1"/>
  <c r="DN13" i="41" s="1"/>
  <c r="DM14" i="41" l="1"/>
  <c r="DN14" i="41" s="1"/>
  <c r="DM30" i="41"/>
  <c r="DN30" i="41" s="1"/>
  <c r="DM62" i="41"/>
  <c r="DN62" i="41" s="1"/>
  <c r="DM76" i="41"/>
  <c r="DN76" i="41" s="1"/>
  <c r="DM128" i="41"/>
  <c r="DN128" i="41" s="1"/>
  <c r="DM140" i="41"/>
  <c r="DN140" i="41" s="1"/>
  <c r="DM152" i="41"/>
  <c r="DN152" i="41" s="1"/>
  <c r="DM48" i="41"/>
  <c r="DN48" i="41" s="1"/>
  <c r="DM118" i="41"/>
  <c r="DN118" i="41" s="1"/>
  <c r="DM32" i="41"/>
  <c r="DN32" i="41" s="1"/>
  <c r="DM64" i="41"/>
  <c r="DN64" i="41" s="1"/>
  <c r="DM78" i="41"/>
  <c r="DN78" i="41" s="1"/>
  <c r="DM88" i="41"/>
  <c r="DN88" i="41" s="1"/>
  <c r="DM102" i="41"/>
  <c r="DN102" i="41" s="1"/>
  <c r="DM120" i="41"/>
  <c r="DN120" i="41" s="1"/>
  <c r="DM142" i="41"/>
  <c r="DN142" i="41" s="1"/>
  <c r="DM154" i="41"/>
  <c r="DN154" i="41" s="1"/>
  <c r="DM86" i="41"/>
  <c r="DN86" i="41" s="1"/>
  <c r="DM136" i="41"/>
  <c r="DN136" i="41" s="1"/>
  <c r="DM130" i="41"/>
  <c r="DN130" i="41" s="1"/>
  <c r="DM74" i="41"/>
  <c r="DN74" i="41" s="1"/>
  <c r="DM108" i="41"/>
  <c r="DN108" i="41" s="1"/>
  <c r="DM150" i="41"/>
  <c r="DN150" i="41" s="1"/>
  <c r="DM18" i="41"/>
  <c r="DN18" i="41" s="1"/>
  <c r="DM52" i="41"/>
  <c r="DN52" i="41" s="1"/>
  <c r="DM54" i="41"/>
  <c r="DN54" i="41" s="1"/>
  <c r="DM66" i="41"/>
  <c r="DN66" i="41" s="1"/>
  <c r="DM82" i="41"/>
  <c r="DN82" i="41" s="1"/>
  <c r="DM90" i="41"/>
  <c r="DN90" i="41" s="1"/>
  <c r="DM104" i="41"/>
  <c r="DN104" i="41" s="1"/>
  <c r="DM114" i="41"/>
  <c r="DN114" i="41"/>
  <c r="DM122" i="41"/>
  <c r="DN122" i="41" s="1"/>
  <c r="DM132" i="41"/>
  <c r="DN132" i="41" s="1"/>
  <c r="DM144" i="41"/>
  <c r="DN144" i="41" s="1"/>
  <c r="DM60" i="41"/>
  <c r="DN60" i="41" s="1"/>
  <c r="DM100" i="41"/>
  <c r="DN100" i="41" s="1"/>
  <c r="DM34" i="41"/>
  <c r="DN34" i="41"/>
  <c r="DM22" i="41"/>
  <c r="DN22" i="41" s="1"/>
  <c r="DM40" i="41"/>
  <c r="DN40" i="41" s="1"/>
  <c r="DM124" i="41"/>
  <c r="DN124" i="41" s="1"/>
  <c r="DM58" i="41"/>
  <c r="DN58" i="41" s="1"/>
  <c r="DM134" i="41"/>
  <c r="DN134" i="41" s="1"/>
  <c r="DM146" i="41"/>
  <c r="DN146" i="41" s="1"/>
  <c r="DM70" i="41"/>
  <c r="DN70" i="41" s="1"/>
  <c r="DM84" i="41"/>
  <c r="DN84" i="41" s="1"/>
  <c r="DM106" i="41"/>
  <c r="DN106" i="41" s="1"/>
  <c r="DM116" i="41"/>
  <c r="DN116" i="41" s="1"/>
  <c r="DN46" i="41"/>
  <c r="DM46" i="41"/>
  <c r="DN96" i="41"/>
  <c r="DM96" i="41"/>
  <c r="DM126" i="41"/>
  <c r="DN126" i="41" s="1"/>
  <c r="DN148" i="41"/>
  <c r="DM148" i="41"/>
  <c r="EO12" i="43"/>
  <c r="EP12" i="43" s="1"/>
  <c r="EQ12" i="43"/>
  <c r="ER12" i="43" s="1"/>
  <c r="EQ19" i="43"/>
  <c r="ER19" i="43" s="1"/>
  <c r="EO19" i="43"/>
  <c r="EP19" i="43" s="1"/>
  <c r="EQ15" i="43"/>
  <c r="ER15" i="43" s="1"/>
  <c r="EO15" i="43"/>
  <c r="EP15" i="43" s="1"/>
  <c r="EQ21" i="43"/>
  <c r="ER21" i="43" s="1"/>
  <c r="EO21" i="43"/>
  <c r="EP21" i="43" s="1"/>
  <c r="EQ7" i="43"/>
  <c r="ER7" i="43" s="1"/>
  <c r="EO7" i="43"/>
  <c r="EP7" i="43" s="1"/>
  <c r="EQ16" i="43"/>
  <c r="ER16" i="43" s="1"/>
  <c r="EO16" i="43"/>
  <c r="EP16" i="43" s="1"/>
  <c r="EQ10" i="43"/>
  <c r="ER10" i="43" s="1"/>
  <c r="EO10" i="43"/>
  <c r="EP10" i="43" s="1"/>
  <c r="EO18" i="43"/>
  <c r="EP18" i="43" s="1"/>
  <c r="EQ18" i="43"/>
  <c r="ER18" i="43" s="1"/>
  <c r="FU27" i="43"/>
  <c r="GC25" i="43"/>
  <c r="GD25" i="43" s="1"/>
  <c r="GE25" i="43"/>
  <c r="GF25" i="43" s="1"/>
  <c r="FA26" i="43"/>
  <c r="FI24" i="43"/>
  <c r="FJ24" i="43" s="1"/>
  <c r="EG22" i="43"/>
  <c r="EO22" i="43" s="1"/>
  <c r="EP22" i="43" s="1"/>
  <c r="EY25" i="43"/>
  <c r="EY30" i="43" s="1"/>
  <c r="DE97" i="41"/>
  <c r="DM97" i="41" s="1"/>
  <c r="DN97" i="41" s="1"/>
  <c r="DE137" i="41"/>
  <c r="DM137" i="41" s="1"/>
  <c r="DN137" i="41" s="1"/>
  <c r="DE155" i="41"/>
  <c r="DN155" i="41" l="1"/>
  <c r="DN156" i="41" s="1"/>
  <c r="DN161" i="41" s="1"/>
  <c r="CZ161" i="41" s="1"/>
  <c r="C171" i="41" s="1"/>
  <c r="D171" i="41" s="1"/>
  <c r="F11" i="44" s="1"/>
  <c r="D49" i="43"/>
  <c r="FK33" i="43"/>
  <c r="GE27" i="43"/>
  <c r="GF27" i="43" s="1"/>
  <c r="GF29" i="43" s="1"/>
  <c r="GF30" i="43" s="1"/>
  <c r="GF33" i="43" s="1"/>
  <c r="GC27" i="43"/>
  <c r="GD27" i="43" s="1"/>
  <c r="GD33" i="43" s="1"/>
  <c r="FA25" i="43"/>
  <c r="FG25" i="43"/>
  <c r="FI26" i="43"/>
  <c r="FJ26" i="43" s="1"/>
  <c r="FK26" i="43"/>
  <c r="FL26" i="43" s="1"/>
  <c r="DE156" i="41"/>
  <c r="EG24" i="43" s="1"/>
  <c r="EO24" i="43" s="1"/>
  <c r="EP24" i="43" s="1"/>
  <c r="FN33" i="43" l="1"/>
  <c r="E50" i="43" s="1"/>
  <c r="G50" i="43" s="1"/>
  <c r="G13" i="44" s="1"/>
  <c r="FA27" i="43"/>
  <c r="FK25" i="43"/>
  <c r="FL25" i="43" s="1"/>
  <c r="FI25" i="43"/>
  <c r="FJ25" i="43" s="1"/>
  <c r="EG26" i="43"/>
  <c r="EE25" i="43"/>
  <c r="EE30" i="43" s="1"/>
  <c r="EQ33" i="43" l="1"/>
  <c r="D48" i="43"/>
  <c r="FI27" i="43"/>
  <c r="FJ27" i="43" s="1"/>
  <c r="FJ33" i="43" s="1"/>
  <c r="FK27" i="43"/>
  <c r="FL27" i="43" s="1"/>
  <c r="FL29" i="43" s="1"/>
  <c r="FL30" i="43" s="1"/>
  <c r="FL33" i="43" s="1"/>
  <c r="EG25" i="43"/>
  <c r="EG27" i="43" s="1"/>
  <c r="EM25" i="43"/>
  <c r="EO26" i="43"/>
  <c r="EP26" i="43" s="1"/>
  <c r="EQ26" i="43"/>
  <c r="ER26" i="43" s="1"/>
  <c r="CO154" i="41"/>
  <c r="CO152" i="41"/>
  <c r="CO150" i="41"/>
  <c r="CO148" i="41"/>
  <c r="CO146" i="41"/>
  <c r="CO145" i="41"/>
  <c r="CO144" i="41"/>
  <c r="CO143" i="41"/>
  <c r="CO142" i="41"/>
  <c r="CO140" i="41"/>
  <c r="CO136" i="41"/>
  <c r="CO135" i="41"/>
  <c r="CO134" i="41"/>
  <c r="CO133" i="41"/>
  <c r="CO132" i="41"/>
  <c r="CO130" i="41"/>
  <c r="CO129" i="41"/>
  <c r="CO128" i="41"/>
  <c r="CO127" i="41"/>
  <c r="CO126" i="41"/>
  <c r="CO125" i="41"/>
  <c r="CO124" i="41"/>
  <c r="CO122" i="41"/>
  <c r="CO121" i="41"/>
  <c r="CO120" i="41"/>
  <c r="CO119" i="41"/>
  <c r="CO118" i="41"/>
  <c r="CO117" i="41"/>
  <c r="CO116" i="41"/>
  <c r="CO115" i="41"/>
  <c r="CO114" i="41"/>
  <c r="CO113" i="41"/>
  <c r="CO111" i="41"/>
  <c r="CO109" i="41"/>
  <c r="CO108" i="41"/>
  <c r="CO107" i="41"/>
  <c r="CO106" i="41"/>
  <c r="CO105" i="41"/>
  <c r="CO104" i="41"/>
  <c r="CO103" i="41"/>
  <c r="CO102" i="41"/>
  <c r="CO101" i="41"/>
  <c r="CO100" i="41"/>
  <c r="CO96" i="41"/>
  <c r="CO93" i="41"/>
  <c r="CO91" i="41"/>
  <c r="CO90" i="41"/>
  <c r="CO89" i="41"/>
  <c r="CO88" i="41"/>
  <c r="CO87" i="41"/>
  <c r="CO86" i="41"/>
  <c r="CO85" i="41"/>
  <c r="CO84" i="41"/>
  <c r="CO83" i="41"/>
  <c r="CO82" i="41"/>
  <c r="CO79" i="41"/>
  <c r="CO78" i="41"/>
  <c r="CO76" i="41"/>
  <c r="CO74" i="41"/>
  <c r="CO71" i="41"/>
  <c r="CO70" i="41"/>
  <c r="CO69" i="41"/>
  <c r="CO66" i="41"/>
  <c r="CO65" i="41"/>
  <c r="CO64" i="41"/>
  <c r="CO62" i="41"/>
  <c r="CO60" i="41"/>
  <c r="CO59" i="41"/>
  <c r="CO58" i="41"/>
  <c r="CO57" i="41"/>
  <c r="CO54" i="41"/>
  <c r="CO52" i="41"/>
  <c r="CO51" i="41"/>
  <c r="CO49" i="41"/>
  <c r="CO48" i="41"/>
  <c r="CO46" i="41"/>
  <c r="CO43" i="41"/>
  <c r="CO40" i="41"/>
  <c r="CO37" i="41"/>
  <c r="CO34" i="41"/>
  <c r="CO32" i="41"/>
  <c r="CO30" i="41"/>
  <c r="CO29" i="41"/>
  <c r="CO27" i="41"/>
  <c r="CO23" i="41"/>
  <c r="CO22" i="41"/>
  <c r="CO19" i="41"/>
  <c r="CO18" i="41"/>
  <c r="CO17" i="41"/>
  <c r="CO15" i="41"/>
  <c r="CO14" i="41"/>
  <c r="CO13" i="41"/>
  <c r="DM21" i="43"/>
  <c r="DM19" i="43"/>
  <c r="DM18" i="43"/>
  <c r="DM16" i="43"/>
  <c r="DM15" i="43"/>
  <c r="DM12" i="43"/>
  <c r="DM10" i="43"/>
  <c r="DM7" i="43"/>
  <c r="CW19" i="41" l="1"/>
  <c r="CX19" i="41" s="1"/>
  <c r="CW37" i="41"/>
  <c r="CX37" i="41" s="1"/>
  <c r="CW54" i="41"/>
  <c r="CX54" i="41" s="1"/>
  <c r="CW66" i="41"/>
  <c r="CX66" i="41" s="1"/>
  <c r="CW82" i="41"/>
  <c r="CX82" i="41" s="1"/>
  <c r="CW90" i="41"/>
  <c r="CX90" i="41" s="1"/>
  <c r="CW104" i="41"/>
  <c r="CX104" i="41" s="1"/>
  <c r="CW114" i="41"/>
  <c r="CX114" i="41" s="1"/>
  <c r="CW122" i="41"/>
  <c r="CX122" i="41" s="1"/>
  <c r="CW132" i="41"/>
  <c r="CX132" i="41" s="1"/>
  <c r="CW144" i="41"/>
  <c r="CX144" i="41" s="1"/>
  <c r="CW121" i="41"/>
  <c r="CX121" i="41" s="1"/>
  <c r="CW22" i="41"/>
  <c r="CX22" i="41" s="1"/>
  <c r="CW40" i="41"/>
  <c r="CX40" i="41" s="1"/>
  <c r="CW57" i="41"/>
  <c r="CX57" i="41" s="1"/>
  <c r="CW69" i="41"/>
  <c r="CX69" i="41" s="1"/>
  <c r="CW83" i="41"/>
  <c r="CX83" i="41" s="1"/>
  <c r="CW91" i="41"/>
  <c r="CX91" i="41" s="1"/>
  <c r="CW105" i="41"/>
  <c r="CX105" i="41" s="1"/>
  <c r="CW115" i="41"/>
  <c r="CX115" i="41" s="1"/>
  <c r="CW124" i="41"/>
  <c r="CX124" i="41" s="1"/>
  <c r="CW133" i="41"/>
  <c r="CX133" i="41" s="1"/>
  <c r="CW145" i="41"/>
  <c r="CX145" i="41" s="1"/>
  <c r="CW34" i="41"/>
  <c r="CX34" i="41" s="1"/>
  <c r="CW103" i="41"/>
  <c r="CX103" i="41" s="1"/>
  <c r="CW43" i="41"/>
  <c r="CX43" i="41" s="1"/>
  <c r="CW58" i="41"/>
  <c r="CX58" i="41" s="1"/>
  <c r="CW70" i="41"/>
  <c r="CX70" i="41" s="1"/>
  <c r="CW84" i="41"/>
  <c r="CX84" i="41" s="1"/>
  <c r="CW93" i="41"/>
  <c r="CX93" i="41" s="1"/>
  <c r="CW106" i="41"/>
  <c r="CX106" i="41" s="1"/>
  <c r="CW116" i="41"/>
  <c r="CX116" i="41" s="1"/>
  <c r="CW125" i="41"/>
  <c r="CX125" i="41" s="1"/>
  <c r="CW134" i="41"/>
  <c r="CX134" i="41" s="1"/>
  <c r="CW146" i="41"/>
  <c r="CX146" i="41" s="1"/>
  <c r="CW79" i="41"/>
  <c r="CX79" i="41" s="1"/>
  <c r="CW113" i="41"/>
  <c r="CX113" i="41" s="1"/>
  <c r="CW23" i="41"/>
  <c r="CX23" i="41" s="1"/>
  <c r="CW13" i="41"/>
  <c r="CX13" i="41" s="1"/>
  <c r="CW27" i="41"/>
  <c r="CX27" i="41" s="1"/>
  <c r="CW46" i="41"/>
  <c r="CX46" i="41" s="1"/>
  <c r="CW59" i="41"/>
  <c r="CX59" i="41" s="1"/>
  <c r="CW71" i="41"/>
  <c r="CX71" i="41" s="1"/>
  <c r="CW85" i="41"/>
  <c r="CX85" i="41" s="1"/>
  <c r="CW96" i="41"/>
  <c r="CX96" i="41" s="1"/>
  <c r="CW107" i="41"/>
  <c r="CX107" i="41" s="1"/>
  <c r="CW117" i="41"/>
  <c r="CX117" i="41" s="1"/>
  <c r="CW126" i="41"/>
  <c r="CX126" i="41" s="1"/>
  <c r="CW135" i="41"/>
  <c r="CX135" i="41" s="1"/>
  <c r="CW148" i="41"/>
  <c r="CX148" i="41" s="1"/>
  <c r="CW18" i="41"/>
  <c r="CX18" i="41" s="1"/>
  <c r="CW143" i="41"/>
  <c r="CX143" i="41" s="1"/>
  <c r="CW14" i="41"/>
  <c r="CX14" i="41" s="1"/>
  <c r="CW29" i="41"/>
  <c r="CX29" i="41" s="1"/>
  <c r="CW48" i="41"/>
  <c r="CX48" i="41" s="1"/>
  <c r="CW60" i="41"/>
  <c r="CX60" i="41" s="1"/>
  <c r="CW74" i="41"/>
  <c r="CX74" i="41" s="1"/>
  <c r="CW86" i="41"/>
  <c r="CX86" i="41" s="1"/>
  <c r="CW100" i="41"/>
  <c r="CX100" i="41" s="1"/>
  <c r="CW108" i="41"/>
  <c r="CX108" i="41" s="1"/>
  <c r="CW118" i="41"/>
  <c r="CX118" i="41" s="1"/>
  <c r="CW127" i="41"/>
  <c r="CX127" i="41" s="1"/>
  <c r="CW136" i="41"/>
  <c r="CX136" i="41" s="1"/>
  <c r="CW150" i="41"/>
  <c r="CX150" i="41" s="1"/>
  <c r="ET33" i="43"/>
  <c r="E49" i="43" s="1"/>
  <c r="G49" i="43" s="1"/>
  <c r="G12" i="44" s="1"/>
  <c r="CW52" i="41"/>
  <c r="CX52" i="41" s="1"/>
  <c r="CX89" i="41"/>
  <c r="CW89" i="41"/>
  <c r="CW15" i="41"/>
  <c r="CX15" i="41" s="1"/>
  <c r="CW30" i="41"/>
  <c r="CX30" i="41" s="1"/>
  <c r="CW49" i="41"/>
  <c r="CX49" i="41" s="1"/>
  <c r="CX62" i="41"/>
  <c r="CW62" i="41"/>
  <c r="CW76" i="41"/>
  <c r="CX76" i="41" s="1"/>
  <c r="CW87" i="41"/>
  <c r="CX87" i="41" s="1"/>
  <c r="CW101" i="41"/>
  <c r="CX101" i="41" s="1"/>
  <c r="CX109" i="41"/>
  <c r="CW109" i="41"/>
  <c r="CW119" i="41"/>
  <c r="CX119" i="41" s="1"/>
  <c r="CW128" i="41"/>
  <c r="CX128" i="41" s="1"/>
  <c r="CW140" i="41"/>
  <c r="CX140" i="41" s="1"/>
  <c r="CX152" i="41"/>
  <c r="CW152" i="41"/>
  <c r="CW65" i="41"/>
  <c r="CX65" i="41" s="1"/>
  <c r="CW130" i="41"/>
  <c r="CX130" i="41" s="1"/>
  <c r="CW17" i="41"/>
  <c r="CX17" i="41" s="1"/>
  <c r="CX32" i="41"/>
  <c r="CW32" i="41"/>
  <c r="CW51" i="41"/>
  <c r="CX51" i="41" s="1"/>
  <c r="CW64" i="41"/>
  <c r="CX64" i="41" s="1"/>
  <c r="CW78" i="41"/>
  <c r="CX78" i="41" s="1"/>
  <c r="CW88" i="41"/>
  <c r="CX88" i="41" s="1"/>
  <c r="CX102" i="41"/>
  <c r="CW102" i="41"/>
  <c r="CX111" i="41"/>
  <c r="CW111" i="41"/>
  <c r="CX120" i="41"/>
  <c r="CW120" i="41"/>
  <c r="CW129" i="41"/>
  <c r="CX129" i="41" s="1"/>
  <c r="CX142" i="41"/>
  <c r="CW142" i="41"/>
  <c r="CW154" i="41"/>
  <c r="CX154" i="41" s="1"/>
  <c r="DW19" i="43"/>
  <c r="DX19" i="43" s="1"/>
  <c r="DU19" i="43"/>
  <c r="DV19" i="43" s="1"/>
  <c r="DU21" i="43"/>
  <c r="DV21" i="43" s="1"/>
  <c r="DW21" i="43"/>
  <c r="DX21" i="43" s="1"/>
  <c r="DW12" i="43"/>
  <c r="DX12" i="43" s="1"/>
  <c r="DU12" i="43"/>
  <c r="DV12" i="43" s="1"/>
  <c r="DW7" i="43"/>
  <c r="DX7" i="43" s="1"/>
  <c r="DU7" i="43"/>
  <c r="DV7" i="43" s="1"/>
  <c r="DW15" i="43"/>
  <c r="DX15" i="43" s="1"/>
  <c r="DU15" i="43"/>
  <c r="DV15" i="43" s="1"/>
  <c r="DU16" i="43"/>
  <c r="DV16" i="43" s="1"/>
  <c r="DW16" i="43"/>
  <c r="DX16" i="43" s="1"/>
  <c r="DU10" i="43"/>
  <c r="DV10" i="43" s="1"/>
  <c r="DW10" i="43"/>
  <c r="DX10" i="43" s="1"/>
  <c r="DW18" i="43"/>
  <c r="DX18" i="43" s="1"/>
  <c r="DU18" i="43"/>
  <c r="DV18" i="43" s="1"/>
  <c r="EQ27" i="43"/>
  <c r="ER27" i="43" s="1"/>
  <c r="EO27" i="43"/>
  <c r="EP27" i="43" s="1"/>
  <c r="EQ25" i="43"/>
  <c r="ER25" i="43" s="1"/>
  <c r="EO25" i="43"/>
  <c r="EP25" i="43" s="1"/>
  <c r="DM22" i="43"/>
  <c r="DU22" i="43" s="1"/>
  <c r="DV22" i="43" s="1"/>
  <c r="CO97" i="41"/>
  <c r="CO137" i="41"/>
  <c r="CO155" i="41"/>
  <c r="CX97" i="41" l="1"/>
  <c r="CX155" i="41" s="1"/>
  <c r="CX156" i="41" s="1"/>
  <c r="CX161" i="41" s="1"/>
  <c r="CJ161" i="41" s="1"/>
  <c r="C170" i="41" s="1"/>
  <c r="D170" i="41" s="1"/>
  <c r="F10" i="44" s="1"/>
  <c r="CW97" i="41"/>
  <c r="CW137" i="41"/>
  <c r="CX137" i="41" s="1"/>
  <c r="ER29" i="43"/>
  <c r="ER30" i="43" s="1"/>
  <c r="ER33" i="43" s="1"/>
  <c r="EP33" i="43"/>
  <c r="DZ33" i="43" s="1"/>
  <c r="E48" i="43" s="1"/>
  <c r="G48" i="43" s="1"/>
  <c r="G11" i="44" s="1"/>
  <c r="CO156" i="41"/>
  <c r="DM24" i="43" s="1"/>
  <c r="DU24" i="43" s="1"/>
  <c r="DV24" i="43" s="1"/>
  <c r="DK25" i="43" l="1"/>
  <c r="DK30" i="43" s="1"/>
  <c r="DM26" i="43"/>
  <c r="CS21" i="43"/>
  <c r="CS19" i="43"/>
  <c r="CS18" i="43"/>
  <c r="CS16" i="43"/>
  <c r="CS15" i="43"/>
  <c r="CS12" i="43"/>
  <c r="CS10" i="43"/>
  <c r="CS7" i="43"/>
  <c r="BY154" i="41"/>
  <c r="BY152" i="41"/>
  <c r="BY150" i="41"/>
  <c r="BY148" i="41"/>
  <c r="BY146" i="41"/>
  <c r="BY145" i="41"/>
  <c r="CG145" i="41" s="1"/>
  <c r="CH145" i="41" s="1"/>
  <c r="BY144" i="41"/>
  <c r="BY143" i="41"/>
  <c r="CG143" i="41" s="1"/>
  <c r="CH143" i="41" s="1"/>
  <c r="BY142" i="41"/>
  <c r="BY140" i="41"/>
  <c r="BY136" i="41"/>
  <c r="BY135" i="41"/>
  <c r="CG135" i="41" s="1"/>
  <c r="CH135" i="41" s="1"/>
  <c r="BY134" i="41"/>
  <c r="BY133" i="41"/>
  <c r="CG133" i="41" s="1"/>
  <c r="CH133" i="41" s="1"/>
  <c r="BY132" i="41"/>
  <c r="BY130" i="41"/>
  <c r="BY129" i="41"/>
  <c r="CG129" i="41" s="1"/>
  <c r="CH129" i="41" s="1"/>
  <c r="BY128" i="41"/>
  <c r="BY127" i="41"/>
  <c r="CG127" i="41" s="1"/>
  <c r="CH127" i="41" s="1"/>
  <c r="BY126" i="41"/>
  <c r="BY125" i="41"/>
  <c r="CG125" i="41" s="1"/>
  <c r="CH125" i="41" s="1"/>
  <c r="BY124" i="41"/>
  <c r="BY122" i="41"/>
  <c r="BY121" i="41"/>
  <c r="CG121" i="41" s="1"/>
  <c r="CH121" i="41" s="1"/>
  <c r="BY120" i="41"/>
  <c r="BY119" i="41"/>
  <c r="CG119" i="41" s="1"/>
  <c r="CH119" i="41" s="1"/>
  <c r="BY118" i="41"/>
  <c r="BY117" i="41"/>
  <c r="CG117" i="41" s="1"/>
  <c r="CH117" i="41" s="1"/>
  <c r="BY116" i="41"/>
  <c r="BY115" i="41"/>
  <c r="CG115" i="41" s="1"/>
  <c r="CH115" i="41" s="1"/>
  <c r="BY114" i="41"/>
  <c r="BY113" i="41"/>
  <c r="CG113" i="41" s="1"/>
  <c r="CH113" i="41" s="1"/>
  <c r="BY111" i="41"/>
  <c r="CG111" i="41" s="1"/>
  <c r="CH111" i="41" s="1"/>
  <c r="BY109" i="41"/>
  <c r="CG109" i="41" s="1"/>
  <c r="CH109" i="41" s="1"/>
  <c r="BY108" i="41"/>
  <c r="BY107" i="41"/>
  <c r="CG107" i="41" s="1"/>
  <c r="CH107" i="41" s="1"/>
  <c r="BY106" i="41"/>
  <c r="BY105" i="41"/>
  <c r="CG105" i="41" s="1"/>
  <c r="CH105" i="41" s="1"/>
  <c r="BY104" i="41"/>
  <c r="BY103" i="41"/>
  <c r="CG103" i="41" s="1"/>
  <c r="CH103" i="41" s="1"/>
  <c r="BY102" i="41"/>
  <c r="BY101" i="41"/>
  <c r="CG101" i="41" s="1"/>
  <c r="CH101" i="41" s="1"/>
  <c r="BY100" i="41"/>
  <c r="BY96" i="41"/>
  <c r="BY93" i="41"/>
  <c r="CG93" i="41" s="1"/>
  <c r="CH93" i="41" s="1"/>
  <c r="BY91" i="41"/>
  <c r="CG91" i="41" s="1"/>
  <c r="CH91" i="41" s="1"/>
  <c r="BY90" i="41"/>
  <c r="BY89" i="41"/>
  <c r="CG89" i="41" s="1"/>
  <c r="CH89" i="41" s="1"/>
  <c r="BY88" i="41"/>
  <c r="BY87" i="41"/>
  <c r="CG87" i="41" s="1"/>
  <c r="CH87" i="41" s="1"/>
  <c r="BY86" i="41"/>
  <c r="BY85" i="41"/>
  <c r="CG85" i="41" s="1"/>
  <c r="CH85" i="41" s="1"/>
  <c r="BY84" i="41"/>
  <c r="BY83" i="41"/>
  <c r="CG83" i="41" s="1"/>
  <c r="CH83" i="41" s="1"/>
  <c r="BY82" i="41"/>
  <c r="BY79" i="41"/>
  <c r="CG79" i="41" s="1"/>
  <c r="CH79" i="41" s="1"/>
  <c r="BY78" i="41"/>
  <c r="BY76" i="41"/>
  <c r="BY74" i="41"/>
  <c r="BY71" i="41"/>
  <c r="CG71" i="41" s="1"/>
  <c r="CH71" i="41" s="1"/>
  <c r="BY70" i="41"/>
  <c r="BY69" i="41"/>
  <c r="CG69" i="41" s="1"/>
  <c r="CH69" i="41" s="1"/>
  <c r="BY66" i="41"/>
  <c r="BY65" i="41"/>
  <c r="CG65" i="41" s="1"/>
  <c r="CH65" i="41" s="1"/>
  <c r="BY64" i="41"/>
  <c r="BY62" i="41"/>
  <c r="BY60" i="41"/>
  <c r="BY59" i="41"/>
  <c r="CG59" i="41" s="1"/>
  <c r="CH59" i="41" s="1"/>
  <c r="BY58" i="41"/>
  <c r="BY57" i="41"/>
  <c r="CG57" i="41" s="1"/>
  <c r="CH57" i="41" s="1"/>
  <c r="BY54" i="41"/>
  <c r="BY52" i="41"/>
  <c r="BY51" i="41"/>
  <c r="CG51" i="41" s="1"/>
  <c r="CH51" i="41" s="1"/>
  <c r="BY49" i="41"/>
  <c r="CG49" i="41" s="1"/>
  <c r="CH49" i="41" s="1"/>
  <c r="BY48" i="41"/>
  <c r="BY46" i="41"/>
  <c r="BY43" i="41"/>
  <c r="CG43" i="41" s="1"/>
  <c r="CH43" i="41" s="1"/>
  <c r="BY40" i="41"/>
  <c r="BY37" i="41"/>
  <c r="CG37" i="41" s="1"/>
  <c r="CH37" i="41" s="1"/>
  <c r="BY34" i="41"/>
  <c r="BY32" i="41"/>
  <c r="BY30" i="41"/>
  <c r="BY29" i="41"/>
  <c r="CG29" i="41" s="1"/>
  <c r="CH29" i="41" s="1"/>
  <c r="BY27" i="41"/>
  <c r="CG27" i="41" s="1"/>
  <c r="CH27" i="41" s="1"/>
  <c r="BY23" i="41"/>
  <c r="CG23" i="41" s="1"/>
  <c r="CH23" i="41" s="1"/>
  <c r="BY22" i="41"/>
  <c r="BY19" i="41"/>
  <c r="CG19" i="41" s="1"/>
  <c r="CH19" i="41" s="1"/>
  <c r="BY18" i="41"/>
  <c r="BY17" i="41"/>
  <c r="CG17" i="41" s="1"/>
  <c r="CH17" i="41" s="1"/>
  <c r="BY15" i="41"/>
  <c r="CG15" i="41" s="1"/>
  <c r="CH15" i="41" s="1"/>
  <c r="BY14" i="41"/>
  <c r="BY13" i="41"/>
  <c r="CG13" i="41" s="1"/>
  <c r="CH13" i="41" s="1"/>
  <c r="CG58" i="41" l="1"/>
  <c r="CH58" i="41" s="1"/>
  <c r="CG70" i="41"/>
  <c r="CH70" i="41" s="1"/>
  <c r="CG84" i="41"/>
  <c r="CH84" i="41" s="1"/>
  <c r="CG106" i="41"/>
  <c r="CH106" i="41" s="1"/>
  <c r="CG116" i="41"/>
  <c r="CH116" i="41" s="1"/>
  <c r="CG134" i="41"/>
  <c r="CH134" i="41" s="1"/>
  <c r="CG146" i="41"/>
  <c r="CH146" i="41" s="1"/>
  <c r="CG96" i="41"/>
  <c r="CH96" i="41"/>
  <c r="CG126" i="41"/>
  <c r="CH126" i="41" s="1"/>
  <c r="CG148" i="41"/>
  <c r="CH148" i="41" s="1"/>
  <c r="CG124" i="41"/>
  <c r="CH124" i="41" s="1"/>
  <c r="CG46" i="41"/>
  <c r="CH46" i="41" s="1"/>
  <c r="CG48" i="41"/>
  <c r="CH48" i="41"/>
  <c r="CG60" i="41"/>
  <c r="CH60" i="41" s="1"/>
  <c r="CG74" i="41"/>
  <c r="CH74" i="41" s="1"/>
  <c r="CG86" i="41"/>
  <c r="CH86" i="41" s="1"/>
  <c r="CG100" i="41"/>
  <c r="CH100" i="41" s="1"/>
  <c r="CG108" i="41"/>
  <c r="CH108" i="41" s="1"/>
  <c r="CG118" i="41"/>
  <c r="CH118" i="41" s="1"/>
  <c r="CG136" i="41"/>
  <c r="CH136" i="41" s="1"/>
  <c r="CG150" i="41"/>
  <c r="CH150" i="41" s="1"/>
  <c r="CG30" i="41"/>
  <c r="CH30" i="41" s="1"/>
  <c r="CH62" i="41"/>
  <c r="CG62" i="41"/>
  <c r="CG76" i="41"/>
  <c r="CH76" i="41" s="1"/>
  <c r="CG128" i="41"/>
  <c r="CH128" i="41" s="1"/>
  <c r="CG140" i="41"/>
  <c r="CH140" i="41" s="1"/>
  <c r="CH152" i="41"/>
  <c r="CG152" i="41"/>
  <c r="CH14" i="41"/>
  <c r="CG14" i="41"/>
  <c r="CG32" i="41"/>
  <c r="CH32" i="41" s="1"/>
  <c r="CG64" i="41"/>
  <c r="CH64" i="41"/>
  <c r="CG78" i="41"/>
  <c r="CH78" i="41" s="1"/>
  <c r="CG88" i="41"/>
  <c r="CH88" i="41" s="1"/>
  <c r="CG102" i="41"/>
  <c r="CH102" i="41" s="1"/>
  <c r="CG120" i="41"/>
  <c r="CH120" i="41" s="1"/>
  <c r="CH142" i="41"/>
  <c r="CG142" i="41"/>
  <c r="CH154" i="41"/>
  <c r="CG154" i="41"/>
  <c r="CH22" i="41"/>
  <c r="CG22" i="41"/>
  <c r="CG40" i="41"/>
  <c r="CH40" i="41" s="1"/>
  <c r="CG18" i="41"/>
  <c r="CH18" i="41" s="1"/>
  <c r="CG130" i="41"/>
  <c r="CH130" i="41" s="1"/>
  <c r="CG34" i="41"/>
  <c r="CH34" i="41" s="1"/>
  <c r="CG52" i="41"/>
  <c r="CH52" i="41" s="1"/>
  <c r="CG54" i="41"/>
  <c r="CH54" i="41" s="1"/>
  <c r="CH66" i="41"/>
  <c r="CG66" i="41"/>
  <c r="CH82" i="41"/>
  <c r="CG82" i="41"/>
  <c r="CG90" i="41"/>
  <c r="CH90" i="41" s="1"/>
  <c r="CG104" i="41"/>
  <c r="CH104" i="41" s="1"/>
  <c r="CG114" i="41"/>
  <c r="CH114" i="41" s="1"/>
  <c r="CG122" i="41"/>
  <c r="CH122" i="41" s="1"/>
  <c r="CG132" i="41"/>
  <c r="CH132" i="41" s="1"/>
  <c r="CG144" i="41"/>
  <c r="CH144" i="41" s="1"/>
  <c r="DW33" i="43"/>
  <c r="D47" i="43"/>
  <c r="DC12" i="43"/>
  <c r="DD12" i="43" s="1"/>
  <c r="DA12" i="43"/>
  <c r="DB12" i="43" s="1"/>
  <c r="DC19" i="43"/>
  <c r="DD19" i="43" s="1"/>
  <c r="DA19" i="43"/>
  <c r="DB19" i="43" s="1"/>
  <c r="DA15" i="43"/>
  <c r="DB15" i="43" s="1"/>
  <c r="DC15" i="43"/>
  <c r="DD15" i="43" s="1"/>
  <c r="DC21" i="43"/>
  <c r="DD21" i="43" s="1"/>
  <c r="DA21" i="43"/>
  <c r="DB21" i="43" s="1"/>
  <c r="DC7" i="43"/>
  <c r="DD7" i="43" s="1"/>
  <c r="DA7" i="43"/>
  <c r="DB7" i="43" s="1"/>
  <c r="DC16" i="43"/>
  <c r="DD16" i="43" s="1"/>
  <c r="DA16" i="43"/>
  <c r="DB16" i="43" s="1"/>
  <c r="DC10" i="43"/>
  <c r="DD10" i="43" s="1"/>
  <c r="DA10" i="43"/>
  <c r="DB10" i="43" s="1"/>
  <c r="DC18" i="43"/>
  <c r="DD18" i="43" s="1"/>
  <c r="DA18" i="43"/>
  <c r="DB18" i="43" s="1"/>
  <c r="DU26" i="43"/>
  <c r="DV26" i="43" s="1"/>
  <c r="DW26" i="43"/>
  <c r="DX26" i="43" s="1"/>
  <c r="DM25" i="43"/>
  <c r="DM27" i="43" s="1"/>
  <c r="DS25" i="43"/>
  <c r="CS22" i="43"/>
  <c r="DA22" i="43" s="1"/>
  <c r="DB22" i="43" s="1"/>
  <c r="BY155" i="41"/>
  <c r="BY97" i="41"/>
  <c r="CG97" i="41" s="1"/>
  <c r="CH97" i="41" s="1"/>
  <c r="BY137" i="41"/>
  <c r="CG137" i="41" s="1"/>
  <c r="CH137" i="41" s="1"/>
  <c r="BY21" i="43"/>
  <c r="BY19" i="43"/>
  <c r="BY18" i="43"/>
  <c r="BY16" i="43"/>
  <c r="BY15" i="43"/>
  <c r="BY12" i="43"/>
  <c r="BY10" i="43"/>
  <c r="BY7" i="43"/>
  <c r="BI154" i="41"/>
  <c r="BI152" i="41"/>
  <c r="BI150" i="41"/>
  <c r="BI148" i="41"/>
  <c r="BI146" i="41"/>
  <c r="BI145" i="41"/>
  <c r="BQ145" i="41" s="1"/>
  <c r="BR145" i="41" s="1"/>
  <c r="BI144" i="41"/>
  <c r="BI143" i="41"/>
  <c r="BQ143" i="41" s="1"/>
  <c r="BR143" i="41" s="1"/>
  <c r="BI142" i="41"/>
  <c r="BI140" i="41"/>
  <c r="BI136" i="41"/>
  <c r="BI135" i="41"/>
  <c r="BQ135" i="41" s="1"/>
  <c r="BR135" i="41" s="1"/>
  <c r="BI134" i="41"/>
  <c r="BI133" i="41"/>
  <c r="BQ133" i="41" s="1"/>
  <c r="BR133" i="41" s="1"/>
  <c r="BI132" i="41"/>
  <c r="BI130" i="41"/>
  <c r="BI129" i="41"/>
  <c r="BQ129" i="41" s="1"/>
  <c r="BR129" i="41" s="1"/>
  <c r="BI128" i="41"/>
  <c r="BI127" i="41"/>
  <c r="BQ127" i="41" s="1"/>
  <c r="BR127" i="41" s="1"/>
  <c r="BI126" i="41"/>
  <c r="BI125" i="41"/>
  <c r="BQ125" i="41" s="1"/>
  <c r="BR125" i="41" s="1"/>
  <c r="BI124" i="41"/>
  <c r="BI122" i="41"/>
  <c r="BI121" i="41"/>
  <c r="BQ121" i="41" s="1"/>
  <c r="BR121" i="41" s="1"/>
  <c r="BI120" i="41"/>
  <c r="BI119" i="41"/>
  <c r="BQ119" i="41" s="1"/>
  <c r="BR119" i="41" s="1"/>
  <c r="BI118" i="41"/>
  <c r="BI117" i="41"/>
  <c r="BQ117" i="41" s="1"/>
  <c r="BR117" i="41" s="1"/>
  <c r="BI116" i="41"/>
  <c r="BI115" i="41"/>
  <c r="BQ115" i="41" s="1"/>
  <c r="BR115" i="41" s="1"/>
  <c r="BI114" i="41"/>
  <c r="BI113" i="41"/>
  <c r="BQ113" i="41" s="1"/>
  <c r="BR113" i="41" s="1"/>
  <c r="BI111" i="41"/>
  <c r="BQ111" i="41" s="1"/>
  <c r="BR111" i="41" s="1"/>
  <c r="BI109" i="41"/>
  <c r="BQ109" i="41" s="1"/>
  <c r="BR109" i="41" s="1"/>
  <c r="BI108" i="41"/>
  <c r="BI107" i="41"/>
  <c r="BQ107" i="41" s="1"/>
  <c r="BR107" i="41" s="1"/>
  <c r="BI106" i="41"/>
  <c r="BI105" i="41"/>
  <c r="BQ105" i="41" s="1"/>
  <c r="BR105" i="41" s="1"/>
  <c r="BI104" i="41"/>
  <c r="BI103" i="41"/>
  <c r="BQ103" i="41" s="1"/>
  <c r="BR103" i="41" s="1"/>
  <c r="BI102" i="41"/>
  <c r="BI101" i="41"/>
  <c r="BQ101" i="41" s="1"/>
  <c r="BR101" i="41" s="1"/>
  <c r="BI100" i="41"/>
  <c r="BI96" i="41"/>
  <c r="BI93" i="41"/>
  <c r="BQ93" i="41" s="1"/>
  <c r="BR93" i="41" s="1"/>
  <c r="BI91" i="41"/>
  <c r="BQ91" i="41" s="1"/>
  <c r="BR91" i="41" s="1"/>
  <c r="BI90" i="41"/>
  <c r="BI89" i="41"/>
  <c r="BQ89" i="41" s="1"/>
  <c r="BR89" i="41" s="1"/>
  <c r="BI88" i="41"/>
  <c r="BI87" i="41"/>
  <c r="BQ87" i="41" s="1"/>
  <c r="BR87" i="41" s="1"/>
  <c r="BI86" i="41"/>
  <c r="BI85" i="41"/>
  <c r="BQ85" i="41" s="1"/>
  <c r="BR85" i="41" s="1"/>
  <c r="BI84" i="41"/>
  <c r="BI83" i="41"/>
  <c r="BQ83" i="41" s="1"/>
  <c r="BR83" i="41" s="1"/>
  <c r="BI82" i="41"/>
  <c r="BI79" i="41"/>
  <c r="BQ79" i="41" s="1"/>
  <c r="BR79" i="41" s="1"/>
  <c r="BI78" i="41"/>
  <c r="BI76" i="41"/>
  <c r="BI74" i="41"/>
  <c r="BI71" i="41"/>
  <c r="BQ71" i="41" s="1"/>
  <c r="BR71" i="41" s="1"/>
  <c r="BI70" i="41"/>
  <c r="BI69" i="41"/>
  <c r="BQ69" i="41" s="1"/>
  <c r="BR69" i="41" s="1"/>
  <c r="BI66" i="41"/>
  <c r="BI65" i="41"/>
  <c r="BQ65" i="41" s="1"/>
  <c r="BR65" i="41" s="1"/>
  <c r="BI64" i="41"/>
  <c r="BI62" i="41"/>
  <c r="BI60" i="41"/>
  <c r="BI59" i="41"/>
  <c r="BQ59" i="41" s="1"/>
  <c r="BR59" i="41" s="1"/>
  <c r="BI58" i="41"/>
  <c r="BI57" i="41"/>
  <c r="BQ57" i="41" s="1"/>
  <c r="BR57" i="41" s="1"/>
  <c r="BI54" i="41"/>
  <c r="BI52" i="41"/>
  <c r="BI51" i="41"/>
  <c r="BQ51" i="41" s="1"/>
  <c r="BR51" i="41" s="1"/>
  <c r="BI49" i="41"/>
  <c r="BQ49" i="41" s="1"/>
  <c r="BR49" i="41" s="1"/>
  <c r="BI48" i="41"/>
  <c r="BI46" i="41"/>
  <c r="BI43" i="41"/>
  <c r="BQ43" i="41" s="1"/>
  <c r="BR43" i="41" s="1"/>
  <c r="BI40" i="41"/>
  <c r="BI37" i="41"/>
  <c r="BQ37" i="41" s="1"/>
  <c r="BR37" i="41" s="1"/>
  <c r="BI34" i="41"/>
  <c r="BI32" i="41"/>
  <c r="BI30" i="41"/>
  <c r="BI29" i="41"/>
  <c r="BQ29" i="41" s="1"/>
  <c r="BR29" i="41" s="1"/>
  <c r="BI27" i="41"/>
  <c r="BQ27" i="41" s="1"/>
  <c r="BR27" i="41" s="1"/>
  <c r="BI23" i="41"/>
  <c r="BQ23" i="41" s="1"/>
  <c r="BR23" i="41" s="1"/>
  <c r="BI22" i="41"/>
  <c r="BI19" i="41"/>
  <c r="BQ19" i="41" s="1"/>
  <c r="BR19" i="41" s="1"/>
  <c r="BI18" i="41"/>
  <c r="BI17" i="41"/>
  <c r="BQ17" i="41" s="1"/>
  <c r="BR17" i="41" s="1"/>
  <c r="BI15" i="41"/>
  <c r="BQ15" i="41" s="1"/>
  <c r="BR15" i="41" s="1"/>
  <c r="BI14" i="41"/>
  <c r="BI13" i="41"/>
  <c r="BQ13" i="41" s="1"/>
  <c r="BR13" i="41" s="1"/>
  <c r="CH155" i="41" l="1"/>
  <c r="BQ54" i="41"/>
  <c r="BR54" i="41" s="1"/>
  <c r="BQ114" i="41"/>
  <c r="BR114" i="41" s="1"/>
  <c r="BQ22" i="41"/>
  <c r="BR22" i="41" s="1"/>
  <c r="BQ40" i="41"/>
  <c r="BR40" i="41" s="1"/>
  <c r="BQ124" i="41"/>
  <c r="BR124" i="41" s="1"/>
  <c r="BQ82" i="41"/>
  <c r="BR82" i="41" s="1"/>
  <c r="BQ122" i="41"/>
  <c r="BR122" i="41" s="1"/>
  <c r="BR144" i="41"/>
  <c r="BQ144" i="41"/>
  <c r="BQ134" i="41"/>
  <c r="BR134" i="41" s="1"/>
  <c r="BQ84" i="41"/>
  <c r="BR84" i="41" s="1"/>
  <c r="BQ116" i="41"/>
  <c r="BR116" i="41" s="1"/>
  <c r="BQ96" i="41"/>
  <c r="BR96" i="41" s="1"/>
  <c r="BQ126" i="41"/>
  <c r="BR126" i="41" s="1"/>
  <c r="BQ148" i="41"/>
  <c r="BR148" i="41" s="1"/>
  <c r="BQ90" i="41"/>
  <c r="BR90" i="41" s="1"/>
  <c r="BQ132" i="41"/>
  <c r="BR132" i="41" s="1"/>
  <c r="BQ58" i="41"/>
  <c r="BR58" i="41" s="1"/>
  <c r="BQ106" i="41"/>
  <c r="BR106" i="41" s="1"/>
  <c r="BQ46" i="41"/>
  <c r="BR46" i="41" s="1"/>
  <c r="BQ14" i="41"/>
  <c r="BR14" i="41" s="1"/>
  <c r="BQ48" i="41"/>
  <c r="BR48" i="41" s="1"/>
  <c r="BQ60" i="41"/>
  <c r="BR60" i="41" s="1"/>
  <c r="BQ74" i="41"/>
  <c r="BR74" i="41" s="1"/>
  <c r="BR86" i="41"/>
  <c r="BQ86" i="41"/>
  <c r="BQ100" i="41"/>
  <c r="BR100" i="41" s="1"/>
  <c r="BQ108" i="41"/>
  <c r="BR108" i="41" s="1"/>
  <c r="BQ118" i="41"/>
  <c r="BR118" i="41" s="1"/>
  <c r="BQ136" i="41"/>
  <c r="BR136" i="41" s="1"/>
  <c r="BQ150" i="41"/>
  <c r="BR150" i="41" s="1"/>
  <c r="BQ104" i="41"/>
  <c r="BR104" i="41" s="1"/>
  <c r="BQ70" i="41"/>
  <c r="BR70" i="41" s="1"/>
  <c r="BR146" i="41"/>
  <c r="BQ146" i="41"/>
  <c r="BQ30" i="41"/>
  <c r="BR30" i="41" s="1"/>
  <c r="BQ62" i="41"/>
  <c r="BR62" i="41" s="1"/>
  <c r="BQ76" i="41"/>
  <c r="BR76" i="41" s="1"/>
  <c r="BR128" i="41"/>
  <c r="BQ128" i="41"/>
  <c r="BQ140" i="41"/>
  <c r="BR140" i="41" s="1"/>
  <c r="BQ152" i="41"/>
  <c r="BR152" i="41" s="1"/>
  <c r="BQ32" i="41"/>
  <c r="BR32" i="41" s="1"/>
  <c r="BQ64" i="41"/>
  <c r="BR64" i="41" s="1"/>
  <c r="BQ88" i="41"/>
  <c r="BR88" i="41"/>
  <c r="BQ102" i="41"/>
  <c r="BR102" i="41" s="1"/>
  <c r="BQ120" i="41"/>
  <c r="BR120" i="41"/>
  <c r="BQ142" i="41"/>
  <c r="BR142" i="41" s="1"/>
  <c r="BQ66" i="41"/>
  <c r="BR66" i="41" s="1"/>
  <c r="BR78" i="41"/>
  <c r="BQ78" i="41"/>
  <c r="BQ154" i="41"/>
  <c r="BR154" i="41" s="1"/>
  <c r="BQ18" i="41"/>
  <c r="BR18" i="41" s="1"/>
  <c r="BQ34" i="41"/>
  <c r="BR34" i="41" s="1"/>
  <c r="BQ52" i="41"/>
  <c r="BR52" i="41" s="1"/>
  <c r="BQ130" i="41"/>
  <c r="BR130" i="41" s="1"/>
  <c r="CI18" i="43"/>
  <c r="CJ18" i="43" s="1"/>
  <c r="CG18" i="43"/>
  <c r="CH18" i="43" s="1"/>
  <c r="CI12" i="43"/>
  <c r="CJ12" i="43" s="1"/>
  <c r="CG12" i="43"/>
  <c r="CH12" i="43" s="1"/>
  <c r="CG19" i="43"/>
  <c r="CH19" i="43" s="1"/>
  <c r="CI19" i="43"/>
  <c r="CJ19" i="43" s="1"/>
  <c r="CI10" i="43"/>
  <c r="CJ10" i="43" s="1"/>
  <c r="CG10" i="43"/>
  <c r="CH10" i="43" s="1"/>
  <c r="CI15" i="43"/>
  <c r="CJ15" i="43" s="1"/>
  <c r="CG15" i="43"/>
  <c r="CH15" i="43" s="1"/>
  <c r="CI21" i="43"/>
  <c r="CJ21" i="43" s="1"/>
  <c r="CG21" i="43"/>
  <c r="CH21" i="43" s="1"/>
  <c r="CG7" i="43"/>
  <c r="CH7" i="43" s="1"/>
  <c r="CI7" i="43"/>
  <c r="CJ7" i="43" s="1"/>
  <c r="CI16" i="43"/>
  <c r="CJ16" i="43" s="1"/>
  <c r="CG16" i="43"/>
  <c r="CH16" i="43" s="1"/>
  <c r="DW27" i="43"/>
  <c r="DX27" i="43" s="1"/>
  <c r="DU27" i="43"/>
  <c r="DV27" i="43" s="1"/>
  <c r="DU25" i="43"/>
  <c r="DV25" i="43" s="1"/>
  <c r="DW25" i="43"/>
  <c r="DX25" i="43" s="1"/>
  <c r="BY22" i="43"/>
  <c r="CG22" i="43" s="1"/>
  <c r="CH22" i="43" s="1"/>
  <c r="BI97" i="41"/>
  <c r="BQ97" i="41" s="1"/>
  <c r="BR97" i="41" s="1"/>
  <c r="BY156" i="41"/>
  <c r="CS24" i="43" s="1"/>
  <c r="DA24" i="43" s="1"/>
  <c r="DB24" i="43" s="1"/>
  <c r="BI137" i="41"/>
  <c r="BQ137" i="41" s="1"/>
  <c r="BR137" i="41" s="1"/>
  <c r="BI155" i="41"/>
  <c r="BR155" i="41" l="1"/>
  <c r="CH156" i="41"/>
  <c r="CH161" i="41" s="1"/>
  <c r="BT161" i="41" s="1"/>
  <c r="C169" i="41" s="1"/>
  <c r="D169" i="41" s="1"/>
  <c r="F9" i="44" s="1"/>
  <c r="DX29" i="43"/>
  <c r="DX30" i="43" s="1"/>
  <c r="DX33" i="43" s="1"/>
  <c r="DV33" i="43"/>
  <c r="DF33" i="43" s="1"/>
  <c r="E47" i="43" s="1"/>
  <c r="G47" i="43" s="1"/>
  <c r="G10" i="44" s="1"/>
  <c r="CQ25" i="43"/>
  <c r="CQ30" i="43" s="1"/>
  <c r="CS26" i="43"/>
  <c r="BI156" i="41"/>
  <c r="BY24" i="43" s="1"/>
  <c r="CG24" i="43" s="1"/>
  <c r="CH24" i="43" s="1"/>
  <c r="D46" i="43" l="1"/>
  <c r="DC33" i="43"/>
  <c r="BR156" i="41"/>
  <c r="BR161" i="41" s="1"/>
  <c r="BD161" i="41" s="1"/>
  <c r="C168" i="41" s="1"/>
  <c r="D168" i="41" s="1"/>
  <c r="F8" i="44" s="1"/>
  <c r="DA26" i="43"/>
  <c r="DB26" i="43" s="1"/>
  <c r="DC26" i="43"/>
  <c r="DD26" i="43" s="1"/>
  <c r="CS25" i="43"/>
  <c r="CY25" i="43"/>
  <c r="BY26" i="43"/>
  <c r="BW25" i="43"/>
  <c r="BW30" i="43" s="1"/>
  <c r="BE21" i="43"/>
  <c r="BE19" i="43"/>
  <c r="BE18" i="43"/>
  <c r="BE16" i="43"/>
  <c r="BE15" i="43"/>
  <c r="BE12" i="43"/>
  <c r="BE10" i="43"/>
  <c r="BE7" i="43"/>
  <c r="AS154" i="41"/>
  <c r="AS152" i="41"/>
  <c r="AS150" i="41"/>
  <c r="AS148" i="41"/>
  <c r="AS146" i="41"/>
  <c r="AS145" i="41"/>
  <c r="AS144" i="41"/>
  <c r="AS143" i="41"/>
  <c r="AS142" i="41"/>
  <c r="AS140" i="41"/>
  <c r="AS136" i="41"/>
  <c r="AS135" i="41"/>
  <c r="AS134" i="41"/>
  <c r="AS133" i="41"/>
  <c r="AS132" i="41"/>
  <c r="AS130" i="41"/>
  <c r="AS129" i="41"/>
  <c r="AS128" i="41"/>
  <c r="AS127" i="41"/>
  <c r="AS126" i="41"/>
  <c r="AS125" i="41"/>
  <c r="AS124" i="41"/>
  <c r="AS122" i="41"/>
  <c r="AS121" i="41"/>
  <c r="AS120" i="41"/>
  <c r="AS119" i="41"/>
  <c r="AS118" i="41"/>
  <c r="AS117" i="41"/>
  <c r="AS116" i="41"/>
  <c r="AS115" i="41"/>
  <c r="AS114" i="41"/>
  <c r="AS113" i="41"/>
  <c r="AS111" i="41"/>
  <c r="AS109" i="41"/>
  <c r="AS108" i="41"/>
  <c r="AS107" i="41"/>
  <c r="AS106" i="41"/>
  <c r="AS105" i="41"/>
  <c r="AS104" i="41"/>
  <c r="AS103" i="41"/>
  <c r="AS102" i="41"/>
  <c r="AS101" i="41"/>
  <c r="AS100" i="41"/>
  <c r="AS96" i="41"/>
  <c r="AS93" i="41"/>
  <c r="AS91" i="41"/>
  <c r="AS90" i="41"/>
  <c r="AS89" i="41"/>
  <c r="AS88" i="41"/>
  <c r="AS87" i="41"/>
  <c r="AS86" i="41"/>
  <c r="AS85" i="41"/>
  <c r="AS84" i="41"/>
  <c r="AS83" i="41"/>
  <c r="AS82" i="41"/>
  <c r="AS79" i="41"/>
  <c r="AS78" i="41"/>
  <c r="AS76" i="41"/>
  <c r="AS74" i="41"/>
  <c r="AS71" i="41"/>
  <c r="AS70" i="41"/>
  <c r="AS69" i="41"/>
  <c r="AS66" i="41"/>
  <c r="AS65" i="41"/>
  <c r="AS64" i="41"/>
  <c r="AS62" i="41"/>
  <c r="AS60" i="41"/>
  <c r="AS59" i="41"/>
  <c r="AS58" i="41"/>
  <c r="AS57" i="41"/>
  <c r="AS54" i="41"/>
  <c r="AS52" i="41"/>
  <c r="AS51" i="41"/>
  <c r="AS49" i="41"/>
  <c r="AS48" i="41"/>
  <c r="AS46" i="41"/>
  <c r="AS43" i="41"/>
  <c r="AS40" i="41"/>
  <c r="AS37" i="41"/>
  <c r="AS34" i="41"/>
  <c r="AS32" i="41"/>
  <c r="AS30" i="41"/>
  <c r="AS29" i="41"/>
  <c r="AS27" i="41"/>
  <c r="AS23" i="41"/>
  <c r="BA23" i="41" s="1"/>
  <c r="BB23" i="41" s="1"/>
  <c r="AS22" i="41"/>
  <c r="AS19" i="41"/>
  <c r="BA19" i="41" s="1"/>
  <c r="BB19" i="41" s="1"/>
  <c r="AS18" i="41"/>
  <c r="AS17" i="41"/>
  <c r="BA17" i="41" s="1"/>
  <c r="BB17" i="41" s="1"/>
  <c r="AS15" i="41"/>
  <c r="BA15" i="41" s="1"/>
  <c r="BB15" i="41" s="1"/>
  <c r="AS14" i="41"/>
  <c r="AS13" i="41"/>
  <c r="BA13" i="41" s="1"/>
  <c r="BB13" i="41" s="1"/>
  <c r="BA66" i="41" l="1"/>
  <c r="BB66" i="41" s="1"/>
  <c r="BA122" i="41"/>
  <c r="BB122" i="41" s="1"/>
  <c r="BA22" i="41"/>
  <c r="BB22" i="41" s="1"/>
  <c r="BA40" i="41"/>
  <c r="BB40" i="41" s="1"/>
  <c r="BA57" i="41"/>
  <c r="BB57" i="41" s="1"/>
  <c r="BA69" i="41"/>
  <c r="BB69" i="41" s="1"/>
  <c r="BA83" i="41"/>
  <c r="BB83" i="41" s="1"/>
  <c r="BA91" i="41"/>
  <c r="BB91" i="41" s="1"/>
  <c r="BA105" i="41"/>
  <c r="BB105" i="41" s="1"/>
  <c r="BA115" i="41"/>
  <c r="BB115" i="41" s="1"/>
  <c r="BA124" i="41"/>
  <c r="BB124" i="41" s="1"/>
  <c r="BA133" i="41"/>
  <c r="BB133" i="41" s="1"/>
  <c r="BA145" i="41"/>
  <c r="BB145" i="41" s="1"/>
  <c r="BA82" i="41"/>
  <c r="BB82" i="41" s="1"/>
  <c r="BA144" i="41"/>
  <c r="BB144" i="41" s="1"/>
  <c r="BA43" i="41"/>
  <c r="BB43" i="41" s="1"/>
  <c r="BA58" i="41"/>
  <c r="BB58" i="41" s="1"/>
  <c r="BA70" i="41"/>
  <c r="BB70" i="41" s="1"/>
  <c r="BA84" i="41"/>
  <c r="BB84" i="41" s="1"/>
  <c r="BA93" i="41"/>
  <c r="BB93" i="41" s="1"/>
  <c r="BA106" i="41"/>
  <c r="BB106" i="41" s="1"/>
  <c r="BA116" i="41"/>
  <c r="BB116" i="41" s="1"/>
  <c r="BA125" i="41"/>
  <c r="BB125" i="41" s="1"/>
  <c r="BA134" i="41"/>
  <c r="BB134" i="41" s="1"/>
  <c r="BA146" i="41"/>
  <c r="BB146" i="41" s="1"/>
  <c r="BA104" i="41"/>
  <c r="BB104" i="41" s="1"/>
  <c r="BA46" i="41"/>
  <c r="BB46" i="41" s="1"/>
  <c r="BA71" i="41"/>
  <c r="BB71" i="41" s="1"/>
  <c r="BA85" i="41"/>
  <c r="BB85" i="41" s="1"/>
  <c r="BA96" i="41"/>
  <c r="BB96" i="41" s="1"/>
  <c r="BA107" i="41"/>
  <c r="BB107" i="41" s="1"/>
  <c r="BA117" i="41"/>
  <c r="BB117" i="41" s="1"/>
  <c r="BA126" i="41"/>
  <c r="BB126" i="41" s="1"/>
  <c r="BA135" i="41"/>
  <c r="BB135" i="41" s="1"/>
  <c r="BA148" i="41"/>
  <c r="BB148" i="41" s="1"/>
  <c r="BB27" i="41"/>
  <c r="BA27" i="41"/>
  <c r="BA59" i="41"/>
  <c r="BB59" i="41" s="1"/>
  <c r="BA14" i="41"/>
  <c r="BB14" i="41" s="1"/>
  <c r="BA29" i="41"/>
  <c r="BB29" i="41" s="1"/>
  <c r="BA48" i="41"/>
  <c r="BB48" i="41" s="1"/>
  <c r="BA60" i="41"/>
  <c r="BB60" i="41" s="1"/>
  <c r="BB74" i="41"/>
  <c r="BA74" i="41"/>
  <c r="BA86" i="41"/>
  <c r="BB86" i="41" s="1"/>
  <c r="BA100" i="41"/>
  <c r="BB100" i="41" s="1"/>
  <c r="BA108" i="41"/>
  <c r="BB108" i="41" s="1"/>
  <c r="BA118" i="41"/>
  <c r="BB118" i="41" s="1"/>
  <c r="BB127" i="41"/>
  <c r="BA127" i="41"/>
  <c r="BA136" i="41"/>
  <c r="BB136" i="41" s="1"/>
  <c r="BA150" i="41"/>
  <c r="BB150" i="41" s="1"/>
  <c r="BA54" i="41"/>
  <c r="BB54" i="41" s="1"/>
  <c r="BA114" i="41"/>
  <c r="BB114" i="41" s="1"/>
  <c r="BB49" i="41"/>
  <c r="BA49" i="41"/>
  <c r="BA62" i="41"/>
  <c r="BB62" i="41" s="1"/>
  <c r="BA76" i="41"/>
  <c r="BB76" i="41" s="1"/>
  <c r="BB87" i="41"/>
  <c r="BA87" i="41"/>
  <c r="BA101" i="41"/>
  <c r="BB101" i="41" s="1"/>
  <c r="BA109" i="41"/>
  <c r="BB109" i="41" s="1"/>
  <c r="BA119" i="41"/>
  <c r="BB119" i="41" s="1"/>
  <c r="BA128" i="41"/>
  <c r="BB128" i="41" s="1"/>
  <c r="BB140" i="41"/>
  <c r="BA140" i="41"/>
  <c r="BA152" i="41"/>
  <c r="BB152" i="41" s="1"/>
  <c r="BA37" i="41"/>
  <c r="BB37" i="41" s="1"/>
  <c r="BB30" i="41"/>
  <c r="BA30" i="41"/>
  <c r="BA32" i="41"/>
  <c r="BB32" i="41" s="1"/>
  <c r="BA64" i="41"/>
  <c r="BB64" i="41" s="1"/>
  <c r="BA88" i="41"/>
  <c r="BB88" i="41" s="1"/>
  <c r="BA102" i="41"/>
  <c r="BB102" i="41" s="1"/>
  <c r="BB111" i="41"/>
  <c r="BA111" i="41"/>
  <c r="BA120" i="41"/>
  <c r="BB120" i="41" s="1"/>
  <c r="BA129" i="41"/>
  <c r="BB129" i="41" s="1"/>
  <c r="BB142" i="41"/>
  <c r="BA142" i="41"/>
  <c r="BA154" i="41"/>
  <c r="BB154" i="41" s="1"/>
  <c r="BA90" i="41"/>
  <c r="BB90" i="41" s="1"/>
  <c r="BA132" i="41"/>
  <c r="BB132" i="41" s="1"/>
  <c r="BA51" i="41"/>
  <c r="BB51" i="41" s="1"/>
  <c r="BB78" i="41"/>
  <c r="BA78" i="41"/>
  <c r="BA18" i="41"/>
  <c r="BB18" i="41" s="1"/>
  <c r="BA34" i="41"/>
  <c r="BB34" i="41" s="1"/>
  <c r="BB52" i="41"/>
  <c r="BA52" i="41"/>
  <c r="BA65" i="41"/>
  <c r="BB65" i="41" s="1"/>
  <c r="BA79" i="41"/>
  <c r="BB79" i="41" s="1"/>
  <c r="BA89" i="41"/>
  <c r="BB89" i="41" s="1"/>
  <c r="BA103" i="41"/>
  <c r="BB103" i="41" s="1"/>
  <c r="BB113" i="41"/>
  <c r="BA113" i="41"/>
  <c r="BA121" i="41"/>
  <c r="BB121" i="41" s="1"/>
  <c r="BA130" i="41"/>
  <c r="BB130" i="41" s="1"/>
  <c r="BB143" i="41"/>
  <c r="BA143" i="41"/>
  <c r="D45" i="43"/>
  <c r="CI33" i="43"/>
  <c r="BM15" i="43"/>
  <c r="BN15" i="43" s="1"/>
  <c r="BO15" i="43"/>
  <c r="BP15" i="43" s="1"/>
  <c r="BO21" i="43"/>
  <c r="BP21" i="43" s="1"/>
  <c r="BM21" i="43"/>
  <c r="BN21" i="43" s="1"/>
  <c r="BO16" i="43"/>
  <c r="BP16" i="43" s="1"/>
  <c r="BM16" i="43"/>
  <c r="BN16" i="43" s="1"/>
  <c r="BO10" i="43"/>
  <c r="BP10" i="43" s="1"/>
  <c r="BM10" i="43"/>
  <c r="BN10" i="43" s="1"/>
  <c r="BM18" i="43"/>
  <c r="BN18" i="43" s="1"/>
  <c r="BO18" i="43"/>
  <c r="BP18" i="43" s="1"/>
  <c r="BO7" i="43"/>
  <c r="BP7" i="43" s="1"/>
  <c r="BM7" i="43"/>
  <c r="BN7" i="43" s="1"/>
  <c r="BO12" i="43"/>
  <c r="BP12" i="43" s="1"/>
  <c r="BM12" i="43"/>
  <c r="BN12" i="43" s="1"/>
  <c r="BO19" i="43"/>
  <c r="BP19" i="43" s="1"/>
  <c r="BM19" i="43"/>
  <c r="BN19" i="43" s="1"/>
  <c r="DA25" i="43"/>
  <c r="DB25" i="43" s="1"/>
  <c r="DC25" i="43"/>
  <c r="DD25" i="43" s="1"/>
  <c r="CS27" i="43"/>
  <c r="BY25" i="43"/>
  <c r="BY27" i="43" s="1"/>
  <c r="CE25" i="43"/>
  <c r="CG26" i="43"/>
  <c r="CH26" i="43" s="1"/>
  <c r="CI26" i="43"/>
  <c r="CJ26" i="43" s="1"/>
  <c r="BE22" i="43"/>
  <c r="BM22" i="43" s="1"/>
  <c r="BN22" i="43" s="1"/>
  <c r="AS97" i="41"/>
  <c r="AS137" i="41"/>
  <c r="AS155" i="41"/>
  <c r="BA137" i="41" l="1"/>
  <c r="BB137" i="41" s="1"/>
  <c r="BA97" i="41"/>
  <c r="BB97" i="41" s="1"/>
  <c r="BB155" i="41" s="1"/>
  <c r="BB156" i="41" s="1"/>
  <c r="BB161" i="41" s="1"/>
  <c r="AN161" i="41" s="1"/>
  <c r="C167" i="41" s="1"/>
  <c r="D167" i="41" s="1"/>
  <c r="F7" i="44" s="1"/>
  <c r="DC27" i="43"/>
  <c r="DD27" i="43" s="1"/>
  <c r="DD29" i="43" s="1"/>
  <c r="DD30" i="43" s="1"/>
  <c r="DD33" i="43" s="1"/>
  <c r="DA27" i="43"/>
  <c r="DB27" i="43" s="1"/>
  <c r="DB33" i="43" s="1"/>
  <c r="CL33" i="43" s="1"/>
  <c r="E46" i="43" s="1"/>
  <c r="G46" i="43" s="1"/>
  <c r="G9" i="44" s="1"/>
  <c r="CI27" i="43"/>
  <c r="CJ27" i="43" s="1"/>
  <c r="CG27" i="43"/>
  <c r="CH27" i="43" s="1"/>
  <c r="CI25" i="43"/>
  <c r="CJ25" i="43" s="1"/>
  <c r="CG25" i="43"/>
  <c r="CH25" i="43" s="1"/>
  <c r="AS156" i="41"/>
  <c r="BE24" i="43" s="1"/>
  <c r="BM24" i="43" s="1"/>
  <c r="BN24" i="43" s="1"/>
  <c r="CH33" i="43" l="1"/>
  <c r="CJ29" i="43"/>
  <c r="CJ30" i="43" s="1"/>
  <c r="CJ33" i="43" s="1"/>
  <c r="BE26" i="43"/>
  <c r="BC25" i="43"/>
  <c r="BC30" i="43" s="1"/>
  <c r="D44" i="43" l="1"/>
  <c r="BO33" i="43"/>
  <c r="BR33" i="43"/>
  <c r="E45" i="43" s="1"/>
  <c r="G45" i="43" s="1"/>
  <c r="G8" i="44" s="1"/>
  <c r="BC28" i="43"/>
  <c r="BK25" i="43"/>
  <c r="BM26" i="43"/>
  <c r="BN26" i="43" s="1"/>
  <c r="BO26" i="43"/>
  <c r="BP26" i="43" s="1"/>
  <c r="BE25" i="43"/>
  <c r="BE27" i="43" l="1"/>
  <c r="BO25" i="43"/>
  <c r="BP25" i="43" s="1"/>
  <c r="BM25" i="43"/>
  <c r="BN25" i="43" s="1"/>
  <c r="AK21" i="43"/>
  <c r="AK19" i="43"/>
  <c r="AK18" i="43"/>
  <c r="AK16" i="43"/>
  <c r="AK15" i="43"/>
  <c r="AK12" i="43"/>
  <c r="AK10" i="43"/>
  <c r="AK7" i="43"/>
  <c r="AC154" i="41"/>
  <c r="AC152" i="41"/>
  <c r="AK152" i="41" s="1"/>
  <c r="AL152" i="41" s="1"/>
  <c r="AC150" i="41"/>
  <c r="AK150" i="41" s="1"/>
  <c r="AL150" i="41" s="1"/>
  <c r="AC148" i="41"/>
  <c r="AK148" i="41" s="1"/>
  <c r="AL148" i="41" s="1"/>
  <c r="AC146" i="41"/>
  <c r="AK146" i="41" s="1"/>
  <c r="AL146" i="41" s="1"/>
  <c r="AC145" i="41"/>
  <c r="AK145" i="41" s="1"/>
  <c r="AL145" i="41" s="1"/>
  <c r="AC144" i="41"/>
  <c r="AK144" i="41" s="1"/>
  <c r="AL144" i="41" s="1"/>
  <c r="AC143" i="41"/>
  <c r="AK143" i="41" s="1"/>
  <c r="AL143" i="41" s="1"/>
  <c r="AC142" i="41"/>
  <c r="AK142" i="41" s="1"/>
  <c r="AL142" i="41" s="1"/>
  <c r="AC140" i="41"/>
  <c r="AC136" i="41"/>
  <c r="AC135" i="41"/>
  <c r="AC134" i="41"/>
  <c r="AC133" i="41"/>
  <c r="AC132" i="41"/>
  <c r="AC130" i="41"/>
  <c r="AC129" i="41"/>
  <c r="AC128" i="41"/>
  <c r="AC127" i="41"/>
  <c r="AC126" i="41"/>
  <c r="AC125" i="41"/>
  <c r="AC124" i="41"/>
  <c r="AC122" i="41"/>
  <c r="AC121" i="41"/>
  <c r="AC120" i="41"/>
  <c r="AC119" i="41"/>
  <c r="AC118" i="41"/>
  <c r="AC117" i="41"/>
  <c r="AC116" i="41"/>
  <c r="AC115" i="41"/>
  <c r="AC114" i="41"/>
  <c r="AC113" i="41"/>
  <c r="AC111" i="41"/>
  <c r="AC109" i="41"/>
  <c r="AC108" i="41"/>
  <c r="AC107" i="41"/>
  <c r="AC106" i="41"/>
  <c r="AC105" i="41"/>
  <c r="AC104" i="41"/>
  <c r="AC103" i="41"/>
  <c r="AC102" i="41"/>
  <c r="AC101" i="41"/>
  <c r="AC100" i="41"/>
  <c r="AC96" i="41"/>
  <c r="AC93" i="41"/>
  <c r="AC91" i="41"/>
  <c r="AC90" i="41"/>
  <c r="AC89" i="41"/>
  <c r="AC88" i="41"/>
  <c r="AC87" i="41"/>
  <c r="AC86" i="41"/>
  <c r="AC85" i="41"/>
  <c r="AC84" i="41"/>
  <c r="AC83" i="41"/>
  <c r="AC82" i="41"/>
  <c r="AC79" i="41"/>
  <c r="AC78" i="41"/>
  <c r="AC76" i="41"/>
  <c r="AC74" i="41"/>
  <c r="AC71" i="41"/>
  <c r="AC70" i="41"/>
  <c r="AC69" i="41"/>
  <c r="AC66" i="41"/>
  <c r="AC65" i="41"/>
  <c r="AC64" i="41"/>
  <c r="AC62" i="41"/>
  <c r="AC60" i="41"/>
  <c r="AC59" i="41"/>
  <c r="AC58" i="41"/>
  <c r="AC57" i="41"/>
  <c r="AC54" i="41"/>
  <c r="AC52" i="41"/>
  <c r="AC51" i="41"/>
  <c r="AC49" i="41"/>
  <c r="AC48" i="41"/>
  <c r="AC46" i="41"/>
  <c r="AC43" i="41"/>
  <c r="AC40" i="41"/>
  <c r="AC37" i="41"/>
  <c r="AC34" i="41"/>
  <c r="AC32" i="41"/>
  <c r="AC30" i="41"/>
  <c r="AC29" i="41"/>
  <c r="AC27" i="41"/>
  <c r="AC23" i="41"/>
  <c r="AC22" i="41"/>
  <c r="AC19" i="41"/>
  <c r="AC18" i="41"/>
  <c r="AC17" i="41"/>
  <c r="AC15" i="41"/>
  <c r="AK15" i="41" s="1"/>
  <c r="AL15" i="41" s="1"/>
  <c r="AC14" i="41"/>
  <c r="AC13" i="41"/>
  <c r="AK93" i="41" l="1"/>
  <c r="AL93" i="41" s="1"/>
  <c r="AK134" i="41"/>
  <c r="AL134" i="41" s="1"/>
  <c r="AK46" i="41"/>
  <c r="AL46" i="41" s="1"/>
  <c r="AK59" i="41"/>
  <c r="AL59" i="41" s="1"/>
  <c r="AK71" i="41"/>
  <c r="AL71" i="41" s="1"/>
  <c r="AK85" i="41"/>
  <c r="AL85" i="41" s="1"/>
  <c r="AK96" i="41"/>
  <c r="AL96" i="41" s="1"/>
  <c r="AK107" i="41"/>
  <c r="AL107" i="41" s="1"/>
  <c r="AK117" i="41"/>
  <c r="AL117" i="41" s="1"/>
  <c r="AK126" i="41"/>
  <c r="AL126" i="41" s="1"/>
  <c r="AK135" i="41"/>
  <c r="AL135" i="41" s="1"/>
  <c r="AK43" i="41"/>
  <c r="AL43" i="41" s="1"/>
  <c r="AK125" i="41"/>
  <c r="AL125" i="41" s="1"/>
  <c r="AK14" i="41"/>
  <c r="AL14" i="41" s="1"/>
  <c r="AK48" i="41"/>
  <c r="AL48" i="41" s="1"/>
  <c r="AK60" i="41"/>
  <c r="AL60" i="41" s="1"/>
  <c r="AK74" i="41"/>
  <c r="AL74" i="41" s="1"/>
  <c r="AK86" i="41"/>
  <c r="AL86" i="41" s="1"/>
  <c r="AK100" i="41"/>
  <c r="AL100" i="41" s="1"/>
  <c r="AK108" i="41"/>
  <c r="AL108" i="41" s="1"/>
  <c r="AK118" i="41"/>
  <c r="AL118" i="41" s="1"/>
  <c r="AK127" i="41"/>
  <c r="AL127" i="41" s="1"/>
  <c r="AK136" i="41"/>
  <c r="AL136" i="41" s="1"/>
  <c r="AK58" i="41"/>
  <c r="AL58" i="41" s="1"/>
  <c r="AK76" i="41"/>
  <c r="AL76" i="41" s="1"/>
  <c r="AK87" i="41"/>
  <c r="AL87" i="41" s="1"/>
  <c r="AK101" i="41"/>
  <c r="AL101" i="41" s="1"/>
  <c r="AK109" i="41"/>
  <c r="AL109" i="41" s="1"/>
  <c r="AK119" i="41"/>
  <c r="AL119" i="41" s="1"/>
  <c r="AK128" i="41"/>
  <c r="AL128" i="41" s="1"/>
  <c r="AK140" i="41"/>
  <c r="AL140" i="41" s="1"/>
  <c r="AK84" i="41"/>
  <c r="AL84" i="41" s="1"/>
  <c r="AK106" i="41"/>
  <c r="AL106" i="41" s="1"/>
  <c r="AK27" i="41"/>
  <c r="AL27" i="41" s="1"/>
  <c r="AK62" i="41"/>
  <c r="AL62" i="41" s="1"/>
  <c r="AK17" i="41"/>
  <c r="AL17" i="41" s="1"/>
  <c r="AK32" i="41"/>
  <c r="AL32" i="41" s="1"/>
  <c r="AK51" i="41"/>
  <c r="AL51" i="41" s="1"/>
  <c r="AK64" i="41"/>
  <c r="AL64" i="41" s="1"/>
  <c r="AK78" i="41"/>
  <c r="AL78" i="41" s="1"/>
  <c r="AK88" i="41"/>
  <c r="AL88" i="41" s="1"/>
  <c r="AK102" i="41"/>
  <c r="AL102" i="41" s="1"/>
  <c r="AK111" i="41"/>
  <c r="AL111" i="41" s="1"/>
  <c r="AK120" i="41"/>
  <c r="AL120" i="41" s="1"/>
  <c r="AK129" i="41"/>
  <c r="AL129" i="41" s="1"/>
  <c r="AK154" i="41"/>
  <c r="AL154" i="41"/>
  <c r="AK29" i="41"/>
  <c r="AL29" i="41" s="1"/>
  <c r="AK52" i="41"/>
  <c r="AL52" i="41" s="1"/>
  <c r="AK65" i="41"/>
  <c r="AL65" i="41" s="1"/>
  <c r="AK79" i="41"/>
  <c r="AL79" i="41" s="1"/>
  <c r="AK89" i="41"/>
  <c r="AL89" i="41" s="1"/>
  <c r="AK103" i="41"/>
  <c r="AL103" i="41" s="1"/>
  <c r="AK113" i="41"/>
  <c r="AL113" i="41" s="1"/>
  <c r="AK121" i="41"/>
  <c r="AL121" i="41" s="1"/>
  <c r="AK130" i="41"/>
  <c r="AL130" i="41" s="1"/>
  <c r="AK70" i="41"/>
  <c r="AL70" i="41" s="1"/>
  <c r="AK116" i="41"/>
  <c r="AL116" i="41" s="1"/>
  <c r="AK13" i="41"/>
  <c r="AL13" i="41" s="1"/>
  <c r="AK49" i="41"/>
  <c r="AL49" i="41" s="1"/>
  <c r="AK19" i="41"/>
  <c r="AL19" i="41" s="1"/>
  <c r="AK37" i="41"/>
  <c r="AL37" i="41" s="1"/>
  <c r="AK54" i="41"/>
  <c r="AL54" i="41" s="1"/>
  <c r="AK66" i="41"/>
  <c r="AL66" i="41" s="1"/>
  <c r="AK82" i="41"/>
  <c r="AL82" i="41" s="1"/>
  <c r="AK90" i="41"/>
  <c r="AL90" i="41" s="1"/>
  <c r="AK104" i="41"/>
  <c r="AL104" i="41" s="1"/>
  <c r="AK114" i="41"/>
  <c r="AL114" i="41" s="1"/>
  <c r="AK122" i="41"/>
  <c r="AL122" i="41" s="1"/>
  <c r="AK132" i="41"/>
  <c r="AL132" i="41" s="1"/>
  <c r="AK23" i="41"/>
  <c r="AL23" i="41" s="1"/>
  <c r="AK30" i="41"/>
  <c r="AL30" i="41" s="1"/>
  <c r="AK18" i="41"/>
  <c r="AL18" i="41" s="1"/>
  <c r="AK34" i="41"/>
  <c r="AL34" i="41" s="1"/>
  <c r="AK22" i="41"/>
  <c r="AL22" i="41" s="1"/>
  <c r="AK40" i="41"/>
  <c r="AL40" i="41" s="1"/>
  <c r="AK57" i="41"/>
  <c r="AL57" i="41" s="1"/>
  <c r="AK69" i="41"/>
  <c r="AL69" i="41" s="1"/>
  <c r="AK83" i="41"/>
  <c r="AL83" i="41" s="1"/>
  <c r="AK91" i="41"/>
  <c r="AL91" i="41" s="1"/>
  <c r="AK105" i="41"/>
  <c r="AL105" i="41" s="1"/>
  <c r="AK115" i="41"/>
  <c r="AL115" i="41" s="1"/>
  <c r="AK124" i="41"/>
  <c r="AL124" i="41" s="1"/>
  <c r="AK133" i="41"/>
  <c r="AL133" i="41" s="1"/>
  <c r="AU15" i="43"/>
  <c r="AV15" i="43" s="1"/>
  <c r="AS15" i="43"/>
  <c r="AT15" i="43" s="1"/>
  <c r="AU21" i="43"/>
  <c r="AV21" i="43" s="1"/>
  <c r="AS21" i="43"/>
  <c r="AT21" i="43" s="1"/>
  <c r="AU16" i="43"/>
  <c r="AV16" i="43" s="1"/>
  <c r="AS16" i="43"/>
  <c r="AT16" i="43" s="1"/>
  <c r="AU18" i="43"/>
  <c r="AV18" i="43" s="1"/>
  <c r="AS18" i="43"/>
  <c r="AT18" i="43" s="1"/>
  <c r="AK22" i="43"/>
  <c r="AS22" i="43" s="1"/>
  <c r="AT22" i="43" s="1"/>
  <c r="AU7" i="43"/>
  <c r="AV7" i="43" s="1"/>
  <c r="AS7" i="43"/>
  <c r="AT7" i="43" s="1"/>
  <c r="AU10" i="43"/>
  <c r="AV10" i="43" s="1"/>
  <c r="AS10" i="43"/>
  <c r="AT10" i="43" s="1"/>
  <c r="AS12" i="43"/>
  <c r="AT12" i="43" s="1"/>
  <c r="AU12" i="43"/>
  <c r="AV12" i="43" s="1"/>
  <c r="AS19" i="43"/>
  <c r="AT19" i="43" s="1"/>
  <c r="AU19" i="43"/>
  <c r="AV19" i="43" s="1"/>
  <c r="BO27" i="43"/>
  <c r="BP27" i="43" s="1"/>
  <c r="BP29" i="43" s="1"/>
  <c r="BP30" i="43" s="1"/>
  <c r="BP33" i="43" s="1"/>
  <c r="BM27" i="43"/>
  <c r="BN27" i="43" s="1"/>
  <c r="BN33" i="43" s="1"/>
  <c r="AC97" i="41"/>
  <c r="AC137" i="41"/>
  <c r="AC155" i="41"/>
  <c r="AL137" i="41" l="1"/>
  <c r="AK137" i="41"/>
  <c r="AK97" i="41"/>
  <c r="AL97" i="41" s="1"/>
  <c r="AL155" i="41" s="1"/>
  <c r="AL156" i="41" s="1"/>
  <c r="AL161" i="41" s="1"/>
  <c r="X161" i="41" s="1"/>
  <c r="C166" i="41" s="1"/>
  <c r="D166" i="41" s="1"/>
  <c r="F6" i="44" s="1"/>
  <c r="AX33" i="43"/>
  <c r="E44" i="43" s="1"/>
  <c r="G44" i="43" s="1"/>
  <c r="G7" i="44" s="1"/>
  <c r="AC156" i="41"/>
  <c r="AK24" i="43" s="1"/>
  <c r="AS24" i="43" s="1"/>
  <c r="AT24" i="43" s="1"/>
  <c r="AK26" i="43" l="1"/>
  <c r="AI25" i="43"/>
  <c r="AI30" i="43" s="1"/>
  <c r="L21" i="43"/>
  <c r="Q19" i="43"/>
  <c r="Q18" i="43"/>
  <c r="Q16" i="43"/>
  <c r="Q15" i="43"/>
  <c r="Q12" i="43"/>
  <c r="Q10" i="43"/>
  <c r="M154" i="41"/>
  <c r="M152" i="41"/>
  <c r="M150" i="41"/>
  <c r="M148" i="41"/>
  <c r="M146" i="41"/>
  <c r="M145" i="41"/>
  <c r="M144" i="41"/>
  <c r="M143" i="41"/>
  <c r="M142" i="41"/>
  <c r="M140" i="41"/>
  <c r="M136" i="41"/>
  <c r="M135" i="41"/>
  <c r="M134" i="41"/>
  <c r="M133" i="41"/>
  <c r="M132" i="41"/>
  <c r="M130" i="41"/>
  <c r="M129" i="41"/>
  <c r="M128" i="41"/>
  <c r="M127" i="41"/>
  <c r="M126" i="41"/>
  <c r="M125" i="41"/>
  <c r="M124" i="41"/>
  <c r="M122" i="41"/>
  <c r="M121" i="41"/>
  <c r="M120" i="41"/>
  <c r="M119" i="41"/>
  <c r="M118" i="41"/>
  <c r="M117" i="41"/>
  <c r="M116" i="41"/>
  <c r="M115" i="41"/>
  <c r="M114" i="41"/>
  <c r="M113" i="41"/>
  <c r="M111" i="41"/>
  <c r="M109" i="41"/>
  <c r="M108" i="41"/>
  <c r="M107" i="41"/>
  <c r="M106" i="41"/>
  <c r="M105" i="41"/>
  <c r="M104" i="41"/>
  <c r="M103" i="41"/>
  <c r="M102" i="41"/>
  <c r="M101" i="41"/>
  <c r="M100" i="41"/>
  <c r="M96" i="41"/>
  <c r="M93" i="41"/>
  <c r="M91" i="41"/>
  <c r="M90" i="41"/>
  <c r="M89" i="41"/>
  <c r="M88" i="41"/>
  <c r="M87" i="41"/>
  <c r="M86" i="41"/>
  <c r="M85" i="41"/>
  <c r="M84" i="41"/>
  <c r="M83" i="41"/>
  <c r="M82" i="41"/>
  <c r="M79" i="41"/>
  <c r="M78" i="41"/>
  <c r="M76" i="41"/>
  <c r="M74" i="41"/>
  <c r="M71" i="41"/>
  <c r="M70" i="41"/>
  <c r="M69" i="41"/>
  <c r="M66" i="41"/>
  <c r="M65" i="41"/>
  <c r="M64" i="41"/>
  <c r="M62" i="41"/>
  <c r="M60" i="41"/>
  <c r="M59" i="41"/>
  <c r="M58" i="41"/>
  <c r="M57" i="41"/>
  <c r="M54" i="41"/>
  <c r="M52" i="41"/>
  <c r="M51" i="41"/>
  <c r="M49" i="41"/>
  <c r="M48" i="41"/>
  <c r="M46" i="41"/>
  <c r="M43" i="41"/>
  <c r="M40" i="41"/>
  <c r="M37" i="41"/>
  <c r="M34" i="41"/>
  <c r="M32" i="41"/>
  <c r="M30" i="41"/>
  <c r="M29" i="41"/>
  <c r="M27" i="41"/>
  <c r="M23" i="41"/>
  <c r="M22" i="41"/>
  <c r="M19" i="41"/>
  <c r="M18" i="41"/>
  <c r="M17" i="41"/>
  <c r="M15" i="41"/>
  <c r="M14" i="41"/>
  <c r="M13" i="41"/>
  <c r="U78" i="41" l="1"/>
  <c r="V78" i="41"/>
  <c r="U66" i="41"/>
  <c r="V66" i="41" s="1"/>
  <c r="U90" i="41"/>
  <c r="V90" i="41" s="1"/>
  <c r="U104" i="41"/>
  <c r="V104" i="41" s="1"/>
  <c r="U114" i="41"/>
  <c r="V114" i="41" s="1"/>
  <c r="U122" i="41"/>
  <c r="V122" i="41" s="1"/>
  <c r="U132" i="41"/>
  <c r="V132" i="41" s="1"/>
  <c r="U144" i="41"/>
  <c r="V144" i="41" s="1"/>
  <c r="U22" i="41"/>
  <c r="V22" i="41"/>
  <c r="U40" i="41"/>
  <c r="V40" i="41" s="1"/>
  <c r="U57" i="41"/>
  <c r="V57" i="41" s="1"/>
  <c r="U69" i="41"/>
  <c r="V69" i="41" s="1"/>
  <c r="U83" i="41"/>
  <c r="V83" i="41"/>
  <c r="U91" i="41"/>
  <c r="V91" i="41" s="1"/>
  <c r="U105" i="41"/>
  <c r="V105" i="41" s="1"/>
  <c r="U115" i="41"/>
  <c r="V115" i="41" s="1"/>
  <c r="U124" i="41"/>
  <c r="V124" i="41" s="1"/>
  <c r="U133" i="41"/>
  <c r="V133" i="41" s="1"/>
  <c r="U145" i="41"/>
  <c r="V145" i="41" s="1"/>
  <c r="U64" i="41"/>
  <c r="V64" i="41" s="1"/>
  <c r="U54" i="41"/>
  <c r="V54" i="41" s="1"/>
  <c r="U43" i="41"/>
  <c r="V43" i="41" s="1"/>
  <c r="U70" i="41"/>
  <c r="V70" i="41" s="1"/>
  <c r="U106" i="41"/>
  <c r="V106" i="41" s="1"/>
  <c r="U134" i="41"/>
  <c r="V134" i="41"/>
  <c r="U27" i="41"/>
  <c r="V27" i="41" s="1"/>
  <c r="U71" i="41"/>
  <c r="V71" i="41"/>
  <c r="U85" i="41"/>
  <c r="V85" i="41" s="1"/>
  <c r="U96" i="41"/>
  <c r="V96" i="41" s="1"/>
  <c r="U107" i="41"/>
  <c r="V107" i="41" s="1"/>
  <c r="U117" i="41"/>
  <c r="V117" i="41" s="1"/>
  <c r="U126" i="41"/>
  <c r="V126" i="41" s="1"/>
  <c r="U135" i="41"/>
  <c r="V135" i="41"/>
  <c r="U148" i="41"/>
  <c r="V148" i="41" s="1"/>
  <c r="U17" i="41"/>
  <c r="V17" i="41" s="1"/>
  <c r="U19" i="41"/>
  <c r="V19" i="41" s="1"/>
  <c r="U82" i="41"/>
  <c r="V82" i="41" s="1"/>
  <c r="U58" i="41"/>
  <c r="V58" i="41" s="1"/>
  <c r="U93" i="41"/>
  <c r="V93" i="41"/>
  <c r="U125" i="41"/>
  <c r="V125" i="41" s="1"/>
  <c r="U146" i="41"/>
  <c r="V146" i="41" s="1"/>
  <c r="U13" i="41"/>
  <c r="V13" i="41" s="1"/>
  <c r="U59" i="41"/>
  <c r="V59" i="41" s="1"/>
  <c r="U14" i="41"/>
  <c r="V14" i="41"/>
  <c r="U29" i="41"/>
  <c r="V29" i="41" s="1"/>
  <c r="U48" i="41"/>
  <c r="V48" i="41" s="1"/>
  <c r="U60" i="41"/>
  <c r="V60" i="41"/>
  <c r="U74" i="41"/>
  <c r="V74" i="41" s="1"/>
  <c r="U86" i="41"/>
  <c r="V86" i="41"/>
  <c r="U100" i="41"/>
  <c r="V100" i="41" s="1"/>
  <c r="U108" i="41"/>
  <c r="V108" i="41" s="1"/>
  <c r="U118" i="41"/>
  <c r="V118" i="41"/>
  <c r="U127" i="41"/>
  <c r="V127" i="41" s="1"/>
  <c r="U136" i="41"/>
  <c r="V136" i="41" s="1"/>
  <c r="U150" i="41"/>
  <c r="V150" i="41" s="1"/>
  <c r="U51" i="41"/>
  <c r="V51" i="41" s="1"/>
  <c r="U37" i="41"/>
  <c r="V37" i="41" s="1"/>
  <c r="U23" i="41"/>
  <c r="V23" i="41" s="1"/>
  <c r="U84" i="41"/>
  <c r="V84" i="41"/>
  <c r="U116" i="41"/>
  <c r="V116" i="41" s="1"/>
  <c r="U46" i="41"/>
  <c r="V46" i="41"/>
  <c r="U15" i="41"/>
  <c r="V15" i="41" s="1"/>
  <c r="U30" i="41"/>
  <c r="V30" i="41"/>
  <c r="U49" i="41"/>
  <c r="V49" i="41" s="1"/>
  <c r="U62" i="41"/>
  <c r="V62" i="41" s="1"/>
  <c r="U76" i="41"/>
  <c r="V76" i="41" s="1"/>
  <c r="U87" i="41"/>
  <c r="V87" i="41" s="1"/>
  <c r="U101" i="41"/>
  <c r="V101" i="41"/>
  <c r="U109" i="41"/>
  <c r="V109" i="41" s="1"/>
  <c r="U119" i="41"/>
  <c r="V119" i="41" s="1"/>
  <c r="U128" i="41"/>
  <c r="V128" i="41" s="1"/>
  <c r="U140" i="41"/>
  <c r="V140" i="41" s="1"/>
  <c r="U152" i="41"/>
  <c r="V152" i="41" s="1"/>
  <c r="U32" i="41"/>
  <c r="V32" i="41" s="1"/>
  <c r="U88" i="41"/>
  <c r="V88" i="41" s="1"/>
  <c r="U102" i="41"/>
  <c r="V102" i="41" s="1"/>
  <c r="U111" i="41"/>
  <c r="V111" i="41" s="1"/>
  <c r="U120" i="41"/>
  <c r="V120" i="41" s="1"/>
  <c r="U129" i="41"/>
  <c r="V129" i="41" s="1"/>
  <c r="U142" i="41"/>
  <c r="V142" i="41" s="1"/>
  <c r="U154" i="41"/>
  <c r="V154" i="41" s="1"/>
  <c r="D43" i="43"/>
  <c r="AU33" i="43"/>
  <c r="U18" i="41"/>
  <c r="V18" i="41" s="1"/>
  <c r="U34" i="41"/>
  <c r="V34" i="41" s="1"/>
  <c r="U52" i="41"/>
  <c r="V52" i="41" s="1"/>
  <c r="U65" i="41"/>
  <c r="V65" i="41" s="1"/>
  <c r="U79" i="41"/>
  <c r="V79" i="41"/>
  <c r="U89" i="41"/>
  <c r="V89" i="41" s="1"/>
  <c r="U103" i="41"/>
  <c r="V103" i="41"/>
  <c r="U113" i="41"/>
  <c r="V113" i="41" s="1"/>
  <c r="U121" i="41"/>
  <c r="V121" i="41" s="1"/>
  <c r="U130" i="41"/>
  <c r="V130" i="41" s="1"/>
  <c r="U143" i="41"/>
  <c r="V143" i="41"/>
  <c r="AS26" i="43"/>
  <c r="AT26" i="43" s="1"/>
  <c r="AU26" i="43"/>
  <c r="AV26" i="43" s="1"/>
  <c r="AK25" i="43"/>
  <c r="AQ25" i="43"/>
  <c r="Y12" i="43"/>
  <c r="Z12" i="43" s="1"/>
  <c r="AA12" i="43"/>
  <c r="AB12" i="43" s="1"/>
  <c r="Y19" i="43"/>
  <c r="Z19" i="43" s="1"/>
  <c r="AA19" i="43"/>
  <c r="AB19" i="43" s="1"/>
  <c r="Y15" i="43"/>
  <c r="Z15" i="43" s="1"/>
  <c r="AA15" i="43"/>
  <c r="AB15" i="43" s="1"/>
  <c r="Q21" i="43"/>
  <c r="Q22" i="43" s="1"/>
  <c r="Y22" i="43" s="1"/>
  <c r="Z22" i="43" s="1"/>
  <c r="T21" i="43"/>
  <c r="AA16" i="43"/>
  <c r="AB16" i="43" s="1"/>
  <c r="Y16" i="43"/>
  <c r="Z16" i="43" s="1"/>
  <c r="Y10" i="43"/>
  <c r="Z10" i="43" s="1"/>
  <c r="AA10" i="43"/>
  <c r="AB10" i="43" s="1"/>
  <c r="AA18" i="43"/>
  <c r="AB18" i="43" s="1"/>
  <c r="Y18" i="43"/>
  <c r="Z18" i="43" s="1"/>
  <c r="M97" i="41"/>
  <c r="M137" i="41"/>
  <c r="M155" i="41"/>
  <c r="U137" i="41" l="1"/>
  <c r="V137" i="41" s="1"/>
  <c r="U97" i="41"/>
  <c r="V97" i="41" s="1"/>
  <c r="V155" i="41" s="1"/>
  <c r="V156" i="41" s="1"/>
  <c r="V161" i="41" s="1"/>
  <c r="H161" i="41" s="1"/>
  <c r="C165" i="41" s="1"/>
  <c r="D165" i="41" s="1"/>
  <c r="F5" i="44" s="1"/>
  <c r="AS25" i="43"/>
  <c r="AT25" i="43" s="1"/>
  <c r="AU25" i="43"/>
  <c r="AV25" i="43" s="1"/>
  <c r="AK27" i="43"/>
  <c r="AA21" i="43"/>
  <c r="AB21" i="43" s="1"/>
  <c r="Y21" i="43"/>
  <c r="Z21" i="43" s="1"/>
  <c r="M156" i="41"/>
  <c r="Q24" i="43" s="1"/>
  <c r="Y24" i="43" s="1"/>
  <c r="Z24" i="43" s="1"/>
  <c r="H24" i="43"/>
  <c r="H26" i="43" s="1"/>
  <c r="H21" i="43"/>
  <c r="H19" i="43"/>
  <c r="H18" i="43"/>
  <c r="H16" i="43"/>
  <c r="H15" i="43"/>
  <c r="H12" i="43"/>
  <c r="H10" i="43"/>
  <c r="H7" i="43"/>
  <c r="AS27" i="43" l="1"/>
  <c r="AT27" i="43" s="1"/>
  <c r="AT33" i="43" s="1"/>
  <c r="AU27" i="43"/>
  <c r="AV27" i="43" s="1"/>
  <c r="AV29" i="43" s="1"/>
  <c r="AV30" i="43" s="1"/>
  <c r="AV33" i="43" s="1"/>
  <c r="Q26" i="43"/>
  <c r="Y26" i="43" s="1"/>
  <c r="Z26" i="43" s="1"/>
  <c r="O25" i="43"/>
  <c r="H22" i="43"/>
  <c r="F25" i="43" s="1"/>
  <c r="H25" i="43" s="1"/>
  <c r="H27" i="43" s="1"/>
  <c r="AD33" i="43" l="1"/>
  <c r="E43" i="43" s="1"/>
  <c r="G43" i="43" s="1"/>
  <c r="G6" i="44" s="1"/>
  <c r="W25" i="43"/>
  <c r="O30" i="43"/>
  <c r="AA26" i="43"/>
  <c r="AB26" i="43" s="1"/>
  <c r="Q25" i="43"/>
  <c r="Y25" i="43" s="1"/>
  <c r="D279" i="41"/>
  <c r="F154" i="41"/>
  <c r="F152" i="41"/>
  <c r="F150" i="41"/>
  <c r="F148" i="41"/>
  <c r="F146" i="41"/>
  <c r="F145" i="41"/>
  <c r="F144" i="41"/>
  <c r="F143" i="41"/>
  <c r="F142" i="41"/>
  <c r="F140" i="41"/>
  <c r="F136" i="41"/>
  <c r="F135" i="41"/>
  <c r="F134" i="41"/>
  <c r="F133" i="41"/>
  <c r="F132" i="41"/>
  <c r="F130" i="41"/>
  <c r="F129" i="41"/>
  <c r="F128" i="41"/>
  <c r="F127" i="41"/>
  <c r="F126" i="41"/>
  <c r="F125" i="41"/>
  <c r="F124" i="41"/>
  <c r="F122" i="41"/>
  <c r="F121" i="41"/>
  <c r="F120" i="41"/>
  <c r="F119" i="41"/>
  <c r="F118" i="41"/>
  <c r="F117" i="41"/>
  <c r="F116" i="41"/>
  <c r="F115" i="41"/>
  <c r="F114" i="41"/>
  <c r="F113" i="41"/>
  <c r="F111" i="41"/>
  <c r="F109" i="41"/>
  <c r="F108" i="41"/>
  <c r="F107" i="41"/>
  <c r="F106" i="41"/>
  <c r="F105" i="41"/>
  <c r="F104" i="41"/>
  <c r="F103" i="41"/>
  <c r="F102" i="41"/>
  <c r="F101" i="41"/>
  <c r="F100" i="41"/>
  <c r="F96" i="41"/>
  <c r="F93" i="41"/>
  <c r="F91" i="41"/>
  <c r="F90" i="41"/>
  <c r="F89" i="41"/>
  <c r="F88" i="41"/>
  <c r="F87" i="41"/>
  <c r="F86" i="41"/>
  <c r="F85" i="41"/>
  <c r="F84" i="41"/>
  <c r="F83" i="41"/>
  <c r="F82" i="41"/>
  <c r="F79" i="41"/>
  <c r="F78" i="41"/>
  <c r="F76" i="41"/>
  <c r="F74" i="41"/>
  <c r="F71" i="41"/>
  <c r="F70" i="41"/>
  <c r="F69" i="41"/>
  <c r="F66" i="41"/>
  <c r="F65" i="41"/>
  <c r="F64" i="41"/>
  <c r="F62" i="41"/>
  <c r="F60" i="41"/>
  <c r="F59" i="41"/>
  <c r="F58" i="41"/>
  <c r="F57" i="41"/>
  <c r="F54" i="41"/>
  <c r="F52" i="41"/>
  <c r="F51" i="41"/>
  <c r="F49" i="41"/>
  <c r="F48" i="41"/>
  <c r="F46" i="41"/>
  <c r="F43" i="41"/>
  <c r="F40" i="41"/>
  <c r="F37" i="41"/>
  <c r="F34" i="41"/>
  <c r="F32" i="41"/>
  <c r="F30" i="41"/>
  <c r="F29" i="41"/>
  <c r="F27" i="41"/>
  <c r="F23" i="41"/>
  <c r="F22" i="41"/>
  <c r="F19" i="41"/>
  <c r="F18" i="41"/>
  <c r="F17" i="41"/>
  <c r="F15" i="41"/>
  <c r="F14" i="41"/>
  <c r="F13" i="41"/>
  <c r="Z25" i="43" l="1"/>
  <c r="AA33" i="43"/>
  <c r="D42" i="43"/>
  <c r="AA25" i="43"/>
  <c r="AB25" i="43" s="1"/>
  <c r="Q27" i="43"/>
  <c r="Y27" i="43" s="1"/>
  <c r="Z27" i="43" s="1"/>
  <c r="F155" i="41"/>
  <c r="F97" i="41"/>
  <c r="F137" i="41"/>
  <c r="Z33" i="43" l="1"/>
  <c r="AA27" i="43"/>
  <c r="AB27" i="43" s="1"/>
  <c r="AB29" i="43" s="1"/>
  <c r="AB30" i="43" s="1"/>
  <c r="AB33" i="43" s="1"/>
  <c r="J33" i="43" s="1"/>
  <c r="E42" i="43" s="1"/>
  <c r="G42" i="43" s="1"/>
  <c r="G5" i="44" s="1"/>
  <c r="F156" i="41"/>
  <c r="S16" i="36" l="1"/>
  <c r="S19" i="36"/>
  <c r="S22" i="36"/>
  <c r="S25" i="36"/>
  <c r="S13" i="36"/>
  <c r="S28" i="36" l="1"/>
  <c r="A18" i="38" l="1"/>
  <c r="B18" i="38" s="1"/>
  <c r="A17" i="38"/>
  <c r="B17" i="38" s="1"/>
  <c r="A16" i="38"/>
  <c r="B16" i="38" s="1"/>
  <c r="A15" i="38"/>
  <c r="B15" i="38" s="1"/>
  <c r="A14" i="38"/>
  <c r="B14" i="38" s="1"/>
  <c r="A13" i="38"/>
  <c r="B13" i="38" s="1"/>
  <c r="A12" i="38"/>
  <c r="B12" i="38" s="1"/>
  <c r="A11" i="38"/>
  <c r="B11" i="38" s="1"/>
  <c r="A10" i="38"/>
  <c r="B10" i="38" s="1"/>
  <c r="A9" i="38"/>
  <c r="B9" i="38" s="1"/>
  <c r="A8" i="38"/>
  <c r="B8" i="38" s="1"/>
  <c r="A7" i="38"/>
  <c r="B7" i="38" s="1"/>
  <c r="A6" i="38"/>
  <c r="B6" i="38" s="1"/>
  <c r="A5" i="38"/>
  <c r="B5" i="38" s="1"/>
  <c r="A4" i="38"/>
  <c r="B4" i="38" s="1"/>
  <c r="A20" i="37"/>
  <c r="B20" i="37" s="1"/>
  <c r="A19" i="37"/>
  <c r="B19" i="37" s="1"/>
  <c r="A18" i="37"/>
  <c r="B18" i="37" s="1"/>
  <c r="A17" i="37"/>
  <c r="B17" i="37" s="1"/>
  <c r="A16" i="37"/>
  <c r="B16" i="37" s="1"/>
  <c r="A15" i="37"/>
  <c r="B15" i="37" s="1"/>
  <c r="A14" i="37"/>
  <c r="B14" i="37" s="1"/>
  <c r="A13" i="37"/>
  <c r="B13" i="37" s="1"/>
  <c r="A12" i="37"/>
  <c r="B12" i="37" s="1"/>
  <c r="A11" i="37"/>
  <c r="B11" i="37" s="1"/>
  <c r="A10" i="37"/>
  <c r="B10" i="37" s="1"/>
  <c r="A9" i="37"/>
  <c r="B9" i="37" s="1"/>
  <c r="A8" i="37"/>
  <c r="B8" i="37" s="1"/>
  <c r="A7" i="37"/>
  <c r="B7" i="37" s="1"/>
  <c r="E7" i="37" s="1"/>
  <c r="A6" i="37"/>
  <c r="B6" i="37" s="1"/>
  <c r="E9" i="37" l="1"/>
  <c r="F9" i="37" s="1"/>
  <c r="E13" i="37"/>
  <c r="F13" i="37" s="1"/>
  <c r="E17" i="37"/>
  <c r="F17" i="37" s="1"/>
  <c r="E6" i="37"/>
  <c r="F6" i="37" s="1"/>
  <c r="K6" i="37"/>
  <c r="L6" i="37"/>
  <c r="E10" i="37"/>
  <c r="F10" i="37" s="1"/>
  <c r="E14" i="37"/>
  <c r="F14" i="37" s="1"/>
  <c r="E18" i="37"/>
  <c r="F18" i="37" s="1"/>
  <c r="E11" i="37"/>
  <c r="F11" i="37" s="1"/>
  <c r="K15" i="37"/>
  <c r="E15" i="37"/>
  <c r="F15" i="37" s="1"/>
  <c r="E19" i="37"/>
  <c r="F19" i="37" s="1"/>
  <c r="E8" i="37"/>
  <c r="F8" i="37" s="1"/>
  <c r="E12" i="37"/>
  <c r="F12" i="37" s="1"/>
  <c r="E16" i="37"/>
  <c r="F16" i="37" s="1"/>
  <c r="E20" i="37"/>
  <c r="F20" i="37" s="1"/>
  <c r="L15" i="37"/>
  <c r="L17" i="37"/>
  <c r="K17" i="37"/>
  <c r="I17" i="37"/>
  <c r="J17" i="37" s="1"/>
  <c r="I6" i="37"/>
  <c r="J6" i="37" s="1"/>
  <c r="L10" i="37"/>
  <c r="K10" i="37"/>
  <c r="I10" i="37"/>
  <c r="J10" i="37" s="1"/>
  <c r="L14" i="37"/>
  <c r="K14" i="37"/>
  <c r="I14" i="37"/>
  <c r="J14" i="37" s="1"/>
  <c r="I18" i="37"/>
  <c r="J18" i="37" s="1"/>
  <c r="L18" i="37"/>
  <c r="K18" i="37"/>
  <c r="I9" i="37"/>
  <c r="J9" i="37" s="1"/>
  <c r="L9" i="37"/>
  <c r="K9" i="37"/>
  <c r="I7" i="37"/>
  <c r="J7" i="37" s="1"/>
  <c r="F7" i="37"/>
  <c r="L7" i="37"/>
  <c r="K7" i="37"/>
  <c r="K11" i="37"/>
  <c r="I11" i="37"/>
  <c r="J11" i="37" s="1"/>
  <c r="L11" i="37"/>
  <c r="I15" i="37"/>
  <c r="J15" i="37" s="1"/>
  <c r="L19" i="37"/>
  <c r="K19" i="37"/>
  <c r="I19" i="37"/>
  <c r="J19" i="37" s="1"/>
  <c r="I13" i="37"/>
  <c r="J13" i="37" s="1"/>
  <c r="L13" i="37"/>
  <c r="K13" i="37"/>
  <c r="L8" i="37"/>
  <c r="K8" i="37"/>
  <c r="I8" i="37"/>
  <c r="J8" i="37" s="1"/>
  <c r="L12" i="37"/>
  <c r="I12" i="37"/>
  <c r="J12" i="37" s="1"/>
  <c r="K12" i="37"/>
  <c r="I16" i="37"/>
  <c r="J16" i="37" s="1"/>
  <c r="L16" i="37"/>
  <c r="K16" i="37"/>
  <c r="I20" i="37"/>
  <c r="J20" i="37" s="1"/>
  <c r="L20" i="37"/>
  <c r="K20" i="37"/>
  <c r="F10" i="36"/>
  <c r="K6" i="36"/>
  <c r="S183" i="36" l="1"/>
  <c r="S293" i="36"/>
  <c r="S51" i="36"/>
  <c r="S227" i="36"/>
  <c r="S161" i="36"/>
  <c r="S95" i="36"/>
  <c r="S117" i="36"/>
  <c r="S249" i="36"/>
  <c r="S315" i="36"/>
  <c r="S337" i="36"/>
  <c r="S271" i="36"/>
  <c r="S139" i="36"/>
  <c r="S73" i="36"/>
  <c r="S205" i="36"/>
  <c r="M15" i="37"/>
  <c r="N15" i="37" s="1"/>
  <c r="S15" i="37" s="1"/>
  <c r="D14" i="44" s="1"/>
  <c r="M6" i="37"/>
  <c r="N6" i="37" s="1"/>
  <c r="S6" i="37" s="1"/>
  <c r="D5" i="44" s="1"/>
  <c r="M9" i="37"/>
  <c r="N9" i="37" s="1"/>
  <c r="S9" i="37" s="1"/>
  <c r="D8" i="44" s="1"/>
  <c r="M17" i="37"/>
  <c r="N17" i="37" s="1"/>
  <c r="S17" i="37" s="1"/>
  <c r="D16" i="44" s="1"/>
  <c r="M18" i="37"/>
  <c r="N18" i="37" s="1"/>
  <c r="S18" i="37" s="1"/>
  <c r="D17" i="44" s="1"/>
  <c r="M8" i="37"/>
  <c r="N8" i="37" s="1"/>
  <c r="S8" i="37" s="1"/>
  <c r="D7" i="44" s="1"/>
  <c r="S29" i="36"/>
  <c r="M12" i="37"/>
  <c r="N12" i="37" s="1"/>
  <c r="S12" i="37" s="1"/>
  <c r="D11" i="44" s="1"/>
  <c r="M14" i="37"/>
  <c r="N14" i="37" s="1"/>
  <c r="S14" i="37" s="1"/>
  <c r="D13" i="44" s="1"/>
  <c r="M20" i="37"/>
  <c r="N20" i="37" s="1"/>
  <c r="S20" i="37" s="1"/>
  <c r="D19" i="44" s="1"/>
  <c r="M19" i="37"/>
  <c r="N19" i="37" s="1"/>
  <c r="S19" i="37" s="1"/>
  <c r="D18" i="44" s="1"/>
  <c r="M11" i="37"/>
  <c r="N11" i="37" s="1"/>
  <c r="S11" i="37" s="1"/>
  <c r="D10" i="44" s="1"/>
  <c r="M16" i="37"/>
  <c r="N16" i="37" s="1"/>
  <c r="S16" i="37" s="1"/>
  <c r="D15" i="44" s="1"/>
  <c r="M13" i="37"/>
  <c r="N13" i="37" s="1"/>
  <c r="S13" i="37" s="1"/>
  <c r="D12" i="44" s="1"/>
  <c r="M7" i="37"/>
  <c r="M10" i="37"/>
  <c r="N10" i="37" s="1"/>
  <c r="S10" i="37" s="1"/>
  <c r="D9" i="44" s="1"/>
  <c r="A21" i="35"/>
  <c r="D21" i="35" s="1"/>
  <c r="A20" i="35"/>
  <c r="D20" i="35" s="1"/>
  <c r="A19" i="35"/>
  <c r="D19" i="35" s="1"/>
  <c r="A18" i="35"/>
  <c r="D18" i="35" s="1"/>
  <c r="A17" i="35"/>
  <c r="D17" i="35" s="1"/>
  <c r="A16" i="35"/>
  <c r="D16" i="35" s="1"/>
  <c r="A15" i="35"/>
  <c r="D15" i="35" s="1"/>
  <c r="A14" i="35"/>
  <c r="D14" i="35" s="1"/>
  <c r="A13" i="35"/>
  <c r="D13" i="35" s="1"/>
  <c r="A12" i="35"/>
  <c r="D12" i="35" s="1"/>
  <c r="A11" i="35"/>
  <c r="D11" i="35" s="1"/>
  <c r="A10" i="35"/>
  <c r="D10" i="35" s="1"/>
  <c r="A9" i="35"/>
  <c r="D9" i="35" s="1"/>
  <c r="A8" i="35"/>
  <c r="D8" i="35" s="1"/>
  <c r="A7" i="35"/>
  <c r="D7" i="35" s="1"/>
  <c r="B3" i="35"/>
  <c r="B2" i="35"/>
  <c r="B116" i="36" l="1"/>
  <c r="T116" i="36"/>
  <c r="Z15" i="36" s="1"/>
  <c r="C9" i="44" s="1"/>
  <c r="J9" i="44" s="1"/>
  <c r="B204" i="36"/>
  <c r="T204" i="36"/>
  <c r="Z19" i="36" s="1"/>
  <c r="C13" i="44" s="1"/>
  <c r="J13" i="44" s="1"/>
  <c r="B94" i="36"/>
  <c r="T94" i="36"/>
  <c r="Z14" i="36" s="1"/>
  <c r="C8" i="44" s="1"/>
  <c r="J8" i="44" s="1"/>
  <c r="B248" i="36"/>
  <c r="T248" i="36"/>
  <c r="Z21" i="36" s="1"/>
  <c r="C15" i="44" s="1"/>
  <c r="J15" i="44" s="1"/>
  <c r="T72" i="36"/>
  <c r="Z13" i="36" s="1"/>
  <c r="C7" i="44" s="1"/>
  <c r="J7" i="44" s="1"/>
  <c r="B72" i="36"/>
  <c r="B160" i="36"/>
  <c r="T160" i="36"/>
  <c r="Z17" i="36" s="1"/>
  <c r="C11" i="44" s="1"/>
  <c r="J11" i="44" s="1"/>
  <c r="B138" i="36"/>
  <c r="T138" i="36"/>
  <c r="Z16" i="36" s="1"/>
  <c r="C10" i="44" s="1"/>
  <c r="T226" i="36"/>
  <c r="Z20" i="36" s="1"/>
  <c r="C14" i="44" s="1"/>
  <c r="J14" i="44" s="1"/>
  <c r="B226" i="36"/>
  <c r="B270" i="36"/>
  <c r="T270" i="36"/>
  <c r="Z22" i="36" s="1"/>
  <c r="C16" i="44" s="1"/>
  <c r="J16" i="44" s="1"/>
  <c r="T50" i="36"/>
  <c r="Z12" i="36" s="1"/>
  <c r="C6" i="44" s="1"/>
  <c r="B50" i="36"/>
  <c r="T336" i="36"/>
  <c r="B336" i="36"/>
  <c r="B292" i="36"/>
  <c r="T292" i="36"/>
  <c r="T314" i="36"/>
  <c r="Z24" i="36" s="1"/>
  <c r="C18" i="44" s="1"/>
  <c r="J18" i="44" s="1"/>
  <c r="B314" i="36"/>
  <c r="T182" i="36"/>
  <c r="Z18" i="36" s="1"/>
  <c r="C12" i="44" s="1"/>
  <c r="J12" i="44" s="1"/>
  <c r="B182" i="36"/>
  <c r="N7" i="37"/>
  <c r="S7" i="37" s="1"/>
  <c r="D6" i="44" s="1"/>
  <c r="Z23" i="36"/>
  <c r="C17" i="44" s="1"/>
  <c r="J17" i="44" s="1"/>
  <c r="Z25" i="36"/>
  <c r="C19" i="44" s="1"/>
  <c r="J19" i="44" s="1"/>
  <c r="T28" i="36"/>
  <c r="B28" i="36"/>
  <c r="J10" i="44" l="1"/>
  <c r="J6" i="44"/>
  <c r="Z11" i="36"/>
  <c r="C5" i="44" s="1"/>
  <c r="J5" i="44" s="1"/>
  <c r="Q3" i="21" l="1"/>
  <c r="P3" i="21"/>
  <c r="O3" i="21"/>
  <c r="N3" i="21"/>
  <c r="M3" i="21"/>
  <c r="L3" i="21"/>
  <c r="K3" i="21"/>
  <c r="J3" i="21"/>
  <c r="I3" i="21"/>
  <c r="H3" i="21"/>
  <c r="G3" i="21"/>
  <c r="F3" i="21"/>
  <c r="E3" i="21"/>
  <c r="D3" i="21"/>
  <c r="C3" i="21"/>
  <c r="E5" i="21" l="1"/>
  <c r="E4" i="21"/>
  <c r="I5" i="21"/>
  <c r="I4" i="21"/>
  <c r="Q5" i="21"/>
  <c r="Q4" i="21"/>
  <c r="F5" i="21"/>
  <c r="F4" i="21"/>
  <c r="C5" i="21"/>
  <c r="C4" i="21"/>
  <c r="G5" i="21"/>
  <c r="G4" i="21"/>
  <c r="K5" i="21"/>
  <c r="K4" i="21"/>
  <c r="O5" i="21"/>
  <c r="O4" i="21"/>
  <c r="D5" i="21"/>
  <c r="D4" i="21"/>
  <c r="H5" i="21"/>
  <c r="H4" i="21"/>
  <c r="L5" i="21"/>
  <c r="L4" i="21"/>
  <c r="P5" i="21"/>
  <c r="P4" i="21"/>
  <c r="M5" i="21"/>
  <c r="M4" i="21"/>
  <c r="J5" i="21"/>
  <c r="J4" i="21"/>
  <c r="N5" i="21"/>
  <c r="N4" i="21"/>
  <c r="J11" i="18" l="1"/>
  <c r="B50" i="28" l="1"/>
  <c r="G7" i="18"/>
  <c r="H7" i="18" s="1"/>
  <c r="G5" i="28"/>
  <c r="E5" i="28"/>
  <c r="K4" i="28" l="1"/>
  <c r="L11" i="18"/>
  <c r="A14" i="18" l="1"/>
  <c r="A15" i="18"/>
  <c r="E15" i="18" s="1"/>
  <c r="A16" i="18"/>
  <c r="E16" i="18" s="1"/>
  <c r="A17" i="18"/>
  <c r="A18" i="18"/>
  <c r="A19" i="18"/>
  <c r="A20" i="18"/>
  <c r="A21" i="18"/>
  <c r="A22" i="18"/>
  <c r="A23" i="18"/>
  <c r="A24" i="18"/>
  <c r="A25" i="18"/>
  <c r="A26" i="18"/>
  <c r="A27" i="18"/>
  <c r="E27" i="18" s="1"/>
  <c r="A13" i="18"/>
  <c r="E13" i="18" s="1"/>
  <c r="AE7" i="28"/>
  <c r="AC7" i="28"/>
  <c r="AA7" i="28"/>
  <c r="Y7" i="28"/>
  <c r="W7" i="28"/>
  <c r="U7" i="28"/>
  <c r="S7" i="28"/>
  <c r="Q7" i="28"/>
  <c r="O7" i="28"/>
  <c r="M7" i="28"/>
  <c r="K7" i="28"/>
  <c r="I7" i="28"/>
  <c r="G7" i="28"/>
  <c r="E7" i="28"/>
  <c r="C7" i="28"/>
  <c r="I8" i="28" l="1"/>
  <c r="C8" i="28"/>
  <c r="B21" i="18"/>
  <c r="E21" i="18"/>
  <c r="G13" i="18"/>
  <c r="K13" i="18" s="1"/>
  <c r="L13" i="18" s="1"/>
  <c r="F13" i="18"/>
  <c r="B20" i="18"/>
  <c r="E20" i="18"/>
  <c r="Q8" i="28" s="1"/>
  <c r="B19" i="18"/>
  <c r="E19" i="18"/>
  <c r="B26" i="18"/>
  <c r="E26" i="18"/>
  <c r="AC8" i="28" s="1"/>
  <c r="B18" i="18"/>
  <c r="E18" i="18"/>
  <c r="G27" i="18"/>
  <c r="F27" i="18"/>
  <c r="G8" i="28"/>
  <c r="B25" i="18"/>
  <c r="E25" i="18"/>
  <c r="B17" i="18"/>
  <c r="E17" i="18"/>
  <c r="B24" i="18"/>
  <c r="E24" i="18"/>
  <c r="G16" i="18"/>
  <c r="K16" i="18" s="1"/>
  <c r="F16" i="18"/>
  <c r="H16" i="18" s="1"/>
  <c r="G15" i="18"/>
  <c r="F15" i="18"/>
  <c r="B23" i="18"/>
  <c r="E23" i="18"/>
  <c r="B22" i="18"/>
  <c r="E22" i="18"/>
  <c r="B14" i="18"/>
  <c r="E14" i="18"/>
  <c r="I55" i="28"/>
  <c r="I59" i="28"/>
  <c r="I63" i="28"/>
  <c r="I67" i="28"/>
  <c r="I71" i="28"/>
  <c r="I75" i="28"/>
  <c r="I79" i="28"/>
  <c r="I83" i="28"/>
  <c r="I87" i="28"/>
  <c r="I91" i="28"/>
  <c r="I95" i="28"/>
  <c r="I99" i="28"/>
  <c r="I103" i="28"/>
  <c r="I107" i="28"/>
  <c r="I56" i="28"/>
  <c r="I60" i="28"/>
  <c r="I64" i="28"/>
  <c r="I68" i="28"/>
  <c r="I72" i="28"/>
  <c r="I76" i="28"/>
  <c r="I80" i="28"/>
  <c r="I84" i="28"/>
  <c r="I88" i="28"/>
  <c r="I92" i="28"/>
  <c r="I96" i="28"/>
  <c r="I100" i="28"/>
  <c r="I104" i="28"/>
  <c r="I53" i="28"/>
  <c r="I57" i="28"/>
  <c r="I61" i="28"/>
  <c r="I65" i="28"/>
  <c r="I69" i="28"/>
  <c r="I73" i="28"/>
  <c r="I77" i="28"/>
  <c r="I81" i="28"/>
  <c r="I85" i="28"/>
  <c r="I89" i="28"/>
  <c r="I93" i="28"/>
  <c r="I97" i="28"/>
  <c r="I101" i="28"/>
  <c r="I105" i="28"/>
  <c r="I54" i="28"/>
  <c r="I58" i="28"/>
  <c r="I62" i="28"/>
  <c r="I66" i="28"/>
  <c r="I70" i="28"/>
  <c r="I74" i="28"/>
  <c r="I78" i="28"/>
  <c r="I82" i="28"/>
  <c r="I86" i="28"/>
  <c r="I90" i="28"/>
  <c r="I94" i="28"/>
  <c r="I98" i="28"/>
  <c r="I102" i="28"/>
  <c r="I106" i="28"/>
  <c r="I52" i="28"/>
  <c r="G53" i="28"/>
  <c r="G57" i="28"/>
  <c r="G61" i="28"/>
  <c r="G65" i="28"/>
  <c r="G69" i="28"/>
  <c r="G73" i="28"/>
  <c r="G77" i="28"/>
  <c r="G81" i="28"/>
  <c r="G85" i="28"/>
  <c r="G89" i="28"/>
  <c r="G93" i="28"/>
  <c r="G97" i="28"/>
  <c r="G101" i="28"/>
  <c r="G105" i="28"/>
  <c r="G54" i="28"/>
  <c r="G58" i="28"/>
  <c r="G62" i="28"/>
  <c r="G66" i="28"/>
  <c r="G70" i="28"/>
  <c r="G74" i="28"/>
  <c r="G78" i="28"/>
  <c r="G82" i="28"/>
  <c r="G86" i="28"/>
  <c r="G90" i="28"/>
  <c r="G94" i="28"/>
  <c r="G98" i="28"/>
  <c r="G102" i="28"/>
  <c r="G106" i="28"/>
  <c r="G55" i="28"/>
  <c r="G59" i="28"/>
  <c r="G63" i="28"/>
  <c r="G67" i="28"/>
  <c r="G71" i="28"/>
  <c r="G75" i="28"/>
  <c r="G79" i="28"/>
  <c r="G83" i="28"/>
  <c r="G87" i="28"/>
  <c r="G91" i="28"/>
  <c r="G95" i="28"/>
  <c r="G99" i="28"/>
  <c r="G103" i="28"/>
  <c r="G107" i="28"/>
  <c r="G56" i="28"/>
  <c r="G60" i="28"/>
  <c r="G64" i="28"/>
  <c r="G68" i="28"/>
  <c r="G72" i="28"/>
  <c r="G76" i="28"/>
  <c r="G80" i="28"/>
  <c r="G84" i="28"/>
  <c r="G88" i="28"/>
  <c r="G92" i="28"/>
  <c r="G96" i="28"/>
  <c r="G100" i="28"/>
  <c r="G104" i="28"/>
  <c r="G52" i="28"/>
  <c r="C52" i="28"/>
  <c r="C55" i="28"/>
  <c r="C59" i="28"/>
  <c r="C63" i="28"/>
  <c r="C67" i="28"/>
  <c r="C71" i="28"/>
  <c r="C75" i="28"/>
  <c r="C79" i="28"/>
  <c r="C83" i="28"/>
  <c r="C87" i="28"/>
  <c r="C91" i="28"/>
  <c r="C95" i="28"/>
  <c r="C99" i="28"/>
  <c r="C103" i="28"/>
  <c r="C107" i="28"/>
  <c r="C56" i="28"/>
  <c r="C60" i="28"/>
  <c r="C64" i="28"/>
  <c r="C68" i="28"/>
  <c r="C72" i="28"/>
  <c r="C76" i="28"/>
  <c r="C80" i="28"/>
  <c r="C84" i="28"/>
  <c r="C88" i="28"/>
  <c r="C92" i="28"/>
  <c r="C96" i="28"/>
  <c r="C100" i="28"/>
  <c r="C104" i="28"/>
  <c r="C53" i="28"/>
  <c r="C57" i="28"/>
  <c r="C61" i="28"/>
  <c r="C65" i="28"/>
  <c r="C69" i="28"/>
  <c r="C73" i="28"/>
  <c r="C77" i="28"/>
  <c r="C81" i="28"/>
  <c r="C85" i="28"/>
  <c r="C89" i="28"/>
  <c r="C93" i="28"/>
  <c r="C97" i="28"/>
  <c r="C101" i="28"/>
  <c r="C105" i="28"/>
  <c r="C54" i="28"/>
  <c r="C58" i="28"/>
  <c r="C62" i="28"/>
  <c r="C66" i="28"/>
  <c r="C70" i="28"/>
  <c r="C74" i="28"/>
  <c r="C78" i="28"/>
  <c r="C82" i="28"/>
  <c r="C86" i="28"/>
  <c r="C90" i="28"/>
  <c r="C94" i="28"/>
  <c r="C98" i="28"/>
  <c r="C102" i="28"/>
  <c r="C106" i="28"/>
  <c r="I14" i="28"/>
  <c r="I15" i="28"/>
  <c r="I19" i="28"/>
  <c r="I23" i="28"/>
  <c r="I27" i="28"/>
  <c r="I31" i="28"/>
  <c r="I35" i="28"/>
  <c r="I39" i="28"/>
  <c r="I43" i="28"/>
  <c r="I47" i="28"/>
  <c r="I16" i="28"/>
  <c r="I20" i="28"/>
  <c r="I24" i="28"/>
  <c r="I28" i="28"/>
  <c r="I32" i="28"/>
  <c r="I36" i="28"/>
  <c r="I40" i="28"/>
  <c r="I44" i="28"/>
  <c r="I48" i="28"/>
  <c r="I25" i="28"/>
  <c r="I33" i="28"/>
  <c r="I41" i="28"/>
  <c r="I18" i="28"/>
  <c r="I26" i="28"/>
  <c r="I30" i="28"/>
  <c r="I38" i="28"/>
  <c r="I46" i="28"/>
  <c r="I17" i="28"/>
  <c r="I21" i="28"/>
  <c r="I29" i="28"/>
  <c r="I37" i="28"/>
  <c r="I45" i="28"/>
  <c r="I49" i="28"/>
  <c r="I22" i="28"/>
  <c r="I34" i="28"/>
  <c r="I42" i="28"/>
  <c r="G14" i="28"/>
  <c r="G15" i="28"/>
  <c r="G19" i="28"/>
  <c r="G23" i="28"/>
  <c r="G27" i="28"/>
  <c r="G31" i="28"/>
  <c r="G35" i="28"/>
  <c r="G39" i="28"/>
  <c r="G43" i="28"/>
  <c r="G47" i="28"/>
  <c r="G48" i="28"/>
  <c r="G37" i="28"/>
  <c r="G18" i="28"/>
  <c r="G30" i="28"/>
  <c r="G42" i="28"/>
  <c r="G16" i="28"/>
  <c r="G20" i="28"/>
  <c r="G24" i="28"/>
  <c r="G28" i="28"/>
  <c r="G32" i="28"/>
  <c r="G36" i="28"/>
  <c r="G40" i="28"/>
  <c r="G44" i="28"/>
  <c r="G45" i="28"/>
  <c r="G22" i="28"/>
  <c r="G34" i="28"/>
  <c r="G46" i="28"/>
  <c r="G17" i="28"/>
  <c r="G21" i="28"/>
  <c r="G25" i="28"/>
  <c r="G29" i="28"/>
  <c r="G33" i="28"/>
  <c r="G41" i="28"/>
  <c r="G49" i="28"/>
  <c r="G26" i="28"/>
  <c r="G38" i="28"/>
  <c r="C14" i="28"/>
  <c r="C17" i="28"/>
  <c r="C21" i="28"/>
  <c r="C25" i="28"/>
  <c r="C29" i="28"/>
  <c r="C33" i="28"/>
  <c r="C37" i="28"/>
  <c r="C41" i="28"/>
  <c r="C45" i="28"/>
  <c r="C49" i="28"/>
  <c r="C18" i="28"/>
  <c r="C22" i="28"/>
  <c r="C26" i="28"/>
  <c r="C30" i="28"/>
  <c r="C34" i="28"/>
  <c r="C38" i="28"/>
  <c r="C42" i="28"/>
  <c r="C46" i="28"/>
  <c r="C15" i="28"/>
  <c r="C19" i="28"/>
  <c r="C23" i="28"/>
  <c r="C27" i="28"/>
  <c r="C31" i="28"/>
  <c r="C35" i="28"/>
  <c r="C39" i="28"/>
  <c r="C43" i="28"/>
  <c r="C47" i="28"/>
  <c r="C16" i="28"/>
  <c r="C20" i="28"/>
  <c r="C24" i="28"/>
  <c r="C28" i="28"/>
  <c r="C32" i="28"/>
  <c r="C36" i="28"/>
  <c r="C40" i="28"/>
  <c r="C44" i="28"/>
  <c r="C48" i="28"/>
  <c r="B27" i="18"/>
  <c r="B15" i="18"/>
  <c r="B13" i="18"/>
  <c r="B16" i="18"/>
  <c r="K8" i="28"/>
  <c r="S8" i="28"/>
  <c r="AA8" i="28"/>
  <c r="E8" i="28"/>
  <c r="E52" i="28" s="1"/>
  <c r="M8" i="28"/>
  <c r="U8" i="28"/>
  <c r="W8" i="28"/>
  <c r="AE8" i="28"/>
  <c r="Y8" i="28"/>
  <c r="AC55" i="28" l="1"/>
  <c r="AC87" i="28"/>
  <c r="AC64" i="28"/>
  <c r="AC96" i="28"/>
  <c r="AC73" i="28"/>
  <c r="AC105" i="28"/>
  <c r="AC82" i="28"/>
  <c r="AC52" i="28"/>
  <c r="AC43" i="28"/>
  <c r="AC40" i="28"/>
  <c r="AC26" i="28"/>
  <c r="AC22" i="28"/>
  <c r="AC59" i="28"/>
  <c r="AC91" i="28"/>
  <c r="AC68" i="28"/>
  <c r="AC100" i="28"/>
  <c r="AC77" i="28"/>
  <c r="AC54" i="28"/>
  <c r="AC86" i="28"/>
  <c r="AC15" i="28"/>
  <c r="AC47" i="28"/>
  <c r="AC44" i="28"/>
  <c r="AC34" i="28"/>
  <c r="AC30" i="28"/>
  <c r="AC63" i="28"/>
  <c r="AC95" i="28"/>
  <c r="AC72" i="28"/>
  <c r="AC104" i="28"/>
  <c r="AC81" i="28"/>
  <c r="AC58" i="28"/>
  <c r="AC90" i="28"/>
  <c r="AC19" i="28"/>
  <c r="AC16" i="28"/>
  <c r="AC48" i="28"/>
  <c r="AC42" i="28"/>
  <c r="AC38" i="28"/>
  <c r="AC60" i="28"/>
  <c r="AC39" i="28"/>
  <c r="AC18" i="28"/>
  <c r="AC67" i="28"/>
  <c r="AC99" i="28"/>
  <c r="AC76" i="28"/>
  <c r="AC53" i="28"/>
  <c r="AC85" i="28"/>
  <c r="AC62" i="28"/>
  <c r="AC94" i="28"/>
  <c r="AC23" i="28"/>
  <c r="AC20" i="28"/>
  <c r="AC25" i="28"/>
  <c r="AC17" i="28"/>
  <c r="AC46" i="28"/>
  <c r="AC71" i="28"/>
  <c r="AC103" i="28"/>
  <c r="AC80" i="28"/>
  <c r="AC57" i="28"/>
  <c r="AC89" i="28"/>
  <c r="AC66" i="28"/>
  <c r="AC98" i="28"/>
  <c r="AC27" i="28"/>
  <c r="AC24" i="28"/>
  <c r="AC33" i="28"/>
  <c r="AC21" i="28"/>
  <c r="AC36" i="28"/>
  <c r="AC75" i="28"/>
  <c r="AC107" i="28"/>
  <c r="AC84" i="28"/>
  <c r="AC61" i="28"/>
  <c r="AC93" i="28"/>
  <c r="AC70" i="28"/>
  <c r="AC102" i="28"/>
  <c r="AC31" i="28"/>
  <c r="AC28" i="28"/>
  <c r="AC41" i="28"/>
  <c r="AC29" i="28"/>
  <c r="AC83" i="28"/>
  <c r="AC92" i="28"/>
  <c r="AC101" i="28"/>
  <c r="AC78" i="28"/>
  <c r="AC14" i="28"/>
  <c r="AC79" i="28"/>
  <c r="AC56" i="28"/>
  <c r="AC88" i="28"/>
  <c r="AC65" i="28"/>
  <c r="AC97" i="28"/>
  <c r="AC74" i="28"/>
  <c r="AC106" i="28"/>
  <c r="AC35" i="28"/>
  <c r="AC32" i="28"/>
  <c r="AC49" i="28"/>
  <c r="AC37" i="28"/>
  <c r="AC69" i="28"/>
  <c r="AC45" i="28"/>
  <c r="G14" i="18"/>
  <c r="F14" i="18"/>
  <c r="F22" i="18"/>
  <c r="G22" i="18"/>
  <c r="G20" i="18"/>
  <c r="F20" i="18"/>
  <c r="G19" i="18"/>
  <c r="F19" i="18"/>
  <c r="G24" i="18"/>
  <c r="F24" i="18"/>
  <c r="F18" i="18"/>
  <c r="G18" i="18"/>
  <c r="H13" i="18"/>
  <c r="O8" i="28"/>
  <c r="G23" i="18"/>
  <c r="F23" i="18"/>
  <c r="G17" i="18"/>
  <c r="F17" i="18"/>
  <c r="F26" i="18"/>
  <c r="G26" i="18"/>
  <c r="F21" i="18"/>
  <c r="G21" i="18"/>
  <c r="G25" i="18"/>
  <c r="F25" i="18"/>
  <c r="AE52" i="28"/>
  <c r="AE55" i="28"/>
  <c r="AE59" i="28"/>
  <c r="AE63" i="28"/>
  <c r="AE67" i="28"/>
  <c r="AE71" i="28"/>
  <c r="AE75" i="28"/>
  <c r="AE79" i="28"/>
  <c r="AE83" i="28"/>
  <c r="AE87" i="28"/>
  <c r="AE91" i="28"/>
  <c r="AE95" i="28"/>
  <c r="AE99" i="28"/>
  <c r="AE103" i="28"/>
  <c r="AE107" i="28"/>
  <c r="AE56" i="28"/>
  <c r="AE60" i="28"/>
  <c r="AE64" i="28"/>
  <c r="AE68" i="28"/>
  <c r="AE72" i="28"/>
  <c r="AE76" i="28"/>
  <c r="AE80" i="28"/>
  <c r="AE84" i="28"/>
  <c r="AE88" i="28"/>
  <c r="AE92" i="28"/>
  <c r="AE96" i="28"/>
  <c r="AE100" i="28"/>
  <c r="AE104" i="28"/>
  <c r="AE53" i="28"/>
  <c r="AE57" i="28"/>
  <c r="AE61" i="28"/>
  <c r="AE65" i="28"/>
  <c r="AE69" i="28"/>
  <c r="AE73" i="28"/>
  <c r="AE77" i="28"/>
  <c r="AE81" i="28"/>
  <c r="AE85" i="28"/>
  <c r="AE89" i="28"/>
  <c r="AE93" i="28"/>
  <c r="AE97" i="28"/>
  <c r="AE101" i="28"/>
  <c r="AE105" i="28"/>
  <c r="AE54" i="28"/>
  <c r="AE58" i="28"/>
  <c r="AE62" i="28"/>
  <c r="AE66" i="28"/>
  <c r="AE70" i="28"/>
  <c r="AE74" i="28"/>
  <c r="AE78" i="28"/>
  <c r="AE82" i="28"/>
  <c r="AE86" i="28"/>
  <c r="AE90" i="28"/>
  <c r="AE94" i="28"/>
  <c r="AE98" i="28"/>
  <c r="AE102" i="28"/>
  <c r="AE106" i="28"/>
  <c r="AA52" i="28"/>
  <c r="AA55" i="28"/>
  <c r="AA59" i="28"/>
  <c r="AA63" i="28"/>
  <c r="AA67" i="28"/>
  <c r="AA71" i="28"/>
  <c r="AA75" i="28"/>
  <c r="AA79" i="28"/>
  <c r="AA83" i="28"/>
  <c r="AA87" i="28"/>
  <c r="AA91" i="28"/>
  <c r="AA95" i="28"/>
  <c r="AA99" i="28"/>
  <c r="AA103" i="28"/>
  <c r="AA107" i="28"/>
  <c r="AA56" i="28"/>
  <c r="AA60" i="28"/>
  <c r="AA64" i="28"/>
  <c r="AA68" i="28"/>
  <c r="AA72" i="28"/>
  <c r="AA76" i="28"/>
  <c r="AA80" i="28"/>
  <c r="AA84" i="28"/>
  <c r="AA88" i="28"/>
  <c r="AA92" i="28"/>
  <c r="AA96" i="28"/>
  <c r="AA100" i="28"/>
  <c r="AA104" i="28"/>
  <c r="AA53" i="28"/>
  <c r="AA57" i="28"/>
  <c r="AA61" i="28"/>
  <c r="AA65" i="28"/>
  <c r="AA69" i="28"/>
  <c r="AA73" i="28"/>
  <c r="AA77" i="28"/>
  <c r="AA81" i="28"/>
  <c r="AA85" i="28"/>
  <c r="AA89" i="28"/>
  <c r="AA93" i="28"/>
  <c r="AA97" i="28"/>
  <c r="AA101" i="28"/>
  <c r="AA105" i="28"/>
  <c r="AA54" i="28"/>
  <c r="AA58" i="28"/>
  <c r="AA62" i="28"/>
  <c r="AA66" i="28"/>
  <c r="AA70" i="28"/>
  <c r="AA74" i="28"/>
  <c r="AA78" i="28"/>
  <c r="AA82" i="28"/>
  <c r="AA86" i="28"/>
  <c r="AA90" i="28"/>
  <c r="AA94" i="28"/>
  <c r="AA98" i="28"/>
  <c r="AA102" i="28"/>
  <c r="AA106" i="28"/>
  <c r="Y52" i="28"/>
  <c r="Y53" i="28"/>
  <c r="Y57" i="28"/>
  <c r="Y61" i="28"/>
  <c r="Y65" i="28"/>
  <c r="Y69" i="28"/>
  <c r="Y73" i="28"/>
  <c r="Y77" i="28"/>
  <c r="Y81" i="28"/>
  <c r="Y85" i="28"/>
  <c r="Y89" i="28"/>
  <c r="Y93" i="28"/>
  <c r="Y97" i="28"/>
  <c r="Y101" i="28"/>
  <c r="Y105" i="28"/>
  <c r="Y54" i="28"/>
  <c r="Y58" i="28"/>
  <c r="Y62" i="28"/>
  <c r="Y66" i="28"/>
  <c r="Y70" i="28"/>
  <c r="Y74" i="28"/>
  <c r="Y78" i="28"/>
  <c r="Y82" i="28"/>
  <c r="Y86" i="28"/>
  <c r="Y90" i="28"/>
  <c r="Y94" i="28"/>
  <c r="Y98" i="28"/>
  <c r="Y102" i="28"/>
  <c r="Y106" i="28"/>
  <c r="Y95" i="28"/>
  <c r="Y103" i="28"/>
  <c r="Y56" i="28"/>
  <c r="Y64" i="28"/>
  <c r="Y68" i="28"/>
  <c r="Y76" i="28"/>
  <c r="Y84" i="28"/>
  <c r="Y92" i="28"/>
  <c r="Y100" i="28"/>
  <c r="Y55" i="28"/>
  <c r="Y59" i="28"/>
  <c r="Y63" i="28"/>
  <c r="Y67" i="28"/>
  <c r="Y71" i="28"/>
  <c r="Y75" i="28"/>
  <c r="Y79" i="28"/>
  <c r="Y83" i="28"/>
  <c r="Y87" i="28"/>
  <c r="Y91" i="28"/>
  <c r="Y99" i="28"/>
  <c r="Y107" i="28"/>
  <c r="Y60" i="28"/>
  <c r="Y72" i="28"/>
  <c r="Y80" i="28"/>
  <c r="Y88" i="28"/>
  <c r="Y96" i="28"/>
  <c r="Y104" i="28"/>
  <c r="W52" i="28"/>
  <c r="W54" i="28"/>
  <c r="W58" i="28"/>
  <c r="W62" i="28"/>
  <c r="W66" i="28"/>
  <c r="W70" i="28"/>
  <c r="W74" i="28"/>
  <c r="W78" i="28"/>
  <c r="W82" i="28"/>
  <c r="W86" i="28"/>
  <c r="W90" i="28"/>
  <c r="W94" i="28"/>
  <c r="W98" i="28"/>
  <c r="W102" i="28"/>
  <c r="W106" i="28"/>
  <c r="W60" i="28"/>
  <c r="W68" i="28"/>
  <c r="W76" i="28"/>
  <c r="W80" i="28"/>
  <c r="W88" i="28"/>
  <c r="W96" i="28"/>
  <c r="W104" i="28"/>
  <c r="W57" i="28"/>
  <c r="W65" i="28"/>
  <c r="W73" i="28"/>
  <c r="W85" i="28"/>
  <c r="W89" i="28"/>
  <c r="W97" i="28"/>
  <c r="W105" i="28"/>
  <c r="W55" i="28"/>
  <c r="W59" i="28"/>
  <c r="W63" i="28"/>
  <c r="W67" i="28"/>
  <c r="W71" i="28"/>
  <c r="W75" i="28"/>
  <c r="W79" i="28"/>
  <c r="W83" i="28"/>
  <c r="W87" i="28"/>
  <c r="W91" i="28"/>
  <c r="W95" i="28"/>
  <c r="W99" i="28"/>
  <c r="W103" i="28"/>
  <c r="W107" i="28"/>
  <c r="W56" i="28"/>
  <c r="W64" i="28"/>
  <c r="W72" i="28"/>
  <c r="W84" i="28"/>
  <c r="W92" i="28"/>
  <c r="W100" i="28"/>
  <c r="W53" i="28"/>
  <c r="W61" i="28"/>
  <c r="W69" i="28"/>
  <c r="W77" i="28"/>
  <c r="W81" i="28"/>
  <c r="W93" i="28"/>
  <c r="W101" i="28"/>
  <c r="U52" i="28"/>
  <c r="U102" i="28"/>
  <c r="U55" i="28"/>
  <c r="U59" i="28"/>
  <c r="U63" i="28"/>
  <c r="U67" i="28"/>
  <c r="U71" i="28"/>
  <c r="U75" i="28"/>
  <c r="U79" i="28"/>
  <c r="U83" i="28"/>
  <c r="U87" i="28"/>
  <c r="U91" i="28"/>
  <c r="U95" i="28"/>
  <c r="U99" i="28"/>
  <c r="U103" i="28"/>
  <c r="U107" i="28"/>
  <c r="U56" i="28"/>
  <c r="U60" i="28"/>
  <c r="U64" i="28"/>
  <c r="U68" i="28"/>
  <c r="U72" i="28"/>
  <c r="U76" i="28"/>
  <c r="U80" i="28"/>
  <c r="U84" i="28"/>
  <c r="U88" i="28"/>
  <c r="U92" i="28"/>
  <c r="U96" i="28"/>
  <c r="U100" i="28"/>
  <c r="U104" i="28"/>
  <c r="U53" i="28"/>
  <c r="U57" i="28"/>
  <c r="U61" i="28"/>
  <c r="U65" i="28"/>
  <c r="U69" i="28"/>
  <c r="U73" i="28"/>
  <c r="U77" i="28"/>
  <c r="U81" i="28"/>
  <c r="U85" i="28"/>
  <c r="U89" i="28"/>
  <c r="U93" i="28"/>
  <c r="U97" i="28"/>
  <c r="U101" i="28"/>
  <c r="U105" i="28"/>
  <c r="U54" i="28"/>
  <c r="U58" i="28"/>
  <c r="U62" i="28"/>
  <c r="U66" i="28"/>
  <c r="U70" i="28"/>
  <c r="U74" i="28"/>
  <c r="U78" i="28"/>
  <c r="U82" i="28"/>
  <c r="U86" i="28"/>
  <c r="U90" i="28"/>
  <c r="U94" i="28"/>
  <c r="U98" i="28"/>
  <c r="U106" i="28"/>
  <c r="S52" i="28"/>
  <c r="S55" i="28"/>
  <c r="S59" i="28"/>
  <c r="S63" i="28"/>
  <c r="S67" i="28"/>
  <c r="S71" i="28"/>
  <c r="S75" i="28"/>
  <c r="S79" i="28"/>
  <c r="S83" i="28"/>
  <c r="S87" i="28"/>
  <c r="S91" i="28"/>
  <c r="S95" i="28"/>
  <c r="S99" i="28"/>
  <c r="S103" i="28"/>
  <c r="S107" i="28"/>
  <c r="S56" i="28"/>
  <c r="S60" i="28"/>
  <c r="S64" i="28"/>
  <c r="S68" i="28"/>
  <c r="S72" i="28"/>
  <c r="S76" i="28"/>
  <c r="S80" i="28"/>
  <c r="S84" i="28"/>
  <c r="S88" i="28"/>
  <c r="S92" i="28"/>
  <c r="S96" i="28"/>
  <c r="S100" i="28"/>
  <c r="S104" i="28"/>
  <c r="S53" i="28"/>
  <c r="S57" i="28"/>
  <c r="S61" i="28"/>
  <c r="S65" i="28"/>
  <c r="S69" i="28"/>
  <c r="S73" i="28"/>
  <c r="S77" i="28"/>
  <c r="S81" i="28"/>
  <c r="S85" i="28"/>
  <c r="S89" i="28"/>
  <c r="S93" i="28"/>
  <c r="S97" i="28"/>
  <c r="S101" i="28"/>
  <c r="S105" i="28"/>
  <c r="S54" i="28"/>
  <c r="S58" i="28"/>
  <c r="S62" i="28"/>
  <c r="S66" i="28"/>
  <c r="S70" i="28"/>
  <c r="S74" i="28"/>
  <c r="S78" i="28"/>
  <c r="S82" i="28"/>
  <c r="S86" i="28"/>
  <c r="S90" i="28"/>
  <c r="S94" i="28"/>
  <c r="S98" i="28"/>
  <c r="S102" i="28"/>
  <c r="S106" i="28"/>
  <c r="Q53" i="28"/>
  <c r="Q57" i="28"/>
  <c r="Q61" i="28"/>
  <c r="Q65" i="28"/>
  <c r="Q69" i="28"/>
  <c r="Q73" i="28"/>
  <c r="Q77" i="28"/>
  <c r="Q81" i="28"/>
  <c r="Q85" i="28"/>
  <c r="Q89" i="28"/>
  <c r="Q93" i="28"/>
  <c r="Q97" i="28"/>
  <c r="Q101" i="28"/>
  <c r="Q105" i="28"/>
  <c r="Q54" i="28"/>
  <c r="Q58" i="28"/>
  <c r="Q62" i="28"/>
  <c r="Q66" i="28"/>
  <c r="Q70" i="28"/>
  <c r="Q74" i="28"/>
  <c r="Q78" i="28"/>
  <c r="Q82" i="28"/>
  <c r="Q86" i="28"/>
  <c r="Q90" i="28"/>
  <c r="Q94" i="28"/>
  <c r="Q98" i="28"/>
  <c r="Q102" i="28"/>
  <c r="Q106" i="28"/>
  <c r="Q60" i="28"/>
  <c r="Q68" i="28"/>
  <c r="Q76" i="28"/>
  <c r="Q84" i="28"/>
  <c r="Q92" i="28"/>
  <c r="Q100" i="28"/>
  <c r="Q104" i="28"/>
  <c r="Q55" i="28"/>
  <c r="Q59" i="28"/>
  <c r="Q63" i="28"/>
  <c r="Q67" i="28"/>
  <c r="Q71" i="28"/>
  <c r="Q75" i="28"/>
  <c r="Q79" i="28"/>
  <c r="Q83" i="28"/>
  <c r="Q87" i="28"/>
  <c r="Q91" i="28"/>
  <c r="Q95" i="28"/>
  <c r="Q99" i="28"/>
  <c r="Q103" i="28"/>
  <c r="Q107" i="28"/>
  <c r="Q56" i="28"/>
  <c r="Q64" i="28"/>
  <c r="Q72" i="28"/>
  <c r="Q80" i="28"/>
  <c r="Q88" i="28"/>
  <c r="Q96" i="28"/>
  <c r="Q52" i="28"/>
  <c r="O54" i="28"/>
  <c r="O58" i="28"/>
  <c r="O62" i="28"/>
  <c r="O66" i="28"/>
  <c r="O70" i="28"/>
  <c r="O74" i="28"/>
  <c r="O78" i="28"/>
  <c r="O82" i="28"/>
  <c r="O86" i="28"/>
  <c r="O90" i="28"/>
  <c r="O94" i="28"/>
  <c r="O98" i="28"/>
  <c r="O102" i="28"/>
  <c r="O106" i="28"/>
  <c r="O103" i="28"/>
  <c r="O56" i="28"/>
  <c r="O64" i="28"/>
  <c r="O68" i="28"/>
  <c r="O76" i="28"/>
  <c r="O84" i="28"/>
  <c r="O92" i="28"/>
  <c r="O96" i="28"/>
  <c r="O104" i="28"/>
  <c r="O57" i="28"/>
  <c r="O65" i="28"/>
  <c r="O77" i="28"/>
  <c r="O85" i="28"/>
  <c r="O93" i="28"/>
  <c r="O101" i="28"/>
  <c r="O55" i="28"/>
  <c r="O59" i="28"/>
  <c r="O63" i="28"/>
  <c r="O67" i="28"/>
  <c r="O71" i="28"/>
  <c r="O75" i="28"/>
  <c r="O79" i="28"/>
  <c r="O83" i="28"/>
  <c r="O87" i="28"/>
  <c r="O91" i="28"/>
  <c r="O95" i="28"/>
  <c r="O99" i="28"/>
  <c r="O107" i="28"/>
  <c r="O60" i="28"/>
  <c r="O72" i="28"/>
  <c r="O80" i="28"/>
  <c r="O88" i="28"/>
  <c r="O100" i="28"/>
  <c r="O53" i="28"/>
  <c r="O61" i="28"/>
  <c r="O69" i="28"/>
  <c r="O73" i="28"/>
  <c r="O81" i="28"/>
  <c r="O89" i="28"/>
  <c r="O97" i="28"/>
  <c r="O105" i="28"/>
  <c r="O52" i="28"/>
  <c r="M52" i="28"/>
  <c r="M54" i="28"/>
  <c r="M58" i="28"/>
  <c r="M62" i="28"/>
  <c r="M66" i="28"/>
  <c r="M70" i="28"/>
  <c r="M74" i="28"/>
  <c r="M78" i="28"/>
  <c r="M82" i="28"/>
  <c r="M86" i="28"/>
  <c r="M90" i="28"/>
  <c r="M94" i="28"/>
  <c r="M98" i="28"/>
  <c r="M102" i="28"/>
  <c r="M106" i="28"/>
  <c r="M83" i="28"/>
  <c r="M91" i="28"/>
  <c r="M99" i="28"/>
  <c r="M107" i="28"/>
  <c r="M56" i="28"/>
  <c r="M64" i="28"/>
  <c r="M72" i="28"/>
  <c r="M84" i="28"/>
  <c r="M92" i="28"/>
  <c r="M100" i="28"/>
  <c r="M53" i="28"/>
  <c r="M61" i="28"/>
  <c r="M73" i="28"/>
  <c r="M81" i="28"/>
  <c r="M89" i="28"/>
  <c r="M97" i="28"/>
  <c r="M55" i="28"/>
  <c r="M59" i="28"/>
  <c r="M63" i="28"/>
  <c r="M67" i="28"/>
  <c r="M71" i="28"/>
  <c r="M75" i="28"/>
  <c r="M79" i="28"/>
  <c r="M87" i="28"/>
  <c r="M95" i="28"/>
  <c r="M103" i="28"/>
  <c r="M60" i="28"/>
  <c r="M68" i="28"/>
  <c r="M76" i="28"/>
  <c r="M80" i="28"/>
  <c r="M88" i="28"/>
  <c r="M96" i="28"/>
  <c r="M104" i="28"/>
  <c r="M57" i="28"/>
  <c r="M65" i="28"/>
  <c r="M69" i="28"/>
  <c r="M77" i="28"/>
  <c r="M85" i="28"/>
  <c r="M93" i="28"/>
  <c r="M101" i="28"/>
  <c r="M105" i="28"/>
  <c r="K52" i="28"/>
  <c r="K55" i="28"/>
  <c r="K59" i="28"/>
  <c r="K63" i="28"/>
  <c r="K67" i="28"/>
  <c r="K71" i="28"/>
  <c r="K75" i="28"/>
  <c r="K79" i="28"/>
  <c r="K83" i="28"/>
  <c r="K87" i="28"/>
  <c r="K91" i="28"/>
  <c r="K95" i="28"/>
  <c r="K99" i="28"/>
  <c r="K103" i="28"/>
  <c r="K107" i="28"/>
  <c r="K56" i="28"/>
  <c r="K60" i="28"/>
  <c r="K64" i="28"/>
  <c r="K68" i="28"/>
  <c r="K72" i="28"/>
  <c r="K76" i="28"/>
  <c r="K80" i="28"/>
  <c r="K84" i="28"/>
  <c r="K88" i="28"/>
  <c r="K92" i="28"/>
  <c r="K96" i="28"/>
  <c r="K100" i="28"/>
  <c r="K104" i="28"/>
  <c r="K53" i="28"/>
  <c r="K57" i="28"/>
  <c r="K61" i="28"/>
  <c r="K65" i="28"/>
  <c r="K69" i="28"/>
  <c r="K73" i="28"/>
  <c r="K77" i="28"/>
  <c r="K81" i="28"/>
  <c r="K85" i="28"/>
  <c r="K89" i="28"/>
  <c r="K93" i="28"/>
  <c r="K97" i="28"/>
  <c r="K101" i="28"/>
  <c r="K105" i="28"/>
  <c r="K54" i="28"/>
  <c r="K58" i="28"/>
  <c r="K62" i="28"/>
  <c r="K66" i="28"/>
  <c r="K70" i="28"/>
  <c r="K74" i="28"/>
  <c r="K78" i="28"/>
  <c r="K82" i="28"/>
  <c r="K86" i="28"/>
  <c r="K90" i="28"/>
  <c r="K94" i="28"/>
  <c r="K98" i="28"/>
  <c r="K102" i="28"/>
  <c r="K106" i="28"/>
  <c r="E55" i="28"/>
  <c r="E59" i="28"/>
  <c r="E63" i="28"/>
  <c r="E67" i="28"/>
  <c r="E71" i="28"/>
  <c r="E75" i="28"/>
  <c r="E79" i="28"/>
  <c r="E83" i="28"/>
  <c r="E87" i="28"/>
  <c r="E91" i="28"/>
  <c r="E95" i="28"/>
  <c r="E99" i="28"/>
  <c r="E103" i="28"/>
  <c r="E107" i="28"/>
  <c r="E56" i="28"/>
  <c r="E60" i="28"/>
  <c r="E64" i="28"/>
  <c r="E68" i="28"/>
  <c r="E72" i="28"/>
  <c r="E76" i="28"/>
  <c r="E80" i="28"/>
  <c r="E84" i="28"/>
  <c r="E88" i="28"/>
  <c r="E92" i="28"/>
  <c r="E96" i="28"/>
  <c r="E100" i="28"/>
  <c r="E104" i="28"/>
  <c r="E53" i="28"/>
  <c r="E57" i="28"/>
  <c r="E61" i="28"/>
  <c r="E65" i="28"/>
  <c r="E69" i="28"/>
  <c r="E73" i="28"/>
  <c r="E77" i="28"/>
  <c r="E81" i="28"/>
  <c r="E85" i="28"/>
  <c r="E89" i="28"/>
  <c r="E93" i="28"/>
  <c r="E97" i="28"/>
  <c r="E101" i="28"/>
  <c r="E105" i="28"/>
  <c r="E54" i="28"/>
  <c r="E58" i="28"/>
  <c r="E62" i="28"/>
  <c r="E66" i="28"/>
  <c r="E70" i="28"/>
  <c r="E74" i="28"/>
  <c r="E78" i="28"/>
  <c r="E82" i="28"/>
  <c r="E86" i="28"/>
  <c r="E90" i="28"/>
  <c r="E94" i="28"/>
  <c r="E98" i="28"/>
  <c r="E102" i="28"/>
  <c r="E106" i="28"/>
  <c r="M14" i="28"/>
  <c r="K14" i="28"/>
  <c r="AE14" i="28"/>
  <c r="AE16" i="28"/>
  <c r="AE20" i="28"/>
  <c r="AE24" i="28"/>
  <c r="AE28" i="28"/>
  <c r="AE32" i="28"/>
  <c r="AE36" i="28"/>
  <c r="AE40" i="28"/>
  <c r="AE44" i="28"/>
  <c r="AE48" i="28"/>
  <c r="AE49" i="28"/>
  <c r="AE18" i="28"/>
  <c r="AE30" i="28"/>
  <c r="AE38" i="28"/>
  <c r="AE46" i="28"/>
  <c r="AE19" i="28"/>
  <c r="AE27" i="28"/>
  <c r="AE31" i="28"/>
  <c r="AE39" i="28"/>
  <c r="AE43" i="28"/>
  <c r="AE17" i="28"/>
  <c r="AE21" i="28"/>
  <c r="AE25" i="28"/>
  <c r="AE29" i="28"/>
  <c r="AE33" i="28"/>
  <c r="AE37" i="28"/>
  <c r="AE41" i="28"/>
  <c r="AE45" i="28"/>
  <c r="AE22" i="28"/>
  <c r="AE26" i="28"/>
  <c r="AE34" i="28"/>
  <c r="AE42" i="28"/>
  <c r="AE15" i="28"/>
  <c r="AE23" i="28"/>
  <c r="AE35" i="28"/>
  <c r="AE47" i="28"/>
  <c r="AA14" i="28"/>
  <c r="AA17" i="28"/>
  <c r="AA21" i="28"/>
  <c r="AA25" i="28"/>
  <c r="AA29" i="28"/>
  <c r="AA33" i="28"/>
  <c r="AA37" i="28"/>
  <c r="AA41" i="28"/>
  <c r="AA45" i="28"/>
  <c r="AA49" i="28"/>
  <c r="AA18" i="28"/>
  <c r="AA22" i="28"/>
  <c r="AA26" i="28"/>
  <c r="AA30" i="28"/>
  <c r="AA34" i="28"/>
  <c r="AA38" i="28"/>
  <c r="AA42" i="28"/>
  <c r="AA46" i="28"/>
  <c r="AA15" i="28"/>
  <c r="AA19" i="28"/>
  <c r="AA23" i="28"/>
  <c r="AA27" i="28"/>
  <c r="AA31" i="28"/>
  <c r="AA35" i="28"/>
  <c r="AA39" i="28"/>
  <c r="AA43" i="28"/>
  <c r="AA47" i="28"/>
  <c r="AA16" i="28"/>
  <c r="AA20" i="28"/>
  <c r="AA24" i="28"/>
  <c r="AA28" i="28"/>
  <c r="AA32" i="28"/>
  <c r="AA36" i="28"/>
  <c r="AA40" i="28"/>
  <c r="AA44" i="28"/>
  <c r="AA48" i="28"/>
  <c r="Y14" i="28"/>
  <c r="Y17" i="28"/>
  <c r="Y21" i="28"/>
  <c r="Y25" i="28"/>
  <c r="Y29" i="28"/>
  <c r="Y37" i="28"/>
  <c r="Y41" i="28"/>
  <c r="Y45" i="28"/>
  <c r="Y49" i="28"/>
  <c r="Y18" i="28"/>
  <c r="Y22" i="28"/>
  <c r="Y26" i="28"/>
  <c r="Y30" i="28"/>
  <c r="Y34" i="28"/>
  <c r="Y38" i="28"/>
  <c r="Y42" i="28"/>
  <c r="Y46" i="28"/>
  <c r="Y15" i="28"/>
  <c r="Y19" i="28"/>
  <c r="Y23" i="28"/>
  <c r="Y27" i="28"/>
  <c r="Y31" i="28"/>
  <c r="Y35" i="28"/>
  <c r="Y39" i="28"/>
  <c r="Y43" i="28"/>
  <c r="Y47" i="28"/>
  <c r="Y16" i="28"/>
  <c r="Y20" i="28"/>
  <c r="Y24" i="28"/>
  <c r="Y28" i="28"/>
  <c r="Y32" i="28"/>
  <c r="Y36" i="28"/>
  <c r="Y40" i="28"/>
  <c r="Y44" i="28"/>
  <c r="Y48" i="28"/>
  <c r="W14" i="28"/>
  <c r="W15" i="28"/>
  <c r="W19" i="28"/>
  <c r="W23" i="28"/>
  <c r="W27" i="28"/>
  <c r="W31" i="28"/>
  <c r="W35" i="28"/>
  <c r="W39" i="28"/>
  <c r="W43" i="28"/>
  <c r="W47" i="28"/>
  <c r="W16" i="28"/>
  <c r="W20" i="28"/>
  <c r="W24" i="28"/>
  <c r="W28" i="28"/>
  <c r="W32" i="28"/>
  <c r="W36" i="28"/>
  <c r="W40" i="28"/>
  <c r="W44" i="28"/>
  <c r="W48" i="28"/>
  <c r="W41" i="28"/>
  <c r="W49" i="28"/>
  <c r="W18" i="28"/>
  <c r="W22" i="28"/>
  <c r="W30" i="28"/>
  <c r="W38" i="28"/>
  <c r="W46" i="28"/>
  <c r="W17" i="28"/>
  <c r="W21" i="28"/>
  <c r="W25" i="28"/>
  <c r="W29" i="28"/>
  <c r="W33" i="28"/>
  <c r="W37" i="28"/>
  <c r="W45" i="28"/>
  <c r="W26" i="28"/>
  <c r="W34" i="28"/>
  <c r="W42" i="28"/>
  <c r="U14" i="28"/>
  <c r="U47" i="28"/>
  <c r="U16" i="28"/>
  <c r="U20" i="28"/>
  <c r="U24" i="28"/>
  <c r="U28" i="28"/>
  <c r="U32" i="28"/>
  <c r="U36" i="28"/>
  <c r="U40" i="28"/>
  <c r="U44" i="28"/>
  <c r="U48" i="28"/>
  <c r="U17" i="28"/>
  <c r="U21" i="28"/>
  <c r="U25" i="28"/>
  <c r="U29" i="28"/>
  <c r="U33" i="28"/>
  <c r="U37" i="28"/>
  <c r="U41" i="28"/>
  <c r="U45" i="28"/>
  <c r="U49" i="28"/>
  <c r="U18" i="28"/>
  <c r="U22" i="28"/>
  <c r="U26" i="28"/>
  <c r="U30" i="28"/>
  <c r="U34" i="28"/>
  <c r="U38" i="28"/>
  <c r="U42" i="28"/>
  <c r="U46" i="28"/>
  <c r="U15" i="28"/>
  <c r="U19" i="28"/>
  <c r="U23" i="28"/>
  <c r="U27" i="28"/>
  <c r="U31" i="28"/>
  <c r="U35" i="28"/>
  <c r="U39" i="28"/>
  <c r="U43" i="28"/>
  <c r="S14" i="28"/>
  <c r="S15" i="28"/>
  <c r="S19" i="28"/>
  <c r="S23" i="28"/>
  <c r="S27" i="28"/>
  <c r="S31" i="28"/>
  <c r="S35" i="28"/>
  <c r="S39" i="28"/>
  <c r="S43" i="28"/>
  <c r="S47" i="28"/>
  <c r="S16" i="28"/>
  <c r="S20" i="28"/>
  <c r="S24" i="28"/>
  <c r="S28" i="28"/>
  <c r="S32" i="28"/>
  <c r="S36" i="28"/>
  <c r="S40" i="28"/>
  <c r="S44" i="28"/>
  <c r="S48" i="28"/>
  <c r="S21" i="28"/>
  <c r="S29" i="28"/>
  <c r="S37" i="28"/>
  <c r="S45" i="28"/>
  <c r="S18" i="28"/>
  <c r="S22" i="28"/>
  <c r="S30" i="28"/>
  <c r="S38" i="28"/>
  <c r="S42" i="28"/>
  <c r="S17" i="28"/>
  <c r="S25" i="28"/>
  <c r="S33" i="28"/>
  <c r="S41" i="28"/>
  <c r="S49" i="28"/>
  <c r="S26" i="28"/>
  <c r="S34" i="28"/>
  <c r="S46" i="28"/>
  <c r="Q14" i="28"/>
  <c r="Q17" i="28"/>
  <c r="Q21" i="28"/>
  <c r="Q25" i="28"/>
  <c r="Q29" i="28"/>
  <c r="Q33" i="28"/>
  <c r="Q37" i="28"/>
  <c r="Q41" i="28"/>
  <c r="Q45" i="28"/>
  <c r="Q49" i="28"/>
  <c r="Q15" i="28"/>
  <c r="Q23" i="28"/>
  <c r="Q31" i="28"/>
  <c r="Q39" i="28"/>
  <c r="Q47" i="28"/>
  <c r="Q20" i="28"/>
  <c r="Q28" i="28"/>
  <c r="Q40" i="28"/>
  <c r="Q48" i="28"/>
  <c r="Q18" i="28"/>
  <c r="Q22" i="28"/>
  <c r="Q26" i="28"/>
  <c r="Q30" i="28"/>
  <c r="Q34" i="28"/>
  <c r="Q38" i="28"/>
  <c r="Q42" i="28"/>
  <c r="Q46" i="28"/>
  <c r="Q19" i="28"/>
  <c r="Q27" i="28"/>
  <c r="Q35" i="28"/>
  <c r="Q43" i="28"/>
  <c r="Q16" i="28"/>
  <c r="Q24" i="28"/>
  <c r="Q32" i="28"/>
  <c r="Q36" i="28"/>
  <c r="Q44" i="28"/>
  <c r="O14" i="28"/>
  <c r="O15" i="28"/>
  <c r="O19" i="28"/>
  <c r="O23" i="28"/>
  <c r="O27" i="28"/>
  <c r="O31" i="28"/>
  <c r="O35" i="28"/>
  <c r="O39" i="28"/>
  <c r="O43" i="28"/>
  <c r="O47" i="28"/>
  <c r="O16" i="28"/>
  <c r="O20" i="28"/>
  <c r="O24" i="28"/>
  <c r="O28" i="28"/>
  <c r="O36" i="28"/>
  <c r="O48" i="28"/>
  <c r="O17" i="28"/>
  <c r="O21" i="28"/>
  <c r="O25" i="28"/>
  <c r="O29" i="28"/>
  <c r="O33" i="28"/>
  <c r="O37" i="28"/>
  <c r="O41" i="28"/>
  <c r="O45" i="28"/>
  <c r="O49" i="28"/>
  <c r="O30" i="28"/>
  <c r="O38" i="28"/>
  <c r="O42" i="28"/>
  <c r="O32" i="28"/>
  <c r="O44" i="28"/>
  <c r="O18" i="28"/>
  <c r="O22" i="28"/>
  <c r="O26" i="28"/>
  <c r="O34" i="28"/>
  <c r="O46" i="28"/>
  <c r="O40" i="28"/>
  <c r="M17" i="28"/>
  <c r="M21" i="28"/>
  <c r="M25" i="28"/>
  <c r="M29" i="28"/>
  <c r="M33" i="28"/>
  <c r="M37" i="28"/>
  <c r="M41" i="28"/>
  <c r="M45" i="28"/>
  <c r="M49" i="28"/>
  <c r="M18" i="28"/>
  <c r="M22" i="28"/>
  <c r="M26" i="28"/>
  <c r="M30" i="28"/>
  <c r="M34" i="28"/>
  <c r="M38" i="28"/>
  <c r="M42" i="28"/>
  <c r="M46" i="28"/>
  <c r="M15" i="28"/>
  <c r="M19" i="28"/>
  <c r="M23" i="28"/>
  <c r="M27" i="28"/>
  <c r="M31" i="28"/>
  <c r="M35" i="28"/>
  <c r="M39" i="28"/>
  <c r="M43" i="28"/>
  <c r="M47" i="28"/>
  <c r="M16" i="28"/>
  <c r="M20" i="28"/>
  <c r="M24" i="28"/>
  <c r="M28" i="28"/>
  <c r="M32" i="28"/>
  <c r="M36" i="28"/>
  <c r="M40" i="28"/>
  <c r="M44" i="28"/>
  <c r="M48" i="28"/>
  <c r="K17" i="28"/>
  <c r="K21" i="28"/>
  <c r="K25" i="28"/>
  <c r="K29" i="28"/>
  <c r="K33" i="28"/>
  <c r="K37" i="28"/>
  <c r="K41" i="28"/>
  <c r="K45" i="28"/>
  <c r="K49" i="28"/>
  <c r="K18" i="28"/>
  <c r="K22" i="28"/>
  <c r="K26" i="28"/>
  <c r="K30" i="28"/>
  <c r="K34" i="28"/>
  <c r="K38" i="28"/>
  <c r="K42" i="28"/>
  <c r="K46" i="28"/>
  <c r="K15" i="28"/>
  <c r="K19" i="28"/>
  <c r="K23" i="28"/>
  <c r="K27" i="28"/>
  <c r="K31" i="28"/>
  <c r="K35" i="28"/>
  <c r="K39" i="28"/>
  <c r="K43" i="28"/>
  <c r="K47" i="28"/>
  <c r="K16" i="28"/>
  <c r="K20" i="28"/>
  <c r="K24" i="28"/>
  <c r="K28" i="28"/>
  <c r="K32" i="28"/>
  <c r="K36" i="28"/>
  <c r="K40" i="28"/>
  <c r="K44" i="28"/>
  <c r="K48" i="28"/>
  <c r="E14" i="28"/>
  <c r="E17" i="28"/>
  <c r="E21" i="28"/>
  <c r="E25" i="28"/>
  <c r="E29" i="28"/>
  <c r="E33" i="28"/>
  <c r="E37" i="28"/>
  <c r="E41" i="28"/>
  <c r="E45" i="28"/>
  <c r="E49" i="28"/>
  <c r="E18" i="28"/>
  <c r="E22" i="28"/>
  <c r="E26" i="28"/>
  <c r="E30" i="28"/>
  <c r="E34" i="28"/>
  <c r="E38" i="28"/>
  <c r="E42" i="28"/>
  <c r="E46" i="28"/>
  <c r="E15" i="28"/>
  <c r="E19" i="28"/>
  <c r="E23" i="28"/>
  <c r="E27" i="28"/>
  <c r="E31" i="28"/>
  <c r="E35" i="28"/>
  <c r="E39" i="28"/>
  <c r="E43" i="28"/>
  <c r="E47" i="28"/>
  <c r="E16" i="28"/>
  <c r="E20" i="28"/>
  <c r="E24" i="28"/>
  <c r="E28" i="28"/>
  <c r="E32" i="28"/>
  <c r="E36" i="28"/>
  <c r="E40" i="28"/>
  <c r="E44" i="28"/>
  <c r="E48" i="28"/>
  <c r="K25" i="18" l="1"/>
  <c r="K23" i="18"/>
  <c r="K27" i="18"/>
  <c r="K22" i="18"/>
  <c r="K21" i="18"/>
  <c r="K24" i="18"/>
  <c r="J7" i="18"/>
  <c r="H23" i="18" s="1"/>
  <c r="K14" i="18"/>
  <c r="K26" i="18"/>
  <c r="K19" i="18"/>
  <c r="K18" i="18"/>
  <c r="K20" i="18"/>
  <c r="K17" i="18"/>
  <c r="K15" i="18"/>
  <c r="B84" i="28"/>
  <c r="J84" i="28" s="1"/>
  <c r="B79" i="28"/>
  <c r="J79" i="28" s="1"/>
  <c r="B88" i="28"/>
  <c r="J88" i="28" s="1"/>
  <c r="B100" i="28"/>
  <c r="J100" i="28" s="1"/>
  <c r="B93" i="28"/>
  <c r="J93" i="28" s="1"/>
  <c r="B85" i="28"/>
  <c r="J85" i="28" s="1"/>
  <c r="B77" i="28"/>
  <c r="J77" i="28" s="1"/>
  <c r="B76" i="28"/>
  <c r="J76" i="28" s="1"/>
  <c r="B106" i="28"/>
  <c r="J106" i="28" s="1"/>
  <c r="B102" i="28"/>
  <c r="J102" i="28" s="1"/>
  <c r="B81" i="28"/>
  <c r="J81" i="28" s="1"/>
  <c r="B101" i="28"/>
  <c r="B82" i="28"/>
  <c r="J82" i="28" s="1"/>
  <c r="B103" i="28"/>
  <c r="J103" i="28" s="1"/>
  <c r="B92" i="28"/>
  <c r="X92" i="28" s="1"/>
  <c r="B95" i="28"/>
  <c r="J95" i="28" s="1"/>
  <c r="B86" i="28"/>
  <c r="D86" i="28" s="1"/>
  <c r="B80" i="28"/>
  <c r="J80" i="28" s="1"/>
  <c r="B99" i="28"/>
  <c r="J99" i="28" s="1"/>
  <c r="B87" i="28"/>
  <c r="J87" i="28" s="1"/>
  <c r="B75" i="28"/>
  <c r="J75" i="28" s="1"/>
  <c r="B78" i="28"/>
  <c r="AD78" i="28" s="1"/>
  <c r="B90" i="28"/>
  <c r="J90" i="28" s="1"/>
  <c r="B107" i="28"/>
  <c r="J107" i="28" s="1"/>
  <c r="B104" i="28"/>
  <c r="J104" i="28" s="1"/>
  <c r="B105" i="28"/>
  <c r="J105" i="28" s="1"/>
  <c r="B83" i="28"/>
  <c r="J83" i="28" s="1"/>
  <c r="B91" i="28"/>
  <c r="J91" i="28" s="1"/>
  <c r="B94" i="28"/>
  <c r="J94" i="28" s="1"/>
  <c r="B96" i="28"/>
  <c r="J96" i="28" s="1"/>
  <c r="B97" i="28"/>
  <c r="J97" i="28" s="1"/>
  <c r="B98" i="28"/>
  <c r="J98" i="28" s="1"/>
  <c r="B89" i="28"/>
  <c r="J89" i="28" s="1"/>
  <c r="B20" i="28"/>
  <c r="J20" i="28" s="1"/>
  <c r="B25" i="28"/>
  <c r="J25" i="28" s="1"/>
  <c r="B33" i="28"/>
  <c r="J33" i="28" s="1"/>
  <c r="B27" i="28"/>
  <c r="J27" i="28" s="1"/>
  <c r="B32" i="28"/>
  <c r="J32" i="28" s="1"/>
  <c r="B23" i="28"/>
  <c r="Z23" i="28" s="1"/>
  <c r="B19" i="28"/>
  <c r="J19" i="28" s="1"/>
  <c r="B15" i="28"/>
  <c r="J15" i="28" s="1"/>
  <c r="B21" i="28"/>
  <c r="J21" i="28" s="1"/>
  <c r="B30" i="28"/>
  <c r="J30" i="28" s="1"/>
  <c r="B34" i="28"/>
  <c r="J34" i="28" s="1"/>
  <c r="B43" i="28"/>
  <c r="J43" i="28" s="1"/>
  <c r="B31" i="28"/>
  <c r="J31" i="28" s="1"/>
  <c r="B39" i="28"/>
  <c r="AD39" i="28" s="1"/>
  <c r="B38" i="28"/>
  <c r="J38" i="28" s="1"/>
  <c r="B29" i="28"/>
  <c r="Z29" i="28" s="1"/>
  <c r="B28" i="28"/>
  <c r="J28" i="28" s="1"/>
  <c r="B17" i="28"/>
  <c r="AD17" i="28" s="1"/>
  <c r="B14" i="28"/>
  <c r="AD14" i="28" s="1"/>
  <c r="B26" i="28"/>
  <c r="J26" i="28" s="1"/>
  <c r="B22" i="28"/>
  <c r="J22" i="28" s="1"/>
  <c r="B16" i="28"/>
  <c r="J16" i="28" s="1"/>
  <c r="B24" i="28"/>
  <c r="J24" i="28" s="1"/>
  <c r="B40" i="28"/>
  <c r="J40" i="28" s="1"/>
  <c r="B18" i="28"/>
  <c r="J18" i="28" s="1"/>
  <c r="B35" i="28"/>
  <c r="J35" i="28" s="1"/>
  <c r="B36" i="28"/>
  <c r="AD36" i="28" s="1"/>
  <c r="B42" i="28"/>
  <c r="AD42" i="28" s="1"/>
  <c r="B41" i="28"/>
  <c r="J41" i="28" s="1"/>
  <c r="B37" i="28"/>
  <c r="J37" i="28" s="1"/>
  <c r="B72" i="28"/>
  <c r="AD72" i="28" s="1"/>
  <c r="B71" i="28"/>
  <c r="V71" i="28" s="1"/>
  <c r="B74" i="28"/>
  <c r="T74" i="28" s="1"/>
  <c r="B73" i="28"/>
  <c r="AD73" i="28" s="1"/>
  <c r="B47" i="28"/>
  <c r="AD47" i="28" s="1"/>
  <c r="B44" i="28"/>
  <c r="AD44" i="28" s="1"/>
  <c r="B46" i="28"/>
  <c r="AD46" i="28" s="1"/>
  <c r="B45" i="28"/>
  <c r="X45" i="28" s="1"/>
  <c r="B48" i="28"/>
  <c r="AD48" i="28" s="1"/>
  <c r="B49" i="28"/>
  <c r="AD49" i="28" s="1"/>
  <c r="H17" i="18" l="1"/>
  <c r="H20" i="18"/>
  <c r="H26" i="18"/>
  <c r="H25" i="18"/>
  <c r="H18" i="18"/>
  <c r="H19" i="18"/>
  <c r="H22" i="18"/>
  <c r="H24" i="18"/>
  <c r="H21" i="18"/>
  <c r="H27" i="18"/>
  <c r="H14" i="18"/>
  <c r="H15" i="18"/>
  <c r="J48" i="28"/>
  <c r="J86" i="28"/>
  <c r="J92" i="28"/>
  <c r="J73" i="28"/>
  <c r="J39" i="28"/>
  <c r="AD101" i="28"/>
  <c r="J101" i="28"/>
  <c r="J72" i="28"/>
  <c r="J74" i="28"/>
  <c r="J78" i="28"/>
  <c r="J17" i="28"/>
  <c r="J47" i="28"/>
  <c r="J36" i="28"/>
  <c r="J45" i="28"/>
  <c r="J49" i="28"/>
  <c r="J44" i="28"/>
  <c r="J23" i="28"/>
  <c r="J46" i="28"/>
  <c r="J29" i="28"/>
  <c r="J71" i="28"/>
  <c r="J42" i="28"/>
  <c r="J14" i="28"/>
  <c r="D29" i="28"/>
  <c r="D101" i="28"/>
  <c r="D36" i="28"/>
  <c r="AD41" i="28"/>
  <c r="D41" i="28"/>
  <c r="AD31" i="28"/>
  <c r="D31" i="28"/>
  <c r="AD96" i="28"/>
  <c r="D96" i="28"/>
  <c r="AD103" i="28"/>
  <c r="D103" i="28"/>
  <c r="AD85" i="28"/>
  <c r="D85" i="28"/>
  <c r="AD26" i="28"/>
  <c r="D26" i="28"/>
  <c r="AD43" i="28"/>
  <c r="D43" i="28"/>
  <c r="AD27" i="28"/>
  <c r="D27" i="28"/>
  <c r="AD94" i="28"/>
  <c r="D94" i="28"/>
  <c r="AD75" i="28"/>
  <c r="D75" i="28"/>
  <c r="AD82" i="28"/>
  <c r="D82" i="28"/>
  <c r="V93" i="28"/>
  <c r="D93" i="28"/>
  <c r="D78" i="28"/>
  <c r="D39" i="28"/>
  <c r="AD22" i="28"/>
  <c r="D22" i="28"/>
  <c r="AD32" i="28"/>
  <c r="D32" i="28"/>
  <c r="AD34" i="28"/>
  <c r="D34" i="28"/>
  <c r="AD33" i="28"/>
  <c r="AC9" i="28" s="1"/>
  <c r="AC11" i="28" s="1"/>
  <c r="D33" i="28"/>
  <c r="X91" i="28"/>
  <c r="D91" i="28"/>
  <c r="AD87" i="28"/>
  <c r="D87" i="28"/>
  <c r="AD100" i="28"/>
  <c r="D100" i="28"/>
  <c r="D42" i="28"/>
  <c r="AD83" i="28"/>
  <c r="D83" i="28"/>
  <c r="AD18" i="28"/>
  <c r="D18" i="28"/>
  <c r="AD28" i="28"/>
  <c r="D28" i="28"/>
  <c r="V21" i="28"/>
  <c r="D21" i="28"/>
  <c r="Z20" i="28"/>
  <c r="D20" i="28"/>
  <c r="H105" i="28"/>
  <c r="D105" i="28"/>
  <c r="AD80" i="28"/>
  <c r="D80" i="28"/>
  <c r="T102" i="28"/>
  <c r="D102" i="28"/>
  <c r="T79" i="28"/>
  <c r="D79" i="28"/>
  <c r="D17" i="28"/>
  <c r="AD37" i="28"/>
  <c r="D37" i="28"/>
  <c r="F97" i="28"/>
  <c r="D97" i="28"/>
  <c r="Z77" i="28"/>
  <c r="D77" i="28"/>
  <c r="AD30" i="28"/>
  <c r="D30" i="28"/>
  <c r="AD99" i="28"/>
  <c r="D99" i="28"/>
  <c r="AD40" i="28"/>
  <c r="D40" i="28"/>
  <c r="AD15" i="28"/>
  <c r="D15" i="28"/>
  <c r="AD89" i="28"/>
  <c r="D89" i="28"/>
  <c r="Z104" i="28"/>
  <c r="D104" i="28"/>
  <c r="H106" i="28"/>
  <c r="D106" i="28"/>
  <c r="H84" i="28"/>
  <c r="D84" i="28"/>
  <c r="D92" i="28"/>
  <c r="AD16" i="28"/>
  <c r="D16" i="28"/>
  <c r="R90" i="28"/>
  <c r="D90" i="28"/>
  <c r="AD35" i="28"/>
  <c r="D35" i="28"/>
  <c r="AD25" i="28"/>
  <c r="D25" i="28"/>
  <c r="R81" i="28"/>
  <c r="D81" i="28"/>
  <c r="AD88" i="28"/>
  <c r="D88" i="28"/>
  <c r="V24" i="28"/>
  <c r="D24" i="28"/>
  <c r="AD38" i="28"/>
  <c r="D38" i="28"/>
  <c r="AD19" i="28"/>
  <c r="D19" i="28"/>
  <c r="V98" i="28"/>
  <c r="D98" i="28"/>
  <c r="V107" i="28"/>
  <c r="D107" i="28"/>
  <c r="X95" i="28"/>
  <c r="D95" i="28"/>
  <c r="R76" i="28"/>
  <c r="D76" i="28"/>
  <c r="D23" i="28"/>
  <c r="D14" i="28"/>
  <c r="AD81" i="28"/>
  <c r="AD91" i="28"/>
  <c r="AD21" i="28"/>
  <c r="AD92" i="28"/>
  <c r="AD76" i="28"/>
  <c r="AD23" i="28"/>
  <c r="AD71" i="28"/>
  <c r="AD93" i="28"/>
  <c r="AD105" i="28"/>
  <c r="AD77" i="28"/>
  <c r="AD90" i="28"/>
  <c r="AD20" i="28"/>
  <c r="AD24" i="28"/>
  <c r="AD95" i="28"/>
  <c r="AD79" i="28"/>
  <c r="AD106" i="28"/>
  <c r="AD102" i="28"/>
  <c r="AD98" i="28"/>
  <c r="AD29" i="28"/>
  <c r="AD45" i="28"/>
  <c r="I26" i="18" s="1"/>
  <c r="R86" i="28"/>
  <c r="AD86" i="28"/>
  <c r="AD107" i="28"/>
  <c r="AD97" i="28"/>
  <c r="AD104" i="28"/>
  <c r="AD84" i="28"/>
  <c r="AD74" i="28"/>
  <c r="R46" i="28"/>
  <c r="V46" i="28"/>
  <c r="X46" i="28"/>
  <c r="T46" i="28"/>
  <c r="L46" i="28"/>
  <c r="H46" i="28"/>
  <c r="P46" i="28"/>
  <c r="Z46" i="28"/>
  <c r="N41" i="28"/>
  <c r="T41" i="28"/>
  <c r="R41" i="28"/>
  <c r="L41" i="28"/>
  <c r="Z41" i="28"/>
  <c r="F41" i="28"/>
  <c r="P41" i="28"/>
  <c r="X41" i="28"/>
  <c r="H41" i="28"/>
  <c r="V41" i="28"/>
  <c r="T22" i="28"/>
  <c r="F22" i="28"/>
  <c r="L22" i="28"/>
  <c r="H22" i="28"/>
  <c r="Z22" i="28"/>
  <c r="X22" i="28"/>
  <c r="R22" i="28"/>
  <c r="V22" i="28"/>
  <c r="P22" i="28"/>
  <c r="F31" i="28"/>
  <c r="H31" i="28"/>
  <c r="L31" i="28"/>
  <c r="T31" i="28"/>
  <c r="X31" i="28"/>
  <c r="R31" i="28"/>
  <c r="P31" i="28"/>
  <c r="V31" i="28"/>
  <c r="Z31" i="28"/>
  <c r="N32" i="28"/>
  <c r="T32" i="28"/>
  <c r="X32" i="28"/>
  <c r="P32" i="28"/>
  <c r="F32" i="28"/>
  <c r="L32" i="28"/>
  <c r="R32" i="28"/>
  <c r="H32" i="28"/>
  <c r="Z32" i="28"/>
  <c r="V32" i="28"/>
  <c r="AF96" i="28"/>
  <c r="T96" i="28"/>
  <c r="L96" i="28"/>
  <c r="F96" i="28"/>
  <c r="H96" i="28"/>
  <c r="P96" i="28"/>
  <c r="X96" i="28"/>
  <c r="V96" i="28"/>
  <c r="Z78" i="28"/>
  <c r="F78" i="28"/>
  <c r="R78" i="28"/>
  <c r="T78" i="28"/>
  <c r="V78" i="28"/>
  <c r="L78" i="28"/>
  <c r="N103" i="28"/>
  <c r="H103" i="28"/>
  <c r="T103" i="28"/>
  <c r="X103" i="28"/>
  <c r="F103" i="28"/>
  <c r="L103" i="28"/>
  <c r="N85" i="28"/>
  <c r="V85" i="28"/>
  <c r="R85" i="28"/>
  <c r="L85" i="28"/>
  <c r="F85" i="28"/>
  <c r="P85" i="28"/>
  <c r="T85" i="28"/>
  <c r="X85" i="28"/>
  <c r="H85" i="28"/>
  <c r="Z85" i="28"/>
  <c r="H77" i="28"/>
  <c r="Z103" i="28"/>
  <c r="P78" i="28"/>
  <c r="L84" i="28"/>
  <c r="Z86" i="28"/>
  <c r="T44" i="28"/>
  <c r="X44" i="28"/>
  <c r="P44" i="28"/>
  <c r="R44" i="28"/>
  <c r="H44" i="28"/>
  <c r="L44" i="28"/>
  <c r="Z44" i="28"/>
  <c r="V44" i="28"/>
  <c r="N42" i="28"/>
  <c r="L42" i="28"/>
  <c r="Z42" i="28"/>
  <c r="T42" i="28"/>
  <c r="X42" i="28"/>
  <c r="F42" i="28"/>
  <c r="H42" i="28"/>
  <c r="P42" i="28"/>
  <c r="V42" i="28"/>
  <c r="R42" i="28"/>
  <c r="AF26" i="28"/>
  <c r="R26" i="28"/>
  <c r="F26" i="28"/>
  <c r="L26" i="28"/>
  <c r="T26" i="28"/>
  <c r="H26" i="28"/>
  <c r="V26" i="28"/>
  <c r="P26" i="28"/>
  <c r="X26" i="28"/>
  <c r="H43" i="28"/>
  <c r="P43" i="28"/>
  <c r="T43" i="28"/>
  <c r="R43" i="28"/>
  <c r="L43" i="28"/>
  <c r="Z43" i="28"/>
  <c r="F43" i="28"/>
  <c r="V43" i="28"/>
  <c r="P27" i="28"/>
  <c r="F27" i="28"/>
  <c r="L27" i="28"/>
  <c r="H27" i="28"/>
  <c r="R27" i="28"/>
  <c r="T27" i="28"/>
  <c r="Z27" i="28"/>
  <c r="X27" i="28"/>
  <c r="V27" i="28"/>
  <c r="N94" i="28"/>
  <c r="F94" i="28"/>
  <c r="T94" i="28"/>
  <c r="P94" i="28"/>
  <c r="X94" i="28"/>
  <c r="Z94" i="28"/>
  <c r="H94" i="28"/>
  <c r="V94" i="28"/>
  <c r="R94" i="28"/>
  <c r="L94" i="28"/>
  <c r="N75" i="28"/>
  <c r="Z75" i="28"/>
  <c r="F75" i="28"/>
  <c r="P75" i="28"/>
  <c r="H75" i="28"/>
  <c r="R75" i="28"/>
  <c r="X75" i="28"/>
  <c r="AF82" i="28"/>
  <c r="L82" i="28"/>
  <c r="F82" i="28"/>
  <c r="P82" i="28"/>
  <c r="H82" i="28"/>
  <c r="R82" i="28"/>
  <c r="V82" i="28"/>
  <c r="T82" i="28"/>
  <c r="X82" i="28"/>
  <c r="R93" i="28"/>
  <c r="H93" i="28"/>
  <c r="Z93" i="28"/>
  <c r="F93" i="28"/>
  <c r="P93" i="28"/>
  <c r="X84" i="28"/>
  <c r="R77" i="28"/>
  <c r="P103" i="28"/>
  <c r="Z26" i="28"/>
  <c r="T106" i="28"/>
  <c r="T47" i="28"/>
  <c r="H47" i="28"/>
  <c r="X47" i="28"/>
  <c r="R47" i="28"/>
  <c r="P47" i="28"/>
  <c r="L47" i="28"/>
  <c r="Z47" i="28"/>
  <c r="V47" i="28"/>
  <c r="N36" i="28"/>
  <c r="F36" i="28"/>
  <c r="V36" i="28"/>
  <c r="H36" i="28"/>
  <c r="T36" i="28"/>
  <c r="P36" i="28"/>
  <c r="X36" i="28"/>
  <c r="L36" i="28"/>
  <c r="R36" i="28"/>
  <c r="Z36" i="28"/>
  <c r="AF14" i="28"/>
  <c r="F14" i="28"/>
  <c r="H14" i="28"/>
  <c r="R14" i="28"/>
  <c r="P14" i="28"/>
  <c r="V14" i="28"/>
  <c r="T14" i="28"/>
  <c r="Z14" i="28"/>
  <c r="L14" i="28"/>
  <c r="N34" i="28"/>
  <c r="F34" i="28"/>
  <c r="X34" i="28"/>
  <c r="H34" i="28"/>
  <c r="P34" i="28"/>
  <c r="L34" i="28"/>
  <c r="R34" i="28"/>
  <c r="V34" i="28"/>
  <c r="T34" i="28"/>
  <c r="Z34" i="28"/>
  <c r="N33" i="28"/>
  <c r="M9" i="28" s="1"/>
  <c r="M11" i="28" s="1"/>
  <c r="V33" i="28"/>
  <c r="U9" i="28" s="1"/>
  <c r="U11" i="28" s="1"/>
  <c r="F33" i="28"/>
  <c r="E9" i="28" s="1"/>
  <c r="E11" i="28" s="1"/>
  <c r="X33" i="28"/>
  <c r="W9" i="28" s="1"/>
  <c r="W11" i="28" s="1"/>
  <c r="R33" i="28"/>
  <c r="Q9" i="28" s="1"/>
  <c r="Q11" i="28" s="1"/>
  <c r="H33" i="28"/>
  <c r="G9" i="28" s="1"/>
  <c r="G11" i="28" s="1"/>
  <c r="T33" i="28"/>
  <c r="S9" i="28" s="1"/>
  <c r="S11" i="28" s="1"/>
  <c r="L33" i="28"/>
  <c r="K9" i="28" s="1"/>
  <c r="K11" i="28" s="1"/>
  <c r="P33" i="28"/>
  <c r="O9" i="28" s="1"/>
  <c r="O11" i="28" s="1"/>
  <c r="Z33" i="28"/>
  <c r="Y9" i="28" s="1"/>
  <c r="Y11" i="28" s="1"/>
  <c r="N91" i="28"/>
  <c r="T91" i="28"/>
  <c r="H91" i="28"/>
  <c r="L91" i="28"/>
  <c r="R91" i="28"/>
  <c r="V91" i="28"/>
  <c r="F91" i="28"/>
  <c r="N87" i="28"/>
  <c r="V87" i="28"/>
  <c r="T87" i="28"/>
  <c r="P87" i="28"/>
  <c r="R87" i="28"/>
  <c r="F87" i="28"/>
  <c r="H87" i="28"/>
  <c r="L87" i="28"/>
  <c r="X87" i="28"/>
  <c r="N101" i="28"/>
  <c r="Z101" i="28"/>
  <c r="P101" i="28"/>
  <c r="F101" i="28"/>
  <c r="R101" i="28"/>
  <c r="T101" i="28"/>
  <c r="V101" i="28"/>
  <c r="L101" i="28"/>
  <c r="N100" i="28"/>
  <c r="T100" i="28"/>
  <c r="R100" i="28"/>
  <c r="X100" i="28"/>
  <c r="L100" i="28"/>
  <c r="H100" i="28"/>
  <c r="V100" i="28"/>
  <c r="Z100" i="28"/>
  <c r="F100" i="28"/>
  <c r="H78" i="28"/>
  <c r="Z87" i="28"/>
  <c r="X93" i="28"/>
  <c r="T75" i="28"/>
  <c r="P104" i="28"/>
  <c r="L93" i="28"/>
  <c r="V106" i="28"/>
  <c r="N73" i="28"/>
  <c r="L73" i="28"/>
  <c r="H73" i="28"/>
  <c r="X73" i="28"/>
  <c r="R73" i="28"/>
  <c r="V73" i="28"/>
  <c r="P73" i="28"/>
  <c r="T73" i="28"/>
  <c r="N35" i="28"/>
  <c r="F35" i="28"/>
  <c r="R35" i="28"/>
  <c r="Z35" i="28"/>
  <c r="H35" i="28"/>
  <c r="V35" i="28"/>
  <c r="T35" i="28"/>
  <c r="X35" i="28"/>
  <c r="P35" i="28"/>
  <c r="L35" i="28"/>
  <c r="AF17" i="28"/>
  <c r="P17" i="28"/>
  <c r="H17" i="28"/>
  <c r="Z17" i="28"/>
  <c r="X17" i="28"/>
  <c r="R17" i="28"/>
  <c r="V17" i="28"/>
  <c r="T17" i="28"/>
  <c r="L17" i="28"/>
  <c r="F17" i="28"/>
  <c r="H30" i="28"/>
  <c r="L30" i="28"/>
  <c r="P30" i="28"/>
  <c r="R30" i="28"/>
  <c r="X30" i="28"/>
  <c r="Z30" i="28"/>
  <c r="F30" i="28"/>
  <c r="V30" i="28"/>
  <c r="T30" i="28"/>
  <c r="N25" i="28"/>
  <c r="P25" i="28"/>
  <c r="F25" i="28"/>
  <c r="L25" i="28"/>
  <c r="H25" i="28"/>
  <c r="T25" i="28"/>
  <c r="X25" i="28"/>
  <c r="Z25" i="28"/>
  <c r="V25" i="28"/>
  <c r="R25" i="28"/>
  <c r="N83" i="28"/>
  <c r="P83" i="28"/>
  <c r="V83" i="28"/>
  <c r="L83" i="28"/>
  <c r="F83" i="28"/>
  <c r="X83" i="28"/>
  <c r="H83" i="28"/>
  <c r="Z83" i="28"/>
  <c r="R83" i="28"/>
  <c r="T83" i="28"/>
  <c r="N99" i="28"/>
  <c r="H99" i="28"/>
  <c r="T99" i="28"/>
  <c r="X99" i="28"/>
  <c r="V99" i="28"/>
  <c r="L99" i="28"/>
  <c r="F99" i="28"/>
  <c r="P99" i="28"/>
  <c r="Z99" i="28"/>
  <c r="P81" i="28"/>
  <c r="T81" i="28"/>
  <c r="Z81" i="28"/>
  <c r="X81" i="28"/>
  <c r="V81" i="28"/>
  <c r="F81" i="28"/>
  <c r="L81" i="28"/>
  <c r="AF88" i="28"/>
  <c r="R88" i="28"/>
  <c r="L88" i="28"/>
  <c r="P88" i="28"/>
  <c r="Z88" i="28"/>
  <c r="X88" i="28"/>
  <c r="V88" i="28"/>
  <c r="H88" i="28"/>
  <c r="Z96" i="28"/>
  <c r="T107" i="28"/>
  <c r="H101" i="28"/>
  <c r="Z91" i="28"/>
  <c r="X101" i="28"/>
  <c r="V74" i="28"/>
  <c r="H74" i="28"/>
  <c r="Z74" i="28"/>
  <c r="L74" i="28"/>
  <c r="P74" i="28"/>
  <c r="R74" i="28"/>
  <c r="N18" i="28"/>
  <c r="T18" i="28"/>
  <c r="Z18" i="28"/>
  <c r="X18" i="28"/>
  <c r="P18" i="28"/>
  <c r="L18" i="28"/>
  <c r="V18" i="28"/>
  <c r="R18" i="28"/>
  <c r="F18" i="28"/>
  <c r="H18" i="28"/>
  <c r="L28" i="28"/>
  <c r="T28" i="28"/>
  <c r="X28" i="28"/>
  <c r="P28" i="28"/>
  <c r="F28" i="28"/>
  <c r="Z28" i="28"/>
  <c r="H28" i="28"/>
  <c r="V28" i="28"/>
  <c r="R28" i="28"/>
  <c r="N21" i="28"/>
  <c r="H21" i="28"/>
  <c r="Z21" i="28"/>
  <c r="R21" i="28"/>
  <c r="T21" i="28"/>
  <c r="X21" i="28"/>
  <c r="P21" i="28"/>
  <c r="L21" i="28"/>
  <c r="F21" i="28"/>
  <c r="N20" i="28"/>
  <c r="H20" i="28"/>
  <c r="P20" i="28"/>
  <c r="L20" i="28"/>
  <c r="V20" i="28"/>
  <c r="T20" i="28"/>
  <c r="X20" i="28"/>
  <c r="F20" i="28"/>
  <c r="R20" i="28"/>
  <c r="AF105" i="28"/>
  <c r="L105" i="28"/>
  <c r="F105" i="28"/>
  <c r="R105" i="28"/>
  <c r="X105" i="28"/>
  <c r="V105" i="28"/>
  <c r="T105" i="28"/>
  <c r="AF80" i="28"/>
  <c r="Z80" i="28"/>
  <c r="H80" i="28"/>
  <c r="T80" i="28"/>
  <c r="F80" i="28"/>
  <c r="R80" i="28"/>
  <c r="L80" i="28"/>
  <c r="P80" i="28"/>
  <c r="X80" i="28"/>
  <c r="AF102" i="28"/>
  <c r="R102" i="28"/>
  <c r="X102" i="28"/>
  <c r="Z102" i="28"/>
  <c r="V102" i="28"/>
  <c r="P102" i="28"/>
  <c r="H102" i="28"/>
  <c r="F102" i="28"/>
  <c r="N79" i="28"/>
  <c r="H79" i="28"/>
  <c r="Z79" i="28"/>
  <c r="X79" i="28"/>
  <c r="L79" i="28"/>
  <c r="P79" i="28"/>
  <c r="V79" i="28"/>
  <c r="R79" i="28"/>
  <c r="H90" i="28"/>
  <c r="X74" i="28"/>
  <c r="V103" i="28"/>
  <c r="T84" i="28"/>
  <c r="P91" i="28"/>
  <c r="F79" i="28"/>
  <c r="X14" i="28"/>
  <c r="V75" i="28"/>
  <c r="AF49" i="28"/>
  <c r="R49" i="28"/>
  <c r="V49" i="28"/>
  <c r="X49" i="28"/>
  <c r="L49" i="28"/>
  <c r="H49" i="28"/>
  <c r="P49" i="28"/>
  <c r="T49" i="28"/>
  <c r="Z49" i="28"/>
  <c r="N71" i="28"/>
  <c r="L71" i="28"/>
  <c r="P71" i="28"/>
  <c r="Z71" i="28"/>
  <c r="H71" i="28"/>
  <c r="R71" i="28"/>
  <c r="T71" i="28"/>
  <c r="X71" i="28"/>
  <c r="R40" i="28"/>
  <c r="T40" i="28"/>
  <c r="V40" i="28"/>
  <c r="L40" i="28"/>
  <c r="F40" i="28"/>
  <c r="H40" i="28"/>
  <c r="Z40" i="28"/>
  <c r="P40" i="28"/>
  <c r="N29" i="28"/>
  <c r="X29" i="28"/>
  <c r="T29" i="28"/>
  <c r="L29" i="28"/>
  <c r="F29" i="28"/>
  <c r="R29" i="28"/>
  <c r="H29" i="28"/>
  <c r="V29" i="28"/>
  <c r="P29" i="28"/>
  <c r="Z15" i="28"/>
  <c r="R15" i="28"/>
  <c r="T15" i="28"/>
  <c r="L15" i="28"/>
  <c r="F15" i="28"/>
  <c r="X15" i="28"/>
  <c r="V15" i="28"/>
  <c r="H15" i="28"/>
  <c r="P15" i="28"/>
  <c r="T89" i="28"/>
  <c r="R89" i="28"/>
  <c r="L89" i="28"/>
  <c r="F89" i="28"/>
  <c r="P89" i="28"/>
  <c r="H89" i="28"/>
  <c r="X89" i="28"/>
  <c r="Z89" i="28"/>
  <c r="N104" i="28"/>
  <c r="L104" i="28"/>
  <c r="R104" i="28"/>
  <c r="X104" i="28"/>
  <c r="H104" i="28"/>
  <c r="T104" i="28"/>
  <c r="V104" i="28"/>
  <c r="F104" i="28"/>
  <c r="N86" i="28"/>
  <c r="L86" i="28"/>
  <c r="X86" i="28"/>
  <c r="V86" i="28"/>
  <c r="P86" i="28"/>
  <c r="H86" i="28"/>
  <c r="F86" i="28"/>
  <c r="T86" i="28"/>
  <c r="Z106" i="28"/>
  <c r="L106" i="28"/>
  <c r="P106" i="28"/>
  <c r="R106" i="28"/>
  <c r="AF84" i="28"/>
  <c r="P84" i="28"/>
  <c r="Z84" i="28"/>
  <c r="R84" i="28"/>
  <c r="F84" i="28"/>
  <c r="Z73" i="28"/>
  <c r="X106" i="28"/>
  <c r="V80" i="28"/>
  <c r="P100" i="28"/>
  <c r="F88" i="28"/>
  <c r="X43" i="28"/>
  <c r="H81" i="28"/>
  <c r="X78" i="28"/>
  <c r="T88" i="28"/>
  <c r="R103" i="28"/>
  <c r="N48" i="28"/>
  <c r="Z48" i="28"/>
  <c r="V48" i="28"/>
  <c r="P48" i="28"/>
  <c r="R48" i="28"/>
  <c r="T48" i="28"/>
  <c r="X48" i="28"/>
  <c r="L48" i="28"/>
  <c r="H48" i="28"/>
  <c r="AF72" i="28"/>
  <c r="L72" i="28"/>
  <c r="R72" i="28"/>
  <c r="H72" i="28"/>
  <c r="P72" i="28"/>
  <c r="X72" i="28"/>
  <c r="T72" i="28"/>
  <c r="V72" i="28"/>
  <c r="Z72" i="28"/>
  <c r="N24" i="28"/>
  <c r="F24" i="28"/>
  <c r="H24" i="28"/>
  <c r="R24" i="28"/>
  <c r="L24" i="28"/>
  <c r="T24" i="28"/>
  <c r="Z24" i="28"/>
  <c r="X24" i="28"/>
  <c r="P24" i="28"/>
  <c r="AF38" i="28"/>
  <c r="L38" i="28"/>
  <c r="T38" i="28"/>
  <c r="Z38" i="28"/>
  <c r="F38" i="28"/>
  <c r="R38" i="28"/>
  <c r="H38" i="28"/>
  <c r="V38" i="28"/>
  <c r="P38" i="28"/>
  <c r="AF19" i="28"/>
  <c r="L19" i="28"/>
  <c r="P19" i="28"/>
  <c r="Z19" i="28"/>
  <c r="T19" i="28"/>
  <c r="V19" i="28"/>
  <c r="R19" i="28"/>
  <c r="F19" i="28"/>
  <c r="X19" i="28"/>
  <c r="H19" i="28"/>
  <c r="P98" i="28"/>
  <c r="R98" i="28"/>
  <c r="L98" i="28"/>
  <c r="H98" i="28"/>
  <c r="F98" i="28"/>
  <c r="Z98" i="28"/>
  <c r="T98" i="28"/>
  <c r="X98" i="28"/>
  <c r="N107" i="28"/>
  <c r="F107" i="28"/>
  <c r="P107" i="28"/>
  <c r="Z107" i="28"/>
  <c r="R107" i="28"/>
  <c r="X107" i="28"/>
  <c r="H107" i="28"/>
  <c r="N95" i="28"/>
  <c r="V95" i="28"/>
  <c r="R95" i="28"/>
  <c r="L95" i="28"/>
  <c r="H95" i="28"/>
  <c r="P95" i="28"/>
  <c r="Z95" i="28"/>
  <c r="T95" i="28"/>
  <c r="F95" i="28"/>
  <c r="AF76" i="28"/>
  <c r="H76" i="28"/>
  <c r="T76" i="28"/>
  <c r="V76" i="28"/>
  <c r="L76" i="28"/>
  <c r="F76" i="28"/>
  <c r="P76" i="28"/>
  <c r="Z76" i="28"/>
  <c r="X76" i="28"/>
  <c r="L75" i="28"/>
  <c r="Z105" i="28"/>
  <c r="T93" i="28"/>
  <c r="R99" i="28"/>
  <c r="P105" i="28"/>
  <c r="X40" i="28"/>
  <c r="V84" i="28"/>
  <c r="N45" i="28"/>
  <c r="P45" i="28"/>
  <c r="R45" i="28"/>
  <c r="L45" i="28"/>
  <c r="Z45" i="28"/>
  <c r="T45" i="28"/>
  <c r="H45" i="28"/>
  <c r="V45" i="28"/>
  <c r="N37" i="28"/>
  <c r="T37" i="28"/>
  <c r="V37" i="28"/>
  <c r="Z37" i="28"/>
  <c r="P37" i="28"/>
  <c r="L37" i="28"/>
  <c r="X37" i="28"/>
  <c r="F37" i="28"/>
  <c r="R37" i="28"/>
  <c r="H37" i="28"/>
  <c r="P16" i="28"/>
  <c r="Z16" i="28"/>
  <c r="V16" i="28"/>
  <c r="T16" i="28"/>
  <c r="X16" i="28"/>
  <c r="F16" i="28"/>
  <c r="H16" i="28"/>
  <c r="R16" i="28"/>
  <c r="L16" i="28"/>
  <c r="N39" i="28"/>
  <c r="L39" i="28"/>
  <c r="Z39" i="28"/>
  <c r="R39" i="28"/>
  <c r="P39" i="28"/>
  <c r="F39" i="28"/>
  <c r="T39" i="28"/>
  <c r="H39" i="28"/>
  <c r="V39" i="28"/>
  <c r="X39" i="28"/>
  <c r="N23" i="28"/>
  <c r="F23" i="28"/>
  <c r="P23" i="28"/>
  <c r="H23" i="28"/>
  <c r="L23" i="28"/>
  <c r="V23" i="28"/>
  <c r="T23" i="28"/>
  <c r="R23" i="28"/>
  <c r="X23" i="28"/>
  <c r="R97" i="28"/>
  <c r="P97" i="28"/>
  <c r="V97" i="28"/>
  <c r="X97" i="28"/>
  <c r="H97" i="28"/>
  <c r="Z97" i="28"/>
  <c r="L97" i="28"/>
  <c r="N90" i="28"/>
  <c r="X90" i="28"/>
  <c r="T90" i="28"/>
  <c r="Z90" i="28"/>
  <c r="V90" i="28"/>
  <c r="F90" i="28"/>
  <c r="P90" i="28"/>
  <c r="L90" i="28"/>
  <c r="AF92" i="28"/>
  <c r="L92" i="28"/>
  <c r="P92" i="28"/>
  <c r="F92" i="28"/>
  <c r="Z92" i="28"/>
  <c r="H92" i="28"/>
  <c r="R92" i="28"/>
  <c r="T92" i="28"/>
  <c r="V92" i="28"/>
  <c r="N77" i="28"/>
  <c r="X77" i="28"/>
  <c r="L77" i="28"/>
  <c r="P77" i="28"/>
  <c r="V77" i="28"/>
  <c r="F77" i="28"/>
  <c r="T77" i="28"/>
  <c r="L102" i="28"/>
  <c r="Z82" i="28"/>
  <c r="V89" i="28"/>
  <c r="R96" i="28"/>
  <c r="L107" i="28"/>
  <c r="F106" i="28"/>
  <c r="X38" i="28"/>
  <c r="T97" i="28"/>
  <c r="AF99" i="28"/>
  <c r="AF104" i="28"/>
  <c r="AF75" i="28"/>
  <c r="AF77" i="28"/>
  <c r="AF95" i="28"/>
  <c r="N97" i="28"/>
  <c r="AF97" i="28"/>
  <c r="N81" i="28"/>
  <c r="AF81" i="28"/>
  <c r="AF101" i="28"/>
  <c r="AF87" i="28"/>
  <c r="AF79" i="28"/>
  <c r="AF90" i="28"/>
  <c r="N98" i="28"/>
  <c r="AF98" i="28"/>
  <c r="AF91" i="28"/>
  <c r="N78" i="28"/>
  <c r="AF78" i="28"/>
  <c r="AF86" i="28"/>
  <c r="AF83" i="28"/>
  <c r="AF107" i="28"/>
  <c r="AF73" i="28"/>
  <c r="N74" i="28"/>
  <c r="AF74" i="28"/>
  <c r="N89" i="28"/>
  <c r="AF89" i="28"/>
  <c r="N106" i="28"/>
  <c r="AF106" i="28"/>
  <c r="N93" i="28"/>
  <c r="AF93" i="28"/>
  <c r="AF85" i="28"/>
  <c r="AF100" i="28"/>
  <c r="AF94" i="28"/>
  <c r="AF103" i="28"/>
  <c r="AF71" i="28"/>
  <c r="AB101" i="28"/>
  <c r="AB99" i="28"/>
  <c r="AB87" i="28"/>
  <c r="AB81" i="28"/>
  <c r="AB77" i="28"/>
  <c r="AB100" i="28"/>
  <c r="AB73" i="28"/>
  <c r="N82" i="28"/>
  <c r="AB82" i="28"/>
  <c r="AB94" i="28"/>
  <c r="AB89" i="28"/>
  <c r="N72" i="28"/>
  <c r="AB72" i="28"/>
  <c r="N76" i="28"/>
  <c r="AB76" i="28"/>
  <c r="AB75" i="28"/>
  <c r="AB86" i="28"/>
  <c r="AB85" i="28"/>
  <c r="AB95" i="28"/>
  <c r="AB97" i="28"/>
  <c r="AB71" i="28"/>
  <c r="N84" i="28"/>
  <c r="AB84" i="28"/>
  <c r="N92" i="28"/>
  <c r="AB92" i="28"/>
  <c r="N88" i="28"/>
  <c r="AB88" i="28"/>
  <c r="AB78" i="28"/>
  <c r="AB107" i="28"/>
  <c r="AB83" i="28"/>
  <c r="AB90" i="28"/>
  <c r="AB74" i="28"/>
  <c r="N96" i="28"/>
  <c r="AB96" i="28"/>
  <c r="N105" i="28"/>
  <c r="AB105" i="28"/>
  <c r="N80" i="28"/>
  <c r="AB80" i="28"/>
  <c r="N102" i="28"/>
  <c r="AB102" i="28"/>
  <c r="AB91" i="28"/>
  <c r="AB98" i="28"/>
  <c r="AB93" i="28"/>
  <c r="AB103" i="28"/>
  <c r="AB104" i="28"/>
  <c r="AB79" i="28"/>
  <c r="AB106" i="28"/>
  <c r="AB35" i="28"/>
  <c r="AF35" i="28"/>
  <c r="AF41" i="28"/>
  <c r="AF48" i="28"/>
  <c r="AF36" i="28"/>
  <c r="AF45" i="28"/>
  <c r="N16" i="28"/>
  <c r="AF16" i="28"/>
  <c r="AF39" i="28"/>
  <c r="N22" i="28"/>
  <c r="AF22" i="28"/>
  <c r="N28" i="28"/>
  <c r="AF28" i="28"/>
  <c r="N31" i="28"/>
  <c r="AF31" i="28"/>
  <c r="AF33" i="28"/>
  <c r="AE9" i="28" s="1"/>
  <c r="AE11" i="28" s="1"/>
  <c r="AF34" i="28"/>
  <c r="AF18" i="28"/>
  <c r="AF42" i="28"/>
  <c r="N47" i="28"/>
  <c r="AF47" i="28"/>
  <c r="N40" i="28"/>
  <c r="AF40" i="28"/>
  <c r="N43" i="28"/>
  <c r="AF43" i="28"/>
  <c r="N15" i="28"/>
  <c r="AF15" i="28"/>
  <c r="N27" i="28"/>
  <c r="AF27" i="28"/>
  <c r="AF21" i="28"/>
  <c r="AF37" i="28"/>
  <c r="AF29" i="28"/>
  <c r="AF24" i="28"/>
  <c r="AF23" i="28"/>
  <c r="N44" i="28"/>
  <c r="AF44" i="28"/>
  <c r="N30" i="28"/>
  <c r="AF30" i="28"/>
  <c r="N46" i="28"/>
  <c r="AF46" i="28"/>
  <c r="AF25" i="28"/>
  <c r="AF32" i="28"/>
  <c r="AF20" i="28"/>
  <c r="AB24" i="28"/>
  <c r="AB27" i="28"/>
  <c r="AB32" i="28"/>
  <c r="AB40" i="28"/>
  <c r="AB46" i="28"/>
  <c r="N49" i="28"/>
  <c r="AB49" i="28"/>
  <c r="AB25" i="28"/>
  <c r="AB30" i="28"/>
  <c r="AB47" i="28"/>
  <c r="AB15" i="28"/>
  <c r="AB18" i="28"/>
  <c r="AB42" i="28"/>
  <c r="AB48" i="28"/>
  <c r="AB22" i="28"/>
  <c r="N17" i="28"/>
  <c r="AB17" i="28"/>
  <c r="N26" i="28"/>
  <c r="AB26" i="28"/>
  <c r="AB31" i="28"/>
  <c r="AB43" i="28"/>
  <c r="AB21" i="28"/>
  <c r="AB37" i="28"/>
  <c r="AB23" i="28"/>
  <c r="AB45" i="28"/>
  <c r="AB29" i="28"/>
  <c r="AB16" i="28"/>
  <c r="N38" i="28"/>
  <c r="AB38" i="28"/>
  <c r="N19" i="28"/>
  <c r="AB19" i="28"/>
  <c r="AB34" i="28"/>
  <c r="AB28" i="28"/>
  <c r="AB33" i="28"/>
  <c r="AA9" i="28" s="1"/>
  <c r="AA11" i="28" s="1"/>
  <c r="AB44" i="28"/>
  <c r="AB41" i="28"/>
  <c r="AB36" i="28"/>
  <c r="AB39" i="28"/>
  <c r="AB20" i="28"/>
  <c r="N14" i="28"/>
  <c r="AB14" i="28"/>
  <c r="O7" i="18" l="1"/>
  <c r="A3" i="18" l="1"/>
  <c r="A1" i="18"/>
  <c r="A2" i="18"/>
  <c r="I27" i="18" l="1"/>
  <c r="F46" i="28" l="1"/>
  <c r="D47" i="28"/>
  <c r="D45" i="28"/>
  <c r="D49" i="28"/>
  <c r="F47" i="28"/>
  <c r="F45" i="28"/>
  <c r="D46" i="28"/>
  <c r="F49" i="28"/>
  <c r="D48" i="28"/>
  <c r="F48" i="28"/>
  <c r="F44" i="28"/>
  <c r="D44" i="28"/>
  <c r="I13" i="18" l="1"/>
  <c r="I17" i="18"/>
  <c r="K7" i="18"/>
  <c r="I22" i="18" l="1"/>
  <c r="I24" i="18"/>
  <c r="I16" i="18"/>
  <c r="I25" i="18"/>
  <c r="I15" i="18"/>
  <c r="I23" i="18"/>
  <c r="I21" i="18"/>
  <c r="I19" i="18"/>
  <c r="I14" i="18"/>
  <c r="B68" i="28"/>
  <c r="J68" i="28" s="1"/>
  <c r="B63" i="28"/>
  <c r="B55" i="28"/>
  <c r="J55" i="28" s="1"/>
  <c r="B62" i="28"/>
  <c r="B52" i="28"/>
  <c r="H63" i="28"/>
  <c r="B65" i="28"/>
  <c r="J65" i="28" s="1"/>
  <c r="B69" i="28"/>
  <c r="B66" i="28"/>
  <c r="J66" i="28" s="1"/>
  <c r="B59" i="28"/>
  <c r="J59" i="28" s="1"/>
  <c r="B53" i="28"/>
  <c r="J53" i="28" s="1"/>
  <c r="B56" i="28"/>
  <c r="J56" i="28" s="1"/>
  <c r="B60" i="28"/>
  <c r="B61" i="28"/>
  <c r="B64" i="28"/>
  <c r="J64" i="28" s="1"/>
  <c r="B67" i="28"/>
  <c r="J67" i="28" s="1"/>
  <c r="B70" i="28"/>
  <c r="J70" i="28" s="1"/>
  <c r="B54" i="28"/>
  <c r="B57" i="28"/>
  <c r="B58" i="28"/>
  <c r="J58" i="28" s="1"/>
  <c r="AD61" i="28" l="1"/>
  <c r="J61" i="28"/>
  <c r="AD60" i="28"/>
  <c r="J60" i="28"/>
  <c r="AD52" i="28"/>
  <c r="J52" i="28"/>
  <c r="AD62" i="28"/>
  <c r="J62" i="28"/>
  <c r="AD57" i="28"/>
  <c r="J57" i="28"/>
  <c r="AD63" i="28"/>
  <c r="J63" i="28"/>
  <c r="AD54" i="28"/>
  <c r="J54" i="28"/>
  <c r="AD69" i="28"/>
  <c r="J69" i="28"/>
  <c r="H67" i="28"/>
  <c r="AD67" i="28"/>
  <c r="H56" i="28"/>
  <c r="AD56" i="28"/>
  <c r="H65" i="28"/>
  <c r="AD65" i="28"/>
  <c r="H58" i="28"/>
  <c r="AD58" i="28"/>
  <c r="H53" i="28"/>
  <c r="AD53" i="28"/>
  <c r="H55" i="28"/>
  <c r="AD55" i="28"/>
  <c r="H64" i="28"/>
  <c r="AD64" i="28"/>
  <c r="H59" i="28"/>
  <c r="AD59" i="28"/>
  <c r="H70" i="28"/>
  <c r="AD70" i="28"/>
  <c r="H66" i="28"/>
  <c r="AD66" i="28"/>
  <c r="H68" i="28"/>
  <c r="AD68" i="28"/>
  <c r="AF57" i="28"/>
  <c r="Z57" i="28"/>
  <c r="T57" i="28"/>
  <c r="R57" i="28"/>
  <c r="L57" i="28"/>
  <c r="P57" i="28"/>
  <c r="V57" i="28"/>
  <c r="X57" i="28"/>
  <c r="AF52" i="28"/>
  <c r="F52" i="28"/>
  <c r="T52" i="28"/>
  <c r="L52" i="28"/>
  <c r="P52" i="28"/>
  <c r="Z52" i="28"/>
  <c r="H52" i="28"/>
  <c r="X52" i="28"/>
  <c r="V52" i="28"/>
  <c r="R52" i="28"/>
  <c r="AF70" i="28"/>
  <c r="R70" i="28"/>
  <c r="X70" i="28"/>
  <c r="Z70" i="28"/>
  <c r="P70" i="28"/>
  <c r="T70" i="28"/>
  <c r="L70" i="28"/>
  <c r="V70" i="28"/>
  <c r="AF56" i="28"/>
  <c r="P56" i="28"/>
  <c r="X56" i="28"/>
  <c r="L56" i="28"/>
  <c r="V56" i="28"/>
  <c r="R56" i="28"/>
  <c r="T56" i="28"/>
  <c r="Z56" i="28"/>
  <c r="AF62" i="28"/>
  <c r="L62" i="28"/>
  <c r="T62" i="28"/>
  <c r="P62" i="28"/>
  <c r="X62" i="28"/>
  <c r="Z62" i="28"/>
  <c r="V62" i="28"/>
  <c r="R62" i="28"/>
  <c r="AF54" i="28"/>
  <c r="L54" i="28"/>
  <c r="X54" i="28"/>
  <c r="V54" i="28"/>
  <c r="P54" i="28"/>
  <c r="T54" i="28"/>
  <c r="Z54" i="28"/>
  <c r="R54" i="28"/>
  <c r="H54" i="28"/>
  <c r="AF67" i="28"/>
  <c r="T67" i="28"/>
  <c r="X67" i="28"/>
  <c r="Z67" i="28"/>
  <c r="V67" i="28"/>
  <c r="L67" i="28"/>
  <c r="P67" i="28"/>
  <c r="R67" i="28"/>
  <c r="AF53" i="28"/>
  <c r="Z53" i="28"/>
  <c r="V53" i="28"/>
  <c r="R53" i="28"/>
  <c r="L53" i="28"/>
  <c r="X53" i="28"/>
  <c r="P53" i="28"/>
  <c r="T53" i="28"/>
  <c r="AF55" i="28"/>
  <c r="X55" i="28"/>
  <c r="V55" i="28"/>
  <c r="T55" i="28"/>
  <c r="P55" i="28"/>
  <c r="R55" i="28"/>
  <c r="L55" i="28"/>
  <c r="Z55" i="28"/>
  <c r="AF64" i="28"/>
  <c r="V64" i="28"/>
  <c r="P64" i="28"/>
  <c r="T64" i="28"/>
  <c r="Z64" i="28"/>
  <c r="X64" i="28"/>
  <c r="L64" i="28"/>
  <c r="R64" i="28"/>
  <c r="AF59" i="28"/>
  <c r="T59" i="28"/>
  <c r="L59" i="28"/>
  <c r="R59" i="28"/>
  <c r="V59" i="28"/>
  <c r="X59" i="28"/>
  <c r="P59" i="28"/>
  <c r="Z59" i="28"/>
  <c r="AF66" i="28"/>
  <c r="T66" i="28"/>
  <c r="X66" i="28"/>
  <c r="P66" i="28"/>
  <c r="R66" i="28"/>
  <c r="L66" i="28"/>
  <c r="Z66" i="28"/>
  <c r="V66" i="28"/>
  <c r="AF63" i="28"/>
  <c r="T63" i="28"/>
  <c r="Z63" i="28"/>
  <c r="V63" i="28"/>
  <c r="R63" i="28"/>
  <c r="L63" i="28"/>
  <c r="P63" i="28"/>
  <c r="X63" i="28"/>
  <c r="AF61" i="28"/>
  <c r="X61" i="28"/>
  <c r="R61" i="28"/>
  <c r="P61" i="28"/>
  <c r="Z61" i="28"/>
  <c r="V61" i="28"/>
  <c r="T61" i="28"/>
  <c r="L61" i="28"/>
  <c r="AF69" i="28"/>
  <c r="X69" i="28"/>
  <c r="Z69" i="28"/>
  <c r="R69" i="28"/>
  <c r="T69" i="28"/>
  <c r="V69" i="28"/>
  <c r="P69" i="28"/>
  <c r="L69" i="28"/>
  <c r="AF68" i="28"/>
  <c r="T68" i="28"/>
  <c r="R68" i="28"/>
  <c r="P68" i="28"/>
  <c r="L68" i="28"/>
  <c r="Z68" i="28"/>
  <c r="X68" i="28"/>
  <c r="V68" i="28"/>
  <c r="H57" i="28"/>
  <c r="AF58" i="28"/>
  <c r="X58" i="28"/>
  <c r="T58" i="28"/>
  <c r="Z58" i="28"/>
  <c r="V58" i="28"/>
  <c r="P58" i="28"/>
  <c r="L58" i="28"/>
  <c r="R58" i="28"/>
  <c r="AF60" i="28"/>
  <c r="R60" i="28"/>
  <c r="P60" i="28"/>
  <c r="V60" i="28"/>
  <c r="L60" i="28"/>
  <c r="Z60" i="28"/>
  <c r="T60" i="28"/>
  <c r="X60" i="28"/>
  <c r="AF65" i="28"/>
  <c r="R65" i="28"/>
  <c r="V65" i="28"/>
  <c r="Z65" i="28"/>
  <c r="P65" i="28"/>
  <c r="L65" i="28"/>
  <c r="X65" i="28"/>
  <c r="T65" i="28"/>
  <c r="N64" i="28"/>
  <c r="AB64" i="28"/>
  <c r="N59" i="28"/>
  <c r="AB59" i="28"/>
  <c r="N54" i="28"/>
  <c r="AB54" i="28"/>
  <c r="N66" i="28"/>
  <c r="AB66" i="28"/>
  <c r="N63" i="28"/>
  <c r="AB63" i="28"/>
  <c r="N70" i="28"/>
  <c r="AB70" i="28"/>
  <c r="N61" i="28"/>
  <c r="AB61" i="28"/>
  <c r="N56" i="28"/>
  <c r="AB56" i="28"/>
  <c r="N69" i="28"/>
  <c r="AB69" i="28"/>
  <c r="N62" i="28"/>
  <c r="AB62" i="28"/>
  <c r="N68" i="28"/>
  <c r="AB68" i="28"/>
  <c r="N57" i="28"/>
  <c r="AB57" i="28"/>
  <c r="N58" i="28"/>
  <c r="AB58" i="28"/>
  <c r="N67" i="28"/>
  <c r="AB67" i="28"/>
  <c r="N60" i="28"/>
  <c r="AB60" i="28"/>
  <c r="N53" i="28"/>
  <c r="AB53" i="28"/>
  <c r="N65" i="28"/>
  <c r="AB65" i="28"/>
  <c r="N55" i="28"/>
  <c r="AB55" i="28"/>
  <c r="N52" i="28"/>
  <c r="AB52" i="28"/>
  <c r="H60" i="28"/>
  <c r="H69" i="28"/>
  <c r="J27" i="18" l="1"/>
  <c r="L27" i="18" s="1"/>
  <c r="J26" i="18"/>
  <c r="L26" i="18" s="1"/>
  <c r="J18" i="18"/>
  <c r="F74" i="28"/>
  <c r="D74" i="28"/>
  <c r="D73" i="28"/>
  <c r="F73" i="28"/>
  <c r="D72" i="28"/>
  <c r="F72" i="28"/>
  <c r="D71" i="28"/>
  <c r="F71" i="28"/>
  <c r="F66" i="28"/>
  <c r="F65" i="28"/>
  <c r="D66" i="28"/>
  <c r="D63" i="28"/>
  <c r="D65" i="28"/>
  <c r="D67" i="28"/>
  <c r="D64" i="28"/>
  <c r="F63" i="28"/>
  <c r="D62" i="28"/>
  <c r="F62" i="28"/>
  <c r="F61" i="28"/>
  <c r="F60" i="28"/>
  <c r="D60" i="28"/>
  <c r="F55" i="28"/>
  <c r="D59" i="28"/>
  <c r="F59" i="28"/>
  <c r="D58" i="28"/>
  <c r="F58" i="28"/>
  <c r="D56" i="28"/>
  <c r="D57" i="28"/>
  <c r="F54" i="28"/>
  <c r="D55" i="28"/>
  <c r="D54" i="28"/>
  <c r="D53" i="28"/>
  <c r="F68" i="28"/>
  <c r="D70" i="28"/>
  <c r="F69" i="28"/>
  <c r="F70" i="28"/>
  <c r="D69" i="28"/>
  <c r="D68" i="28"/>
  <c r="H62" i="28"/>
  <c r="F67" i="28"/>
  <c r="H61" i="28"/>
  <c r="F57" i="28"/>
  <c r="D52" i="28"/>
  <c r="D61" i="28"/>
  <c r="F56" i="28"/>
  <c r="F53" i="28"/>
  <c r="F64" i="28"/>
  <c r="J20" i="18" l="1"/>
  <c r="I20" i="18"/>
  <c r="I18" i="18"/>
  <c r="L18" i="18" s="1"/>
  <c r="J21" i="18"/>
  <c r="L21" i="18" s="1"/>
  <c r="J25" i="18"/>
  <c r="L25" i="18" s="1"/>
  <c r="L20" i="18" l="1"/>
  <c r="J14" i="18"/>
  <c r="L14" i="18" s="1"/>
  <c r="J24" i="18"/>
  <c r="L24" i="18" s="1"/>
  <c r="J15" i="18"/>
  <c r="L15" i="18" s="1"/>
  <c r="J17" i="18"/>
  <c r="L17" i="18" s="1"/>
  <c r="J23" i="18"/>
  <c r="L23" i="18" s="1"/>
  <c r="J19" i="18"/>
  <c r="L19" i="18" s="1"/>
  <c r="J13" i="18"/>
  <c r="J22" i="18"/>
  <c r="L22" i="18" s="1"/>
  <c r="J16" i="18"/>
  <c r="L16" i="18" s="1"/>
  <c r="Q21" i="18" l="1"/>
  <c r="Q22" i="18"/>
  <c r="Q24" i="18"/>
  <c r="Q19" i="18"/>
  <c r="Q17" i="18"/>
  <c r="Q14" i="18"/>
  <c r="Q16" i="18"/>
  <c r="Q25" i="18"/>
  <c r="Q23" i="18"/>
  <c r="Q15" i="18"/>
  <c r="Q13" i="18"/>
  <c r="Q26" i="18"/>
  <c r="Q27" i="18"/>
  <c r="Q18" i="18"/>
  <c r="Q20" i="18"/>
  <c r="R18" i="18" l="1"/>
  <c r="R20" i="18"/>
  <c r="R13" i="18"/>
  <c r="R23" i="18"/>
  <c r="R17" i="18"/>
  <c r="R24" i="18"/>
  <c r="R22" i="18"/>
  <c r="R27" i="18"/>
  <c r="R15" i="18"/>
  <c r="R25" i="18"/>
  <c r="R19" i="18"/>
  <c r="R26" i="18"/>
  <c r="R16" i="18"/>
  <c r="R14" i="18"/>
  <c r="R21" i="18"/>
  <c r="S21" i="18" l="1"/>
  <c r="S16" i="18"/>
  <c r="S18" i="18"/>
  <c r="S14" i="18"/>
  <c r="S22" i="18"/>
  <c r="S23" i="18"/>
  <c r="S25" i="18"/>
  <c r="S24" i="18"/>
  <c r="S13" i="18"/>
  <c r="S15" i="18"/>
  <c r="S17" i="18"/>
  <c r="S20" i="18"/>
  <c r="S26" i="18"/>
  <c r="S19" i="18"/>
  <c r="S27" i="18"/>
  <c r="T26" i="18" l="1"/>
  <c r="T20" i="18"/>
  <c r="T15" i="18"/>
  <c r="T13" i="18"/>
  <c r="T24" i="18"/>
  <c r="T16" i="18"/>
  <c r="T27" i="18"/>
  <c r="T17" i="18"/>
  <c r="T23" i="18"/>
  <c r="T14" i="18"/>
  <c r="T19" i="18"/>
  <c r="T21" i="18"/>
  <c r="T25" i="18"/>
  <c r="T22" i="18"/>
  <c r="T18" i="18"/>
  <c r="U22" i="18" l="1"/>
  <c r="U19" i="18"/>
  <c r="U20" i="18"/>
  <c r="U18" i="18"/>
  <c r="U23" i="18"/>
  <c r="U27" i="18"/>
  <c r="U13" i="18"/>
  <c r="U25" i="18"/>
  <c r="U16" i="18"/>
  <c r="U15" i="18"/>
  <c r="U21" i="18"/>
  <c r="U14" i="18"/>
  <c r="U17" i="18"/>
  <c r="U24" i="18"/>
  <c r="U26" i="18"/>
  <c r="V21" i="18" l="1"/>
  <c r="V16" i="18"/>
  <c r="V25" i="18"/>
  <c r="V13" i="18"/>
  <c r="V18" i="18"/>
  <c r="V17" i="18"/>
  <c r="V15" i="18"/>
  <c r="V22" i="18"/>
  <c r="V27" i="18"/>
  <c r="V24" i="18"/>
  <c r="V26" i="18"/>
  <c r="V14" i="18"/>
  <c r="V19" i="18"/>
  <c r="V23" i="18"/>
  <c r="V20" i="18"/>
  <c r="W19" i="18" l="1"/>
  <c r="W22" i="18"/>
  <c r="W20" i="18"/>
  <c r="W21" i="18"/>
  <c r="W23" i="18"/>
  <c r="W14" i="18"/>
  <c r="W15" i="18"/>
  <c r="W13" i="18"/>
  <c r="W16" i="18"/>
  <c r="W26" i="18"/>
  <c r="W17" i="18"/>
  <c r="W25" i="18"/>
  <c r="W24" i="18"/>
  <c r="W27" i="18"/>
  <c r="W18" i="18"/>
  <c r="X24" i="18" l="1"/>
  <c r="X27" i="18"/>
  <c r="X17" i="18"/>
  <c r="X16" i="18"/>
  <c r="X20" i="18"/>
  <c r="X14" i="18"/>
  <c r="X18" i="18"/>
  <c r="X26" i="18"/>
  <c r="X13" i="18"/>
  <c r="X23" i="18"/>
  <c r="X22" i="18"/>
  <c r="X25" i="18"/>
  <c r="X19" i="18"/>
  <c r="X15" i="18"/>
  <c r="X21" i="18"/>
  <c r="Y21" i="18" l="1"/>
  <c r="Y15" i="18"/>
  <c r="Y24" i="18"/>
  <c r="Y13" i="18"/>
  <c r="Y17" i="18"/>
  <c r="Y19" i="18"/>
  <c r="Y22" i="18"/>
  <c r="Y26" i="18"/>
  <c r="Y14" i="18"/>
  <c r="Y25" i="18"/>
  <c r="Y23" i="18"/>
  <c r="Y20" i="18"/>
  <c r="Y27" i="18"/>
  <c r="Y18" i="18"/>
  <c r="Y16" i="18"/>
  <c r="Z18" i="18" l="1"/>
  <c r="Z23" i="18"/>
  <c r="Z26" i="18"/>
  <c r="Z21" i="18"/>
  <c r="Z16" i="18"/>
  <c r="Z27" i="18"/>
  <c r="Z25" i="18"/>
  <c r="Z22" i="18"/>
  <c r="Z13" i="18"/>
  <c r="Z20" i="18"/>
  <c r="Z19" i="18"/>
  <c r="Z24" i="18"/>
  <c r="Z14" i="18"/>
  <c r="Z17" i="18"/>
  <c r="Z15" i="18"/>
  <c r="AA15" i="18" l="1"/>
  <c r="AA18" i="18"/>
  <c r="AA17" i="18"/>
  <c r="AA20" i="18"/>
  <c r="AA16" i="18"/>
  <c r="AA23" i="18"/>
  <c r="AA24" i="18"/>
  <c r="AA22" i="18"/>
  <c r="AA21" i="18"/>
  <c r="AA25" i="18"/>
  <c r="AA19" i="18"/>
  <c r="AA14" i="18"/>
  <c r="AA13" i="18"/>
  <c r="AA27" i="18"/>
  <c r="AA26" i="18"/>
  <c r="AB27" i="18" l="1"/>
  <c r="AB26" i="18"/>
  <c r="AB13" i="18"/>
  <c r="AB17" i="18"/>
  <c r="AB23" i="18"/>
  <c r="AB25" i="18"/>
  <c r="AB24" i="18"/>
  <c r="AB16" i="18"/>
  <c r="AB14" i="18"/>
  <c r="AB21" i="18"/>
  <c r="AB20" i="18"/>
  <c r="AB19" i="18"/>
  <c r="AB22" i="18"/>
  <c r="AB15" i="18"/>
  <c r="AB18" i="18"/>
  <c r="AC22" i="18" l="1"/>
  <c r="AC27" i="18"/>
  <c r="AC18" i="18"/>
  <c r="AC19" i="18"/>
  <c r="AC16" i="18"/>
  <c r="AC17" i="18"/>
  <c r="AC21" i="18"/>
  <c r="AC24" i="18"/>
  <c r="AC15" i="18"/>
  <c r="AC14" i="18"/>
  <c r="AC25" i="18"/>
  <c r="AC23" i="18"/>
  <c r="AC13" i="18"/>
  <c r="AC20" i="18"/>
  <c r="AC26" i="18"/>
  <c r="M13" i="18" l="1"/>
  <c r="AD20" i="18"/>
  <c r="AD17" i="18"/>
  <c r="AD13" i="18"/>
  <c r="AD26" i="18"/>
  <c r="AD22" i="18"/>
  <c r="AD23" i="18"/>
  <c r="AD15" i="18"/>
  <c r="AD16" i="18"/>
  <c r="AD25" i="18"/>
  <c r="AD24" i="18"/>
  <c r="AD19" i="18"/>
  <c r="AD14" i="18"/>
  <c r="AD21" i="18"/>
  <c r="AD18" i="18"/>
  <c r="AD27" i="18"/>
  <c r="M27" i="18" l="1"/>
  <c r="M18" i="18"/>
  <c r="M26" i="18"/>
  <c r="M20" i="18"/>
  <c r="M19" i="18"/>
  <c r="M21" i="18"/>
  <c r="M23" i="18"/>
  <c r="M22" i="18"/>
  <c r="M14" i="18"/>
  <c r="M16" i="18"/>
  <c r="M25" i="18"/>
  <c r="M15" i="18"/>
  <c r="M17" i="18"/>
  <c r="M24" i="18"/>
</calcChain>
</file>

<file path=xl/sharedStrings.xml><?xml version="1.0" encoding="utf-8"?>
<sst xmlns="http://schemas.openxmlformats.org/spreadsheetml/2006/main" count="13688" uniqueCount="823">
  <si>
    <t>EN PESOS</t>
  </si>
  <si>
    <t>EN SMMLV</t>
  </si>
  <si>
    <t>TOTAL</t>
  </si>
  <si>
    <t>OFERENTE</t>
  </si>
  <si>
    <t>UNIVERSIDAD DE ANTIOQUIA</t>
  </si>
  <si>
    <t>ACTIVO CORRIENTE</t>
  </si>
  <si>
    <t>PASIVO CORRIENTE</t>
  </si>
  <si>
    <t>INDICADOR 1</t>
  </si>
  <si>
    <t>INDICADOR 2</t>
  </si>
  <si>
    <t>PASIVO TOTAL</t>
  </si>
  <si>
    <t>ACTIVO TOTAL</t>
  </si>
  <si>
    <t>LIQUIDEZ</t>
  </si>
  <si>
    <t>INDICADOR 3</t>
  </si>
  <si>
    <t>PROPONENTE</t>
  </si>
  <si>
    <t>Numeral</t>
  </si>
  <si>
    <t>OBSERVACIONES</t>
  </si>
  <si>
    <t>Item</t>
  </si>
  <si>
    <t>N° DEL CONSECUTIVO DEL REPORTE DEL CONTRATO EJECUTADO EN EL RUP (1)</t>
  </si>
  <si>
    <t>N° de Folio en el RUP (2)</t>
  </si>
  <si>
    <t>CONTRATO (3)</t>
  </si>
  <si>
    <t>CONTRATANTE (4)</t>
  </si>
  <si>
    <t>EN SMMLV (5)</t>
  </si>
  <si>
    <t>FORMA DE
EJECUCIÓN (6)</t>
  </si>
  <si>
    <t>% de Participación (7)</t>
  </si>
  <si>
    <t>TOTAL EXPERIENCIA ESPECÍFICA EN SMMLV</t>
  </si>
  <si>
    <t>LISTADO DE OFERENTES</t>
  </si>
  <si>
    <t>INDICE SUMATORIA CONTRATOS/PRESUPUESTO OFICIAL</t>
  </si>
  <si>
    <t>NRO</t>
  </si>
  <si>
    <t>Presupuesto Total</t>
  </si>
  <si>
    <t>TRM día siguiente</t>
  </si>
  <si>
    <t>ORDEN</t>
  </si>
  <si>
    <t>Nro</t>
  </si>
  <si>
    <t>VALOR TOTAL</t>
  </si>
  <si>
    <t>NOMBRE OFERENTE</t>
  </si>
  <si>
    <t>PROPONENTES</t>
  </si>
  <si>
    <t>PRESUPUESTO OFICIAL</t>
  </si>
  <si>
    <t>OBSERVACIONES CON RESPECTO A PROPUESTA ECONÓMICA</t>
  </si>
  <si>
    <t>N°</t>
  </si>
  <si>
    <t>RADICADO</t>
  </si>
  <si>
    <t>HORA DE RECIBIDO</t>
  </si>
  <si>
    <t>NIT/CC</t>
  </si>
  <si>
    <t>REPRESENTANTE LEGAL</t>
  </si>
  <si>
    <t>NUMERO DE FOLIOS DE LA PROPUESTA</t>
  </si>
  <si>
    <t>COSTO TOTAL CON IVA</t>
  </si>
  <si>
    <t>ENDEUDAMIENTO</t>
  </si>
  <si>
    <t>NIT O CÉDULA</t>
  </si>
  <si>
    <t>3.1</t>
  </si>
  <si>
    <t>3.1.1</t>
  </si>
  <si>
    <t>4.0</t>
  </si>
  <si>
    <t xml:space="preserve">POLIZAS </t>
  </si>
  <si>
    <t>UTILIDAD. [U]</t>
  </si>
  <si>
    <t>EVALUACIÓN EXPERIENCIA - INDICADORES FINANCIEROS</t>
  </si>
  <si>
    <t>APERTURA DE SOBRES</t>
  </si>
  <si>
    <t>EVALUACIÓN ECONÓMICA - DEFINICIÓN DE MÉTODO DE EVALUACIÓN Y CÁLCULO DE Pt1</t>
  </si>
  <si>
    <t>Fecha</t>
  </si>
  <si>
    <r>
      <t>PUNTAJE (Pt</t>
    </r>
    <r>
      <rPr>
        <b/>
        <vertAlign val="subscript"/>
        <sz val="12"/>
        <rFont val="Calibri"/>
        <family val="2"/>
        <scheme val="minor"/>
      </rPr>
      <t>1</t>
    </r>
    <r>
      <rPr>
        <b/>
        <sz val="12"/>
        <rFont val="Calibri"/>
        <family val="2"/>
        <scheme val="minor"/>
      </rPr>
      <t>)</t>
    </r>
  </si>
  <si>
    <t>MÉTODO DE EVALUACIÓN DE ACUERDO A TRM</t>
  </si>
  <si>
    <t>CAPITAL DE TRABAJO</t>
  </si>
  <si>
    <t>GASTOS FIJOS OFICINA</t>
  </si>
  <si>
    <t>Auxiliar contable</t>
  </si>
  <si>
    <t>Secretaría</t>
  </si>
  <si>
    <t>Valor de la prima</t>
  </si>
  <si>
    <t>ITEM</t>
  </si>
  <si>
    <t>VALOR/MES/BASE</t>
  </si>
  <si>
    <t>FACTOR PRESTACIONAL</t>
  </si>
  <si>
    <t>CANTIDAD</t>
  </si>
  <si>
    <t>PUNTAJE TOTAL</t>
  </si>
  <si>
    <r>
      <t>PUNTAJE (Pt</t>
    </r>
    <r>
      <rPr>
        <b/>
        <vertAlign val="subscript"/>
        <sz val="12"/>
        <rFont val="Calibri"/>
        <family val="2"/>
        <scheme val="minor"/>
      </rPr>
      <t>3</t>
    </r>
    <r>
      <rPr>
        <b/>
        <sz val="12"/>
        <rFont val="Calibri"/>
        <family val="2"/>
        <scheme val="minor"/>
      </rPr>
      <t>)</t>
    </r>
  </si>
  <si>
    <t>Número total de ítems</t>
  </si>
  <si>
    <t>Proponente</t>
  </si>
  <si>
    <t>*H=Habilitado  NH=No habilitado</t>
  </si>
  <si>
    <t>ESTADO*</t>
  </si>
  <si>
    <r>
      <rPr>
        <b/>
        <sz val="10"/>
        <rFont val="Arial"/>
        <family val="2"/>
      </rPr>
      <t>OBSERVACIÓN:</t>
    </r>
    <r>
      <rPr>
        <sz val="10"/>
        <rFont val="Arial"/>
        <family val="2"/>
      </rPr>
      <t xml:space="preserve">
</t>
    </r>
  </si>
  <si>
    <t>SUBTOTAL GASTOS ADMINISTRATIVOS</t>
  </si>
  <si>
    <t>VALOR TOTAL COSTOS DIRECTOS DE LA OBRA</t>
  </si>
  <si>
    <t>(A)</t>
  </si>
  <si>
    <t>(U)</t>
  </si>
  <si>
    <t>CLASIFICACIÓN DEL OBJETO DEL CONTRATO (8)</t>
  </si>
  <si>
    <t>CHEQUEO POR VALORES UNITARIOS EN CERO</t>
  </si>
  <si>
    <t>Media aritmética</t>
  </si>
  <si>
    <t>SUMA DE LOS VALORES UNITARIOS</t>
  </si>
  <si>
    <t># propuestas (n)</t>
  </si>
  <si>
    <t>Max Sum. Vres. Unit.</t>
  </si>
  <si>
    <t>Asignar de acuerdo al proceso</t>
  </si>
  <si>
    <t>ASIGNACIÓN DE PUNTAJE PARA Pt3:</t>
  </si>
  <si>
    <t>IR</t>
  </si>
  <si>
    <t>(IR) Ítems representativos</t>
  </si>
  <si>
    <t>(IRES) Ítems restantes</t>
  </si>
  <si>
    <t>IRES</t>
  </si>
  <si>
    <t>(IR) ITEMS REPRESENTATIVOS</t>
  </si>
  <si>
    <t>(IRES) ITEMS RESTANTES</t>
  </si>
  <si>
    <t>Estado</t>
  </si>
  <si>
    <t>EVALUACIÓN DE REQUISITOS JURÍDICOS</t>
  </si>
  <si>
    <t>EVALUACIÓN DE EXPERIENCIA GENERAL</t>
  </si>
  <si>
    <t>EVALUACIÓN DE REQUISITOS COMERCIALES</t>
  </si>
  <si>
    <t>SALARIO MÍNIMO</t>
  </si>
  <si>
    <t>COCIENTE EVALUACIÓN</t>
  </si>
  <si>
    <t>LIQ = AC/PC &gt;
Siendo AC = activo corriente 
PC = pasivo corriente</t>
  </si>
  <si>
    <t>ESTADO</t>
  </si>
  <si>
    <t>NE = PT/AT &lt;=
Siendo PT = pasivo total 
AT = activo total</t>
  </si>
  <si>
    <t>CT = AC-PC &gt; X*PO
Siendo PO = Presupuesto Oficial</t>
  </si>
  <si>
    <t>CHEQUEO POR SUMATORIA DE LOS VALORES UNITARIOS</t>
  </si>
  <si>
    <t>MÁXIMO PUNTAJE A ASIGNAR PARA Pti</t>
  </si>
  <si>
    <t>Max. % AU</t>
  </si>
  <si>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</si>
  <si>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</si>
  <si>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Pt2A</t>
  </si>
  <si>
    <t>Pt2 TOTAL</t>
  </si>
  <si>
    <t>Pt2B</t>
  </si>
  <si>
    <t>Desviación estándar</t>
  </si>
  <si>
    <t>% AU</t>
  </si>
  <si>
    <t>Método de evaluación</t>
  </si>
  <si>
    <t>CALCULO DE Pt2</t>
  </si>
  <si>
    <t>Ser en PESOS COLOMBIANOS.</t>
  </si>
  <si>
    <t>Incluir todos los costos, gastos impuestos, tasas y contribuciones en los que deba incurrir el PROPONENTE para cumplir el objeto de la INVITACIÓN.</t>
  </si>
  <si>
    <t>No modificar los formatos del Proceso de Contratación, salvo autorización expresa.</t>
  </si>
  <si>
    <t>SUBTOTAL AU</t>
  </si>
  <si>
    <t>1.0</t>
  </si>
  <si>
    <t>PERSONAL PROFESIONAL Y ADMINISTRATIVOS.</t>
  </si>
  <si>
    <t>1.1</t>
  </si>
  <si>
    <t>Profesionales de Obra Civil</t>
  </si>
  <si>
    <t>2.0</t>
  </si>
  <si>
    <t>INSTALACIONES PROVISIONALES, SEÑALIZACIÓN Y SISOMA</t>
  </si>
  <si>
    <t>Profesionales SISOMA</t>
  </si>
  <si>
    <t>3.2</t>
  </si>
  <si>
    <t>3.2.1</t>
  </si>
  <si>
    <t>4.1.1</t>
  </si>
  <si>
    <t>Gastos oficina en obra</t>
  </si>
  <si>
    <t>5.1.1 Requisitos personas naturales</t>
  </si>
  <si>
    <t>ANALISIS DETALLADO ADMINISTRACIÓN</t>
  </si>
  <si>
    <t>ÍTEM</t>
  </si>
  <si>
    <t>DESCRIPCIÓN</t>
  </si>
  <si>
    <t>%DEDICACIÓN MENSUAL</t>
  </si>
  <si>
    <t xml:space="preserve">DURACIÓN (meses) </t>
  </si>
  <si>
    <t>2.1</t>
  </si>
  <si>
    <t>Inversión ambiental</t>
  </si>
  <si>
    <t>Implementación de sistema de gestión de seguridad y salud en el trabajo e inversión ambiental (Incluye valla informativa del proyecto)</t>
  </si>
  <si>
    <t>4.1</t>
  </si>
  <si>
    <t>Personal administrativo</t>
  </si>
  <si>
    <t>Papeleria y fotocopias</t>
  </si>
  <si>
    <t>Computadores y software</t>
  </si>
  <si>
    <t>I</t>
  </si>
  <si>
    <t>OBJETO: " Adecuación de obra civil, eléctrica, hidrsanitaria, para las unidades sanitarias del primer nivel del bloque 22 de la Universidad de Antioquia por la modalidad de precios fijos no reajustables, conforme las especificaciones técnicas y cantidades de obra"</t>
  </si>
  <si>
    <t>Invitación Pública N° VA-050-2019</t>
  </si>
  <si>
    <t>5.1.2. Requisitos personas jurídicas</t>
  </si>
  <si>
    <t xml:space="preserve">EXPERIENCIA GENERAL </t>
  </si>
  <si>
    <t>PRESENTACIÓN DE CERTIFICADOS (9)</t>
  </si>
  <si>
    <t>ALCANCE DEL OBJETO CONTRACTUAL (10)</t>
  </si>
  <si>
    <t>VALORACIÓN DE OBSERVACIONES (11)</t>
  </si>
  <si>
    <t>VALORACIÓN DE REQUERIMIENTOS ENTREGADOS(12)</t>
  </si>
  <si>
    <t>SMMLV DE PARTICIPACIÓN PONDERADOS (13)</t>
  </si>
  <si>
    <t>VALORACIÓN</t>
  </si>
  <si>
    <t>VALIDACIÓN DE CODIGOS SEGÚN TABLA  4 (CODIGOS UNSPSC)</t>
  </si>
  <si>
    <t>LOGO DEL PROPONENTE</t>
  </si>
  <si>
    <t xml:space="preserve">OBJETO: </t>
  </si>
  <si>
    <t>Construcción y ejecución de obras (civiles, hidrosanitarias y eléctricas) para la adecuación de unidades sanitarias del bloque 22. Ciudadela Universitaria</t>
  </si>
  <si>
    <t>Descripcion de la Actividad</t>
  </si>
  <si>
    <t>Unidad</t>
  </si>
  <si>
    <t>Cantidad</t>
  </si>
  <si>
    <t>Precio Unitario</t>
  </si>
  <si>
    <t>Valor Total</t>
  </si>
  <si>
    <t>OBRA CIVIL</t>
  </si>
  <si>
    <t>1.0.0</t>
  </si>
  <si>
    <t>RETIROS Y DEMOLICIONES</t>
  </si>
  <si>
    <t>1.1.0</t>
  </si>
  <si>
    <t>RETIROS</t>
  </si>
  <si>
    <t>1.1.1</t>
  </si>
  <si>
    <t>RETIRO DE PUERTAS (marco y ala) metálicas, en aluminio, en madera o puerta reja. Incluye el retiro, cargue, transporte, botada de escombros en botaderos oficiales y recuperación de los materiales aprovechables y su transporte hasta la bodega o el sitio que lo indique la interventoría. Ancho variable desde 0,60 a 1,20 m.</t>
  </si>
  <si>
    <t>un</t>
  </si>
  <si>
    <t>1.1.2</t>
  </si>
  <si>
    <t>RETIRO DE CERRAMIENTO EN PÁNELS DE DRYWALL, SUPERBOARD, MADERA O SIMILILAR, para la entrega final de obra. Incluye el retiro, cargue y transporte de los materiales, recuperación de los materiales aprovechables como perfiles, páneles y su transporte hasta el sitio que indique la interventoría, demolición de concreto, cargue, transporte y botada de escombros provenientes de este retiro en botaderos oficiales o donde indique la interventoría.</t>
  </si>
  <si>
    <t>m2</t>
  </si>
  <si>
    <t>1.1.3</t>
  </si>
  <si>
    <t>RETIRO DE VENTANAS con vidrio, metálicas, en aluminio, en madera o ventana reja. Incluye botada de escombros en botaderos oficiales y recuperación de los materiales aprovechables y su transporte hasta el sitio que lo indique la interventoría. Dimensión variable.</t>
  </si>
  <si>
    <t>1.2.0</t>
  </si>
  <si>
    <t>DEMOLICIONES</t>
  </si>
  <si>
    <t>1.2.1</t>
  </si>
  <si>
    <t>DEMOLICIÓN MAMPOSTERÍA EN LADRILLO DE 20 cm DE ESPESOR, incluye cargue, transporte y botada de escombros en botaderos oficiales, demolición de revoques y enchapes aplicados al muro a demoler e instalaciones embebidas, además recuperación de los materiales aprovechables o su transporte hasta el sitio que lo indique la interventoría.</t>
  </si>
  <si>
    <t>1.2.2</t>
  </si>
  <si>
    <t>DEMOLICIÓN DE REVOQUE EN CIELOS TIPO PERLITA, espesores entre 0.02 y 0.03 m. Incluye cargue, transporte y botada de escombros en botaderos oficiales, transporte hasta el sitio que lo indique la interventoría.</t>
  </si>
  <si>
    <t>1.2.3</t>
  </si>
  <si>
    <t>DEMOLICIÓN ESTRUCTURAS DE CONCRETO cargue, transporte y botada de escombros, manual o mecánicamente, de cualquier resistencia, reforzado o ciclópeo, y en cualquier clase de estructura. Incluye retiro de refuerzo y cualquier tipo de acabado (revoques y enchapes) o piso (en losas) e instalaciones embebidas, compresor neumático con martillo, además recuperación de los materiales aprovechables o su transporte hasta el sitio que lo indique la interventoría.</t>
  </si>
  <si>
    <t>m3</t>
  </si>
  <si>
    <t>2.0.0</t>
  </si>
  <si>
    <t>MOVIMIENTOS DE TIERRA</t>
  </si>
  <si>
    <t>2.1.0</t>
  </si>
  <si>
    <t>EXCAVACIÓN Y RETIRO DE MATERIAL</t>
  </si>
  <si>
    <t>2.1.1</t>
  </si>
  <si>
    <t>EXCAVACIÓN MANUAL de material heterogéneo DE 0-2 m., bajo cualquier grado de humedad. Incluye: roca descompuesta, bolas de roca de volumen inferior a 0.35 m³., el cargue, transporte interno y externo, factor de expansión (30%), botada de material proveniente de las excavaciones en los sitios donde lo indique la interventoría y su medida será en el sitio. No incluye entibado.</t>
  </si>
  <si>
    <t>2.1.2</t>
  </si>
  <si>
    <t>EXPLANACIÓN Y NIVELACIÓN del  terreno manualmente, bajo cualquier grado de humedad, incluye corte de taludes y terraceos requeridos según planos y/o definidos por la interventoría, factor de expansión (30%). Medido in situ. No Incluye cargue, transporte y botada.</t>
  </si>
  <si>
    <t>3.0.0</t>
  </si>
  <si>
    <t>CONCRETOS</t>
  </si>
  <si>
    <t>3.1.0</t>
  </si>
  <si>
    <t>CONCRETOS VARIOS</t>
  </si>
  <si>
    <t>OTROS CONCRETOS</t>
  </si>
  <si>
    <t>3.1.1.1</t>
  </si>
  <si>
    <t>Construcción de ANCLAJE EPÓXICO sobre estructura de concreto existente para varillas de acero de diámetro hasta 1/2", incluye el suministro, transporte e instalación del epóxico, perforación mecánica del concreto con broca de diámetro 5/8" mas del diámetro de la barra de acero a anclar y una profundidad mínima de 12 cm, fijación de la barra y todo lo necesario para su correcto funcionamiento según recomendaciones del proveedor del epóxico. El acero del anclaje se pagará en su respectivo ítem.</t>
  </si>
  <si>
    <t>3.1.2</t>
  </si>
  <si>
    <t>PREFABRICADOS</t>
  </si>
  <si>
    <t>3.1.2.1</t>
  </si>
  <si>
    <t>Construcción de VENTANA CON MARCO EN CONCRETO (dimensiones: 0,92X0,92m e=0,05m) SIMILAR A LOS EXISTENTES. Incluye: suministro, transporte y colocación del concreto DE 21 Mpa, impermeabilizante para concreto, formaleta de primera calidad, protección, curado y todos los elementos necesarios para su correcta ejecución. No incluye refuerzo.</t>
  </si>
  <si>
    <t>3.1.2.2</t>
  </si>
  <si>
    <t>Construcción de MARCO PARA PUERTA EN CONCRETO (dimensiones 1,20X2,87m e=0,08m) con montante superior similar a los existentes en concreto a la vista según diseño e indicaciones de la interventoría. Incluye: suministro, transporte y colocación del concreto 21 Mpa, formaleta de primera calidad, protección, curado, chaflanes, acabado similar al existente, vidrio fijo e= 5mm, pisavidrio, tornillería, fijaciones, sello con sikaflex y todos los elementos necesarios para su correcta ejecución. El refuerzo y reja fija exterior, se pagará en sus items respectivo.</t>
  </si>
  <si>
    <t>3.1.3</t>
  </si>
  <si>
    <t xml:space="preserve">GROUTING </t>
  </si>
  <si>
    <t>3.1.3.1</t>
  </si>
  <si>
    <t>Colocación de GROUTING en concreto de 17.5 Mpa., para relleno de muro no estructural (bloque, tolete o catalán). Incluye mano de obra, vibrado, protección, curado y todos demás elementos necesarios para su correcta construcción. No incluye refuerzo.</t>
  </si>
  <si>
    <t>3.1.4</t>
  </si>
  <si>
    <t>SILLARES</t>
  </si>
  <si>
    <t>3.1.4.1</t>
  </si>
  <si>
    <t>Construcción de SILLAR DE 0,15 x 0,15 m. en concreto de 21 Mpa., vaciado en el sitio. Incluye suministro, transporte y colocación del concreto, formaleta en súper T de 19 mm. para acabado a la vista, protección, curado, molduras, biseles, cortagoteras y todos los elementos necesarios para su correcta construcción. No incluye refuerzo..</t>
  </si>
  <si>
    <t>m</t>
  </si>
  <si>
    <t>3.2.0</t>
  </si>
  <si>
    <t>SUBESTRUCTURA</t>
  </si>
  <si>
    <t>FUNDACIONES</t>
  </si>
  <si>
    <t>3.2.1.1</t>
  </si>
  <si>
    <t>Construcción de VIGA DE FUNDACIÓN y DADOS DE FUNDACIÓN en concreto de 21 Mpa. Con impermeabilizante integral tipo Plastocrete Dm o equivalente. Incluye el suministro y transporte del concreto, mano de obra, vibrado, protección y curado, para estructuras de acuerdo con las diferentes dimensiones establecidas en los planos y diseños. incluye acarreo interno. No incluye refuerzo.</t>
  </si>
  <si>
    <t>3.3.0</t>
  </si>
  <si>
    <t>ESTRUCTURA</t>
  </si>
  <si>
    <t>3.3.1</t>
  </si>
  <si>
    <t>COLUMNA</t>
  </si>
  <si>
    <t>3.3.1.1</t>
  </si>
  <si>
    <t>Construcción de COLUMNAS DE 0.20 x 0.20m. en concreto de 21 MPa, acabado a la vista. Incluye suministro, transporte y colocación del concreto, formaleta en súper "T" de 19mm., aristas biseladas, desmoldante, fluidificante para mezclas de concreto, vibrado, protección, curado y todos los demás elementos necesarios para su correcta construcción según diseño. El acero de refuerzo se pagará en su respectivo ítem. En el vaciado se deben dejar los hierros para el amarre de la mampostería no estructural, por ningún motivo se pagarán anclajes.</t>
  </si>
  <si>
    <t>4.0.0</t>
  </si>
  <si>
    <t>ACERO/MALLAS/ESTRUCTURA METÁLICA</t>
  </si>
  <si>
    <t>4.1.0</t>
  </si>
  <si>
    <t>ACERO DE REFUERZO</t>
  </si>
  <si>
    <t>Suministro, transporte e instalación de ACERO DE REFUERZO FIGURADO FY= 420 Mpa-60000 PSI, corrugado. Incluye transporte con descarga, transporte interno, alambre de amarre, certificados y todos los elementos necesarios para su correcta instalación, según diseño y recomendaciones estructurales.</t>
  </si>
  <si>
    <t>kg</t>
  </si>
  <si>
    <t>5.0.0</t>
  </si>
  <si>
    <t>MAMPOSTERÍA</t>
  </si>
  <si>
    <t>5.1.0</t>
  </si>
  <si>
    <t>SOBRECMIENTOS</t>
  </si>
  <si>
    <t>5.1.1</t>
  </si>
  <si>
    <t>Construcción de SOBRECIMIENTO EN BLOQUE DE CONCRETO DE 10 MPa dimensiones 15 x 20 x 40 cm. ESPESOR DE 15 cm - IMPERMEABILIZADO POR AMBAS CARAS CON IGOL (bloque de primera calidad, 2 HILADAS). Incluye el suministro y el transporte de materiales, mortero de pega 1:4, relleno en concreto fluido de 10.5 Mpa en todas las celdas, 1 capa de igol imprimante de Sika o equivalente, 2 capas de igol denso de Sika o equivalente, polietileno, todos los anteriores, aplicados en las caras laterales, y en la base de la cimentación, y todos los elementos necesarios para su correcta ejecución y funcionamiento.</t>
  </si>
  <si>
    <t>5.2.0</t>
  </si>
  <si>
    <t>MURO EN LADRILLO</t>
  </si>
  <si>
    <t>5.2.1</t>
  </si>
  <si>
    <t>Construcción de MAMPOSTERÍA INTERNA EN LADRILLO PARA REVOCAR O ENCHAPAR una cara o dos caras, DE 15 x 20 x 40 cm. ESPESOR DE 15 cm. Incluye el suministro y transporte del ladrillo, el mortero de pega 1:4 espesor max=0.01 m y todos los demás elementos necesarios para su correcta construcción y funcionamiento.</t>
  </si>
  <si>
    <t>5.2.2</t>
  </si>
  <si>
    <t>Transporte e instalación de MAMPOSTERÍA EXTERNA EN LADRILLO A LA VISTA una cara o dos caras, DE 15 a 20cm. Incluye: transporte e instalación del ladrillo, mortero de pega 1:4 espesor max=0.01 m, cortes de piezas, transporte interno y externo y todos los demás elementos necesarios para su correcta construcción y funcionamiento. (La mampostería se instalará de plancho tal como lo indican las especificaciones técnicas). Nota: los mampuestos serán suministrados por la Universidad de Antioquia.</t>
  </si>
  <si>
    <t>5.3.0</t>
  </si>
  <si>
    <t>LAVADO/HIDROFUGO DE MUROS</t>
  </si>
  <si>
    <t>5.3.1</t>
  </si>
  <si>
    <t>Suministro, transporte y aplicación de ácido nítrico e hidrosolve proporción 1:1:5 para lavada de muros exteriores, con todos los elementos necesarios para su correcta instalación y funcionamiento.</t>
  </si>
  <si>
    <t>5.3.2</t>
  </si>
  <si>
    <t>Suministro, transporte y aplicación de hidrófugo impermeabilizante del tipo siliconite (Sika transparente o equivalente) o equivalente para mampostería de fachadas, con todos los elementos necesarios para su correcta instalación y funcionamiento.</t>
  </si>
  <si>
    <t>5.4.0</t>
  </si>
  <si>
    <t>VARIOS MAMPOSTERÍA</t>
  </si>
  <si>
    <t>5.4.1</t>
  </si>
  <si>
    <t>Suministro, transporte y colocación de CHAPA EN BLOQUE  10x40 cm. ranurada, pega horizontal y vertical de 0.01 m, con pega vertical a tope. Tipo Colbloques o equivalente. Utilizar cortadora. Incluye mortero de pega 0,25:1:3(cal-cemento-arena), mortero color gris para revitar/ranurar, impermeabilizado con Sika 1 o equivalente, malla electrosoldada D 50 y todos los elementos necesarios para su correcta instalación.</t>
  </si>
  <si>
    <t>6.0.0</t>
  </si>
  <si>
    <t>REVOQUES/ENCHAPES/PINTURA</t>
  </si>
  <si>
    <t>6.1.0</t>
  </si>
  <si>
    <t>REVOQUE INTERIOR</t>
  </si>
  <si>
    <t>6.1.1</t>
  </si>
  <si>
    <t>Colocación de REVOQUE con mortero 1:4 IMPERMEABILIZADO con Sika 1 o equivalente, EN MUROS. Incluye andamios certificados, suministro y transporte de los materiales, fajas, ranuras, filetes, y todos los demás elementos necesarios para su correcta construcción.</t>
  </si>
  <si>
    <t>6.1.2</t>
  </si>
  <si>
    <t>Colocación de REVOQUE con mortero 1:4 EN CIELOS. Incluye andamios certificados, suministro y transporte de los materiales, fajas, ranuras, filetes y todos los demás elementos necesarios para su correcta construcción.</t>
  </si>
  <si>
    <t>6.1.3</t>
  </si>
  <si>
    <t>Colocación de ESTUCO ACRÍLICO PROFESIONAL, SOBRE MUROS REVOCADOS, 3 manos mínimo, o las que sean necesarias para obtener una superficie pareja y homogénea. Incluye andamios certificados, suministro y transporte de los materiales, ranuras, filetes, dilataciones y todos los elementos necesarios para su correcta aplicación y funcionamiento.</t>
  </si>
  <si>
    <t>6.1.4</t>
  </si>
  <si>
    <t>Colocación de ESTUCO ACRÍLICO PROFESIONAL, SOBRE CIELOS REVOCADOS, 3 manos mínimo, o las que sea necesarias para obtener una superficie pareja y homogénea. Incluye andamios certificados suministro y transporte de los materiales, ranuras, filetes, dilataciones y todos los elementos necesarios para su correcta aplicación y funcionamiento.</t>
  </si>
  <si>
    <t>6.2.0</t>
  </si>
  <si>
    <t>ENCHAPES</t>
  </si>
  <si>
    <t>6.2.1</t>
  </si>
  <si>
    <t>Instalación de ENCHAPE CERÁMICO PARED, tipo Egeo DE 25 x 35 cm. o su equivalente, color blanco. Incluye suministro y transporte de los materiales, mortero adhesivo para enchapes tipo pegacor o equivalente, lechada preparada (boquilla) tipo Concolor de sumicol o equivalente del mismo color del enchape, moldura PVC remates toro acolillada y todos los elementos necesarios para su correcta instalación y funcionamiento.</t>
  </si>
  <si>
    <t>6.3.0</t>
  </si>
  <si>
    <t>PINTURA INTERIOR</t>
  </si>
  <si>
    <t>6.3.1</t>
  </si>
  <si>
    <t>Aplicación de PINTURA DE CIELOS, CON PINTURA TIPO BAÑOS Y COCINA, SUPERLAVABLE, ANTIBACTERIAL VINIL-ACRÍLICO de primera calidad sobre cielos revocados y/o estucados, tres manos o las necesarias hasta obtener una superficie pareja y homogénea, incluye andamios certificados, resanes, tapa poros en estuco plástico tipo plastestuco o similar diluido en agua proporción 1:2, adecuación de la superficie a intervenir hasta obtener una superficie pareja y homogénea, color a definir según aprobación de la interventoría.</t>
  </si>
  <si>
    <t>6.3.2</t>
  </si>
  <si>
    <t>Aplicación de PINTURA DE MUROS, CON PINTURA TIPO BAÑOS Y COCINA, SUPERLAVABLE, ANTIBACTERIAL VINIL-ACRÍLICO de primera calidad sobre muros revocados y/o estucados, tres manos o las necesarias hasta obtener una superficie pareja y homogénea. Incluye andamios certificados,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t>
  </si>
  <si>
    <t>RESANE Y REPINTE de PINTURA ACRÍLICA tipo Koraza o equivalente para exteriores (hidrorepelente) de primera calidad que cumpla con la Norma NTC 1335, 2 manos o las que sean necesarias para obtener una superficie pareja y homogénea, a satisfacción de la interventoría. Incluye andamios certificados, suministro y transporte de los materiales, preparada y adecuación de la superficie a intervenir. Color a definir según aprobación de la interventoría.</t>
  </si>
  <si>
    <t>7.0.0</t>
  </si>
  <si>
    <t>PISOS</t>
  </si>
  <si>
    <t>7.1.0</t>
  </si>
  <si>
    <t>PISOS EN GRANO</t>
  </si>
  <si>
    <t>7.1.1</t>
  </si>
  <si>
    <t>Construcción de ZÓCALO EN MEDIA CAÑA EN GRANITO PULIDO Y BRILLADO DE COLOR IGUAL AL DE LA BALDOSA, DESARROLLO DE 20 cm, con una altura de 10 cm sobre el nivel de piso acabado y embebido en muro. Incluye mortero de nivelación, cemento color, grano No. 1, varilla de aluminio de 3 mm a lo largo del muro y mediacañas cada 0,90m, cortes en piso y muro, remates, pulida y brillada, y todos los demás elementos necesarios para su correcto vaciado. La capa de desgaste no debe ser inferior a 10 mm después de pulida.</t>
  </si>
  <si>
    <t>7.1.2</t>
  </si>
  <si>
    <t>Construcción de FAJAS Y BOCAPUERTAS EN GRANO PULIDO No. 1-2, cualquier tipo de grano, fondo y grano similar al del piso, ANCHO DE 15-20 cm. Y UN ESPESOR DE 1.5 cm., de primera calidad muestras aprobadas por la interventoría, que cumpla la norma NTC 2849. Incluye concreto de pega y nivelación 1:3:2 de cemento, arena de concreto, agregado de 3/8" a 1/2" y aditivo plastificante en un espesor de 5 cm, cemento color, grano 1-2, varilla de dilatación en PVC de 5 mm x 37mm. A lo largo de la faja y en ambos lados o donde se requiera, cortes, pulida y brillada, protección de muros, puertas y desagües y todo lo necesario para su correcta instalación y funcionamiento. La capa de desgaste no debe ser menor a 12 mm después de pulida.</t>
  </si>
  <si>
    <t>7.1.3</t>
  </si>
  <si>
    <t>Instalación de PISO EN BALDOSA DE GRANO PULIDO FONDO GRIS similar al existente o color indicado por interventoría, monocapa 30 x 30cm, tráfico 5. Incluye: varilla de dilatación plástica 5x40 mm o en aluminio de 3mm, en reticulas de 1.80x1.80m, polietileno negro, localización según diseño, mortero de nivelación y pega e= 0,05 m,  remates, pulida y brillada de piso y todo lo necesario para su correcta construcción y funcionamiento. Nota: las baldosas de grano 30x30cm serán suministrados por la Universidad de Antioquia.</t>
  </si>
  <si>
    <t>8.0.0</t>
  </si>
  <si>
    <t>APARATOS/GRIFERIA/MUEBLES/MESONES</t>
  </si>
  <si>
    <t>8.1.0</t>
  </si>
  <si>
    <t>MESONES</t>
  </si>
  <si>
    <t>8.1.1</t>
  </si>
  <si>
    <t>Suministro, transporte e instalacion de meson para lavamanos baños de 2,25 m de longitud en granito blanco natural cristal mínimo 20 mm espesor y ancho de 0,60 m, incluye faldon de 0,30 m, salpicadero de 0,20, perforaciones para lavamanos y griferia, anclajes y soportes metálicos en ángulo-pts de dimension indicada por interventoría con anticorrosivo y acabado además de todos los elementos necesarios para su correcta instalacion y funcionamiento. Segun diseño.</t>
  </si>
  <si>
    <t>8.2.0</t>
  </si>
  <si>
    <t>INCRUSTACIONES/ACCESORIOS</t>
  </si>
  <si>
    <t>8.2.1</t>
  </si>
  <si>
    <t>Suministro, transporte y colocación de gancho (perchero) en acero inoxidable tipo Socoda o equivalente. Incluye pegacor y todos los demás elementos necesarios para su correcta instalación.</t>
  </si>
  <si>
    <t>8.3.0</t>
  </si>
  <si>
    <t>ESPEJOS</t>
  </si>
  <si>
    <t>8.3.1</t>
  </si>
  <si>
    <t>Suministro, transporte y colocación de espejo en cristal de 6mm. de 2,00 x 0,70 m. ubicados en unidades sanitarias. Incluye pulida de bordes, marco en aluminio anodizado mate 1-1/2" con pisavidrio de 1", empaques y todos los demás elementos necesarios para su correcta instalación.</t>
  </si>
  <si>
    <t>8.3.2</t>
  </si>
  <si>
    <t>Suministro, transporte y colocación de ESPEJO RECLINABLE PARA DISCAPACITADOS en cristal de 6mm. de 2,00 x 0,70 m. ubicados en unidades sanitarias para movilidad reducida. Incluye: estructura metálica de soporte, pulida de bordes, marco en aluminio anodizado mate 1-1/2" con pisavidrio de 1", empaques y todos los demás elementos necesarios para su correcta instalación.</t>
  </si>
  <si>
    <t>9.0.0</t>
  </si>
  <si>
    <t>CARPINTERÍA METÁLICA/MADERA/SITEMAS LIVIANOS</t>
  </si>
  <si>
    <t>9.1.0</t>
  </si>
  <si>
    <t>DIVISIONES EN ACERO INOXIDABLE</t>
  </si>
  <si>
    <t>9.1.1</t>
  </si>
  <si>
    <t>Suministro, transporte e instalación de división en paral, orinal de 0.40-0.50 x 1.00-1.20 m. a 20 cm del piso, en acero inoxidable AISI 304, calibre 20 acabado satinado, para divisiones de baños, paneles entamborados con un espesor de 30 mm., calidad Socoda o equivalente. Incluye estructura interna de los paneles en tubería cuadrada galvanizada de 25 mm., e=0.9 mm., elementos de anclaje a 90º, tornillo de ensamble antivandálico tipo One Way y todos los elementos necesarios para su correcta instalación y funcionamiento. Según diseño. Ver detalle de baños.</t>
  </si>
  <si>
    <t>9.1.2</t>
  </si>
  <si>
    <t>Suministro, transporte e instalación de puerta de 0.50-0.80 x 1.60 m, a 20 cm del piso, en acero inoxidable AISI 304, calibre 20 acabado satinado, paneles entamborados con un espesor de 30 mm., calidad Socoda o su equivalente. Incluye icopor en su interior, zocalo en acero inoxidable, estructura interna de los paneles en tubería cuadrada de 25 mm. en lámina galvanizada con un espesor de 0.9mm., bisagras pivotantes en acero inoxidable, con apertura de 110º, elementos de anclaje a 90º y pasadores  en acero inoxidable, tornillo de ensamble antivandálico tipo One Way y todos los elementos necesarios para su correcta instalación y funcionamiento. Para baños públicos.</t>
  </si>
  <si>
    <t>9.1.3</t>
  </si>
  <si>
    <t>Suministro, transporte e instalación de puerta mini de 0.80-0.90 x 1.60 m, a 20 cm del piso, en acero inoxidable AISI 304, calibre 20 acabado satinado, paneles entamborados con un espesor de 30 mm., calidad Socoda o su equivalente. Incluye icopor en su interior, zocalo en acero inoxidable, estructura interna de los paneles en tubería cuadrada de 25 mm. en lámina galvanizada con un espesor de 0.9mm., bisagras pivotantes en acero inoxidable, con apertura de 110º, elementos de anclaje a 90º y pasadores  en acero inoxidable, tornillo de ensamble antivandálico tipo One Way y todos los elementos necesarios para su correcta instalación y funcionamiento. Para baños públicos.</t>
  </si>
  <si>
    <t>9.1.4</t>
  </si>
  <si>
    <t>Suministro, transporte e instalación de paral central o extremo de 0.30-0.55 m. x 1.80 m. En acero inoxidable AISI 304, calibre 20 acabado satinado, para divisiones de baños, paneles entamborados de e= 30 mm., calidad Socoda o equivalente. Incluye zócalo en acero inoxidable, estructura interna de los paneles en tubería cuadrada galvanizada de 25 mm., e=0.9 mm., bisagras pivotantes con apertura de 110º, elementos de anclaje a 90º y pasadores en acero inoxidable, tornillo de ensamble antivandálico tipo One Way y todos los elementos necesarios para su correcta instalación y funcionamiento. Según diseño.</t>
  </si>
  <si>
    <t>9.1.5</t>
  </si>
  <si>
    <t>Suministro, transporte e instalación de paral central o extremo de 0.10-0.30 m. x 1.80 m. En acero inoxidable AISI 304, calibre 20 acabado satinado, para divisiones de baños, paneles entamborados de e= 30 mm., calidad Socoda o equivalente. Incluye zócalo en acero inoxidable, estructura interna de los paneles en tubería cuadrada galvanizada de 25 mm., e=0.9 mm., bisagras pivotantes con apertura de 110º, elementos de anclaje a 90º y pasadores en acero inoxidable, tornillo de ensamble antivandálico tipo One Way y todos los elementos necesarios para su correcta instalación y funcionamiento. Según diseño.</t>
  </si>
  <si>
    <t>9.1.6</t>
  </si>
  <si>
    <t>Suministro, transporte e instalación de paral central o extremo de 0.55-0.80 m. x 1.80 m. En acero inoxidable AISI 304, calibre 20 acabado satinado, para divisiones de baños, paneles entamborados de e= 30 mm., calidad Socoda o equivalente. Incluye zócalo en acero inoxidable, estructura interna de los paneles en tubería cuadrada galvanizada de 25 mm., e=0.9 mm., bisagras pivotantes con apertura de 110º, elementos de anclaje a 90º y pasadores en acero inoxidable, tornillo de ensamble antivandálico tipo One Way y todos los elementos necesarios para su correcta instalación y funcionamiento. Según diseño.</t>
  </si>
  <si>
    <t>9.1.7</t>
  </si>
  <si>
    <t>Suministro, transporte e instalación de tabique Liso de 1.25-1.45 x 1.60 m. A 20 cm del piso,en acero inoxidable AISI 304, calibre 20 acabado satinado, para divisiones de baños, paneles entamborados con un espesor de 30 mm., calidad Socoda o equivalente. Incluye zócalo en acero inoxidable, estructura interna de los paneles en tubería cuadrada galvanizada de 25 mm., con un espesor de 0.9 mm., bisagras pivotantes con apertura de 110º, elementos de anclaje a 90º y pasadores en acero inoxidable, tornillo de ensamble antivandálico tipo One Way y todos los elementos necesarios para su correcta instalación y funcionamiento. Según diseño.</t>
  </si>
  <si>
    <t>9.1.8</t>
  </si>
  <si>
    <t>Suministro, transporte e instalación de C extrema de 1.80 m. En acero inoxidable AISI 304, calibre 20 acabado satinado, para divisiones de baños, paneles entamborados de e= 30 mm., calidad Socoda o equivalente. Incluye zócalo en acero inoxidable, estructura interna de los paneles en tubería cuadrada galvanizada de 25 mm., e=0.9 mm., bisagras pivotantes con apertura de 110º, elementos de anclaje a 90º y pasadores en acero inoxidable, tornillo de ensamble antivandálico tipo One Way y todos los elementos necesarios para su correcta instalación y funcionamiento. Según diseño.</t>
  </si>
  <si>
    <t>9.1.9</t>
  </si>
  <si>
    <t>Suministro, transporte e instalación de paral en C para parales segun dimensiones requeridas. En acero inoxidable AISI 304, calibre 20 acabado satinado, para divisiones de baños, paneles entamborados de e= 30 mm., calidad Socoda o equivalente. Incluye zócalo en acero inoxidable, estructura interna de los paneles en tubería cuadrada galvanizada de 25 mm., e=0.9 mm., bisagras pivotantes con apertura de 110º, elementos de anclaje a 90º y pasadores en acero inoxidable, tornillo de ensamble antivandálico tipo One Way y todos los elementos necesarios para su correcta instalación y funcionamiento. Según diseño.</t>
  </si>
  <si>
    <t>9.1.10</t>
  </si>
  <si>
    <t>Suministro, transporte e instalación de barra de seguridad en acero inoxidable de 1-1/2" tipo SOCODA o similiar. Incluye: elementos de anclaje, pasadores en acero inoxidable, tornillo de ensamble antivandálico tipo One Way y todos los elementos necesarios para su correcta instalación y funcionamiento. Según diseño.</t>
  </si>
  <si>
    <t>9.2.0</t>
  </si>
  <si>
    <t>MARCOS Y PUERTAS</t>
  </si>
  <si>
    <t>Suministro, transporte e instalación de PUERTA BATIENTE EN VIDRIO templado de 8mm. (Dimensiones: 1,20m x 2,10m) , perfilería en aluminio anodizado mate, zócalos superior e inferior de 8cm, , visagra hidráulica, tiradera en tubo 1-1/2" acero inoxidable, pibotes, chapa y todos sus elementos necesarios para su correcta instalación y funcionamiento.
Nota: la luz inferior no mayor a 1cm para el control de roedores.</t>
  </si>
  <si>
    <t>10.0.0</t>
  </si>
  <si>
    <t>ESTUDIOS Y DISEÑOS</t>
  </si>
  <si>
    <t>10.1.0</t>
  </si>
  <si>
    <t>ELABORACIÓN DE PLANOS</t>
  </si>
  <si>
    <t>Planos record o planos de obra terminada Arquitectónicos, Estructurales, Hidrosanitarios y Eléctricos actualizados elaborados por el Contratista y aprobados por la Interventoria.</t>
  </si>
  <si>
    <t>SUBOTAL OBRA CIVIL</t>
  </si>
  <si>
    <t>II</t>
  </si>
  <si>
    <t>INST. HIDRÁULICAS/SANITARIAS/GAS</t>
  </si>
  <si>
    <t>11.0.0</t>
  </si>
  <si>
    <t>ABASTOS</t>
  </si>
  <si>
    <t>11.1.0</t>
  </si>
  <si>
    <t>Suministro, transporte e instalación de tubería PVC-P, RDE 21, 200 PSI, diámetro 1 1/2 ", incluye todos los accesorios en PVC de diámetro 1 1/2 "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</si>
  <si>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11.2.0</t>
  </si>
  <si>
    <t>Suministro, transporte e instalación de tubería PVC-P, RDE 13.5, 315 PSI, diámetro 1 ", incluye todos los accesorios en PVC de diámetro 1 "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t>
  </si>
  <si>
    <t>11.3.0</t>
  </si>
  <si>
    <t xml:space="preserve">Suministro, transporte e instalación de tubería PVC-P, RDE 11, 400 PSI, diámetro 3/4", incluye todos los accesorios en PVC de diámetro 3/4"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 </t>
  </si>
  <si>
    <t>11.4.0</t>
  </si>
  <si>
    <t xml:space="preserve">Suministro, transporte e instalación de tubería PVC-P, RDE 9, 500 PSI, diámetro 1/2", incluye todos los accesorios en PVC de diámetro 1/2" incluyendo todos los accesorios reducidos que se requieran para garantizar su correcta instalación y funcionamiento. Estos deberán estar correctamente pegados usando limpiador, soldadura y teflón apropiados, sin presentar fugas, fisuras o cualquier otra clase de anomalía. Se debe garantizar la correcta instalación y funcionamiento. </t>
  </si>
  <si>
    <t>11.5.0</t>
  </si>
  <si>
    <t>Suministro, transporte e instalación de terminal con L = 0.15m y con camara de aire h = 0.30m, en tuberia de cobre tipo M, con un DIÁMETRO DE 1". Incluye suministro y transporte de los materiales, canchada de muros y resane en mortero, accesorios de cobre y PVC, sellante, soldadura, teflón, y todo lo necesario para su correcta instalación y funcionamiento.</t>
  </si>
  <si>
    <t>11.6.0</t>
  </si>
  <si>
    <t>Suministro, transporte e instalación de terminal con L = 0.15m y con camara de aire h = 0.30m, en tuberia de cobre tipo M, con un DIÁMETRO DE 3/4". Incluye suministro y transporte de los materiales, canchada de muros y resane en mortero, accesorios de cobre y PVC, sellante, soldadura, teflón, y todo lo necesario para su correcta instalación y funcionamiento.</t>
  </si>
  <si>
    <t>11.7.0</t>
  </si>
  <si>
    <t>Suministro, transporte e instalación de terminal con L = 0.15m y con camara de aire h = 0.30m, en tuberia de cobre tipo M, con un DIÁMETRO DE 1/2". Incluye suministro y transporte de los materiales, canchada de muros y resane en mortero, accesorios de cobre y PVC, sellante, soldadura, teflón, y todo lo necesario para su correcta instalación y funcionamiento.</t>
  </si>
  <si>
    <t>11.8.0</t>
  </si>
  <si>
    <t>Suministro, transporte e instalación de salidas de abasto en díametro 1"con tubería  RDE 13.5, 315 PSI,  incluye 1.5 m de tuberia y todos los accesorios en PVC de DIÁMETRO 1" que se requieran para su correcta instalación. Estos deberán estar correctamente pegados usando limpiador, soldadura y teflón apropiados, sin presentar fugas, fisuras o cualquier otra clase de anomalía. Se debe garantizar la correcta instalación y funcionamiento.</t>
  </si>
  <si>
    <t>11.9.0</t>
  </si>
  <si>
    <t>Suministro, transporte e instalación de salidas de abasto en díametro 3/4"con tubería  RDE 11, 400 PSI, incluye 1.5 m de tuberia y todos los accesorios en PVC de DIÁMETRO 3/4" que se requieran para su correcta instalación. Estos deberán estar correctamente pegados usando limpiador, soldadura y teflón apropiados, sin presentar fugas, fisuras o cualquier otra clase de anomalía. Se debe garantizar la correcta instalación y funcionamiento.</t>
  </si>
  <si>
    <t>11.10.0</t>
  </si>
  <si>
    <t xml:space="preserve">Suministro, transporte e instalación de salidas de abasto en díametro 1/2"con tubería  RDE 9, 500 PSI, incluye 1.5 m de tuberia y todos los accesorios en PVC de DIÁMETRO 1/2" que se requieran para su correcta instalación. Estos deberán estar correctamente pegados usando limpiador, soldadura y teflón apropiados, sin presentar fugas, fisuras o cualquier otra clase de anomalía. Se debe garantizar la correcta instalación y funcionamiento. </t>
  </si>
  <si>
    <t>12.0.0</t>
  </si>
  <si>
    <t>VALVULAS</t>
  </si>
  <si>
    <t>12.1.0</t>
  </si>
  <si>
    <t>Suministro, transporte e instalación de Válvulas o llave contención tipo Red White o similar Ø 1 1/2" en muro, incluye tapa de inspección plástica 15x15 cm, accesorios de instalación Y retiro de la existente cuando sea de cambio.</t>
  </si>
  <si>
    <t>13.0.0</t>
  </si>
  <si>
    <t>APARATOS SANITARIOS Y GRIFERIA</t>
  </si>
  <si>
    <t>13.1.0</t>
  </si>
  <si>
    <t>Suministro, transporte e Instalación de taza Sanitario para descarga de Fluxómetro referencia adriatico entrada superior marca corona o similar, color blanco marca corona o similar. Incluye el sanitario completo, brida de fijación, tapón con rosca para brida del color del sanitario, emboquillado con silicona antihongos y/o pasta en cemento blanco y todos los demás elementos necesarios para su correcta instalación y funcionamiento.</t>
  </si>
  <si>
    <t>13.2.0</t>
  </si>
  <si>
    <t>Suministro, transporte e Instalación de taza Sanitario para descarga de Fluxómetro referencia baltico entrada superior color blanco marca Corona o similar. Incluye el sanitario completo, brida de fijación, tapón con rosca para brida del color del sanitario, emboquillado con silicona antihongos y/o pasta en cemento blanco y todos los demás elementos necesarios para su correcta instalación y funcionamiento.</t>
  </si>
  <si>
    <t>13.3.0</t>
  </si>
  <si>
    <t>Suministro, transporte e instalación de orinal mediano, línea institucional marca Corona o similar, color blanco, para descarga tipo fluxometro y/o sistema de push o similar. Incluye todos los elementos (como tornillos, chazos, platinas y sifón) necesarios para su correcta instalación y funcionamiento.</t>
  </si>
  <si>
    <t>13.4.0</t>
  </si>
  <si>
    <t>Suministro, transporte e instalación de lavamanos de sobreponer tipo Marsella o similar, color blanco. Incluye sifón botella, fleximalla, abasto metálico, emboquillado con silicona antihongos y todos los demás elementos necesarios para su correcta instalación y funcionamiento.</t>
  </si>
  <si>
    <t>13.5.0</t>
  </si>
  <si>
    <t>Suministro, transporte e instalación de lavamanos aquajet corona o similar, color blanco. Incluye sifón botella, fleximalla, abasto metálico, emboquillado con silicona antihongos, estructura metálica para fijación y todos los demás elementos necesarios para su correcta instalación y funcionamiento.</t>
  </si>
  <si>
    <t>13.6.0</t>
  </si>
  <si>
    <t>Suministro, transporte instalación de fluxometro para sanitario tipo Sloan Gem 2 o similar, color cromado. Incluye  todos los demás elementos necesarios para su correcta instalación y funcionamiento. Incluye el retiro del existente de ser necesario</t>
  </si>
  <si>
    <t>13.7.0</t>
  </si>
  <si>
    <t>Suministro, transporte instalación de Fluxometro Sanitario Push Tru Flush, incluye Sistema de Instalación con entrada Superior. Incluye  todos los demás elementos necesarios para su correcta instalación y funcionamiento acople fleximalla y abasto metalico. Incluye el retiro de la existente de ser necesario</t>
  </si>
  <si>
    <t>13.8.0</t>
  </si>
  <si>
    <t>Suministro, transporte instalación de fluxometro para orinal tipo Sloan Gem 2 o similar, color cromado. Incluye  todos los demás elementos necesarios para su correcta instalación y funcionamiento. Incluye el retiro del existente de ser necesario</t>
  </si>
  <si>
    <t>13.9.0</t>
  </si>
  <si>
    <t>Suministro, transporte instalación de griferia para lavamanos de sobreponer tipo push, marca corona o similar, color cromado. Incluye  todos los demás elementos necesarios para su correcta instalación y funcionamiento acople fleximalla y abasto metalico. Incluye el retiro de la existente de ser necesario</t>
  </si>
  <si>
    <t>13.10.0</t>
  </si>
  <si>
    <t>Suministro, transporte e instalación de griferia para lavamanos de monocontrol referencia Túnez o similar, marca Corona o similar, color cromado. Incluye  todos los demás elementos necesarios para su correcta instalación y funcionamiento acople fleximalla y abasto metalico. Incluye el retiro de la griferia existente, acople  y/o abasto de ser necesario.</t>
  </si>
  <si>
    <t>14.0.0</t>
  </si>
  <si>
    <t>DESAGUES</t>
  </si>
  <si>
    <t>14.1.0</t>
  </si>
  <si>
    <t>Suministro, transporte e Instalación de rejilla de piso para desague, en aluminio, de 3"x2" anti cucarachas tipo Colrejillas o similar, incluye reparaciones en enchapes y/o pisos y el retiro de la existente y la botada de material resultante de la reparación de los enchapes</t>
  </si>
  <si>
    <t>14.2.0</t>
  </si>
  <si>
    <t>Suministro, transporte e instalación de  tubería PVC sanitaria tipo Pavco o similar, con un diámetro de 4", para aguas residuales o lluvia enterrada y/o empotrada por losas. Incluye suministro y transporte de los materiales, accesorios, pegante, limpiador y todos los elementos necesarios para su correcta instalación y funcionamiento. La excavación y los llenos se pagaran en su ítem respectivo.</t>
  </si>
  <si>
    <t>14.3.0</t>
  </si>
  <si>
    <t>Suministro, transporte e instalación de tubería PVC sanitaria tipo Pavco o similar, con un diámetro de 3", para aguas residuales o lluvia enterrada y/o empotrada por losas.  Incluye suministro y transporte de los materiales, accesorios, pegante, limpiador y todos los elementos necesarios para su correcta instalación y funcionamiento.La excavación y los llenos se pagaran en su ítem respectivo.</t>
  </si>
  <si>
    <t>14.4.0</t>
  </si>
  <si>
    <t>Suministro, transporte e instalación de tubería PVC sanitaria tipo Pavco o similar, con un diámetro de 2", para aguas residuales o lluvia enterrada y/o empotrada por losas.  Incluye suministro y transporte de los materiales, accesorios, pegante, limpiador y todos los elementos necesarios para su correcta instalación y funcionamiento.La excavación y los llenos se pagaran en su ítem respectivo.</t>
  </si>
  <si>
    <t>14.5.0</t>
  </si>
  <si>
    <t>Suministro, transporte e instalación de salida sanitaria de 4".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y resanes de paredes o pisos que lo requieran incluyendo cargue, transporte y botada de escombros en botaderos oficiales o donde indique la interventoría.</t>
  </si>
  <si>
    <t>14.6.0</t>
  </si>
  <si>
    <t>Suministro, transporte e instalación de salida sanitaria de 2". Incluye todos los accesorios hasta el tapón de prueba. Se pagará dicha salida hasta un recorrido máximo de tubería no mayor a 2 m. Estos deberán estar correctamente pegados usando limpiador, soldadura y teflón apropiados, sin presentar fugas, fisuras o cualquier otra clase de anomalía. Incluye además las perforaciones (canchas) y resanes de paredes o pisos que lo requieran incluyendo cargue, transporte y botada de escombros en botaderos oficiales o donde indique la interventoría.</t>
  </si>
  <si>
    <t>14.7.0</t>
  </si>
  <si>
    <t xml:space="preserve">Suministro, transporte e instalación de tapón registro para desagües PVC-S ᴓ 2", H= 0.40 a 1.20 m. Incluye tubería, tapón y tapa de registro en plástico tipo Colrejillas o similar de referencia RN -15x15 cm. </t>
  </si>
  <si>
    <t>15.0.0</t>
  </si>
  <si>
    <t>OBRAS CIVILES COMPLEMENTARIAS</t>
  </si>
  <si>
    <t>15.1.0</t>
  </si>
  <si>
    <t>DEMOLICIÓN PISO EN BALDOSA sobre terreno. Incluye cargue, transporte y botada de escombros; demolición del mortero de nivelación espesor máximo 0.07m, refuerzo e instalaciones embebidas. Además recuperación de los materiales aprovechables o su transporte hasta el sitio que lo indique la interventoría.</t>
  </si>
  <si>
    <t>15.2.0</t>
  </si>
  <si>
    <t>DEMOLICIÓN MAMPOSTERÍA (canchas) para instalaciones eléctricas y/o hidrosanitarias DESARROLLO 0.10m. cargue, transporte y botada de escombros. Incluye botada del material proveniente de estas canchas en botaderos oficiales o donde indique la interventoría.</t>
  </si>
  <si>
    <t>15.3.0</t>
  </si>
  <si>
    <t>15.4.0</t>
  </si>
  <si>
    <t>LLENOS EN MATERIAL PROVENIENTES DE LA EXCAVACIÓN, compactados mecánicamente hasta obtener una densidad del 95% de la máxima obtenida en el ensayo del próctor modificado. Incluye transporte interno. Su medida será en sitio ya compactado.</t>
  </si>
  <si>
    <t>15.5.0</t>
  </si>
  <si>
    <t>Instalación de PISO EN BALDOSA DE GRANO PULIDO FONDO GRIS similar al existente o color indicado por interventoría, monocapa 30 x 30, tráfico 5. Incluye varilla de dilatación plástica 5x40 mm o en aluminio de 3mm, en reticulas de 1.80x1.80m, localización según diseño, mortero de nivelación y pega e= 0,05 m,  remates, pulida y brillada de piso y todo lo necesario para su correcta construcción y funcionamiento. Se debe entregar muestra previa a la instalación para la aprobación de la interventoría.
Nota: La Universidad de Antioquia suministrará la baldosa de grano</t>
  </si>
  <si>
    <t>SUBTOTAL INST. HIDRÁULICAS/SANITARIAS/GAS</t>
  </si>
  <si>
    <t>III</t>
  </si>
  <si>
    <t>OBRA ELÉCTRICA</t>
  </si>
  <si>
    <t>16.0.0</t>
  </si>
  <si>
    <t>PROTECCIONES ELECTRICAS</t>
  </si>
  <si>
    <t>16.1.0</t>
  </si>
  <si>
    <t>Interruptor automático (breaker) monopolar enchufable 1x15,1x20,1x30, A, Icc&gt;10 kA, 110 V. Incluye cintas y anillos de marcación, se colocara en espacio libre del tablero S1T1GP1C16 ubicado en cuarto eléctrico del bloque 22</t>
  </si>
  <si>
    <t>17.0.0</t>
  </si>
  <si>
    <t>SALIDAS ELECTRICAS TOMAS E ILUMINACIÓN</t>
  </si>
  <si>
    <t>Suministro e instalación de salidas eléctricas,iluminación: Incluye: Alambrada, empalme, encintada y accesorios para su correcta instalación, pruebas y chequeos; conexión de puesta a tierra según sección 250 NTC 2050, marcación y señalización según RETIE.</t>
  </si>
  <si>
    <t>17.1.0</t>
  </si>
  <si>
    <t>Luminaria hermética led IP65 con chasis de policarbonato inyectado, estabilizado contra rayos UV, autoextinguible, color RAL7035,  broches de policarbonato, disipador de calor, difusor en policarbonato transparente resistente al impacto, con driver electrónico (THD&lt;10%) y con 5 años de garantia certificada, con 4 regletas de 56cm de 7 a 17W programado por driver a 12W cada regleta para UN total de 48W, cada regleta con 140Lm/W con UN factor de corrección del 20%, para UN total de 5376Lm aproximadamente, de voltaje UNiversal (120-277V, 50/60Hz) adosada bajo techo en concreto o descolgado bajo techo de madera. Incluye: Encauchetado 3x16 AWG ó 4x16 AWG si esta provista de batería de emergencia,  prensaestopa, conectores, espárragos de 1/2, riel,  y demás elementos necesario para su correcta instalación, fijación y puesta en funcionamiento.</t>
  </si>
  <si>
    <t>17.2.0</t>
  </si>
  <si>
    <t>Salida eléctrica 120V para iluminación expuesta en caja metálica. Incluye: 1m de cable de cobre 3xN° 12 AWG THHN/THWN, caja metálica 12x12x5cm, conectores tipo resorte, prensaestopa de 1/2'', elementos de fijación y accesorios. NO Incluye tubería.</t>
  </si>
  <si>
    <t>17.3.0</t>
  </si>
  <si>
    <t>Caja metálica 12x12x5 para empalme y derivación sobrepuesta en pared, lisa color gris texturizado. Incluye: Elementos de fijación y marcación.</t>
  </si>
  <si>
    <t>17.4.0</t>
  </si>
  <si>
    <t xml:space="preserve">Salida eléctrica para toma corriente doble con polo a tierra color blanco, 125V, 20A en tubería EMT. para conexión de televisor cafeteria Incluye: 3m de cable de cobre de 1xN° 12 AWG LSHF, caja metálica 12x12x5cm, aparato con tapa, conectores tipo resorte y accesorios. NO Incluye tubería. </t>
  </si>
  <si>
    <t>17.5.0</t>
  </si>
  <si>
    <t>Suministro, transporte e instalación de Sensor multitecnología Ultrasónico de frecuencia 40kHz con sensor de luz incorporado, rango de alcance de 92m² Ref DT 355 o equivalente a TODAS sus especificaciones técnicas con 5 años de garantía, para montaje en techo, incluye programación del  incluye caja metálica 12x12x5cm, elementos de fijación y demás accesorios para su correcta instalación.</t>
  </si>
  <si>
    <t>18.0.0</t>
  </si>
  <si>
    <t xml:space="preserve">SUMINISTRO E INSTALACIÓN DE CANALIZACIONES </t>
  </si>
  <si>
    <t>Suministro e instalación de canalizaciones, incluye: soportes, accesorios y elementos de fijación. Todos los soportes deberán cumplir con la NSR de 1998.</t>
  </si>
  <si>
    <t>18.1.0</t>
  </si>
  <si>
    <t>Tubería EMT de ¾". Incluye: Uniones, entradas a caja, conduletas,curva y elementos de fijación, marcación y demás accesorios necesarios para su correcta instalación.</t>
  </si>
  <si>
    <t>19.0.0</t>
  </si>
  <si>
    <t xml:space="preserve">CIRCUITOS RAMALES </t>
  </si>
  <si>
    <t>Suministro y montaje de circuito ramal desde tablero de distribución eléctrica indicado, incluye: marcación tipo anillo y señalización según RETIE, pruebas, ensayos y chequeos, cumplirá con lo establecido en el Artículo 17, numeral 1 del RETIE:</t>
  </si>
  <si>
    <t>19.1.0</t>
  </si>
  <si>
    <t>Cable de cobre 1xN° 12 AWG LSHF 90°C, 600V para circuitos ramales de tomas e iluminación, inlcuye terminales, cintas de marcación</t>
  </si>
  <si>
    <t>20.0.0</t>
  </si>
  <si>
    <t>OTROS (RETIROS, REINSTALACIONES)- EQUIPOS ADICIONALES</t>
  </si>
  <si>
    <t>20.1.0</t>
  </si>
  <si>
    <t>Retiro y/o traslado de instalaciones eléctricas requeridas. Incluye: switches, tuberías, luminarias, conductores,tableros, breakers, salidas eléctricas, alimentadores y demás elementos asociados a la instalación y su posterior traslado de materiales a cuarto técnico designado por el interventor de la obra. Normalmente dichos materiales se trasladan hasta el segundo piso bloque 28. Se reutilizaran materiales a criterio de la interventoría.</t>
  </si>
  <si>
    <t>21.0.0</t>
  </si>
  <si>
    <t>21.1.0</t>
  </si>
  <si>
    <t>Construccion pases para tuberia electrica y de aire acondicionado. Incluye DEMOLICIÓN MAMPOSTERÍA (canchas) en ladrillo o bloque  hasta  20cm de espesor,  colocacion de concreto de 17.5 Mpa para rellenar pases y emparejar superficie, estuco. Incluye botada del material proveniente de estas canchas en botaderos oficiales o donde indique la interventoría.</t>
  </si>
  <si>
    <t>SUBTOTAL INSTALACIONES ELÉCTRICAS</t>
  </si>
  <si>
    <t>TOTAL COSTO DIRECTO</t>
  </si>
  <si>
    <t xml:space="preserve">CIERRE: 22/07/2019
HORA: 9:30 A.M </t>
  </si>
  <si>
    <t xml:space="preserve">REQUISITOS JURÍDICOS DE PARTICIPACIÓN  (personas naturales y jurídicas) numeral 5.1
</t>
  </si>
  <si>
    <t xml:space="preserve">Tener capacidad jurídica para contratar. Por tanto, el Proponente debe:
(i) Ser mayor de edad; 
(ii) no tener inhabilidades, incompatibilidades ni conflictos de interés para contratar, según el artículo 4° del Acuerdo Superior 419 de 2014 2014 (Estatuto General de Contratación de la Universidad de Antioquia), y el Acuerdo Superior 395 del 21 de junio de 2011 (por el cual se regula el conflicto de intereses del servidor público en la Universidad de Antioquia) o normas que los modifiquen o adicionen.
(iii) No tener ninguna de estas situaciones: Cesación de pagos o, cualquier otra circunstancia que justificadamente permita a la U de A presumir incapacidad o imposibilidad jurídica, económica o técnica para cumplir el objeto del contrato.
</t>
  </si>
  <si>
    <t xml:space="preserve">(i) Ser ingeniero civil, arquitecto o arquitecto constructor.
(ii) Tener matrícula profesional vigente y expedida mínimo TRES (3) años antes de la apertura de la INVITACIÓN.
</t>
  </si>
  <si>
    <t xml:space="preserve">Estar afiliado y a paz y salvo con el Sistema de Salud (EPS) y el Sistema General de Pensiones en los términos de la Ley.
En caso de tener empleados a su cargo, deben estar afiliados y a paz y salvo con el Sistema General de Seguridad Social (Salud, Pensiones, Riesgos Laborales) y con los aportes Parafiscales (Caja de Compensación Familiar, Sena, ICBF).
</t>
  </si>
  <si>
    <t xml:space="preserve">No estar reportada al Boletín de Responsables Fiscales de la Contraloría General de la República (Art. 60 Ley 610 de 2000; Circular 005 del 25 de febrero de 2008).
</t>
  </si>
  <si>
    <t xml:space="preserve">No tener antecedentes disciplinarios en la Procuraduría General de la Nación.
</t>
  </si>
  <si>
    <t xml:space="preserve">No tener antecedentes judiciales en la Policía Nacional de Colombia.
</t>
  </si>
  <si>
    <t xml:space="preserve">No estar en mora en el Sistema Registro Nacional de Medidas Correctivas RNMC de la Policía Nacional de Colombia (artículo 183 de la Ley 1801 de 2016)
</t>
  </si>
  <si>
    <t xml:space="preserve">Estar inscrita en el Registro Único de Tributario.
</t>
  </si>
  <si>
    <t xml:space="preserve">Estar inscrita, calificada y clasificada en el Registro Único de Proponentes –RUP- de la Cámara de Comercio de su domicilio, antes de la fecha de cierre o entrega de propuestas de esta INVITACIÓN, en alguna de las clasificaciones de la UNSPSC, establecidas en la Tabla 4, códigos 721015-721211-721214-721511-831015-951219
</t>
  </si>
  <si>
    <t xml:space="preserve">Póliza de seriedad de la oferta a favor de entidades Estatales y a nombre de la Universidad de Antioquia. 
</t>
  </si>
  <si>
    <t xml:space="preserve">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TRES (3) años antes de la fecha de apertura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 de A, según la Constitución, la Ley; y los Acuerdos Superiores 419  de 2014 (Estatuto General de Contratación de la Universidad de Antioquia), y 395 de 2011 (por el cual se regula el conflicto de intereses del servidor público en la Universidad de Antioquia) o normas que los modifiquen o adicionen.
(vii) No tener ninguna de estas situaciones: Cesación de pagos o, cualquier otra circunstancia que justificadamente permita a la U de A presumir incapacidad o imposibilidad jurídica, económica o técnica para cumplir el objeto del contrato.
</t>
  </si>
  <si>
    <t xml:space="preserve">(i) Ser el representante legal: ingeniero civil, arquitecto o arquitecto constructor.
(ii) Tener matrícula profesional vigente, que haya sido expedida mínimo TRES (3) años antes de la apertura de la presente INVITACIÓN.
Cuando el representante legal NO CUMPLA el requisito anterior, la propuesta debe ser también FIRMADA o ABONADA, por un profesional que SÍ cumpla el requisito.
</t>
  </si>
  <si>
    <t xml:space="preserve">Haber cumplido con los aportes al Sistema de Seguridad Social Integral y Parafiscales[1], en los seis (6) meses anteriores a la presentación de la propuesta Comercial y encontrarse a paz y salvo con el sistema. Si tiene acuerdos de pago deberá certificarlo.
</t>
  </si>
  <si>
    <t xml:space="preserve">Estar inscrita, calificada y clasificada en el Registro Único de PROPONENTES –RUP- de la Cámara de Comercio de su domicilio antes de la fecha de cierre o entrega de propuestas de esta invitación, en algunas de las clasificaciones de la UNSPSC, establecidas en la Tabla 4 en los códigos: 721015-721211-721214-721511-831015-951219
</t>
  </si>
  <si>
    <r>
      <t xml:space="preserve">Se aceptarán  solo aquellas propuestas que certifiquen  experiencia GENERAL acreditada en hasta cinco  (5) certificados de contratos terminados y liquidados; que dentro de su objeto o alcance incluyan construccón de edificaciones nuevas o adecuación de existentes en los últimos CINCO (5)  años anteriores al cierre de la INVITACIÓN. 
La experiencia será calculada así: la  sumatoria de los hasta cinco (5) contratos liquidados que se encuentren clasificados en alguno de los códigos requeridos en SMMLV, dividida por el presupuesto oficial total expresado en SMMLV de 2019 y el resultado debe ser mayor que 2,0 (&gt;2,0)
</t>
    </r>
    <r>
      <rPr>
        <u/>
        <sz val="16"/>
        <rFont val="Arial"/>
        <family val="2"/>
      </rPr>
      <t xml:space="preserve">Sumatoria (Del valor total de hasta CINCO (5) contratos liquidados que certifiquen clasificación en alguno de los códigos requeridos en SMMLV) </t>
    </r>
    <r>
      <rPr>
        <sz val="16"/>
        <rFont val="Arial"/>
        <family val="2"/>
      </rPr>
      <t xml:space="preserve">   &gt;2,0
                                                                  Valor del presupuesto total oficial en SMLMV 2019</t>
    </r>
  </si>
  <si>
    <t>ENECON S.A.S</t>
  </si>
  <si>
    <r>
      <rPr>
        <b/>
        <sz val="9"/>
        <rFont val="Swis721 LtCn BT"/>
        <family val="2"/>
      </rPr>
      <t>Residente de Obra Nivel 1</t>
    </r>
    <r>
      <rPr>
        <sz val="9"/>
        <rFont val="Swis721 LtCn BT"/>
        <family val="2"/>
      </rPr>
      <t xml:space="preserve"> </t>
    </r>
  </si>
  <si>
    <r>
      <rPr>
        <b/>
        <sz val="9"/>
        <rFont val="Swis721 LtCn BT"/>
        <family val="2"/>
      </rPr>
      <t xml:space="preserve">Tecnología en seguridad e higiene ocupacional o afínes 
</t>
    </r>
    <r>
      <rPr>
        <sz val="9"/>
        <rFont val="Swis721 LtCn BT"/>
        <family val="2"/>
      </rPr>
      <t xml:space="preserve">
</t>
    </r>
    <r>
      <rPr>
        <u/>
        <sz val="9"/>
        <rFont val="Swis721 LtCn BT"/>
        <family val="2"/>
      </rPr>
      <t/>
    </r>
  </si>
  <si>
    <t>2.2</t>
  </si>
  <si>
    <t>2.2.1</t>
  </si>
  <si>
    <t>3.2.2</t>
  </si>
  <si>
    <t>PORCENTAJE ADMINISTRACIÓN. [A]</t>
  </si>
  <si>
    <t>PORCENTAJE TOTAL A.U</t>
  </si>
  <si>
    <t>*El proponentes es responsable de verificar las operaciones aritmeticas
* Diligenciar todo lo resaltado en amarillo
*No modificar descripciones de item, dedicación, duración y cantidad</t>
  </si>
  <si>
    <t>KA S.A.S</t>
  </si>
  <si>
    <t>LUIS CARLOS PARRA VELASQUEZ</t>
  </si>
  <si>
    <t>ALCIDEZ CLAVIJO</t>
  </si>
  <si>
    <t>JORGE FERNANDO PRIETO MUÑOZ    ARQUITECTO</t>
  </si>
  <si>
    <t xml:space="preserve">OSCAR A. DIEZ YEPES                                                                                               INGENIERO CIVIL                                                                                         MATRÍCULA 05202-13205 ANT
 NIT 70.091.345-1
Cra. 51c N° 67ª13 Medellín                                                  Telefax: 5804818                                                                         Email adolfo.ic.10@gmail.com
</t>
  </si>
  <si>
    <t>CONSTRUCON</t>
  </si>
  <si>
    <t>ARGES INGENIEROS</t>
  </si>
  <si>
    <t>,</t>
  </si>
  <si>
    <t>VERIFICACIÓN DE ITEMS</t>
  </si>
  <si>
    <t>VERIFICACIÓN DE DESCRIPCIÓN</t>
  </si>
  <si>
    <t>VERIFICACIÓN DE UNIDADES</t>
  </si>
  <si>
    <t>VERIFICACIÓN DE CANTIDADES</t>
  </si>
  <si>
    <t>VERIFICACIÓN DE PRECIOS UNITARIOS</t>
  </si>
  <si>
    <t>VERIFICACIÓN DE VALORES TOTALES</t>
  </si>
  <si>
    <t>PONDERACIÓN DE HABILITACIÓN</t>
  </si>
  <si>
    <t>VERIFICACIÓN DE REDONDEO</t>
  </si>
  <si>
    <t>DIFERENCIA</t>
  </si>
  <si>
    <t>TOTAL DIFERENCIA</t>
  </si>
  <si>
    <t>% DIFERENCIA</t>
  </si>
  <si>
    <t>VERIFICACIÓN DE VALORES BASE</t>
  </si>
  <si>
    <t>VERIFICACIÓN DE FACTOR PRESTACIONAL</t>
  </si>
  <si>
    <t>VERIFICACIÓN % DEDICACIÓN</t>
  </si>
  <si>
    <t>VERIFIACCIÓN DURACIÓN</t>
  </si>
  <si>
    <t>VERIFICACIÓNDE CANTIDAD</t>
  </si>
  <si>
    <t>VERIFICACIÓN DE VALOR TOTAL</t>
  </si>
  <si>
    <t>PONDERADO</t>
  </si>
  <si>
    <t>AU</t>
  </si>
  <si>
    <t>OFERENTE 1</t>
  </si>
  <si>
    <t>OFERENTE 2</t>
  </si>
  <si>
    <t>OFERENTE 3</t>
  </si>
  <si>
    <t>OFERENTE 4</t>
  </si>
  <si>
    <t>OFERENTE 5</t>
  </si>
  <si>
    <t>OFERENTE 6</t>
  </si>
  <si>
    <t>OFERENTE 7</t>
  </si>
  <si>
    <t>OFERENTE 8</t>
  </si>
  <si>
    <t>OFERENTE 9</t>
  </si>
  <si>
    <t>OFERENTE 10</t>
  </si>
  <si>
    <t>OFERENTE 11</t>
  </si>
  <si>
    <t>OFERENTE 12</t>
  </si>
  <si>
    <t>OFERENTE 13</t>
  </si>
  <si>
    <t>OFERENTE 14</t>
  </si>
  <si>
    <t>OFERENTE 15</t>
  </si>
  <si>
    <t>AU %</t>
  </si>
  <si>
    <t>TABLA RESUMEN DEL AU</t>
  </si>
  <si>
    <t>ESTATUS EXPERIENCIA GENERAL</t>
  </si>
  <si>
    <t>ESTATUS CAPACIDAD FINANCIERA</t>
  </si>
  <si>
    <t>ESTATUS REQUISITOS COMERCIALES</t>
  </si>
  <si>
    <t>ESTATUS VERIFICACIÓN PRESUPUESTO</t>
  </si>
  <si>
    <t>ESTATUS VERIFICACIÓN AU</t>
  </si>
  <si>
    <t>TABLA RESUMEN EXPERIENCIA</t>
  </si>
  <si>
    <t>ESTATUS</t>
  </si>
  <si>
    <t>ESTATUS VERIFICACIÓN VALORES UNITARIOS</t>
  </si>
  <si>
    <t>TABLA RESUMEN</t>
  </si>
  <si>
    <t>VERIFICACIÓN DE PRESUPUESTO</t>
  </si>
  <si>
    <t>VERIFICACIÓN COSTOS UNITARIOS oferente 1</t>
  </si>
  <si>
    <t>VERIFICACIÓN COSTOS UNITARIOS oferente 2</t>
  </si>
  <si>
    <t>VERIFICACIÓN COSTOS UNITARIOS oferente 3</t>
  </si>
  <si>
    <t>VERIFICACIÓN COSTOS UNITARIOS oferente 4</t>
  </si>
  <si>
    <t>VERIFICACIÓN COSTOS UNITARIOS oferente 5</t>
  </si>
  <si>
    <t>VERIFICACIÓN COSTOS UNITARIOS oferente 6</t>
  </si>
  <si>
    <t>VERIFICACIÓN COSTOS UNITARIOS oferente 7</t>
  </si>
  <si>
    <t>VERIFICACIÓN COSTOS UNITARIOS oferente 8</t>
  </si>
  <si>
    <t>VERIFICACIÓN COSTOS UNITARIOS oferente 9</t>
  </si>
  <si>
    <t>VERIFICACIÓN COSTOS UNITARIOS oferente 10</t>
  </si>
  <si>
    <t>VERIFICACIÓN COSTOS UNITARIOS oferente 11</t>
  </si>
  <si>
    <t>VERIFICACIÓN COSTOS UNITARIOS oferente 12</t>
  </si>
  <si>
    <t>VERIFICACIÓN COSTOS UNITARIOS oferente 13</t>
  </si>
  <si>
    <t>VERIFICACIÓN COSTOS UNITARIOS oferente 14</t>
  </si>
  <si>
    <t>VERIFICACIÓN COSTOS UNITARIOS oferente 15</t>
  </si>
  <si>
    <t>VERIFICACIÓN DE VALORES UNITARIOS</t>
  </si>
  <si>
    <t>ESTATUS GENERAL</t>
  </si>
  <si>
    <t>REDONDEO</t>
  </si>
  <si>
    <t>ITEMS Y PERSONAL</t>
  </si>
  <si>
    <t>COSTOS DIRECTOS</t>
  </si>
  <si>
    <t>800.047.781.-9</t>
  </si>
  <si>
    <t>LUIS ALFREDO TORRES SALAS</t>
  </si>
  <si>
    <t>830.141.859-5</t>
  </si>
  <si>
    <t>JAIRO GUSTAVO LOPEZ URREA</t>
  </si>
  <si>
    <t>860.513.339-3</t>
  </si>
  <si>
    <t>LUZ MIREYA LOZANO MENDEZ</t>
  </si>
  <si>
    <t>ALCIDEZ CLAVIJO MORENO</t>
  </si>
  <si>
    <t>GUSTAVO ADOLFO CARMONA ALARCON</t>
  </si>
  <si>
    <t>811.002.098-2</t>
  </si>
  <si>
    <t>JOHN JAIRO ECHAVARRÍA AGUILAR</t>
  </si>
  <si>
    <t>JORGE FERNANDO PRIETO MUÑOZ</t>
  </si>
  <si>
    <t>OSCAR ADOLFO DIAZ YEPES</t>
  </si>
  <si>
    <t>800.207.914-9</t>
  </si>
  <si>
    <t>MARGARITA MARIA BERNAL LONDOÑO</t>
  </si>
  <si>
    <t>900.723.903-3</t>
  </si>
  <si>
    <t>ISABEL CRISTINA OSSA VANEGAS</t>
  </si>
  <si>
    <t>811.001.651-1</t>
  </si>
  <si>
    <t>JUANA DEL PILAR ALVAREZ SUAREZ</t>
  </si>
  <si>
    <t>900.674.636-0</t>
  </si>
  <si>
    <t>JOHN JAIRO GARCIA ARCILA</t>
  </si>
  <si>
    <t>ANDRÉS ENRIQUE VASQUEZ GAVIRIA</t>
  </si>
  <si>
    <t>LINA MARCE ALFONSO NARANJO</t>
  </si>
  <si>
    <t>235+CD</t>
  </si>
  <si>
    <t>66+CD</t>
  </si>
  <si>
    <t>98+CD</t>
  </si>
  <si>
    <t>62+CD</t>
  </si>
  <si>
    <t>94+CD</t>
  </si>
  <si>
    <t>192+CD</t>
  </si>
  <si>
    <t>105+CD</t>
  </si>
  <si>
    <t>65+CD</t>
  </si>
  <si>
    <t>67+CD</t>
  </si>
  <si>
    <t>79+CD</t>
  </si>
  <si>
    <t>242+CD</t>
  </si>
  <si>
    <t>203+CD</t>
  </si>
  <si>
    <t>71+CD</t>
  </si>
  <si>
    <t>41-44</t>
  </si>
  <si>
    <t>BANCO DAVIVIANDA</t>
  </si>
  <si>
    <t>|</t>
  </si>
  <si>
    <t>CUMPLE</t>
  </si>
  <si>
    <t>PRESENTÓ CERTIFICADO</t>
  </si>
  <si>
    <t>ACORDE A ITEM 5.2.1 (T.R.)</t>
  </si>
  <si>
    <t>SIN OBSERVACIÓN</t>
  </si>
  <si>
    <t>08616170-2015</t>
  </si>
  <si>
    <t>4600067448 DE 2016</t>
  </si>
  <si>
    <t>935 DE 2018</t>
  </si>
  <si>
    <t>NINGUNO</t>
  </si>
  <si>
    <t>POLICIA NACIONAL</t>
  </si>
  <si>
    <t>ALCALDIA DE MEDELLÍN</t>
  </si>
  <si>
    <t>BIBLIOTECA PUBLICA PILOTO DE MEDELLÍN</t>
  </si>
  <si>
    <t>C</t>
  </si>
  <si>
    <t>NO CUMPLE</t>
  </si>
  <si>
    <t>N° 1 del 13 DE MARZO DE  2015</t>
  </si>
  <si>
    <t>CONTRATO DE OBRA 296 DE 2015</t>
  </si>
  <si>
    <t>CONTRATO  N° CON 15 123 DG</t>
  </si>
  <si>
    <t>CONTRATO  N° 128 DE 2016</t>
  </si>
  <si>
    <t>CONJUNTO MULTIFAMILIAR VILLAS DEL MEDITERRANEO</t>
  </si>
  <si>
    <t>MUNICIPIO DE PITALITO</t>
  </si>
  <si>
    <t>BANCO AGRARIO DE COLOMBIA</t>
  </si>
  <si>
    <t>FONDO DE DESARROLLO LOCAL DE LOS MARTIRES</t>
  </si>
  <si>
    <t>NO PRESENTÓ CERTIFICADO</t>
  </si>
  <si>
    <t>NO SUBSANABLE</t>
  </si>
  <si>
    <t>NO CUMPLEN CON LO SOLICITADO</t>
  </si>
  <si>
    <t>4600061902 DE 2015</t>
  </si>
  <si>
    <t>087-BAS04-2015</t>
  </si>
  <si>
    <t>SIN NUMERO</t>
  </si>
  <si>
    <t>Se requirió entregar el acta de liquidación o el certificado de ejecución emitido por la entidad contratante.
El contratista envía el acta de liquidación sin la firma de la entidad contratante</t>
  </si>
  <si>
    <t>015 DE 2014</t>
  </si>
  <si>
    <t>007 DE 2016</t>
  </si>
  <si>
    <t>EJERCITO NACIONAL DE COLOMBIA-CENAC CALI</t>
  </si>
  <si>
    <t>ALCALDIA MUNICIPAL DE MEDELLÍN</t>
  </si>
  <si>
    <t>EJERCITO NACIONAL DE COLOMBIA BASER 04</t>
  </si>
  <si>
    <t>FISCALIA GENERAL DE LA NACIÓN</t>
  </si>
  <si>
    <t>Se requirió entregar el acta de liquidación o el certificado de ejecución emitido por la entidad contratante. No presenta certificado</t>
  </si>
  <si>
    <t>C6700003010-18</t>
  </si>
  <si>
    <t>CTO 055 2018</t>
  </si>
  <si>
    <t>INDER</t>
  </si>
  <si>
    <t>ESE HOSPITAL MUNICIPAL DE SAN ROQUE</t>
  </si>
  <si>
    <t>293 DE 2014</t>
  </si>
  <si>
    <t>BIENESTAR 2160920</t>
  </si>
  <si>
    <t>MUNICIPIO DE MEDELLIN</t>
  </si>
  <si>
    <t>VIVA</t>
  </si>
  <si>
    <t>FUNDACION U DE A</t>
  </si>
  <si>
    <t>460004371 DE 2015</t>
  </si>
  <si>
    <t>005-2016</t>
  </si>
  <si>
    <t>014-2017</t>
  </si>
  <si>
    <t>013-2017</t>
  </si>
  <si>
    <t>2017-112141</t>
  </si>
  <si>
    <t>GOBERNACION DE ANTIOQUIA</t>
  </si>
  <si>
    <t>MUNICIPIO DE SONSON</t>
  </si>
  <si>
    <t>MUNICIPIO DE GUARNE</t>
  </si>
  <si>
    <t>FUNDACION EPM</t>
  </si>
  <si>
    <t>460001327 DE 2015</t>
  </si>
  <si>
    <t>20740004-001-2017</t>
  </si>
  <si>
    <t>217002/001OE/2017</t>
  </si>
  <si>
    <t>ALCALDIA MAYOR DE BOGOTA</t>
  </si>
  <si>
    <t>ESPUMAS MEDELLIN S.A.</t>
  </si>
  <si>
    <t>VERIFICAR EN EL RUP</t>
  </si>
  <si>
    <t>4600042866 DE 2017</t>
  </si>
  <si>
    <t>4600060792 DE 2015</t>
  </si>
  <si>
    <t>VA-175-2017</t>
  </si>
  <si>
    <t>EF86-15</t>
  </si>
  <si>
    <t>116  DE 2017</t>
  </si>
  <si>
    <t>DIF-259-2018</t>
  </si>
  <si>
    <t>CONFECOOP ANTIOQUIA</t>
  </si>
  <si>
    <t>MUNICIPIO DE CAREPA</t>
  </si>
  <si>
    <t>PI-2015-80</t>
  </si>
  <si>
    <t>HIDROELECTRICA ITUANGO S.A. E.S.P.</t>
  </si>
  <si>
    <t>ORGANIZACIÓN INTERNACIONAL PARA LAS MIGRACIONES</t>
  </si>
  <si>
    <t>251016 DE 2016</t>
  </si>
  <si>
    <t>0001 DE 2016</t>
  </si>
  <si>
    <t>093 DE 2016</t>
  </si>
  <si>
    <t>374 DE 2014</t>
  </si>
  <si>
    <t>229 DE 2014</t>
  </si>
  <si>
    <t>ORDEN RELIGIOSA DE LAS ESCUELAS PIAS</t>
  </si>
  <si>
    <t>CARLOS ANDRES ACEBEDO ESCOBAR</t>
  </si>
  <si>
    <t>UNIVERSIDAD COOPERATIVA DE COLOMBIA</t>
  </si>
  <si>
    <t>6 DE 2015</t>
  </si>
  <si>
    <t>3 DE 2015</t>
  </si>
  <si>
    <t>21 DE 2015</t>
  </si>
  <si>
    <t>4600004500 DE 2015</t>
  </si>
  <si>
    <t>460001226 DE 2015</t>
  </si>
  <si>
    <t>FIDEICOMISO VIVA VIVIENDA NUEVA Y MEJORAMIENTO DE VIVIENDA</t>
  </si>
  <si>
    <t>MUNICIPIO DE ARMENIA</t>
  </si>
  <si>
    <t>ALIANZA FIDUCIARIA</t>
  </si>
  <si>
    <t>ENECON S.A.S.</t>
  </si>
  <si>
    <t>KA S.A.</t>
  </si>
  <si>
    <t>GRAN CONSTRUCTORA S.A.S.</t>
  </si>
  <si>
    <t>ACEROS Y CONCRETOS S.A.S</t>
  </si>
  <si>
    <t>CONCIVE S.A.S.</t>
  </si>
  <si>
    <t>CONSTRUCON CONSULTORIA Y CONSTRUCCIÓN S.A.S.</t>
  </si>
  <si>
    <t>ARGES INGENIEROS S.A.S.</t>
  </si>
  <si>
    <t>BETEL INGENIEROS S.A.S.</t>
  </si>
  <si>
    <t>Resúmen: se recibieron UNA (15) propuesta. EQUIPO TÉCNICO DE EVALUACIÓN
DIVISIÓN DE INFRAESTRUCTURA FÍSICA</t>
  </si>
  <si>
    <t>ESTATUS JURÍDICO</t>
  </si>
  <si>
    <t>H</t>
  </si>
  <si>
    <t>CERTIFICADOS PRESENTADOS</t>
  </si>
  <si>
    <t>Cumple a folios 4 - 12</t>
  </si>
  <si>
    <t>Compañía aseguradora</t>
  </si>
  <si>
    <t>Número de póliza</t>
  </si>
  <si>
    <t>Valor asegurado</t>
  </si>
  <si>
    <t>Vigencia desde - hasta</t>
  </si>
  <si>
    <t>Cumple a folio 26</t>
  </si>
  <si>
    <t>No está reportado a folio 31</t>
  </si>
  <si>
    <t>No se encuentra vinculado al RNMC folio 32 - 33</t>
  </si>
  <si>
    <t>Cumple a folio 35</t>
  </si>
  <si>
    <t>Cumple con todos los códigos</t>
  </si>
  <si>
    <t>Cumple  a folio 84</t>
  </si>
  <si>
    <t>Compañía Mundial de Seguros S.A.</t>
  </si>
  <si>
    <t>M-100101162</t>
  </si>
  <si>
    <t>22/07/2019 al 20/10/2019</t>
  </si>
  <si>
    <t xml:space="preserve">Cumjple folios 11 - 14. </t>
  </si>
  <si>
    <t>Cumple a folio 16</t>
  </si>
  <si>
    <t>Cumple a folio 24</t>
  </si>
  <si>
    <t>Seguros del Estado S.A.</t>
  </si>
  <si>
    <t>21-44-101301318</t>
  </si>
  <si>
    <t>Cumple a folio 16.</t>
  </si>
  <si>
    <t>Cumple.</t>
  </si>
  <si>
    <t>22/07/2019 al 05/10/2019</t>
  </si>
  <si>
    <t>Cumple a folios 2 -8</t>
  </si>
  <si>
    <t>Cumple a folio 9</t>
  </si>
  <si>
    <t>Cumple, se anexa soporte.</t>
  </si>
  <si>
    <t>No se encuentra vinculado al RNMC, se anexa soporte</t>
  </si>
  <si>
    <t>Cumple a folio 10</t>
  </si>
  <si>
    <t xml:space="preserve">Cumple con todos los códigos </t>
  </si>
  <si>
    <t>Seguros del estado SA</t>
  </si>
  <si>
    <t>21-44-10-1301308</t>
  </si>
  <si>
    <t>22/07=2019 a 30/09/2019</t>
  </si>
  <si>
    <t>Cumple a folios 3 - 7</t>
  </si>
  <si>
    <t xml:space="preserve">Número de póliza </t>
  </si>
  <si>
    <t>Cumple a folios 9 - 10</t>
  </si>
  <si>
    <t>Cumple a folio 11 reverso</t>
  </si>
  <si>
    <t>Cumple a folio 11</t>
  </si>
  <si>
    <t>No tiene asuntos pendeintes con autoridades judiciales  folio12</t>
  </si>
  <si>
    <t>No se encuentra vinculado con el RNMC</t>
  </si>
  <si>
    <t>Cumple a folio 14</t>
  </si>
  <si>
    <t>Cumple con t6odos los códigos</t>
  </si>
  <si>
    <t>Cumple a folio 93</t>
  </si>
  <si>
    <t>Aseguradora Solidaria de Colombia</t>
  </si>
  <si>
    <t>400-47-994000064673</t>
  </si>
  <si>
    <t>Cumple folios 2 al 7</t>
  </si>
  <si>
    <t>Cumple folios 8 y 9</t>
  </si>
  <si>
    <t>No tiene asuntos pendeintes con autoridades judiciales</t>
  </si>
  <si>
    <t>No seencuentra vinculado con el RNMC</t>
  </si>
  <si>
    <t>Cumple a folio 15</t>
  </si>
  <si>
    <t xml:space="preserve">Confianza </t>
  </si>
  <si>
    <t>05 Gu147187</t>
  </si>
  <si>
    <t xml:space="preserve">Cumple a folios 2 al 6 </t>
  </si>
  <si>
    <t>Cumple a folio 7</t>
  </si>
  <si>
    <t>Cumple a folio 8</t>
  </si>
  <si>
    <t xml:space="preserve">Cumple a folio 9 </t>
  </si>
  <si>
    <t>No tiene asuntos pendeintes con autoridades judiciales folio 10</t>
  </si>
  <si>
    <t>Cumple a folio 12</t>
  </si>
  <si>
    <t>Cumple a folio 69</t>
  </si>
  <si>
    <t>Seguros del Estado S.A:</t>
  </si>
  <si>
    <t>65-44-10114428</t>
  </si>
  <si>
    <t>Cumple a folios 2 al 17</t>
  </si>
  <si>
    <t>Cumple a folios 153 - 158</t>
  </si>
  <si>
    <t>No está reportado  a folios 161 y 162</t>
  </si>
  <si>
    <t>No se encuentra vinculado al RNMC, a folio 164</t>
  </si>
  <si>
    <t>Cumple a folios 18 a 23</t>
  </si>
  <si>
    <t>Cumple a folio 186</t>
  </si>
  <si>
    <t xml:space="preserve">Seguros Mundial </t>
  </si>
  <si>
    <t>M-100101054</t>
  </si>
  <si>
    <t>22/07/2019 al 30/12/2019</t>
  </si>
  <si>
    <t>Cumple a folios 2 al 7</t>
  </si>
  <si>
    <t>Cumple a folios 73 al 79</t>
  </si>
  <si>
    <t>Cumple a folio 80</t>
  </si>
  <si>
    <t>Cumple a folio 81</t>
  </si>
  <si>
    <t>No tiene asuntos pendeintes con autoridades judiciales folio 82</t>
  </si>
  <si>
    <t>No se encuentra vinculadocon el RNMC folio  83</t>
  </si>
  <si>
    <t>cumple a folio 8</t>
  </si>
  <si>
    <t>Cumple a folio 68</t>
  </si>
  <si>
    <t>Confianza</t>
  </si>
  <si>
    <t>05 GU147161</t>
  </si>
  <si>
    <t>Cumple a folios 39 al 42</t>
  </si>
  <si>
    <t>Cumple a folio 43</t>
  </si>
  <si>
    <t>Cumple a folio 44</t>
  </si>
  <si>
    <t>No tiene asuntos pendeintes con autoridades judiciales  a folio 45</t>
  </si>
  <si>
    <t xml:space="preserve">No se encuentra vinculadocon el RNMC </t>
  </si>
  <si>
    <t>Cumple a folio 34</t>
  </si>
  <si>
    <t>05 GU147152</t>
  </si>
  <si>
    <t>$17.500.00</t>
  </si>
  <si>
    <t>Cumple a folios 5 al 12</t>
  </si>
  <si>
    <t>Cumple a folio a folio 30</t>
  </si>
  <si>
    <t>No se encuentra reportado  a folio 37 y 38</t>
  </si>
  <si>
    <t>No se encuentra vinculado al RNMC a folio 40</t>
  </si>
  <si>
    <t>Cumple a folio  52</t>
  </si>
  <si>
    <t>Seguros Mundial</t>
  </si>
  <si>
    <t>M-100101081</t>
  </si>
  <si>
    <t>22/07/2019 al 30/10/2019</t>
  </si>
  <si>
    <t>Cumple a folios 4 al 15</t>
  </si>
  <si>
    <t xml:space="preserve">Cumple folio 16 </t>
  </si>
  <si>
    <t>No se encuentra reportado a folios 17 y 18</t>
  </si>
  <si>
    <t xml:space="preserve">No se encuentra vinculado al RNMC, se anexa soporte </t>
  </si>
  <si>
    <t>Cumple a folio 22</t>
  </si>
  <si>
    <t>Cumple a folio 57</t>
  </si>
  <si>
    <t>Aseguradora Solidaria  de Colombia</t>
  </si>
  <si>
    <t>530-47-994000032980</t>
  </si>
  <si>
    <t>22/07/2019 al 30/09/2019</t>
  </si>
  <si>
    <t>Cumple a folios 1 al  5</t>
  </si>
  <si>
    <t>Cumple a folio 6</t>
  </si>
  <si>
    <t>No se necuntra resportado a folios 8 y 9</t>
  </si>
  <si>
    <t>No se encuntra vinculado al RNMC a folio 13</t>
  </si>
  <si>
    <t>Cumple a folio 126</t>
  </si>
  <si>
    <t>65-44-101174694</t>
  </si>
  <si>
    <t>22/07/2019 al 15/12/2019</t>
  </si>
  <si>
    <t>Cumple a folios 3 al 15</t>
  </si>
  <si>
    <t>Cumple a folios 16</t>
  </si>
  <si>
    <t>No se encuentra reportado a folios 22 al 23</t>
  </si>
  <si>
    <t>No se encuentra vinculado al RNMC, 26</t>
  </si>
  <si>
    <t>Cumple a folio  27</t>
  </si>
  <si>
    <t>Cumple a folio 203</t>
  </si>
  <si>
    <t>520-47-994000041113</t>
  </si>
  <si>
    <t>22/07/2019 al 22/10/2019</t>
  </si>
  <si>
    <t>Cumple a folios 2 al 6</t>
  </si>
  <si>
    <t>Cumple a folio 12 y 14</t>
  </si>
  <si>
    <t>No se encuentra vinculadocon el RNMC folio  10</t>
  </si>
  <si>
    <t>Cumple a  folio 15</t>
  </si>
  <si>
    <t>Seguros del Estado SA</t>
  </si>
  <si>
    <t>65-44-101174677</t>
  </si>
  <si>
    <t>22/07/2019 al 23/10/2019</t>
  </si>
  <si>
    <t xml:space="preserve">Cumple a folio 1 al 3 </t>
  </si>
  <si>
    <t>Cumplea folios 49 y 50 y 4</t>
  </si>
  <si>
    <t>Cumple , se anexa certificado</t>
  </si>
  <si>
    <t>Cumple, se Anexa certificado</t>
  </si>
  <si>
    <t>No se encuentra vinculadocon el RNMC</t>
  </si>
  <si>
    <t>Cumple a folios 52 y 53</t>
  </si>
  <si>
    <t>Cumple a folio 54</t>
  </si>
  <si>
    <t>M-100100940</t>
  </si>
  <si>
    <t>22/07/2019 al 22/11/2019</t>
  </si>
  <si>
    <t>22/07/2919 al 30/12/2019</t>
  </si>
  <si>
    <t>22/07/2019 al 06/10/2019</t>
  </si>
  <si>
    <t>LINA MARCELA ALFONSO NARANJO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</si>
</sst>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9">
    <numFmt numFmtId="6" formatCode="&quot;$&quot;\ #,##0;[Red]\-&quot;$&quot;\ #,##0"/>
    <numFmt numFmtId="8" formatCode="&quot;$&quot;\ #,##0.00;[Red]\-&quot;$&quot;\ #,##0.00"/>
    <numFmt numFmtId="42" formatCode="_-&quot;$&quot;\ * #,##0_-;\-&quot;$&quot;\ * #,##0_-;_-&quot;$&quot;\ * &quot;-&quot;_-;_-@_-"/>
    <numFmt numFmtId="41" formatCode="_-* #,##0_-;\-* #,##0_-;_-* &quot;-&quot;_-;_-@_-"/>
    <numFmt numFmtId="43" formatCode="_-* #,##0.00_-;\-* #,##0.00_-;_-* &quot;-&quot;??_-;_-@_-"/>
    <numFmt numFmtId="164" formatCode="_(* #,##0.00_);_(* \(#,##0.00\);_(* &quot;-&quot;??_);_(@_)"/>
    <numFmt numFmtId="165" formatCode="&quot;$&quot;#,##0.00;[Red]\-&quot;$&quot;#,##0.00"/>
    <numFmt numFmtId="166" formatCode="_ * #,##0.00_ ;_ * \-#,##0.00_ ;_ * &quot;-&quot;??_ ;_ @_ "/>
    <numFmt numFmtId="167" formatCode="&quot;K=&quot;\ \ \ \ #,##0.00\ &quot;de contra&quot;"/>
    <numFmt numFmtId="168" formatCode="&quot;$&quot;\ #,##0.00"/>
    <numFmt numFmtId="169" formatCode="#,##0.00\ &quot;SMMLV&quot;"/>
    <numFmt numFmtId="170" formatCode="_ * #,##0_ ;_ * \-#,##0_ ;_ * &quot;-&quot;??_ ;_ @_ "/>
    <numFmt numFmtId="171" formatCode="_-* #,##0.00\ [$€]_-;\-* #,##0.00\ [$€]_-;_-* &quot;-&quot;??\ [$€]_-;_-@_-"/>
    <numFmt numFmtId="172" formatCode="\$#,##0.00_);[Red]\(\$#,##0.00\)"/>
    <numFmt numFmtId="173" formatCode="&quot;$&quot;\ #,##0.00;[Red]&quot;$&quot;\ \-#,##0.00"/>
    <numFmt numFmtId="174" formatCode="_-* #,##0.00\ _$_-;\-* #,##0.00\ _$_-;_-* &quot;-&quot;??\ _$_-;_-@_-"/>
    <numFmt numFmtId="175" formatCode="#,##0.000"/>
    <numFmt numFmtId="176" formatCode="0.0"/>
    <numFmt numFmtId="177" formatCode="###,###,##0.00000"/>
    <numFmt numFmtId="178" formatCode="&quot;$&quot;\ #,##0;&quot;$&quot;\ \-#,##0"/>
    <numFmt numFmtId="179" formatCode="_ &quot;$&quot;\ * #,##0.00_ ;_ &quot;$&quot;\ * \-#,##0.00_ ;_ &quot;$&quot;\ * &quot;-&quot;??_ ;_ @_ "/>
    <numFmt numFmtId="180" formatCode="_ &quot;$&quot;\ * #,##0_ ;_ &quot;$&quot;\ * \-#,##0_ ;_ &quot;$&quot;\ * &quot;-&quot;_ ;_ @_ "/>
    <numFmt numFmtId="181" formatCode="&quot;$&quot;\ #,##0.00;&quot;$&quot;\ \-#,##0.00"/>
    <numFmt numFmtId="182" formatCode="[$$-240A]\ #,##0.00"/>
    <numFmt numFmtId="183" formatCode="&quot;$&quot;\ #,##0;[Red]&quot;$&quot;\ \-#,##0"/>
    <numFmt numFmtId="184" formatCode="_(* #,##0_);_(* \(#,##0\);_(* &quot;-&quot;??_);_(@_)"/>
    <numFmt numFmtId="185" formatCode="_([$$-240A]\ * #,##0_);_([$$-240A]\ * \(#,##0\);_([$$-240A]\ * &quot;-&quot;_);_(@_)"/>
    <numFmt numFmtId="186" formatCode="#,##0;[Red]#,##0"/>
    <numFmt numFmtId="187" formatCode="#,##0.00;[Red]#,##0.00"/>
    <numFmt numFmtId="188" formatCode="&quot;$&quot;\ #,##0"/>
    <numFmt numFmtId="189" formatCode="&quot;$&quot;#,##0"/>
    <numFmt numFmtId="190" formatCode="&quot;$&quot;#,##0.00"/>
    <numFmt numFmtId="191" formatCode="#,##0.0000"/>
    <numFmt numFmtId="192" formatCode="#,##0.00_ ;[Red]\-#,##0.00\ "/>
    <numFmt numFmtId="193" formatCode="&quot;X=&quot;0.0"/>
    <numFmt numFmtId="194" formatCode="_(&quot;$&quot;\ * #,##0.00_);_(&quot;$&quot;\ * \(#,##0.00\);_(&quot;$&quot;\ * &quot;-&quot;??_);_(@_)"/>
    <numFmt numFmtId="195" formatCode="_(&quot;$&quot;* #,##0.00_);_(&quot;$&quot;* \(#,##0.00\);_(&quot;$&quot;* &quot;-&quot;??_);_(@_)"/>
    <numFmt numFmtId="196" formatCode="_-&quot;$&quot;* #,##0_-;\-&quot;$&quot;* #,##0_-;_-&quot;$&quot;* &quot;-&quot;??_-;_-@_-"/>
    <numFmt numFmtId="197" formatCode="0.0000%"/>
  </numFmts>
  <fonts count="11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0"/>
      <name val="Arial"/>
      <family val="2"/>
    </font>
    <font>
      <sz val="12"/>
      <name val="Arial"/>
      <family val="2"/>
    </font>
    <font>
      <b/>
      <sz val="12"/>
      <name val="Arial"/>
      <family val="2"/>
    </font>
    <font>
      <sz val="9"/>
      <name val="Arial"/>
      <family val="2"/>
    </font>
    <font>
      <u/>
      <sz val="7"/>
      <color theme="10"/>
      <name val="Arial"/>
      <family val="2"/>
    </font>
    <font>
      <u/>
      <sz val="8.5"/>
      <color theme="10"/>
      <name val="Arial"/>
      <family val="2"/>
    </font>
    <font>
      <sz val="10"/>
      <name val="Helv"/>
      <charset val="204"/>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i/>
      <sz val="8"/>
      <name val="Arial"/>
      <family val="2"/>
    </font>
    <font>
      <b/>
      <sz val="11"/>
      <color indexed="62"/>
      <name val="Calibri"/>
      <family val="2"/>
    </font>
    <font>
      <sz val="11"/>
      <color indexed="62"/>
      <name val="Calibri"/>
      <family val="2"/>
    </font>
    <font>
      <i/>
      <sz val="11"/>
      <color indexed="23"/>
      <name val="Calibri"/>
      <family val="2"/>
    </font>
    <font>
      <b/>
      <i/>
      <sz val="7"/>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9"/>
      <name val="Calibri"/>
      <family val="2"/>
    </font>
    <font>
      <sz val="10"/>
      <name val="Myriad Pro"/>
    </font>
    <font>
      <b/>
      <sz val="11"/>
      <color indexed="63"/>
      <name val="Calibri"/>
      <family val="2"/>
    </font>
    <font>
      <b/>
      <sz val="8"/>
      <name val="Arial"/>
      <family val="2"/>
    </font>
    <font>
      <b/>
      <sz val="18"/>
      <color indexed="56"/>
      <name val="Cambria"/>
      <family val="2"/>
    </font>
    <font>
      <b/>
      <sz val="11"/>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b/>
      <sz val="16"/>
      <name val="Arial"/>
      <family val="2"/>
    </font>
    <font>
      <sz val="10"/>
      <color rgb="FFFF0000"/>
      <name val="Arial"/>
      <family val="2"/>
    </font>
    <font>
      <sz val="10"/>
      <color theme="1"/>
      <name val="Arial"/>
      <family val="2"/>
    </font>
    <font>
      <b/>
      <sz val="10"/>
      <color theme="1"/>
      <name val="Arial"/>
      <family val="2"/>
    </font>
    <font>
      <b/>
      <sz val="10"/>
      <color rgb="FF000000"/>
      <name val="Arial"/>
      <family val="2"/>
    </font>
    <font>
      <sz val="10"/>
      <color rgb="FF000000"/>
      <name val="Arial"/>
      <family val="2"/>
    </font>
    <font>
      <sz val="11"/>
      <color rgb="FF000000"/>
      <name val="Calibri"/>
      <family val="2"/>
    </font>
    <font>
      <sz val="11"/>
      <name val="Calibri"/>
      <family val="2"/>
      <scheme val="minor"/>
    </font>
    <font>
      <b/>
      <sz val="11"/>
      <name val="Calibri"/>
      <family val="2"/>
      <scheme val="minor"/>
    </font>
    <font>
      <b/>
      <sz val="12"/>
      <name val="Calibri"/>
      <family val="2"/>
      <scheme val="minor"/>
    </font>
    <font>
      <sz val="8"/>
      <name val="Calibri"/>
      <family val="2"/>
      <scheme val="minor"/>
    </font>
    <font>
      <sz val="11"/>
      <name val="Arial"/>
      <family val="2"/>
    </font>
    <font>
      <b/>
      <sz val="12"/>
      <color theme="1"/>
      <name val="Arial"/>
      <family val="2"/>
    </font>
    <font>
      <b/>
      <sz val="14"/>
      <color rgb="FF000000"/>
      <name val="Calibri"/>
      <family val="2"/>
    </font>
    <font>
      <sz val="11"/>
      <color theme="1"/>
      <name val="Arial"/>
      <family val="2"/>
    </font>
    <font>
      <b/>
      <sz val="11"/>
      <color theme="1"/>
      <name val="Arial"/>
      <family val="2"/>
    </font>
    <font>
      <sz val="10"/>
      <name val="Swis721 LtCn BT"/>
      <family val="2"/>
    </font>
    <font>
      <sz val="11"/>
      <name val="Swis721 LtCn BT"/>
      <family val="2"/>
    </font>
    <font>
      <b/>
      <sz val="12"/>
      <name val="Swis721 LtCn BT"/>
      <family val="2"/>
    </font>
    <font>
      <b/>
      <sz val="11"/>
      <name val="Swis721 LtCn BT"/>
      <family val="2"/>
    </font>
    <font>
      <b/>
      <sz val="10"/>
      <name val="Swis721 LtCn BT"/>
      <family val="2"/>
    </font>
    <font>
      <b/>
      <sz val="9"/>
      <name val="Swis721 LtCn BT"/>
      <family val="2"/>
    </font>
    <font>
      <sz val="9"/>
      <name val="Swis721 LtCn BT"/>
      <family val="2"/>
    </font>
    <font>
      <sz val="16"/>
      <name val="Arial"/>
      <family val="2"/>
    </font>
    <font>
      <sz val="12"/>
      <color theme="1"/>
      <name val="Arial"/>
      <family val="2"/>
    </font>
    <font>
      <b/>
      <sz val="11"/>
      <color rgb="FF000000"/>
      <name val="Arial"/>
      <family val="2"/>
    </font>
    <font>
      <sz val="11"/>
      <color rgb="FF000000"/>
      <name val="Arial"/>
      <family val="2"/>
    </font>
    <font>
      <sz val="12"/>
      <name val="Calibri"/>
      <family val="2"/>
      <scheme val="minor"/>
    </font>
    <font>
      <b/>
      <sz val="16"/>
      <name val="Calibri"/>
      <family val="2"/>
      <scheme val="minor"/>
    </font>
    <font>
      <b/>
      <vertAlign val="subscript"/>
      <sz val="12"/>
      <name val="Calibri"/>
      <family val="2"/>
      <scheme val="minor"/>
    </font>
    <font>
      <b/>
      <sz val="20"/>
      <name val="Calibri"/>
      <family val="2"/>
      <scheme val="minor"/>
    </font>
    <font>
      <sz val="10"/>
      <name val="Arial"/>
      <family val="2"/>
    </font>
    <font>
      <b/>
      <sz val="10"/>
      <color rgb="FFFF0000"/>
      <name val="Arial"/>
      <family val="2"/>
    </font>
    <font>
      <b/>
      <sz val="10"/>
      <name val="Calibri"/>
      <family val="2"/>
      <scheme val="minor"/>
    </font>
    <font>
      <b/>
      <sz val="9"/>
      <name val="Calibri"/>
      <family val="2"/>
      <scheme val="minor"/>
    </font>
    <font>
      <sz val="10"/>
      <name val="Century Gothic"/>
      <family val="2"/>
    </font>
    <font>
      <u/>
      <sz val="10"/>
      <color theme="10"/>
      <name val="Arial"/>
      <family val="2"/>
    </font>
    <font>
      <b/>
      <sz val="16"/>
      <name val="Swis721 LtCn BT"/>
      <family val="2"/>
    </font>
    <font>
      <sz val="8"/>
      <name val="Arial"/>
      <family val="2"/>
    </font>
    <font>
      <sz val="11"/>
      <color theme="0"/>
      <name val="Calibri"/>
      <family val="2"/>
      <scheme val="minor"/>
    </font>
    <font>
      <b/>
      <sz val="18"/>
      <color theme="1"/>
      <name val="Arial"/>
      <family val="2"/>
    </font>
    <font>
      <b/>
      <sz val="18"/>
      <name val="Arial"/>
      <family val="2"/>
    </font>
    <font>
      <sz val="10"/>
      <name val="Arial"/>
      <family val="2"/>
    </font>
    <font>
      <b/>
      <sz val="12"/>
      <color theme="1"/>
      <name val="Swis721 LtCn BT"/>
      <family val="2"/>
    </font>
    <font>
      <b/>
      <sz val="11"/>
      <color theme="1"/>
      <name val="Swis721 LtCn BT"/>
      <family val="2"/>
    </font>
    <font>
      <b/>
      <sz val="11"/>
      <name val="Century Gothic"/>
      <family val="2"/>
    </font>
    <font>
      <i/>
      <sz val="10"/>
      <name val="Swis721 LtCn BT"/>
      <family val="2"/>
    </font>
    <font>
      <u/>
      <sz val="9"/>
      <name val="Swis721 LtCn BT"/>
      <family val="2"/>
    </font>
    <font>
      <i/>
      <sz val="9"/>
      <name val="Swis721 LtCn BT"/>
      <family val="2"/>
    </font>
    <font>
      <b/>
      <sz val="11.5"/>
      <color indexed="8"/>
      <name val="Swis721 LtCn BT"/>
      <family val="2"/>
    </font>
    <font>
      <sz val="11"/>
      <name val="Century Gothic"/>
      <family val="2"/>
    </font>
    <font>
      <b/>
      <sz val="22"/>
      <name val="Arial"/>
      <family val="2"/>
    </font>
    <font>
      <b/>
      <sz val="26"/>
      <color rgb="FF000000"/>
      <name val="Calibri"/>
      <family val="2"/>
    </font>
    <font>
      <b/>
      <sz val="20"/>
      <name val="Arial"/>
      <family val="2"/>
    </font>
    <font>
      <b/>
      <sz val="11"/>
      <color theme="0"/>
      <name val="Arial"/>
      <family val="2"/>
    </font>
    <font>
      <sz val="11.5"/>
      <name val="Arial"/>
      <family val="2"/>
    </font>
    <font>
      <u/>
      <sz val="16"/>
      <name val="Arial"/>
      <family val="2"/>
    </font>
    <font>
      <sz val="9"/>
      <color theme="6" tint="-0.249977111117893"/>
      <name val="Swis721 LtCn BT"/>
      <family val="2"/>
    </font>
    <font>
      <sz val="9"/>
      <color rgb="FFFF0000"/>
      <name val="Swis721 LtCn BT"/>
      <family val="2"/>
    </font>
    <font>
      <sz val="10"/>
      <name val="Arial"/>
      <family val="2"/>
    </font>
    <font>
      <b/>
      <sz val="48"/>
      <name val="Arial"/>
      <family val="2"/>
    </font>
    <font>
      <b/>
      <sz val="10"/>
      <name val="Century Gothic"/>
      <family val="2"/>
    </font>
    <font>
      <b/>
      <sz val="11.5"/>
      <name val="Arial"/>
      <family val="2"/>
    </font>
  </fonts>
  <fills count="5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3"/>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6" tint="-0.249977111117893"/>
        <bgColor indexed="64"/>
      </patternFill>
    </fill>
    <fill>
      <patternFill patternType="solid">
        <fgColor rgb="FFFFC000"/>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6" tint="0.39997558519241921"/>
        <bgColor indexed="8"/>
      </patternFill>
    </fill>
    <fill>
      <patternFill patternType="solid">
        <fgColor rgb="FF63CB7E"/>
        <bgColor indexed="64"/>
      </patternFill>
    </fill>
    <fill>
      <patternFill patternType="solid">
        <fgColor theme="0" tint="-0.249977111117893"/>
        <bgColor indexed="8"/>
      </patternFill>
    </fill>
    <fill>
      <patternFill patternType="solid">
        <fgColor theme="3" tint="0.59999389629810485"/>
        <bgColor indexed="8"/>
      </patternFill>
    </fill>
    <fill>
      <patternFill patternType="solid">
        <fgColor theme="3" tint="0.59999389629810485"/>
        <bgColor indexed="64"/>
      </patternFill>
    </fill>
    <fill>
      <patternFill patternType="solid">
        <fgColor rgb="FFFFFFCC"/>
        <bgColor indexed="8"/>
      </patternFill>
    </fill>
    <fill>
      <patternFill patternType="solid">
        <fgColor rgb="FFFFFFCC"/>
        <bgColor indexed="64"/>
      </patternFill>
    </fill>
    <fill>
      <patternFill patternType="solid">
        <fgColor theme="0"/>
        <bgColor indexed="8"/>
      </patternFill>
    </fill>
    <fill>
      <patternFill patternType="solid">
        <fgColor theme="2" tint="-9.9978637043366805E-2"/>
        <bgColor indexed="64"/>
      </patternFill>
    </fill>
    <fill>
      <patternFill patternType="solid">
        <fgColor theme="9" tint="0.39997558519241921"/>
        <bgColor indexed="64"/>
      </patternFill>
    </fill>
    <fill>
      <patternFill patternType="solid">
        <fgColor rgb="FF00B050"/>
        <bgColor indexed="64"/>
      </patternFill>
    </fill>
  </fills>
  <borders count="1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top/>
      <bottom style="double">
        <color auto="1"/>
      </bottom>
      <diagonal/>
    </border>
    <border>
      <left style="double">
        <color auto="1"/>
      </left>
      <right style="medium">
        <color auto="1"/>
      </right>
      <top style="hair">
        <color auto="1"/>
      </top>
      <bottom style="hair">
        <color auto="1"/>
      </bottom>
      <diagonal/>
    </border>
    <border>
      <left style="medium">
        <color auto="1"/>
      </left>
      <right style="medium">
        <color auto="1"/>
      </right>
      <top style="hair">
        <color auto="1"/>
      </top>
      <bottom style="hair">
        <color auto="1"/>
      </bottom>
      <diagonal/>
    </border>
    <border>
      <left style="medium">
        <color auto="1"/>
      </left>
      <right style="double">
        <color auto="1"/>
      </right>
      <top style="hair">
        <color auto="1"/>
      </top>
      <bottom style="hair">
        <color auto="1"/>
      </bottom>
      <diagonal/>
    </border>
    <border>
      <left style="double">
        <color auto="1"/>
      </left>
      <right style="medium">
        <color auto="1"/>
      </right>
      <top/>
      <bottom style="hair">
        <color auto="1"/>
      </bottom>
      <diagonal/>
    </border>
    <border>
      <left style="thin">
        <color indexed="64"/>
      </left>
      <right style="thin">
        <color indexed="64"/>
      </right>
      <top style="thin">
        <color indexed="64"/>
      </top>
      <bottom style="thin">
        <color indexed="64"/>
      </bottom>
      <diagonal/>
    </border>
    <border>
      <left style="medium">
        <color auto="1"/>
      </left>
      <right style="medium">
        <color auto="1"/>
      </right>
      <top/>
      <bottom style="hair">
        <color auto="1"/>
      </bottom>
      <diagonal/>
    </border>
    <border>
      <left style="medium">
        <color auto="1"/>
      </left>
      <right style="double">
        <color auto="1"/>
      </right>
      <top/>
      <bottom style="hair">
        <color auto="1"/>
      </bottom>
      <diagonal/>
    </border>
    <border>
      <left style="double">
        <color auto="1"/>
      </left>
      <right style="medium">
        <color auto="1"/>
      </right>
      <top/>
      <bottom/>
      <diagonal/>
    </border>
    <border>
      <left style="medium">
        <color auto="1"/>
      </left>
      <right style="medium">
        <color auto="1"/>
      </right>
      <top/>
      <bottom/>
      <diagonal/>
    </border>
    <border>
      <left style="medium">
        <color auto="1"/>
      </left>
      <right style="double">
        <color auto="1"/>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auto="1"/>
      </left>
      <right/>
      <top/>
      <bottom style="hair">
        <color auto="1"/>
      </bottom>
      <diagonal/>
    </border>
    <border>
      <left style="medium">
        <color auto="1"/>
      </left>
      <right/>
      <top style="hair">
        <color auto="1"/>
      </top>
      <bottom style="hair">
        <color auto="1"/>
      </bottom>
      <diagonal/>
    </border>
    <border>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auto="1"/>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medium">
        <color indexed="64"/>
      </right>
      <top style="double">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double">
        <color auto="1"/>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style="thin">
        <color indexed="64"/>
      </bottom>
      <diagonal/>
    </border>
    <border>
      <left style="double">
        <color auto="1"/>
      </left>
      <right style="medium">
        <color auto="1"/>
      </right>
      <top style="double">
        <color auto="1"/>
      </top>
      <bottom style="thick">
        <color auto="1"/>
      </bottom>
      <diagonal/>
    </border>
    <border>
      <left style="medium">
        <color auto="1"/>
      </left>
      <right style="medium">
        <color auto="1"/>
      </right>
      <top style="double">
        <color auto="1"/>
      </top>
      <bottom style="thick">
        <color auto="1"/>
      </bottom>
      <diagonal/>
    </border>
    <border>
      <left style="medium">
        <color auto="1"/>
      </left>
      <right/>
      <top style="double">
        <color auto="1"/>
      </top>
      <bottom style="thick">
        <color auto="1"/>
      </bottom>
      <diagonal/>
    </border>
    <border>
      <left style="medium">
        <color auto="1"/>
      </left>
      <right style="double">
        <color auto="1"/>
      </right>
      <top style="double">
        <color auto="1"/>
      </top>
      <bottom style="thick">
        <color auto="1"/>
      </bottom>
      <diagonal/>
    </border>
    <border>
      <left style="double">
        <color auto="1"/>
      </left>
      <right style="double">
        <color indexed="64"/>
      </right>
      <top style="thin">
        <color indexed="64"/>
      </top>
      <bottom/>
      <diagonal/>
    </border>
    <border>
      <left style="medium">
        <color auto="1"/>
      </left>
      <right style="medium">
        <color auto="1"/>
      </right>
      <top style="double">
        <color auto="1"/>
      </top>
      <bottom style="medium">
        <color auto="1"/>
      </bottom>
      <diagonal/>
    </border>
    <border>
      <left/>
      <right/>
      <top style="double">
        <color auto="1"/>
      </top>
      <bottom style="medium">
        <color auto="1"/>
      </bottom>
      <diagonal/>
    </border>
    <border>
      <left/>
      <right/>
      <top style="double">
        <color auto="1"/>
      </top>
      <bottom/>
      <diagonal/>
    </border>
    <border>
      <left/>
      <right/>
      <top style="thin">
        <color indexed="64"/>
      </top>
      <bottom style="thin">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indexed="64"/>
      </left>
      <right style="medium">
        <color indexed="64"/>
      </right>
      <top style="medium">
        <color indexed="64"/>
      </top>
      <bottom style="double">
        <color indexed="64"/>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style="double">
        <color auto="1"/>
      </left>
      <right style="double">
        <color indexed="64"/>
      </right>
      <top/>
      <bottom/>
      <diagonal/>
    </border>
    <border>
      <left/>
      <right/>
      <top style="hair">
        <color auto="1"/>
      </top>
      <bottom style="hair">
        <color auto="1"/>
      </bottom>
      <diagonal/>
    </border>
    <border>
      <left/>
      <right style="double">
        <color auto="1"/>
      </right>
      <top style="hair">
        <color auto="1"/>
      </top>
      <bottom style="hair">
        <color indexed="64"/>
      </bottom>
      <diagonal/>
    </border>
    <border>
      <left style="medium">
        <color auto="1"/>
      </left>
      <right style="medium">
        <color auto="1"/>
      </right>
      <top style="double">
        <color auto="1"/>
      </top>
      <bottom style="hair">
        <color auto="1"/>
      </bottom>
      <diagonal/>
    </border>
    <border>
      <left style="medium">
        <color auto="1"/>
      </left>
      <right style="double">
        <color auto="1"/>
      </right>
      <top style="double">
        <color auto="1"/>
      </top>
      <bottom style="hair">
        <color auto="1"/>
      </bottom>
      <diagonal/>
    </border>
    <border>
      <left style="double">
        <color auto="1"/>
      </left>
      <right style="medium">
        <color auto="1"/>
      </right>
      <top style="hair">
        <color auto="1"/>
      </top>
      <bottom style="double">
        <color auto="1"/>
      </bottom>
      <diagonal/>
    </border>
    <border>
      <left style="double">
        <color auto="1"/>
      </left>
      <right style="medium">
        <color auto="1"/>
      </right>
      <top style="double">
        <color auto="1"/>
      </top>
      <bottom style="hair">
        <color auto="1"/>
      </bottom>
      <diagonal/>
    </border>
    <border>
      <left/>
      <right/>
      <top style="double">
        <color auto="1"/>
      </top>
      <bottom style="hair">
        <color indexed="64"/>
      </bottom>
      <diagonal/>
    </border>
    <border>
      <left/>
      <right style="double">
        <color auto="1"/>
      </right>
      <top style="double">
        <color auto="1"/>
      </top>
      <bottom style="hair">
        <color indexed="64"/>
      </bottom>
      <diagonal/>
    </border>
    <border>
      <left style="medium">
        <color auto="1"/>
      </left>
      <right style="medium">
        <color auto="1"/>
      </right>
      <top style="hair">
        <color auto="1"/>
      </top>
      <bottom style="double">
        <color auto="1"/>
      </bottom>
      <diagonal/>
    </border>
    <border>
      <left style="medium">
        <color auto="1"/>
      </left>
      <right style="medium">
        <color auto="1"/>
      </right>
      <top/>
      <bottom style="double">
        <color auto="1"/>
      </bottom>
      <diagonal/>
    </border>
    <border>
      <left/>
      <right style="double">
        <color auto="1"/>
      </right>
      <top style="hair">
        <color indexed="64"/>
      </top>
      <bottom style="double">
        <color auto="1"/>
      </bottom>
      <diagonal/>
    </border>
    <border>
      <left style="medium">
        <color auto="1"/>
      </left>
      <right/>
      <top style="hair">
        <color indexed="64"/>
      </top>
      <bottom style="double">
        <color auto="1"/>
      </bottom>
      <diagonal/>
    </border>
    <border>
      <left/>
      <right/>
      <top style="hair">
        <color auto="1"/>
      </top>
      <bottom style="double">
        <color auto="1"/>
      </bottom>
      <diagonal/>
    </border>
    <border>
      <left style="double">
        <color auto="1"/>
      </left>
      <right/>
      <top style="double">
        <color auto="1"/>
      </top>
      <bottom style="medium">
        <color auto="1"/>
      </bottom>
      <diagonal/>
    </border>
    <border>
      <left/>
      <right style="medium">
        <color auto="1"/>
      </right>
      <top style="double">
        <color auto="1"/>
      </top>
      <bottom style="medium">
        <color auto="1"/>
      </bottom>
      <diagonal/>
    </border>
    <border>
      <left style="medium">
        <color auto="1"/>
      </left>
      <right style="double">
        <color auto="1"/>
      </right>
      <top style="double">
        <color auto="1"/>
      </top>
      <bottom style="medium">
        <color auto="1"/>
      </bottom>
      <diagonal/>
    </border>
    <border>
      <left style="medium">
        <color auto="1"/>
      </left>
      <right style="double">
        <color auto="1"/>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double">
        <color auto="1"/>
      </top>
      <bottom style="double">
        <color auto="1"/>
      </bottom>
      <diagonal/>
    </border>
    <border>
      <left/>
      <right style="medium">
        <color auto="1"/>
      </right>
      <top style="double">
        <color auto="1"/>
      </top>
      <bottom style="double">
        <color auto="1"/>
      </bottom>
      <diagonal/>
    </border>
    <border>
      <left style="double">
        <color auto="1"/>
      </left>
      <right style="thin">
        <color indexed="64"/>
      </right>
      <top style="thin">
        <color indexed="64"/>
      </top>
      <bottom/>
      <diagonal/>
    </border>
    <border>
      <left style="double">
        <color auto="1"/>
      </left>
      <right style="thin">
        <color indexed="64"/>
      </right>
      <top/>
      <bottom/>
      <diagonal/>
    </border>
    <border>
      <left style="double">
        <color auto="1"/>
      </left>
      <right style="thin">
        <color indexed="64"/>
      </right>
      <top/>
      <bottom style="thin">
        <color indexed="64"/>
      </bottom>
      <diagonal/>
    </border>
  </borders>
  <cellStyleXfs count="435">
    <xf numFmtId="0" fontId="0" fillId="0" borderId="0"/>
    <xf numFmtId="165" fontId="13" fillId="0" borderId="0" applyFont="0" applyFill="0" applyProtection="0"/>
    <xf numFmtId="0" fontId="13" fillId="0" borderId="0"/>
    <xf numFmtId="166" fontId="16" fillId="0" borderId="0" applyFont="0" applyFill="0" applyBorder="0" applyAlignment="0" applyProtection="0"/>
    <xf numFmtId="171" fontId="13" fillId="0" borderId="0" applyFont="0" applyFill="0" applyBorder="0" applyAlignment="0" applyProtection="0"/>
    <xf numFmtId="0" fontId="19"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2" fontId="13" fillId="0" borderId="0" applyFont="0" applyFill="0" applyProtection="0"/>
    <xf numFmtId="172" fontId="13" fillId="0" borderId="0" applyFont="0" applyFill="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3" fontId="13" fillId="0" borderId="0" applyFont="0" applyFill="0" applyProtection="0"/>
    <xf numFmtId="173" fontId="13" fillId="0" borderId="0" applyFont="0" applyFill="0" applyProtection="0"/>
    <xf numFmtId="173"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3" fontId="13" fillId="0" borderId="0" applyFont="0" applyFill="0" applyProtection="0"/>
    <xf numFmtId="173" fontId="13" fillId="0" borderId="0" applyFont="0" applyFill="0" applyProtection="0"/>
    <xf numFmtId="173"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5" fontId="13" fillId="0" borderId="0" applyFont="0" applyFill="0" applyProtection="0"/>
    <xf numFmtId="165" fontId="13" fillId="0" borderId="0" applyFont="0" applyFill="0" applyProtection="0"/>
    <xf numFmtId="164" fontId="13" fillId="0" borderId="0" applyFont="0" applyFill="0" applyBorder="0" applyAlignment="0" applyProtection="0"/>
    <xf numFmtId="174" fontId="13" fillId="0" borderId="0" applyFont="0" applyFill="0" applyBorder="0" applyAlignment="0" applyProtection="0"/>
    <xf numFmtId="164" fontId="13" fillId="0" borderId="0" applyFont="0" applyFill="0" applyBorder="0" applyAlignment="0" applyProtection="0"/>
    <xf numFmtId="175"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0" fontId="13" fillId="0" borderId="0" applyFont="0" applyFill="0" applyProtection="0"/>
    <xf numFmtId="172" fontId="13" fillId="0" borderId="0" applyFont="0" applyFill="0" applyProtection="0"/>
    <xf numFmtId="176" fontId="13" fillId="0" borderId="0" applyFont="0" applyFill="0" applyProtection="0"/>
    <xf numFmtId="176" fontId="13" fillId="0" borderId="0" applyFont="0" applyFill="0" applyProtection="0"/>
    <xf numFmtId="176" fontId="13" fillId="0" borderId="0" applyFont="0" applyFill="0" applyProtection="0"/>
    <xf numFmtId="172" fontId="13" fillId="0" borderId="0" applyFont="0" applyFill="0" applyProtection="0"/>
    <xf numFmtId="172" fontId="13" fillId="0" borderId="0" applyFont="0" applyFill="0" applyProtection="0"/>
    <xf numFmtId="175" fontId="13" fillId="0" borderId="0" applyFont="0" applyFill="0" applyProtection="0"/>
    <xf numFmtId="175"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7" fontId="13" fillId="0" borderId="0" applyFont="0" applyFill="0" applyProtection="0"/>
    <xf numFmtId="177" fontId="13" fillId="0" borderId="0" applyFont="0" applyFill="0" applyProtection="0"/>
    <xf numFmtId="177" fontId="13" fillId="0" borderId="0" applyFont="0" applyFill="0" applyProtection="0"/>
    <xf numFmtId="165" fontId="13" fillId="0" borderId="0" applyFont="0" applyFill="0" applyProtection="0"/>
    <xf numFmtId="165" fontId="13" fillId="0" borderId="0" applyFont="0" applyFill="0" applyProtection="0"/>
    <xf numFmtId="165" fontId="13" fillId="0" borderId="0" applyFont="0" applyFill="0" applyProtection="0"/>
    <xf numFmtId="165" fontId="13" fillId="0" borderId="0" applyFont="0" applyFill="0" applyProtection="0"/>
    <xf numFmtId="165" fontId="13" fillId="0" borderId="0" applyFont="0" applyFill="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8" fontId="13" fillId="0" borderId="0" applyFont="0" applyFill="0" applyBorder="0" applyAlignment="0" applyProtection="0"/>
    <xf numFmtId="179"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80" fontId="13" fillId="0" borderId="0" applyFont="0" applyFill="0" applyBorder="0" applyAlignment="0" applyProtection="0"/>
    <xf numFmtId="12" fontId="13" fillId="0" borderId="0" applyFont="0" applyFill="0" applyProtection="0"/>
    <xf numFmtId="12" fontId="13" fillId="0" borderId="0" applyFont="0" applyFill="0" applyProtection="0"/>
    <xf numFmtId="12" fontId="13" fillId="0" borderId="0" applyFont="0" applyFill="0" applyProtection="0"/>
    <xf numFmtId="41" fontId="17"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65" fontId="13" fillId="0" borderId="0" applyFont="0" applyFill="0" applyBorder="0" applyAlignment="0" applyProtection="0"/>
    <xf numFmtId="179"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7" fillId="0" borderId="0"/>
    <xf numFmtId="0" fontId="13" fillId="0" borderId="0"/>
    <xf numFmtId="13" fontId="13" fillId="0" borderId="0" applyFont="0" applyFill="0" applyProtection="0"/>
    <xf numFmtId="13" fontId="13" fillId="0" borderId="0" applyFont="0" applyFill="0" applyProtection="0"/>
    <xf numFmtId="13" fontId="13" fillId="0" borderId="0" applyFont="0" applyFill="0" applyProtection="0"/>
    <xf numFmtId="13" fontId="13" fillId="0" borderId="0" applyFont="0" applyFill="0" applyProtection="0"/>
    <xf numFmtId="13" fontId="13" fillId="0" borderId="0" applyFont="0" applyFill="0" applyProtection="0"/>
    <xf numFmtId="9" fontId="13" fillId="0" borderId="0" applyFont="0" applyFill="0" applyBorder="0" applyAlignment="0" applyProtection="0"/>
    <xf numFmtId="0" fontId="13" fillId="0" borderId="0"/>
    <xf numFmtId="0" fontId="13" fillId="0" borderId="0"/>
    <xf numFmtId="0" fontId="13" fillId="0" borderId="0"/>
    <xf numFmtId="0" fontId="21" fillId="0" borderId="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1"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2"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8" borderId="0" applyNumberFormat="0" applyBorder="0" applyAlignment="0" applyProtection="0"/>
    <xf numFmtId="3" fontId="15" fillId="0" borderId="0">
      <alignment horizontal="center" vertical="center"/>
    </xf>
    <xf numFmtId="0" fontId="24" fillId="3"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22" borderId="4" applyNumberFormat="0" applyAlignment="0" applyProtection="0"/>
    <xf numFmtId="0" fontId="27" fillId="23" borderId="4" applyNumberFormat="0" applyAlignment="0" applyProtection="0"/>
    <xf numFmtId="0" fontId="27" fillId="23" borderId="4" applyNumberFormat="0" applyAlignment="0" applyProtection="0"/>
    <xf numFmtId="0" fontId="27" fillId="23" borderId="4" applyNumberFormat="0" applyAlignment="0" applyProtection="0"/>
    <xf numFmtId="0" fontId="28" fillId="24" borderId="5" applyNumberFormat="0" applyAlignment="0" applyProtection="0"/>
    <xf numFmtId="0" fontId="28" fillId="24" borderId="5" applyNumberFormat="0" applyAlignment="0" applyProtection="0"/>
    <xf numFmtId="0" fontId="29" fillId="0" borderId="6" applyNumberFormat="0" applyFill="0" applyAlignment="0" applyProtection="0"/>
    <xf numFmtId="0" fontId="29" fillId="0" borderId="6" applyNumberFormat="0" applyFill="0" applyAlignment="0" applyProtection="0"/>
    <xf numFmtId="0" fontId="29" fillId="0" borderId="6" applyNumberFormat="0" applyFill="0" applyAlignment="0" applyProtection="0"/>
    <xf numFmtId="0" fontId="28" fillId="24" borderId="5" applyNumberFormat="0" applyAlignment="0" applyProtection="0"/>
    <xf numFmtId="0" fontId="30" fillId="0" borderId="0">
      <alignment horizontal="left" vertical="top"/>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25"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32" fillId="13" borderId="4" applyNumberFormat="0" applyAlignment="0" applyProtection="0"/>
    <xf numFmtId="0" fontId="32" fillId="13" borderId="4" applyNumberFormat="0" applyAlignment="0" applyProtection="0"/>
    <xf numFmtId="0" fontId="32" fillId="13" borderId="4" applyNumberFormat="0" applyAlignment="0" applyProtection="0"/>
    <xf numFmtId="0" fontId="13" fillId="27" borderId="1" applyNumberFormat="0" applyFont="0" applyFill="0" applyBorder="0" applyAlignment="0" applyProtection="0">
      <alignment horizontal="center" vertical="center" wrapText="1"/>
      <protection locked="0"/>
    </xf>
    <xf numFmtId="0" fontId="33" fillId="0" borderId="0" applyNumberFormat="0" applyFill="0" applyBorder="0" applyAlignment="0" applyProtection="0"/>
    <xf numFmtId="0" fontId="34" fillId="0" borderId="0">
      <alignment horizontal="centerContinuous"/>
    </xf>
    <xf numFmtId="0" fontId="25" fillId="4" borderId="0" applyNumberFormat="0" applyBorder="0" applyAlignment="0" applyProtection="0"/>
    <xf numFmtId="0" fontId="35" fillId="0" borderId="7" applyNumberFormat="0" applyFill="0" applyAlignment="0" applyProtection="0"/>
    <xf numFmtId="0" fontId="36" fillId="0" borderId="8" applyNumberFormat="0" applyFill="0" applyAlignment="0" applyProtection="0"/>
    <xf numFmtId="0" fontId="37" fillId="0" borderId="9" applyNumberFormat="0" applyFill="0" applyAlignment="0" applyProtection="0"/>
    <xf numFmtId="0" fontId="37" fillId="0" borderId="0" applyNumberFormat="0" applyFill="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32" fillId="7" borderId="4" applyNumberFormat="0" applyAlignment="0" applyProtection="0"/>
    <xf numFmtId="0" fontId="38" fillId="0" borderId="10" applyNumberFormat="0" applyFill="0" applyAlignment="0" applyProtection="0"/>
    <xf numFmtId="173" fontId="13" fillId="0" borderId="0" applyFont="0" applyFill="0" applyProtection="0"/>
    <xf numFmtId="181" fontId="13" fillId="0" borderId="0" applyFont="0" applyFill="0" applyBorder="0" applyAlignment="0" applyProtection="0"/>
    <xf numFmtId="166" fontId="13" fillId="0" borderId="0" applyFont="0" applyFill="0" applyBorder="0" applyAlignment="0" applyProtection="0"/>
    <xf numFmtId="182" fontId="13" fillId="0" borderId="0" applyFont="0" applyFill="0" applyBorder="0" applyAlignment="0" applyProtection="0"/>
    <xf numFmtId="182" fontId="13" fillId="0" borderId="0" applyFont="0" applyFill="0" applyBorder="0" applyAlignment="0" applyProtection="0"/>
    <xf numFmtId="166" fontId="13" fillId="0" borderId="0" applyFont="0" applyFill="0" applyBorder="0" applyAlignment="0" applyProtection="0"/>
    <xf numFmtId="181" fontId="13" fillId="0" borderId="0" applyFont="0" applyFill="0" applyBorder="0" applyAlignment="0" applyProtection="0"/>
    <xf numFmtId="183" fontId="13" fillId="0" borderId="0" applyFont="0" applyFill="0" applyBorder="0" applyAlignment="0" applyProtection="0"/>
    <xf numFmtId="184" fontId="13" fillId="0" borderId="0" applyFont="0" applyFill="0" applyBorder="0" applyAlignment="0" applyProtection="0"/>
    <xf numFmtId="0" fontId="13" fillId="0" borderId="0" applyFont="0" applyFill="0" applyBorder="0" applyAlignment="0" applyProtection="0"/>
    <xf numFmtId="0" fontId="39" fillId="13" borderId="0" applyNumberFormat="0" applyBorder="0" applyAlignment="0" applyProtection="0"/>
    <xf numFmtId="0" fontId="39" fillId="13" borderId="0" applyNumberFormat="0" applyBorder="0" applyAlignment="0" applyProtection="0"/>
    <xf numFmtId="0" fontId="39" fillId="13" borderId="0" applyNumberFormat="0" applyBorder="0" applyAlignment="0" applyProtection="0"/>
    <xf numFmtId="0" fontId="13" fillId="0" borderId="0"/>
    <xf numFmtId="0" fontId="40" fillId="0" borderId="0"/>
    <xf numFmtId="0" fontId="22" fillId="0" borderId="0"/>
    <xf numFmtId="0" fontId="22" fillId="0" borderId="0"/>
    <xf numFmtId="0" fontId="22" fillId="0" borderId="0"/>
    <xf numFmtId="0" fontId="22" fillId="0" borderId="0"/>
    <xf numFmtId="0" fontId="40" fillId="0" borderId="0"/>
    <xf numFmtId="0" fontId="13" fillId="0" borderId="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13" fillId="10" borderId="11" applyNumberFormat="0" applyFont="0" applyAlignment="0" applyProtection="0"/>
    <xf numFmtId="0" fontId="41" fillId="22" borderId="12" applyNumberFormat="0" applyAlignment="0" applyProtection="0"/>
    <xf numFmtId="13" fontId="13" fillId="0" borderId="0" applyFont="0" applyFill="0" applyProtection="0"/>
    <xf numFmtId="13" fontId="13" fillId="0" borderId="0" applyFont="0" applyFill="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3" fontId="13" fillId="0" borderId="0" applyFont="0" applyFill="0" applyBorder="0" applyAlignment="0" applyProtection="0"/>
    <xf numFmtId="0" fontId="41" fillId="23" borderId="12" applyNumberFormat="0" applyAlignment="0" applyProtection="0"/>
    <xf numFmtId="0" fontId="41" fillId="23" borderId="12" applyNumberFormat="0" applyAlignment="0" applyProtection="0"/>
    <xf numFmtId="0" fontId="41" fillId="23" borderId="12" applyNumberFormat="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2" fillId="0" borderId="2" applyBorder="0">
      <alignment horizontal="center"/>
    </xf>
    <xf numFmtId="0" fontId="43" fillId="0" borderId="0" applyNumberFormat="0" applyFill="0" applyBorder="0" applyAlignment="0" applyProtection="0"/>
    <xf numFmtId="0" fontId="44" fillId="0" borderId="0">
      <alignment horizontal="left" vertical="top"/>
    </xf>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3" fillId="0" borderId="0">
      <alignment horizontal="left" vertical="top"/>
    </xf>
    <xf numFmtId="0" fontId="46" fillId="0" borderId="14" applyNumberFormat="0" applyFill="0" applyAlignment="0" applyProtection="0"/>
    <xf numFmtId="0" fontId="46" fillId="0" borderId="14" applyNumberFormat="0" applyFill="0" applyAlignment="0" applyProtection="0"/>
    <xf numFmtId="0" fontId="46" fillId="0" borderId="14" applyNumberFormat="0" applyFill="0" applyAlignment="0" applyProtection="0"/>
    <xf numFmtId="0" fontId="18" fillId="0" borderId="0">
      <alignment horizontal="left" vertical="top"/>
    </xf>
    <xf numFmtId="0" fontId="31" fillId="0" borderId="1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16" applyNumberFormat="0" applyFill="0" applyAlignment="0" applyProtection="0"/>
    <xf numFmtId="0" fontId="48" fillId="0" borderId="16" applyNumberFormat="0" applyFill="0" applyAlignment="0" applyProtection="0"/>
    <xf numFmtId="0" fontId="48" fillId="0" borderId="16" applyNumberFormat="0" applyFill="0" applyAlignment="0" applyProtection="0"/>
    <xf numFmtId="0" fontId="42" fillId="0" borderId="0">
      <alignment horizontal="left" vertical="top"/>
    </xf>
    <xf numFmtId="0" fontId="29" fillId="0" borderId="0" applyNumberFormat="0" applyFill="0" applyBorder="0" applyAlignment="0" applyProtection="0"/>
    <xf numFmtId="17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2" fillId="0" borderId="0"/>
    <xf numFmtId="0" fontId="55" fillId="0" borderId="0"/>
    <xf numFmtId="0" fontId="11" fillId="0" borderId="0"/>
    <xf numFmtId="0" fontId="10" fillId="0" borderId="0"/>
    <xf numFmtId="185" fontId="13" fillId="0" borderId="0"/>
    <xf numFmtId="0" fontId="9" fillId="0" borderId="0"/>
    <xf numFmtId="0" fontId="8" fillId="0" borderId="0"/>
    <xf numFmtId="0" fontId="7" fillId="0" borderId="0"/>
    <xf numFmtId="0" fontId="6" fillId="0" borderId="0"/>
    <xf numFmtId="0" fontId="6" fillId="0" borderId="0"/>
    <xf numFmtId="43" fontId="13" fillId="0" borderId="0" applyFont="0" applyFill="0" applyBorder="0" applyAlignment="0" applyProtection="0"/>
    <xf numFmtId="9" fontId="13" fillId="0" borderId="0" applyFont="0" applyFill="0" applyBorder="0" applyAlignment="0" applyProtection="0"/>
    <xf numFmtId="0" fontId="13" fillId="0" borderId="0"/>
    <xf numFmtId="9" fontId="80" fillId="0" borderId="0" applyFont="0" applyFill="0" applyBorder="0" applyAlignment="0" applyProtection="0"/>
    <xf numFmtId="0" fontId="5" fillId="0" borderId="0"/>
    <xf numFmtId="0" fontId="13" fillId="0" borderId="0"/>
    <xf numFmtId="0" fontId="85" fillId="0" borderId="0" applyNumberFormat="0" applyFill="0" applyBorder="0" applyAlignment="0" applyProtection="0"/>
    <xf numFmtId="9"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1" fontId="17" fillId="0" borderId="0" applyFont="0" applyFill="0" applyBorder="0" applyAlignment="0" applyProtection="0"/>
    <xf numFmtId="0" fontId="26" fillId="22" borderId="42" applyNumberFormat="0" applyAlignment="0" applyProtection="0"/>
    <xf numFmtId="0" fontId="27" fillId="23" borderId="42" applyNumberFormat="0" applyAlignment="0" applyProtection="0"/>
    <xf numFmtId="0" fontId="27" fillId="23" borderId="42" applyNumberFormat="0" applyAlignment="0" applyProtection="0"/>
    <xf numFmtId="0" fontId="27" fillId="23" borderId="42" applyNumberFormat="0" applyAlignment="0" applyProtection="0"/>
    <xf numFmtId="0" fontId="32" fillId="13" borderId="42" applyNumberFormat="0" applyAlignment="0" applyProtection="0"/>
    <xf numFmtId="0" fontId="32" fillId="13" borderId="42" applyNumberFormat="0" applyAlignment="0" applyProtection="0"/>
    <xf numFmtId="0" fontId="32" fillId="13" borderId="42" applyNumberFormat="0" applyAlignment="0" applyProtection="0"/>
    <xf numFmtId="0" fontId="13" fillId="27" borderId="27" applyNumberFormat="0" applyFont="0" applyFill="0" applyBorder="0" applyAlignment="0" applyProtection="0">
      <alignment horizontal="center" vertical="center" wrapText="1"/>
      <protection locked="0"/>
    </xf>
    <xf numFmtId="0" fontId="32" fillId="7" borderId="42" applyNumberFormat="0" applyAlignment="0" applyProtection="0"/>
    <xf numFmtId="0" fontId="13" fillId="10" borderId="43" applyNumberFormat="0" applyFont="0" applyAlignment="0" applyProtection="0"/>
    <xf numFmtId="0" fontId="13" fillId="10" borderId="43" applyNumberFormat="0" applyFont="0" applyAlignment="0" applyProtection="0"/>
    <xf numFmtId="0" fontId="13" fillId="10" borderId="43" applyNumberFormat="0" applyFont="0" applyAlignment="0" applyProtection="0"/>
    <xf numFmtId="0" fontId="13" fillId="10" borderId="43" applyNumberFormat="0" applyFont="0" applyAlignment="0" applyProtection="0"/>
    <xf numFmtId="0" fontId="41" fillId="22" borderId="44" applyNumberFormat="0" applyAlignment="0" applyProtection="0"/>
    <xf numFmtId="0" fontId="41" fillId="23" borderId="44" applyNumberFormat="0" applyAlignment="0" applyProtection="0"/>
    <xf numFmtId="0" fontId="41" fillId="23" borderId="44" applyNumberFormat="0" applyAlignment="0" applyProtection="0"/>
    <xf numFmtId="0" fontId="41" fillId="23" borderId="44" applyNumberFormat="0" applyAlignment="0" applyProtection="0"/>
    <xf numFmtId="0" fontId="48" fillId="0" borderId="45" applyNumberFormat="0" applyFill="0" applyAlignment="0" applyProtection="0"/>
    <xf numFmtId="0" fontId="48" fillId="0" borderId="45" applyNumberFormat="0" applyFill="0" applyAlignment="0" applyProtection="0"/>
    <xf numFmtId="0" fontId="48" fillId="0" borderId="45" applyNumberFormat="0" applyFill="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13" fillId="0" borderId="0" applyFont="0" applyFill="0" applyBorder="0" applyAlignment="0" applyProtection="0"/>
    <xf numFmtId="0" fontId="4" fillId="0" borderId="0"/>
    <xf numFmtId="0" fontId="3" fillId="0" borderId="0"/>
    <xf numFmtId="41" fontId="91" fillId="0" borderId="0" applyFont="0" applyFill="0" applyBorder="0" applyAlignment="0" applyProtection="0"/>
    <xf numFmtId="0" fontId="2" fillId="0" borderId="0"/>
    <xf numFmtId="194" fontId="2" fillId="0" borderId="0" applyFont="0" applyFill="0" applyBorder="0" applyAlignment="0" applyProtection="0"/>
    <xf numFmtId="9" fontId="2" fillId="0" borderId="0" applyFont="0" applyFill="0" applyBorder="0" applyAlignment="0" applyProtection="0"/>
    <xf numFmtId="0" fontId="13" fillId="0" borderId="0"/>
    <xf numFmtId="195" fontId="1" fillId="0" borderId="0" applyFont="0" applyFill="0" applyBorder="0" applyAlignment="0" applyProtection="0"/>
    <xf numFmtId="42" fontId="13" fillId="0" borderId="0" applyFont="0" applyFill="0" applyBorder="0" applyAlignment="0" applyProtection="0"/>
    <xf numFmtId="42" fontId="108" fillId="0" borderId="0" applyFont="0" applyFill="0" applyBorder="0" applyAlignment="0" applyProtection="0"/>
  </cellStyleXfs>
  <cellXfs count="994">
    <xf numFmtId="0" fontId="0" fillId="0" borderId="0" xfId="0"/>
    <xf numFmtId="188" fontId="57" fillId="38" borderId="59" xfId="349" applyNumberFormat="1" applyFont="1" applyFill="1" applyBorder="1" applyAlignment="1" applyProtection="1">
      <alignment horizontal="center" vertical="center" wrapText="1"/>
      <protection locked="0"/>
    </xf>
    <xf numFmtId="4" fontId="13" fillId="38" borderId="27" xfId="3" applyNumberFormat="1" applyFont="1" applyFill="1" applyBorder="1" applyAlignment="1" applyProtection="1">
      <alignment horizontal="center" vertical="center" wrapText="1"/>
      <protection locked="0"/>
    </xf>
    <xf numFmtId="0" fontId="60" fillId="38" borderId="27" xfId="2" applyFont="1" applyFill="1" applyBorder="1" applyAlignment="1" applyProtection="1">
      <alignment horizontal="center" vertical="center" wrapText="1"/>
      <protection locked="0"/>
    </xf>
    <xf numFmtId="9" fontId="60" fillId="38" borderId="27" xfId="2" applyNumberFormat="1" applyFont="1" applyFill="1" applyBorder="1" applyAlignment="1" applyProtection="1">
      <alignment horizontal="center" vertical="center" wrapText="1"/>
      <protection locked="0"/>
    </xf>
    <xf numFmtId="193" fontId="60" fillId="38" borderId="27" xfId="2" applyNumberFormat="1" applyFont="1" applyFill="1" applyBorder="1" applyAlignment="1" applyProtection="1">
      <alignment horizontal="center" vertical="center" wrapText="1"/>
      <protection locked="0"/>
    </xf>
    <xf numFmtId="176" fontId="14" fillId="38" borderId="27" xfId="3" applyNumberFormat="1" applyFont="1" applyFill="1" applyBorder="1" applyAlignment="1" applyProtection="1">
      <alignment horizontal="center" vertical="center" wrapText="1"/>
      <protection locked="0"/>
    </xf>
    <xf numFmtId="0" fontId="63" fillId="0" borderId="0" xfId="350" applyFont="1" applyAlignment="1" applyProtection="1">
      <alignment vertical="center"/>
      <protection locked="0"/>
    </xf>
    <xf numFmtId="0" fontId="51" fillId="0" borderId="0" xfId="350" applyFont="1" applyFill="1" applyAlignment="1" applyProtection="1">
      <alignment vertical="center"/>
      <protection locked="0"/>
    </xf>
    <xf numFmtId="0" fontId="44" fillId="30" borderId="3" xfId="350" applyFont="1" applyFill="1" applyBorder="1" applyAlignment="1" applyProtection="1">
      <alignment horizontal="center" vertical="center" wrapText="1"/>
      <protection locked="0"/>
    </xf>
    <xf numFmtId="0" fontId="63" fillId="33" borderId="1" xfId="350" applyFont="1" applyFill="1" applyBorder="1" applyAlignment="1" applyProtection="1">
      <alignment horizontal="center" vertical="center" wrapText="1"/>
      <protection locked="0"/>
    </xf>
    <xf numFmtId="0" fontId="63" fillId="0" borderId="0" xfId="350" applyFont="1" applyFill="1" applyAlignment="1" applyProtection="1">
      <alignment vertical="center"/>
      <protection locked="0"/>
    </xf>
    <xf numFmtId="0" fontId="63" fillId="30" borderId="1" xfId="350" applyFont="1" applyFill="1" applyBorder="1" applyAlignment="1" applyProtection="1">
      <alignment horizontal="center" vertical="center" wrapText="1"/>
      <protection locked="0"/>
    </xf>
    <xf numFmtId="0" fontId="15" fillId="30" borderId="1" xfId="350" applyFont="1" applyFill="1" applyBorder="1" applyAlignment="1" applyProtection="1">
      <alignment vertical="center" wrapText="1"/>
      <protection locked="0"/>
    </xf>
    <xf numFmtId="0" fontId="52" fillId="30" borderId="1" xfId="350" applyFont="1" applyFill="1" applyBorder="1" applyAlignment="1" applyProtection="1">
      <alignment horizontal="center" vertical="center" wrapText="1"/>
      <protection locked="0"/>
    </xf>
    <xf numFmtId="0" fontId="64" fillId="32" borderId="1" xfId="350" applyFont="1" applyFill="1" applyBorder="1" applyAlignment="1" applyProtection="1">
      <alignment horizontal="center" vertical="center" wrapText="1"/>
      <protection locked="0"/>
    </xf>
    <xf numFmtId="0" fontId="17" fillId="32" borderId="1" xfId="350" applyFont="1" applyFill="1" applyBorder="1" applyAlignment="1" applyProtection="1">
      <alignment vertical="center"/>
      <protection locked="0"/>
    </xf>
    <xf numFmtId="0" fontId="51" fillId="32" borderId="1" xfId="350" applyFont="1" applyFill="1" applyBorder="1" applyAlignment="1" applyProtection="1">
      <alignment vertical="center"/>
      <protection locked="0"/>
    </xf>
    <xf numFmtId="0" fontId="63" fillId="32" borderId="1" xfId="350" applyFont="1" applyFill="1" applyBorder="1" applyAlignment="1" applyProtection="1">
      <alignment horizontal="center" vertical="center" wrapText="1"/>
      <protection locked="0"/>
    </xf>
    <xf numFmtId="0" fontId="54" fillId="0" borderId="27" xfId="350" applyFont="1" applyFill="1" applyBorder="1" applyAlignment="1" applyProtection="1">
      <alignment horizontal="center" vertical="center" wrapText="1"/>
      <protection locked="0"/>
    </xf>
    <xf numFmtId="0" fontId="51" fillId="0" borderId="27" xfId="420" applyFont="1" applyFill="1" applyBorder="1" applyAlignment="1" applyProtection="1">
      <alignment horizontal="justify" vertical="center" wrapText="1"/>
      <protection locked="0"/>
    </xf>
    <xf numFmtId="0" fontId="13" fillId="0" borderId="27" xfId="350" applyFont="1" applyFill="1" applyBorder="1" applyAlignment="1" applyProtection="1">
      <alignment horizontal="center" vertical="center" wrapText="1"/>
      <protection locked="0"/>
    </xf>
    <xf numFmtId="0" fontId="13" fillId="0" borderId="27" xfId="420" applyFont="1" applyFill="1" applyBorder="1" applyAlignment="1" applyProtection="1">
      <alignment vertical="center" wrapText="1"/>
      <protection locked="0"/>
    </xf>
    <xf numFmtId="0" fontId="51" fillId="0" borderId="27" xfId="420" applyFont="1" applyFill="1" applyBorder="1" applyAlignment="1" applyProtection="1">
      <alignment horizontal="center" vertical="center" wrapText="1"/>
      <protection locked="0"/>
    </xf>
    <xf numFmtId="0" fontId="51" fillId="0" borderId="27" xfId="350" applyFont="1" applyFill="1" applyBorder="1" applyAlignment="1" applyProtection="1">
      <alignment horizontal="center" vertical="center" wrapText="1"/>
      <protection locked="0"/>
    </xf>
    <xf numFmtId="0" fontId="51" fillId="32" borderId="1" xfId="350" applyFont="1" applyFill="1" applyBorder="1" applyAlignment="1" applyProtection="1">
      <alignment horizontal="justify" vertical="center" wrapText="1"/>
      <protection locked="0"/>
    </xf>
    <xf numFmtId="0" fontId="13" fillId="0" borderId="27" xfId="350" applyFont="1" applyFill="1" applyBorder="1" applyAlignment="1" applyProtection="1">
      <alignment vertical="center" wrapText="1"/>
      <protection locked="0"/>
    </xf>
    <xf numFmtId="0" fontId="51" fillId="0" borderId="27" xfId="350" applyFont="1" applyFill="1" applyBorder="1" applyAlignment="1" applyProtection="1">
      <alignment horizontal="justify" vertical="center" wrapText="1"/>
      <protection locked="0"/>
    </xf>
    <xf numFmtId="0" fontId="13" fillId="0" borderId="27" xfId="350" applyFont="1" applyFill="1" applyBorder="1" applyAlignment="1" applyProtection="1">
      <alignment horizontal="left" vertical="center" wrapText="1"/>
      <protection locked="0"/>
    </xf>
    <xf numFmtId="0" fontId="13" fillId="0" borderId="27" xfId="420" applyFont="1" applyFill="1" applyBorder="1" applyAlignment="1" applyProtection="1">
      <alignment horizontal="left" vertical="center" wrapText="1"/>
      <protection locked="0"/>
    </xf>
    <xf numFmtId="0" fontId="50" fillId="0" borderId="27" xfId="350" applyFont="1" applyFill="1" applyBorder="1" applyAlignment="1" applyProtection="1">
      <alignment horizontal="justify" vertical="center" wrapText="1"/>
      <protection locked="0"/>
    </xf>
    <xf numFmtId="0" fontId="13" fillId="0" borderId="27" xfId="350" applyFont="1" applyFill="1" applyBorder="1" applyAlignment="1" applyProtection="1">
      <alignment horizontal="justify" vertical="center" wrapText="1"/>
      <protection locked="0"/>
    </xf>
    <xf numFmtId="0" fontId="13" fillId="0" borderId="27" xfId="420" applyFont="1" applyFill="1" applyBorder="1" applyAlignment="1" applyProtection="1">
      <alignment horizontal="center" vertical="center" wrapText="1"/>
      <protection locked="0"/>
    </xf>
    <xf numFmtId="0" fontId="50" fillId="0" borderId="1" xfId="350" applyFont="1" applyFill="1" applyBorder="1" applyAlignment="1" applyProtection="1">
      <alignment horizontal="justify" vertical="center" wrapText="1"/>
      <protection locked="0"/>
    </xf>
    <xf numFmtId="0" fontId="13" fillId="0" borderId="1" xfId="350" applyFont="1" applyFill="1" applyBorder="1" applyAlignment="1" applyProtection="1">
      <alignment horizontal="justify" vertical="center" wrapText="1"/>
      <protection locked="0"/>
    </xf>
    <xf numFmtId="0" fontId="51" fillId="0" borderId="27" xfId="350" applyFont="1" applyFill="1" applyBorder="1" applyAlignment="1" applyProtection="1">
      <alignment horizontal="left" vertical="center" wrapText="1"/>
      <protection locked="0"/>
    </xf>
    <xf numFmtId="165" fontId="51" fillId="0" borderId="27" xfId="350" applyNumberFormat="1" applyFont="1" applyFill="1" applyBorder="1" applyAlignment="1" applyProtection="1">
      <alignment horizontal="center" vertical="center"/>
      <protection locked="0"/>
    </xf>
    <xf numFmtId="165" fontId="13" fillId="0" borderId="27" xfId="350" applyNumberFormat="1" applyFont="1" applyFill="1" applyBorder="1" applyAlignment="1" applyProtection="1">
      <alignment horizontal="center" vertical="center"/>
      <protection locked="0"/>
    </xf>
    <xf numFmtId="0" fontId="51" fillId="0" borderId="27" xfId="420" applyFont="1" applyFill="1" applyBorder="1" applyAlignment="1" applyProtection="1">
      <alignment horizontal="justify" vertical="center"/>
      <protection locked="0"/>
    </xf>
    <xf numFmtId="0" fontId="51" fillId="0" borderId="27" xfId="350" applyFont="1" applyFill="1" applyBorder="1" applyAlignment="1" applyProtection="1">
      <alignment horizontal="center" vertical="center"/>
      <protection locked="0"/>
    </xf>
    <xf numFmtId="0" fontId="51" fillId="0" borderId="27" xfId="350" applyFont="1" applyFill="1" applyBorder="1" applyAlignment="1" applyProtection="1">
      <alignment horizontal="justify" vertical="center"/>
      <protection locked="0"/>
    </xf>
    <xf numFmtId="0" fontId="13" fillId="0" borderId="27" xfId="350" applyFont="1" applyFill="1" applyBorder="1" applyAlignment="1" applyProtection="1">
      <alignment horizontal="center" vertical="center"/>
      <protection locked="0"/>
    </xf>
    <xf numFmtId="0" fontId="64" fillId="35" borderId="1" xfId="350" applyFont="1" applyFill="1" applyBorder="1" applyAlignment="1" applyProtection="1">
      <alignment horizontal="center" vertical="center" wrapText="1"/>
      <protection locked="0"/>
    </xf>
    <xf numFmtId="0" fontId="17" fillId="35" borderId="1" xfId="350" applyFont="1" applyFill="1" applyBorder="1" applyAlignment="1" applyProtection="1">
      <alignment horizontal="left" vertical="center"/>
      <protection locked="0"/>
    </xf>
    <xf numFmtId="0" fontId="51" fillId="0" borderId="0" xfId="350" applyFont="1" applyFill="1" applyBorder="1" applyAlignment="1" applyProtection="1">
      <alignment vertical="center"/>
      <protection locked="0"/>
    </xf>
    <xf numFmtId="0" fontId="63" fillId="35" borderId="1" xfId="350" applyFont="1" applyFill="1" applyBorder="1" applyAlignment="1" applyProtection="1">
      <alignment horizontal="center" vertical="center"/>
      <protection locked="0"/>
    </xf>
    <xf numFmtId="0" fontId="13" fillId="0" borderId="27" xfId="350" applyFont="1" applyFill="1" applyBorder="1" applyAlignment="1" applyProtection="1">
      <alignment horizontal="justify" vertical="center"/>
      <protection locked="0"/>
    </xf>
    <xf numFmtId="0" fontId="13" fillId="0" borderId="27" xfId="416" applyFont="1" applyBorder="1" applyAlignment="1" applyProtection="1">
      <alignment horizontal="justify" vertical="center" wrapText="1"/>
      <protection locked="0"/>
    </xf>
    <xf numFmtId="0" fontId="13" fillId="0" borderId="0" xfId="0" applyFont="1" applyAlignment="1" applyProtection="1">
      <alignment horizontal="justify" vertical="center"/>
      <protection locked="0"/>
    </xf>
    <xf numFmtId="0" fontId="13" fillId="0" borderId="27" xfId="104" applyFont="1" applyBorder="1" applyAlignment="1" applyProtection="1">
      <alignment vertical="center" wrapText="1"/>
      <protection locked="0"/>
    </xf>
    <xf numFmtId="0" fontId="51" fillId="35" borderId="1" xfId="350" applyFont="1" applyFill="1" applyBorder="1" applyAlignment="1" applyProtection="1">
      <alignment horizontal="justify" vertical="center" wrapText="1"/>
      <protection locked="0"/>
    </xf>
    <xf numFmtId="0" fontId="13" fillId="0" borderId="27" xfId="416" applyFont="1" applyBorder="1" applyAlignment="1" applyProtection="1">
      <alignment horizontal="left" vertical="center" wrapText="1"/>
      <protection locked="0"/>
    </xf>
    <xf numFmtId="0" fontId="51" fillId="0" borderId="27" xfId="425" applyFont="1" applyBorder="1" applyAlignment="1" applyProtection="1">
      <alignment horizontal="left" vertical="center" wrapText="1"/>
      <protection locked="0"/>
    </xf>
    <xf numFmtId="0" fontId="54" fillId="35" borderId="1" xfId="0" applyFont="1" applyFill="1" applyBorder="1" applyAlignment="1" applyProtection="1">
      <alignment horizontal="justify" vertical="center" wrapText="1"/>
      <protection locked="0"/>
    </xf>
    <xf numFmtId="0" fontId="13" fillId="0" borderId="27" xfId="104" applyFont="1" applyBorder="1" applyAlignment="1" applyProtection="1">
      <alignment horizontal="center" vertical="center" wrapText="1"/>
      <protection locked="0"/>
    </xf>
    <xf numFmtId="0" fontId="50" fillId="0" borderId="27" xfId="104" applyFont="1" applyBorder="1" applyAlignment="1" applyProtection="1">
      <alignment vertical="center" wrapText="1"/>
      <protection locked="0"/>
    </xf>
    <xf numFmtId="0" fontId="51" fillId="0" borderId="27" xfId="350" applyFont="1" applyBorder="1" applyAlignment="1" applyProtection="1">
      <alignment horizontal="justify" vertical="center"/>
      <protection locked="0"/>
    </xf>
    <xf numFmtId="0" fontId="51" fillId="0" borderId="0" xfId="420" applyFont="1" applyAlignment="1" applyProtection="1">
      <alignment horizontal="justify" vertical="center"/>
      <protection locked="0"/>
    </xf>
    <xf numFmtId="0" fontId="75" fillId="35" borderId="1" xfId="0" applyFont="1" applyFill="1" applyBorder="1" applyAlignment="1" applyProtection="1">
      <alignment horizontal="center" vertical="center" wrapText="1"/>
      <protection locked="0"/>
    </xf>
    <xf numFmtId="0" fontId="51" fillId="0" borderId="27" xfId="420" applyFont="1" applyBorder="1" applyAlignment="1" applyProtection="1">
      <alignment horizontal="center" vertical="center"/>
      <protection locked="0"/>
    </xf>
    <xf numFmtId="0" fontId="54" fillId="0" borderId="27" xfId="420" applyFont="1" applyFill="1" applyBorder="1" applyAlignment="1" applyProtection="1">
      <alignment horizontal="center" vertical="center" wrapText="1"/>
      <protection locked="0"/>
    </xf>
    <xf numFmtId="0" fontId="51" fillId="0" borderId="27" xfId="420" applyFont="1" applyFill="1" applyBorder="1" applyAlignment="1" applyProtection="1">
      <alignment horizontal="center" vertical="center"/>
      <protection locked="0"/>
    </xf>
    <xf numFmtId="165" fontId="13" fillId="0" borderId="27" xfId="420" applyNumberFormat="1" applyFont="1" applyFill="1" applyBorder="1" applyAlignment="1" applyProtection="1">
      <alignment horizontal="center" vertical="center"/>
      <protection locked="0"/>
    </xf>
    <xf numFmtId="165" fontId="51" fillId="0" borderId="27" xfId="420" applyNumberFormat="1" applyFont="1" applyFill="1" applyBorder="1" applyAlignment="1" applyProtection="1">
      <alignment horizontal="center" vertical="center"/>
      <protection locked="0"/>
    </xf>
    <xf numFmtId="0" fontId="51" fillId="0" borderId="0" xfId="350" applyFont="1" applyAlignment="1" applyProtection="1">
      <alignment vertical="center"/>
      <protection locked="0"/>
    </xf>
    <xf numFmtId="0" fontId="81" fillId="0" borderId="27" xfId="420" applyFont="1" applyFill="1" applyBorder="1" applyAlignment="1" applyProtection="1">
      <alignment horizontal="center" vertical="center"/>
      <protection locked="0"/>
    </xf>
    <xf numFmtId="0" fontId="17" fillId="30" borderId="0" xfId="350" applyFont="1" applyFill="1" applyBorder="1" applyAlignment="1" applyProtection="1">
      <alignment horizontal="center" vertical="center" wrapText="1"/>
    </xf>
    <xf numFmtId="0" fontId="74" fillId="33" borderId="1" xfId="350" applyFont="1" applyFill="1" applyBorder="1" applyAlignment="1" applyProtection="1">
      <alignment horizontal="center" vertical="center" wrapText="1"/>
    </xf>
    <xf numFmtId="0" fontId="64" fillId="33" borderId="1" xfId="350" applyFont="1" applyFill="1" applyBorder="1" applyAlignment="1" applyProtection="1">
      <alignment horizontal="center" vertical="center" wrapText="1"/>
    </xf>
    <xf numFmtId="3" fontId="64" fillId="33" borderId="1" xfId="350" applyNumberFormat="1" applyFont="1" applyFill="1" applyBorder="1" applyAlignment="1" applyProtection="1">
      <alignment horizontal="center" vertical="center" wrapText="1"/>
    </xf>
    <xf numFmtId="0" fontId="51" fillId="0" borderId="1" xfId="344" applyFont="1" applyFill="1" applyBorder="1" applyAlignment="1" applyProtection="1">
      <alignment horizontal="center" vertical="center" wrapText="1"/>
      <protection locked="0"/>
    </xf>
    <xf numFmtId="0" fontId="57" fillId="38" borderId="53" xfId="349" applyFont="1" applyFill="1" applyBorder="1" applyAlignment="1" applyProtection="1">
      <alignment horizontal="center" vertical="center"/>
      <protection locked="0"/>
    </xf>
    <xf numFmtId="14" fontId="57" fillId="38" borderId="56" xfId="349" applyNumberFormat="1" applyFont="1" applyFill="1" applyBorder="1" applyAlignment="1" applyProtection="1">
      <alignment horizontal="center" vertical="center" wrapText="1"/>
      <protection locked="0"/>
    </xf>
    <xf numFmtId="0" fontId="81" fillId="0" borderId="27" xfId="420" applyFont="1" applyFill="1" applyBorder="1" applyAlignment="1" applyProtection="1">
      <alignment horizontal="center" vertical="center" wrapText="1"/>
      <protection locked="0"/>
    </xf>
    <xf numFmtId="10" fontId="57" fillId="38" borderId="59" xfId="349" applyNumberFormat="1" applyFont="1" applyFill="1" applyBorder="1" applyAlignment="1" applyProtection="1">
      <alignment horizontal="center" vertical="center" wrapText="1"/>
      <protection locked="0"/>
    </xf>
    <xf numFmtId="0" fontId="63" fillId="31" borderId="0" xfId="350" applyFont="1" applyFill="1" applyAlignment="1" applyProtection="1">
      <alignment vertical="center"/>
      <protection locked="0"/>
    </xf>
    <xf numFmtId="0" fontId="17" fillId="35" borderId="1" xfId="350" applyFont="1" applyFill="1" applyBorder="1" applyAlignment="1" applyProtection="1">
      <alignment vertical="center"/>
      <protection locked="0"/>
    </xf>
    <xf numFmtId="0" fontId="64" fillId="35" borderId="1" xfId="350" applyFont="1" applyFill="1" applyBorder="1" applyAlignment="1" applyProtection="1">
      <alignment horizontal="center" vertical="center"/>
      <protection locked="0"/>
    </xf>
    <xf numFmtId="0" fontId="51" fillId="0" borderId="1" xfId="350" applyFont="1" applyFill="1" applyBorder="1" applyAlignment="1" applyProtection="1">
      <alignment horizontal="center" vertical="center" wrapText="1"/>
      <protection locked="0"/>
    </xf>
    <xf numFmtId="6" fontId="51" fillId="0" borderId="27" xfId="350" applyNumberFormat="1" applyFont="1" applyFill="1" applyBorder="1" applyAlignment="1" applyProtection="1">
      <alignment horizontal="center" vertical="center"/>
      <protection locked="0"/>
    </xf>
    <xf numFmtId="0" fontId="63" fillId="32" borderId="27" xfId="350" applyFont="1" applyFill="1" applyBorder="1" applyAlignment="1" applyProtection="1">
      <alignment horizontal="center" vertical="center" wrapText="1"/>
      <protection locked="0"/>
    </xf>
    <xf numFmtId="0" fontId="60" fillId="31" borderId="38" xfId="351" applyFont="1" applyFill="1" applyBorder="1" applyAlignment="1" applyProtection="1">
      <alignment horizontal="left" vertical="center" wrapText="1"/>
      <protection locked="0"/>
    </xf>
    <xf numFmtId="0" fontId="60" fillId="31" borderId="27" xfId="351" applyFont="1" applyFill="1" applyBorder="1" applyAlignment="1" applyProtection="1">
      <alignment horizontal="left" vertical="center" wrapText="1"/>
      <protection locked="0"/>
    </xf>
    <xf numFmtId="0" fontId="101" fillId="38" borderId="27" xfId="0" applyNumberFormat="1" applyFont="1" applyFill="1" applyBorder="1" applyAlignment="1" applyProtection="1">
      <alignment horizontal="center" vertical="center" wrapText="1"/>
      <protection hidden="1"/>
    </xf>
    <xf numFmtId="0" fontId="60" fillId="0" borderId="0" xfId="2" applyFont="1" applyFill="1" applyAlignment="1" applyProtection="1">
      <alignment vertical="center" wrapText="1"/>
      <protection hidden="1"/>
    </xf>
    <xf numFmtId="9" fontId="44" fillId="33" borderId="27" xfId="2" applyNumberFormat="1" applyFont="1" applyFill="1" applyBorder="1" applyAlignment="1" applyProtection="1">
      <alignment horizontal="center" vertical="center" wrapText="1"/>
      <protection hidden="1"/>
    </xf>
    <xf numFmtId="0" fontId="44" fillId="33" borderId="27" xfId="2" applyNumberFormat="1" applyFont="1" applyFill="1" applyBorder="1" applyAlignment="1" applyProtection="1">
      <alignment horizontal="center" wrapText="1"/>
      <protection hidden="1"/>
    </xf>
    <xf numFmtId="166" fontId="44" fillId="0" borderId="0" xfId="3" applyFont="1" applyFill="1" applyBorder="1" applyAlignment="1" applyProtection="1">
      <alignment vertical="center" wrapText="1"/>
      <protection hidden="1"/>
    </xf>
    <xf numFmtId="0" fontId="44" fillId="0" borderId="27" xfId="3" applyNumberFormat="1" applyFont="1" applyFill="1" applyBorder="1" applyAlignment="1" applyProtection="1">
      <alignment horizontal="center" vertical="center" wrapText="1"/>
      <protection hidden="1"/>
    </xf>
    <xf numFmtId="4" fontId="14" fillId="0" borderId="27" xfId="2" applyNumberFormat="1" applyFont="1" applyFill="1" applyBorder="1" applyAlignment="1" applyProtection="1">
      <alignment horizontal="center" vertical="center" wrapText="1"/>
      <protection hidden="1"/>
    </xf>
    <xf numFmtId="0" fontId="14" fillId="34" borderId="27" xfId="0" applyFont="1" applyFill="1" applyBorder="1" applyAlignment="1" applyProtection="1">
      <alignment horizontal="center" vertical="center"/>
      <protection hidden="1"/>
    </xf>
    <xf numFmtId="166" fontId="44" fillId="0" borderId="0" xfId="3" applyFont="1" applyFill="1" applyAlignment="1" applyProtection="1">
      <alignment horizontal="center" wrapText="1"/>
      <protection hidden="1"/>
    </xf>
    <xf numFmtId="0" fontId="60" fillId="0" borderId="0" xfId="2" applyFont="1" applyFill="1" applyAlignment="1" applyProtection="1">
      <alignment horizontal="center" wrapText="1"/>
      <protection hidden="1"/>
    </xf>
    <xf numFmtId="166" fontId="44" fillId="0" borderId="0" xfId="3" applyFont="1" applyFill="1" applyBorder="1" applyAlignment="1" applyProtection="1">
      <alignment horizontal="center" wrapText="1"/>
      <protection hidden="1"/>
    </xf>
    <xf numFmtId="166" fontId="44" fillId="0" borderId="19" xfId="3" applyFont="1" applyFill="1" applyBorder="1" applyAlignment="1" applyProtection="1">
      <alignment vertical="center" wrapText="1"/>
      <protection hidden="1"/>
    </xf>
    <xf numFmtId="0" fontId="44" fillId="31" borderId="27" xfId="3" applyNumberFormat="1" applyFont="1" applyFill="1" applyBorder="1" applyAlignment="1" applyProtection="1">
      <alignment horizontal="center" vertical="center" wrapText="1"/>
      <protection hidden="1"/>
    </xf>
    <xf numFmtId="0" fontId="51" fillId="32" borderId="27" xfId="350" applyFont="1" applyFill="1" applyBorder="1" applyAlignment="1" applyProtection="1">
      <alignment horizontal="justify" vertical="center" wrapText="1"/>
      <protection locked="0"/>
    </xf>
    <xf numFmtId="0" fontId="51" fillId="35" borderId="1" xfId="350" applyFont="1" applyFill="1" applyBorder="1" applyAlignment="1" applyProtection="1">
      <alignment horizontal="left" vertical="center" wrapText="1"/>
      <protection locked="0"/>
    </xf>
    <xf numFmtId="0" fontId="63" fillId="35" borderId="0" xfId="420" applyFont="1" applyFill="1" applyAlignment="1" applyProtection="1">
      <alignment horizontal="justify" vertical="center"/>
      <protection locked="0"/>
    </xf>
    <xf numFmtId="0" fontId="51" fillId="35" borderId="27" xfId="420" applyFont="1" applyFill="1" applyBorder="1" applyAlignment="1" applyProtection="1">
      <alignment horizontal="justify" vertical="center" wrapText="1"/>
      <protection locked="0"/>
    </xf>
    <xf numFmtId="0" fontId="51" fillId="35" borderId="27" xfId="420" applyFont="1" applyFill="1" applyBorder="1" applyAlignment="1" applyProtection="1">
      <alignment horizontal="justify" vertical="center"/>
      <protection locked="0"/>
    </xf>
    <xf numFmtId="0" fontId="51" fillId="35" borderId="1" xfId="350" applyFont="1" applyFill="1" applyBorder="1" applyAlignment="1" applyProtection="1">
      <alignment horizontal="justify" vertical="center"/>
      <protection locked="0"/>
    </xf>
    <xf numFmtId="0" fontId="51" fillId="35" borderId="27" xfId="350" applyFont="1" applyFill="1" applyBorder="1" applyAlignment="1" applyProtection="1">
      <alignment horizontal="justify" vertical="center"/>
      <protection locked="0"/>
    </xf>
    <xf numFmtId="0" fontId="13" fillId="35" borderId="27" xfId="350" applyFont="1" applyFill="1" applyBorder="1" applyAlignment="1" applyProtection="1">
      <alignment horizontal="justify" vertical="center"/>
      <protection locked="0"/>
    </xf>
    <xf numFmtId="0" fontId="13" fillId="35" borderId="27" xfId="416" applyFont="1" applyFill="1" applyBorder="1" applyAlignment="1" applyProtection="1">
      <alignment horizontal="justify" vertical="center" wrapText="1"/>
      <protection locked="0"/>
    </xf>
    <xf numFmtId="0" fontId="13" fillId="35" borderId="0" xfId="0" applyFont="1" applyFill="1" applyAlignment="1" applyProtection="1">
      <alignment horizontal="justify" vertical="center"/>
      <protection locked="0"/>
    </xf>
    <xf numFmtId="0" fontId="13" fillId="35" borderId="27" xfId="104" applyFont="1" applyFill="1" applyBorder="1" applyAlignment="1" applyProtection="1">
      <alignment vertical="center" wrapText="1"/>
      <protection locked="0"/>
    </xf>
    <xf numFmtId="0" fontId="13" fillId="35" borderId="27" xfId="0" applyFont="1" applyFill="1" applyBorder="1" applyAlignment="1" applyProtection="1">
      <alignment horizontal="justify" vertical="center"/>
      <protection locked="0"/>
    </xf>
    <xf numFmtId="166" fontId="44" fillId="0" borderId="27" xfId="3" applyFont="1" applyFill="1" applyBorder="1" applyAlignment="1" applyProtection="1">
      <alignment horizontal="center" vertical="center" wrapText="1"/>
      <protection hidden="1"/>
    </xf>
    <xf numFmtId="0" fontId="0" fillId="29" borderId="0" xfId="0" applyFill="1" applyAlignment="1" applyProtection="1">
      <alignment vertical="center" wrapText="1"/>
      <protection hidden="1"/>
    </xf>
    <xf numFmtId="0" fontId="17" fillId="0" borderId="36" xfId="0" applyFont="1" applyFill="1" applyBorder="1" applyAlignment="1" applyProtection="1">
      <alignment horizontal="center" vertical="center" wrapText="1"/>
      <protection hidden="1"/>
    </xf>
    <xf numFmtId="0" fontId="44" fillId="0" borderId="27" xfId="0" applyFont="1" applyFill="1" applyBorder="1" applyAlignment="1" applyProtection="1">
      <alignment horizontal="center" vertical="center" wrapText="1"/>
      <protection hidden="1"/>
    </xf>
    <xf numFmtId="0" fontId="44" fillId="0" borderId="27" xfId="2" applyFont="1" applyBorder="1" applyAlignment="1" applyProtection="1">
      <alignment horizontal="center" vertical="center" wrapText="1"/>
      <protection hidden="1"/>
    </xf>
    <xf numFmtId="0" fontId="60" fillId="0" borderId="27" xfId="0" applyNumberFormat="1" applyFont="1" applyFill="1" applyBorder="1" applyAlignment="1" applyProtection="1">
      <alignment horizontal="center" vertical="center" wrapText="1"/>
      <protection hidden="1"/>
    </xf>
    <xf numFmtId="0" fontId="60" fillId="0" borderId="0" xfId="0" applyNumberFormat="1" applyFont="1" applyFill="1" applyBorder="1" applyAlignment="1" applyProtection="1">
      <alignment horizontal="center" vertical="center" wrapText="1"/>
      <protection hidden="1"/>
    </xf>
    <xf numFmtId="0" fontId="60" fillId="0" borderId="0" xfId="0" applyFont="1" applyBorder="1" applyAlignment="1" applyProtection="1">
      <alignment vertical="center"/>
      <protection hidden="1"/>
    </xf>
    <xf numFmtId="49" fontId="60" fillId="0" borderId="0" xfId="0" applyNumberFormat="1" applyFont="1" applyFill="1" applyBorder="1" applyAlignment="1" applyProtection="1">
      <alignment horizontal="center" vertical="center" wrapText="1"/>
      <protection hidden="1"/>
    </xf>
    <xf numFmtId="0" fontId="63" fillId="0" borderId="0" xfId="351" applyFont="1" applyProtection="1">
      <protection hidden="1"/>
    </xf>
    <xf numFmtId="0" fontId="44" fillId="30" borderId="20" xfId="351" applyFont="1" applyFill="1" applyBorder="1" applyAlignment="1" applyProtection="1">
      <alignment wrapText="1"/>
      <protection hidden="1"/>
    </xf>
    <xf numFmtId="0" fontId="44" fillId="30" borderId="21" xfId="351" applyFont="1" applyFill="1" applyBorder="1" applyAlignment="1" applyProtection="1">
      <alignment vertical="center" wrapText="1"/>
      <protection hidden="1"/>
    </xf>
    <xf numFmtId="0" fontId="44" fillId="30" borderId="17" xfId="351" applyFont="1" applyFill="1" applyBorder="1" applyAlignment="1" applyProtection="1">
      <alignment vertical="center" wrapText="1"/>
      <protection hidden="1"/>
    </xf>
    <xf numFmtId="0" fontId="44" fillId="29" borderId="27" xfId="351" applyFont="1" applyFill="1" applyBorder="1" applyAlignment="1" applyProtection="1">
      <alignment horizontal="center" vertical="center"/>
      <protection hidden="1"/>
    </xf>
    <xf numFmtId="0" fontId="44" fillId="29" borderId="27" xfId="351" applyFont="1" applyFill="1" applyBorder="1" applyAlignment="1" applyProtection="1">
      <alignment horizontal="center" vertical="center" wrapText="1"/>
      <protection hidden="1"/>
    </xf>
    <xf numFmtId="0" fontId="60" fillId="0" borderId="38" xfId="351" applyNumberFormat="1" applyFont="1" applyBorder="1" applyAlignment="1" applyProtection="1">
      <alignment horizontal="center" vertical="center"/>
      <protection hidden="1"/>
    </xf>
    <xf numFmtId="0" fontId="60" fillId="0" borderId="38" xfId="351" applyFont="1" applyBorder="1" applyAlignment="1" applyProtection="1">
      <alignment horizontal="left" vertical="center" wrapText="1"/>
      <protection hidden="1"/>
    </xf>
    <xf numFmtId="0" fontId="60" fillId="0" borderId="0" xfId="351" applyFont="1" applyProtection="1">
      <protection hidden="1"/>
    </xf>
    <xf numFmtId="0" fontId="16" fillId="0" borderId="0" xfId="2" applyFont="1" applyFill="1" applyAlignment="1" applyProtection="1">
      <alignment vertical="center" wrapText="1"/>
      <protection hidden="1"/>
    </xf>
    <xf numFmtId="0" fontId="17" fillId="0" borderId="0" xfId="3" applyNumberFormat="1" applyFont="1" applyFill="1" applyAlignment="1" applyProtection="1">
      <alignment vertical="center" wrapText="1"/>
      <protection hidden="1"/>
    </xf>
    <xf numFmtId="166" fontId="17" fillId="0" borderId="0" xfId="3" applyFont="1" applyFill="1" applyAlignment="1" applyProtection="1">
      <alignment horizontal="center" vertical="center" wrapText="1"/>
      <protection hidden="1"/>
    </xf>
    <xf numFmtId="166" fontId="17" fillId="0" borderId="0" xfId="3" applyFont="1" applyFill="1" applyAlignment="1" applyProtection="1">
      <alignment vertical="center" wrapText="1"/>
      <protection hidden="1"/>
    </xf>
    <xf numFmtId="166" fontId="17" fillId="33" borderId="27" xfId="3" applyFont="1" applyFill="1" applyBorder="1" applyAlignment="1" applyProtection="1">
      <alignment horizontal="center" vertical="center" wrapText="1"/>
      <protection hidden="1"/>
    </xf>
    <xf numFmtId="166" fontId="14" fillId="33" borderId="27" xfId="3" applyFont="1" applyFill="1" applyBorder="1" applyAlignment="1" applyProtection="1">
      <alignment horizontal="center" vertical="center" wrapText="1"/>
      <protection hidden="1"/>
    </xf>
    <xf numFmtId="166" fontId="17" fillId="0" borderId="0" xfId="3" applyFont="1" applyFill="1" applyBorder="1" applyAlignment="1" applyProtection="1">
      <alignment vertical="center" wrapText="1"/>
      <protection hidden="1"/>
    </xf>
    <xf numFmtId="169" fontId="14" fillId="33" borderId="27" xfId="3" applyNumberFormat="1" applyFont="1" applyFill="1" applyBorder="1" applyAlignment="1" applyProtection="1">
      <alignment horizontal="center" vertical="center" wrapText="1"/>
      <protection hidden="1"/>
    </xf>
    <xf numFmtId="0" fontId="17" fillId="0" borderId="0" xfId="2" applyNumberFormat="1" applyFont="1" applyFill="1" applyBorder="1" applyAlignment="1" applyProtection="1">
      <alignment vertical="center" wrapText="1"/>
      <protection hidden="1"/>
    </xf>
    <xf numFmtId="167" fontId="17" fillId="0" borderId="0" xfId="3" applyNumberFormat="1" applyFont="1" applyFill="1" applyBorder="1" applyAlignment="1" applyProtection="1">
      <alignment vertical="center" wrapText="1"/>
      <protection hidden="1"/>
    </xf>
    <xf numFmtId="168" fontId="16" fillId="0" borderId="0" xfId="3" applyNumberFormat="1" applyFont="1" applyFill="1" applyBorder="1" applyAlignment="1" applyProtection="1">
      <alignment horizontal="right" vertical="center" wrapText="1"/>
      <protection hidden="1"/>
    </xf>
    <xf numFmtId="169" fontId="16" fillId="0" borderId="0" xfId="3" applyNumberFormat="1" applyFont="1" applyFill="1" applyBorder="1" applyAlignment="1" applyProtection="1">
      <alignment vertical="center" wrapText="1"/>
      <protection hidden="1"/>
    </xf>
    <xf numFmtId="3" fontId="17" fillId="0" borderId="0" xfId="3" applyNumberFormat="1" applyFont="1" applyFill="1" applyBorder="1" applyAlignment="1" applyProtection="1">
      <alignment vertical="center" wrapText="1"/>
      <protection hidden="1"/>
    </xf>
    <xf numFmtId="0" fontId="16" fillId="0" borderId="0" xfId="2" applyNumberFormat="1" applyFont="1" applyFill="1" applyAlignment="1" applyProtection="1">
      <alignment vertical="center" wrapText="1"/>
      <protection hidden="1"/>
    </xf>
    <xf numFmtId="0" fontId="16" fillId="38" borderId="27" xfId="2" applyFont="1" applyFill="1" applyBorder="1" applyAlignment="1" applyProtection="1">
      <alignment horizontal="center" vertical="center" wrapText="1"/>
      <protection hidden="1"/>
    </xf>
    <xf numFmtId="0" fontId="13" fillId="0" borderId="27" xfId="356" applyBorder="1" applyAlignment="1" applyProtection="1">
      <alignment horizontal="center" vertical="center"/>
      <protection hidden="1"/>
    </xf>
    <xf numFmtId="0" fontId="13" fillId="0" borderId="27" xfId="356" applyBorder="1" applyAlignment="1" applyProtection="1">
      <alignment vertical="center"/>
      <protection hidden="1"/>
    </xf>
    <xf numFmtId="170" fontId="16" fillId="0" borderId="0" xfId="3" applyNumberFormat="1" applyFont="1" applyFill="1" applyAlignment="1" applyProtection="1">
      <alignment vertical="center" wrapText="1"/>
      <protection hidden="1"/>
    </xf>
    <xf numFmtId="166" fontId="16" fillId="0" borderId="0" xfId="3" applyFont="1" applyFill="1" applyAlignment="1" applyProtection="1">
      <alignment vertical="center" wrapText="1"/>
      <protection hidden="1"/>
    </xf>
    <xf numFmtId="0" fontId="100" fillId="38" borderId="27" xfId="3" applyNumberFormat="1" applyFont="1" applyFill="1" applyBorder="1" applyAlignment="1" applyProtection="1">
      <alignment horizontal="center" vertical="center" wrapText="1"/>
      <protection locked="0"/>
    </xf>
    <xf numFmtId="9" fontId="44" fillId="40" borderId="27" xfId="2" applyNumberFormat="1" applyFont="1" applyFill="1" applyBorder="1" applyAlignment="1" applyProtection="1">
      <alignment horizontal="center" vertical="center" wrapText="1"/>
      <protection locked="0"/>
    </xf>
    <xf numFmtId="0" fontId="16" fillId="0" borderId="0" xfId="2" applyFont="1" applyFill="1" applyBorder="1" applyAlignment="1" applyProtection="1">
      <alignment horizontal="center" vertical="center" wrapText="1"/>
      <protection hidden="1"/>
    </xf>
    <xf numFmtId="0" fontId="13" fillId="0" borderId="0" xfId="356" applyFont="1" applyFill="1" applyBorder="1" applyAlignment="1" applyProtection="1">
      <alignment horizontal="center" vertical="center"/>
      <protection hidden="1"/>
    </xf>
    <xf numFmtId="0" fontId="13" fillId="0" borderId="0" xfId="356" applyFont="1" applyFill="1" applyBorder="1" applyAlignment="1" applyProtection="1">
      <alignment vertical="center"/>
      <protection hidden="1"/>
    </xf>
    <xf numFmtId="166" fontId="44" fillId="0" borderId="0" xfId="3" applyFont="1" applyFill="1" applyBorder="1" applyAlignment="1" applyProtection="1">
      <alignment horizontal="center" vertical="center" wrapText="1"/>
      <protection hidden="1"/>
    </xf>
    <xf numFmtId="0" fontId="60" fillId="0" borderId="0" xfId="2" applyFont="1" applyFill="1" applyBorder="1" applyAlignment="1" applyProtection="1">
      <alignment vertical="center" wrapText="1"/>
      <protection hidden="1"/>
    </xf>
    <xf numFmtId="0" fontId="16" fillId="0" borderId="0" xfId="2" applyFont="1" applyFill="1" applyBorder="1" applyAlignment="1" applyProtection="1">
      <alignment vertical="center" wrapText="1"/>
      <protection hidden="1"/>
    </xf>
    <xf numFmtId="0" fontId="16" fillId="0" borderId="0" xfId="2" applyNumberFormat="1" applyFont="1" applyFill="1" applyAlignment="1" applyProtection="1">
      <alignment horizontal="center" vertical="center" wrapText="1"/>
      <protection hidden="1"/>
    </xf>
    <xf numFmtId="0" fontId="16" fillId="0" borderId="0" xfId="2" applyFont="1" applyFill="1" applyAlignment="1" applyProtection="1">
      <alignment horizontal="center" vertical="center" wrapText="1"/>
      <protection hidden="1"/>
    </xf>
    <xf numFmtId="0" fontId="14" fillId="30" borderId="0" xfId="2" applyFont="1" applyFill="1" applyBorder="1" applyAlignment="1" applyProtection="1">
      <alignment horizontal="center" vertical="center" wrapText="1"/>
      <protection hidden="1"/>
    </xf>
    <xf numFmtId="0" fontId="16" fillId="30" borderId="0" xfId="2" applyFont="1" applyFill="1" applyAlignment="1" applyProtection="1">
      <alignment vertical="center" wrapText="1"/>
      <protection hidden="1"/>
    </xf>
    <xf numFmtId="0" fontId="16" fillId="30" borderId="0" xfId="2" applyNumberFormat="1" applyFont="1" applyFill="1" applyAlignment="1" applyProtection="1">
      <alignment horizontal="center" vertical="center" wrapText="1"/>
      <protection hidden="1"/>
    </xf>
    <xf numFmtId="0" fontId="16" fillId="30" borderId="0" xfId="2" applyFont="1" applyFill="1" applyAlignment="1" applyProtection="1">
      <alignment horizontal="center" vertical="center" wrapText="1"/>
      <protection hidden="1"/>
    </xf>
    <xf numFmtId="0" fontId="42" fillId="29" borderId="27" xfId="2" applyFont="1" applyFill="1" applyBorder="1" applyAlignment="1" applyProtection="1">
      <alignment horizontal="center" vertical="center" wrapText="1"/>
      <protection hidden="1"/>
    </xf>
    <xf numFmtId="0" fontId="42" fillId="33" borderId="27" xfId="2" applyFont="1" applyFill="1" applyBorder="1" applyAlignment="1" applyProtection="1">
      <alignment horizontal="center" vertical="center" wrapText="1"/>
      <protection hidden="1"/>
    </xf>
    <xf numFmtId="0" fontId="42" fillId="39" borderId="27" xfId="0" applyFont="1" applyFill="1" applyBorder="1" applyAlignment="1" applyProtection="1">
      <alignment horizontal="center" vertical="center" wrapText="1"/>
      <protection hidden="1"/>
    </xf>
    <xf numFmtId="4" fontId="13" fillId="0" borderId="27" xfId="2" applyNumberFormat="1" applyFont="1" applyFill="1" applyBorder="1" applyAlignment="1" applyProtection="1">
      <alignment horizontal="center" vertical="center"/>
      <protection hidden="1"/>
    </xf>
    <xf numFmtId="0" fontId="42" fillId="39" borderId="27" xfId="2" applyFont="1" applyFill="1" applyBorder="1" applyAlignment="1" applyProtection="1">
      <alignment horizontal="center" vertical="center" wrapText="1"/>
      <protection hidden="1"/>
    </xf>
    <xf numFmtId="166" fontId="17" fillId="38" borderId="27" xfId="3" applyFont="1" applyFill="1" applyBorder="1" applyAlignment="1" applyProtection="1">
      <alignment horizontal="center" vertical="center" wrapText="1"/>
      <protection hidden="1"/>
    </xf>
    <xf numFmtId="1" fontId="60" fillId="0" borderId="27" xfId="0" applyNumberFormat="1" applyFont="1" applyFill="1" applyBorder="1" applyAlignment="1" applyProtection="1">
      <alignment horizontal="center" vertical="center" wrapText="1"/>
      <protection hidden="1"/>
    </xf>
    <xf numFmtId="4" fontId="60" fillId="0" borderId="27" xfId="3" applyNumberFormat="1" applyFont="1" applyFill="1" applyBorder="1" applyAlignment="1" applyProtection="1">
      <alignment horizontal="left" vertical="center" wrapText="1"/>
      <protection hidden="1"/>
    </xf>
    <xf numFmtId="4" fontId="44" fillId="32" borderId="27" xfId="2" applyNumberFormat="1" applyFont="1" applyFill="1" applyBorder="1" applyAlignment="1" applyProtection="1">
      <alignment horizontal="center" vertical="center"/>
      <protection hidden="1"/>
    </xf>
    <xf numFmtId="10" fontId="13" fillId="0" borderId="27" xfId="2" applyNumberFormat="1" applyFont="1" applyFill="1" applyBorder="1" applyAlignment="1" applyProtection="1">
      <alignment horizontal="center" vertical="center"/>
      <protection hidden="1"/>
    </xf>
    <xf numFmtId="0" fontId="17" fillId="0" borderId="27" xfId="3" applyNumberFormat="1" applyFont="1" applyFill="1" applyBorder="1" applyAlignment="1" applyProtection="1">
      <alignment horizontal="center" vertical="center" wrapText="1"/>
      <protection hidden="1"/>
    </xf>
    <xf numFmtId="166" fontId="17" fillId="0" borderId="27" xfId="3" applyFont="1" applyFill="1" applyBorder="1" applyAlignment="1" applyProtection="1">
      <alignment vertical="center" wrapText="1"/>
      <protection hidden="1"/>
    </xf>
    <xf numFmtId="166" fontId="17" fillId="0" borderId="27" xfId="3" applyFont="1" applyFill="1" applyBorder="1" applyAlignment="1" applyProtection="1">
      <alignment horizontal="center" vertical="center" wrapText="1"/>
      <protection hidden="1"/>
    </xf>
    <xf numFmtId="0" fontId="16" fillId="0" borderId="18" xfId="2" applyFont="1" applyFill="1" applyBorder="1" applyAlignment="1" applyProtection="1">
      <alignment vertical="center" wrapText="1"/>
      <protection hidden="1"/>
    </xf>
    <xf numFmtId="0" fontId="16" fillId="0" borderId="0" xfId="2" applyFont="1" applyFill="1" applyAlignment="1" applyProtection="1">
      <alignment horizontal="left" vertical="center"/>
      <protection hidden="1"/>
    </xf>
    <xf numFmtId="0" fontId="51" fillId="0" borderId="0" xfId="344" applyFont="1" applyAlignment="1" applyProtection="1">
      <alignment vertical="center"/>
      <protection hidden="1"/>
    </xf>
    <xf numFmtId="0" fontId="51" fillId="33" borderId="1" xfId="344" applyFont="1" applyFill="1" applyBorder="1" applyAlignment="1" applyProtection="1">
      <alignment vertical="center"/>
      <protection hidden="1"/>
    </xf>
    <xf numFmtId="0" fontId="53" fillId="33" borderId="1" xfId="344" applyFont="1" applyFill="1" applyBorder="1" applyAlignment="1" applyProtection="1">
      <alignment horizontal="center" vertical="center" wrapText="1"/>
      <protection hidden="1"/>
    </xf>
    <xf numFmtId="0" fontId="51" fillId="33" borderId="1" xfId="344" applyFont="1" applyFill="1" applyBorder="1" applyAlignment="1" applyProtection="1">
      <alignment horizontal="justify" vertical="center" wrapText="1"/>
      <protection hidden="1"/>
    </xf>
    <xf numFmtId="1" fontId="52" fillId="33" borderId="1" xfId="344" applyNumberFormat="1" applyFont="1" applyFill="1" applyBorder="1" applyAlignment="1" applyProtection="1">
      <alignment horizontal="center" vertical="center" wrapText="1"/>
      <protection hidden="1"/>
    </xf>
    <xf numFmtId="0" fontId="52" fillId="33" borderId="1" xfId="344" applyFont="1" applyFill="1" applyBorder="1" applyAlignment="1" applyProtection="1">
      <alignment horizontal="left" vertical="center" wrapText="1"/>
      <protection hidden="1"/>
    </xf>
    <xf numFmtId="0" fontId="13" fillId="0" borderId="0" xfId="0" applyFont="1" applyAlignment="1" applyProtection="1">
      <alignment horizontal="center" vertical="center"/>
      <protection hidden="1"/>
    </xf>
    <xf numFmtId="0" fontId="13" fillId="0" borderId="0" xfId="0" applyFont="1" applyProtection="1">
      <protection hidden="1"/>
    </xf>
    <xf numFmtId="0" fontId="13" fillId="0" borderId="0" xfId="0" applyFont="1" applyFill="1" applyProtection="1">
      <protection hidden="1"/>
    </xf>
    <xf numFmtId="0" fontId="103" fillId="36" borderId="95" xfId="0" applyFont="1" applyFill="1" applyBorder="1" applyAlignment="1" applyProtection="1">
      <alignment horizontal="center" vertical="center"/>
      <protection hidden="1"/>
    </xf>
    <xf numFmtId="0" fontId="103" fillId="36" borderId="22" xfId="0" applyFont="1" applyFill="1" applyBorder="1" applyAlignment="1" applyProtection="1">
      <alignment horizontal="center" vertical="center"/>
      <protection hidden="1"/>
    </xf>
    <xf numFmtId="0" fontId="103" fillId="36" borderId="96" xfId="0" applyFont="1" applyFill="1" applyBorder="1" applyAlignment="1" applyProtection="1">
      <alignment horizontal="center" vertical="center"/>
      <protection hidden="1"/>
    </xf>
    <xf numFmtId="4" fontId="103" fillId="36" borderId="97" xfId="0" applyNumberFormat="1" applyFont="1" applyFill="1" applyBorder="1" applyAlignment="1" applyProtection="1">
      <alignment horizontal="center" vertical="center"/>
      <protection hidden="1"/>
    </xf>
    <xf numFmtId="3" fontId="103" fillId="36" borderId="97" xfId="0" applyNumberFormat="1" applyFont="1" applyFill="1" applyBorder="1" applyAlignment="1" applyProtection="1">
      <alignment horizontal="center" vertical="center" wrapText="1"/>
      <protection hidden="1"/>
    </xf>
    <xf numFmtId="3" fontId="103" fillId="36" borderId="98" xfId="0" applyNumberFormat="1" applyFont="1" applyFill="1" applyBorder="1" applyAlignment="1" applyProtection="1">
      <alignment horizontal="center" vertical="center" wrapText="1"/>
      <protection hidden="1"/>
    </xf>
    <xf numFmtId="0" fontId="103" fillId="36" borderId="22" xfId="0" applyFont="1" applyFill="1" applyBorder="1" applyAlignment="1" applyProtection="1">
      <alignment horizontal="center" vertical="top"/>
      <protection hidden="1"/>
    </xf>
    <xf numFmtId="168" fontId="103" fillId="36" borderId="97" xfId="0" applyNumberFormat="1" applyFont="1" applyFill="1" applyBorder="1" applyAlignment="1" applyProtection="1">
      <alignment horizontal="center" vertical="center" wrapText="1"/>
      <protection hidden="1"/>
    </xf>
    <xf numFmtId="190" fontId="103" fillId="36" borderId="98" xfId="0" applyNumberFormat="1" applyFont="1" applyFill="1" applyBorder="1" applyAlignment="1" applyProtection="1">
      <alignment horizontal="center" vertical="center" wrapText="1"/>
      <protection hidden="1"/>
    </xf>
    <xf numFmtId="0" fontId="103" fillId="30" borderId="95" xfId="0" applyFont="1" applyFill="1" applyBorder="1" applyAlignment="1" applyProtection="1">
      <alignment horizontal="center" vertical="center"/>
      <protection hidden="1"/>
    </xf>
    <xf numFmtId="0" fontId="103" fillId="30" borderId="22" xfId="0" applyFont="1" applyFill="1" applyBorder="1" applyAlignment="1" applyProtection="1">
      <alignment horizontal="center" vertical="center"/>
      <protection hidden="1"/>
    </xf>
    <xf numFmtId="0" fontId="44" fillId="30" borderId="96" xfId="0" applyFont="1" applyFill="1" applyBorder="1" applyAlignment="1" applyProtection="1">
      <alignment horizontal="center" vertical="center"/>
      <protection hidden="1"/>
    </xf>
    <xf numFmtId="4" fontId="44" fillId="30" borderId="97" xfId="0" applyNumberFormat="1" applyFont="1" applyFill="1" applyBorder="1" applyAlignment="1" applyProtection="1">
      <alignment horizontal="center" vertical="center"/>
      <protection hidden="1"/>
    </xf>
    <xf numFmtId="3" fontId="44" fillId="30" borderId="97" xfId="0" applyNumberFormat="1" applyFont="1" applyFill="1" applyBorder="1" applyAlignment="1" applyProtection="1">
      <alignment horizontal="center" vertical="center" wrapText="1"/>
      <protection hidden="1"/>
    </xf>
    <xf numFmtId="3" fontId="44" fillId="30" borderId="98" xfId="0" applyNumberFormat="1" applyFont="1" applyFill="1" applyBorder="1" applyAlignment="1" applyProtection="1">
      <alignment horizontal="center" vertical="center" wrapText="1"/>
      <protection hidden="1"/>
    </xf>
    <xf numFmtId="0" fontId="93" fillId="43" borderId="71" xfId="0" applyFont="1" applyFill="1" applyBorder="1" applyAlignment="1" applyProtection="1">
      <alignment horizontal="center" vertical="center"/>
      <protection hidden="1"/>
    </xf>
    <xf numFmtId="0" fontId="92" fillId="43" borderId="0" xfId="0" applyFont="1" applyFill="1" applyBorder="1" applyAlignment="1" applyProtection="1">
      <alignment horizontal="center" vertical="center" wrapText="1"/>
      <protection hidden="1"/>
    </xf>
    <xf numFmtId="0" fontId="93" fillId="43" borderId="72" xfId="0" applyFont="1" applyFill="1" applyBorder="1" applyAlignment="1" applyProtection="1">
      <alignment horizontal="center" vertical="center"/>
      <protection hidden="1"/>
    </xf>
    <xf numFmtId="4" fontId="93" fillId="43" borderId="72" xfId="0" applyNumberFormat="1" applyFont="1" applyFill="1" applyBorder="1" applyAlignment="1" applyProtection="1">
      <alignment horizontal="center" vertical="center"/>
      <protection hidden="1"/>
    </xf>
    <xf numFmtId="3" fontId="93" fillId="43" borderId="73" xfId="0" applyNumberFormat="1" applyFont="1" applyFill="1" applyBorder="1" applyAlignment="1" applyProtection="1">
      <alignment horizontal="center" vertical="center" wrapText="1"/>
      <protection hidden="1"/>
    </xf>
    <xf numFmtId="3" fontId="93" fillId="43" borderId="116" xfId="0" applyNumberFormat="1" applyFont="1" applyFill="1" applyBorder="1" applyAlignment="1" applyProtection="1">
      <alignment horizontal="center" vertical="center" wrapText="1"/>
      <protection hidden="1"/>
    </xf>
    <xf numFmtId="0" fontId="51" fillId="0" borderId="0" xfId="0" applyFont="1" applyProtection="1">
      <protection hidden="1"/>
    </xf>
    <xf numFmtId="0" fontId="92" fillId="43" borderId="0" xfId="0" applyFont="1" applyFill="1" applyBorder="1" applyAlignment="1" applyProtection="1">
      <alignment horizontal="center" vertical="center"/>
      <protection hidden="1"/>
    </xf>
    <xf numFmtId="0" fontId="92" fillId="43" borderId="0" xfId="0" applyFont="1" applyFill="1" applyBorder="1" applyAlignment="1" applyProtection="1">
      <alignment horizontal="center" vertical="top" wrapText="1"/>
      <protection hidden="1"/>
    </xf>
    <xf numFmtId="168" fontId="93" fillId="43" borderId="73" xfId="0" applyNumberFormat="1" applyFont="1" applyFill="1" applyBorder="1" applyAlignment="1" applyProtection="1">
      <alignment horizontal="center" vertical="center" wrapText="1"/>
      <protection hidden="1"/>
    </xf>
    <xf numFmtId="190" fontId="93" fillId="43" borderId="116" xfId="0" applyNumberFormat="1" applyFont="1" applyFill="1" applyBorder="1" applyAlignment="1" applyProtection="1">
      <alignment horizontal="center" vertical="center" wrapText="1"/>
      <protection hidden="1"/>
    </xf>
    <xf numFmtId="0" fontId="93" fillId="30" borderId="71" xfId="0" applyFont="1" applyFill="1" applyBorder="1" applyAlignment="1" applyProtection="1">
      <alignment horizontal="center" vertical="center"/>
      <protection hidden="1"/>
    </xf>
    <xf numFmtId="0" fontId="92" fillId="30" borderId="0" xfId="0" applyFont="1" applyFill="1" applyBorder="1" applyAlignment="1" applyProtection="1">
      <alignment horizontal="center" vertical="center" wrapText="1"/>
      <protection hidden="1"/>
    </xf>
    <xf numFmtId="0" fontId="68" fillId="30" borderId="72" xfId="0" applyFont="1" applyFill="1" applyBorder="1" applyAlignment="1" applyProtection="1">
      <alignment horizontal="center" vertical="center"/>
      <protection hidden="1"/>
    </xf>
    <xf numFmtId="4" fontId="68" fillId="30" borderId="72" xfId="0" applyNumberFormat="1" applyFont="1" applyFill="1" applyBorder="1" applyAlignment="1" applyProtection="1">
      <alignment horizontal="center" vertical="center"/>
      <protection hidden="1"/>
    </xf>
    <xf numFmtId="3" fontId="68" fillId="30" borderId="73" xfId="0" applyNumberFormat="1" applyFont="1" applyFill="1" applyBorder="1" applyAlignment="1" applyProtection="1">
      <alignment horizontal="center" vertical="center" wrapText="1"/>
      <protection hidden="1"/>
    </xf>
    <xf numFmtId="3" fontId="68" fillId="30" borderId="116" xfId="0" applyNumberFormat="1" applyFont="1" applyFill="1" applyBorder="1" applyAlignment="1" applyProtection="1">
      <alignment horizontal="center" vertical="center" wrapText="1"/>
      <protection hidden="1"/>
    </xf>
    <xf numFmtId="49" fontId="98" fillId="42" borderId="71" xfId="363" applyNumberFormat="1" applyFont="1" applyFill="1" applyBorder="1" applyAlignment="1" applyProtection="1">
      <alignment horizontal="center" vertical="center" wrapText="1"/>
      <protection hidden="1"/>
    </xf>
    <xf numFmtId="0" fontId="94" fillId="28" borderId="72" xfId="359" applyFont="1" applyFill="1" applyBorder="1" applyAlignment="1" applyProtection="1">
      <alignment horizontal="center" vertical="center" wrapText="1"/>
      <protection hidden="1"/>
    </xf>
    <xf numFmtId="0" fontId="99" fillId="28" borderId="72" xfId="0" applyFont="1" applyFill="1" applyBorder="1" applyAlignment="1" applyProtection="1">
      <alignment horizontal="center" vertical="center"/>
      <protection hidden="1"/>
    </xf>
    <xf numFmtId="2" fontId="99" fillId="28" borderId="74" xfId="0" applyNumberFormat="1" applyFont="1" applyFill="1" applyBorder="1" applyAlignment="1" applyProtection="1">
      <alignment horizontal="center" vertical="center"/>
      <protection hidden="1"/>
    </xf>
    <xf numFmtId="188" fontId="99" fillId="28" borderId="72" xfId="359" applyNumberFormat="1" applyFont="1" applyFill="1" applyBorder="1" applyAlignment="1" applyProtection="1">
      <alignment horizontal="center" vertical="center"/>
      <protection hidden="1"/>
    </xf>
    <xf numFmtId="188" fontId="99" fillId="28" borderId="117" xfId="0" applyNumberFormat="1" applyFont="1" applyFill="1" applyBorder="1" applyAlignment="1" applyProtection="1">
      <alignment horizontal="center" vertical="center"/>
      <protection hidden="1"/>
    </xf>
    <xf numFmtId="0" fontId="13" fillId="30" borderId="0" xfId="0" applyFont="1" applyFill="1" applyProtection="1">
      <protection hidden="1"/>
    </xf>
    <xf numFmtId="0" fontId="94" fillId="28" borderId="72" xfId="359" applyFont="1" applyFill="1" applyBorder="1" applyAlignment="1" applyProtection="1">
      <alignment horizontal="center" vertical="center"/>
      <protection hidden="1"/>
    </xf>
    <xf numFmtId="0" fontId="94" fillId="28" borderId="72" xfId="359" applyFont="1" applyFill="1" applyBorder="1" applyAlignment="1" applyProtection="1">
      <alignment horizontal="center" vertical="top" wrapText="1"/>
      <protection hidden="1"/>
    </xf>
    <xf numFmtId="168" fontId="99" fillId="28" borderId="72" xfId="359" applyNumberFormat="1" applyFont="1" applyFill="1" applyBorder="1" applyAlignment="1" applyProtection="1">
      <alignment horizontal="center" vertical="center"/>
      <protection hidden="1"/>
    </xf>
    <xf numFmtId="190" fontId="99" fillId="28" borderId="117" xfId="0" applyNumberFormat="1" applyFont="1" applyFill="1" applyBorder="1" applyAlignment="1" applyProtection="1">
      <alignment horizontal="center" vertical="center"/>
      <protection hidden="1"/>
    </xf>
    <xf numFmtId="49" fontId="98" fillId="49" borderId="71" xfId="363" applyNumberFormat="1" applyFont="1" applyFill="1" applyBorder="1" applyAlignment="1" applyProtection="1">
      <alignment horizontal="center" vertical="center" wrapText="1"/>
      <protection hidden="1"/>
    </xf>
    <xf numFmtId="0" fontId="94" fillId="30" borderId="72" xfId="359" applyFont="1" applyFill="1" applyBorder="1" applyAlignment="1" applyProtection="1">
      <alignment horizontal="center" vertical="center" wrapText="1"/>
      <protection hidden="1"/>
    </xf>
    <xf numFmtId="0" fontId="99" fillId="30" borderId="72" xfId="0" applyFont="1" applyFill="1" applyBorder="1" applyAlignment="1" applyProtection="1">
      <alignment horizontal="center" vertical="center"/>
      <protection hidden="1"/>
    </xf>
    <xf numFmtId="2" fontId="99" fillId="30" borderId="74" xfId="0" applyNumberFormat="1" applyFont="1" applyFill="1" applyBorder="1" applyAlignment="1" applyProtection="1">
      <alignment horizontal="center" vertical="center"/>
      <protection hidden="1"/>
    </xf>
    <xf numFmtId="188" fontId="99" fillId="30" borderId="72" xfId="359" applyNumberFormat="1" applyFont="1" applyFill="1" applyBorder="1" applyAlignment="1" applyProtection="1">
      <alignment horizontal="center" vertical="center"/>
      <protection hidden="1"/>
    </xf>
    <xf numFmtId="188" fontId="99" fillId="30" borderId="117" xfId="0" applyNumberFormat="1" applyFont="1" applyFill="1" applyBorder="1" applyAlignment="1" applyProtection="1">
      <alignment horizontal="center" vertical="center"/>
      <protection hidden="1"/>
    </xf>
    <xf numFmtId="49" fontId="98" fillId="44" borderId="71" xfId="363" applyNumberFormat="1" applyFont="1" applyFill="1" applyBorder="1" applyAlignment="1" applyProtection="1">
      <alignment horizontal="center" vertical="center" wrapText="1"/>
      <protection hidden="1"/>
    </xf>
    <xf numFmtId="0" fontId="94" fillId="29" borderId="72" xfId="359" applyFont="1" applyFill="1" applyBorder="1" applyAlignment="1" applyProtection="1">
      <alignment horizontal="center" vertical="center" wrapText="1"/>
      <protection hidden="1"/>
    </xf>
    <xf numFmtId="0" fontId="99" fillId="29" borderId="72" xfId="0" applyFont="1" applyFill="1" applyBorder="1" applyAlignment="1" applyProtection="1">
      <alignment horizontal="center" vertical="center"/>
      <protection hidden="1"/>
    </xf>
    <xf numFmtId="2" fontId="99" fillId="29" borderId="74" xfId="0" applyNumberFormat="1" applyFont="1" applyFill="1" applyBorder="1" applyAlignment="1" applyProtection="1">
      <alignment horizontal="center" vertical="center"/>
      <protection hidden="1"/>
    </xf>
    <xf numFmtId="188" fontId="99" fillId="29" borderId="72" xfId="359" applyNumberFormat="1" applyFont="1" applyFill="1" applyBorder="1" applyAlignment="1" applyProtection="1">
      <alignment horizontal="center" vertical="center"/>
      <protection hidden="1"/>
    </xf>
    <xf numFmtId="188" fontId="99" fillId="29" borderId="117" xfId="0" applyNumberFormat="1" applyFont="1" applyFill="1" applyBorder="1" applyAlignment="1" applyProtection="1">
      <alignment horizontal="center" vertical="center"/>
      <protection hidden="1"/>
    </xf>
    <xf numFmtId="0" fontId="84" fillId="0" borderId="0" xfId="0" applyFont="1" applyAlignment="1" applyProtection="1">
      <alignment horizontal="center" vertical="center"/>
      <protection hidden="1"/>
    </xf>
    <xf numFmtId="0" fontId="94" fillId="29" borderId="72" xfId="359" applyFont="1" applyFill="1" applyBorder="1" applyAlignment="1" applyProtection="1">
      <alignment horizontal="center" vertical="center"/>
      <protection hidden="1"/>
    </xf>
    <xf numFmtId="0" fontId="94" fillId="29" borderId="72" xfId="359" applyFont="1" applyFill="1" applyBorder="1" applyAlignment="1" applyProtection="1">
      <alignment horizontal="center" vertical="top" wrapText="1"/>
      <protection hidden="1"/>
    </xf>
    <xf numFmtId="168" fontId="99" fillId="29" borderId="72" xfId="359" applyNumberFormat="1" applyFont="1" applyFill="1" applyBorder="1" applyAlignment="1" applyProtection="1">
      <alignment horizontal="center" vertical="center"/>
      <protection hidden="1"/>
    </xf>
    <xf numFmtId="190" fontId="99" fillId="29" borderId="117" xfId="0" applyNumberFormat="1" applyFont="1" applyFill="1" applyBorder="1" applyAlignment="1" applyProtection="1">
      <alignment horizontal="center" vertical="center"/>
      <protection hidden="1"/>
    </xf>
    <xf numFmtId="0" fontId="19" fillId="32" borderId="26" xfId="5" applyFill="1" applyBorder="1" applyAlignment="1" applyProtection="1">
      <alignment horizontal="center" vertical="center"/>
      <protection hidden="1"/>
    </xf>
    <xf numFmtId="0" fontId="66" fillId="0" borderId="28" xfId="431" applyFont="1" applyFill="1" applyBorder="1" applyAlignment="1" applyProtection="1">
      <alignment horizontal="justify" vertical="center" wrapText="1"/>
      <protection hidden="1"/>
    </xf>
    <xf numFmtId="0" fontId="66" fillId="30" borderId="28" xfId="361" applyNumberFormat="1" applyFont="1" applyFill="1" applyBorder="1" applyAlignment="1" applyProtection="1">
      <alignment horizontal="center" vertical="center"/>
      <protection hidden="1"/>
    </xf>
    <xf numFmtId="2" fontId="66" fillId="30" borderId="28" xfId="0" applyNumberFormat="1" applyFont="1" applyFill="1" applyBorder="1" applyAlignment="1" applyProtection="1">
      <alignment horizontal="center" vertical="center"/>
      <protection hidden="1"/>
    </xf>
    <xf numFmtId="188" fontId="66" fillId="38" borderId="28" xfId="359" applyNumberFormat="1" applyFont="1" applyFill="1" applyBorder="1" applyAlignment="1" applyProtection="1">
      <alignment horizontal="center" vertical="center"/>
      <protection hidden="1"/>
    </xf>
    <xf numFmtId="189" fontId="66" fillId="30" borderId="29" xfId="0" applyNumberFormat="1" applyFont="1" applyFill="1" applyBorder="1" applyAlignment="1" applyProtection="1">
      <alignment horizontal="center" vertical="center"/>
      <protection hidden="1"/>
    </xf>
    <xf numFmtId="0" fontId="66" fillId="0" borderId="28" xfId="431" applyFont="1" applyFill="1" applyBorder="1" applyAlignment="1" applyProtection="1">
      <alignment horizontal="justify" vertical="center"/>
      <protection hidden="1"/>
    </xf>
    <xf numFmtId="0" fontId="13" fillId="30" borderId="27" xfId="104" applyFill="1" applyBorder="1" applyAlignment="1" applyProtection="1">
      <alignment horizontal="center" vertical="center"/>
      <protection hidden="1"/>
    </xf>
    <xf numFmtId="42" fontId="84" fillId="0" borderId="27" xfId="434" applyFont="1" applyBorder="1" applyAlignment="1" applyProtection="1">
      <alignment horizontal="center" vertical="center"/>
      <protection hidden="1"/>
    </xf>
    <xf numFmtId="0" fontId="84" fillId="0" borderId="27" xfId="0" applyFont="1" applyBorder="1" applyAlignment="1" applyProtection="1">
      <alignment horizontal="center" vertical="center"/>
      <protection hidden="1"/>
    </xf>
    <xf numFmtId="189" fontId="84" fillId="0" borderId="27" xfId="434" applyNumberFormat="1" applyFont="1" applyBorder="1" applyAlignment="1" applyProtection="1">
      <alignment horizontal="center" vertical="center"/>
      <protection hidden="1"/>
    </xf>
    <xf numFmtId="0" fontId="66" fillId="0" borderId="28" xfId="431" applyFont="1" applyFill="1" applyBorder="1" applyAlignment="1" applyProtection="1">
      <alignment horizontal="justify" vertical="top" wrapText="1"/>
      <protection hidden="1"/>
    </xf>
    <xf numFmtId="168" fontId="66" fillId="38" borderId="28" xfId="359" applyNumberFormat="1" applyFont="1" applyFill="1" applyBorder="1" applyAlignment="1" applyProtection="1">
      <alignment horizontal="center" vertical="center"/>
      <protection hidden="1"/>
    </xf>
    <xf numFmtId="190" fontId="66" fillId="30" borderId="29" xfId="0" applyNumberFormat="1" applyFont="1" applyFill="1" applyBorder="1" applyAlignment="1" applyProtection="1">
      <alignment horizontal="center" vertical="center"/>
      <protection hidden="1"/>
    </xf>
    <xf numFmtId="0" fontId="19" fillId="30" borderId="26" xfId="5" applyFill="1" applyBorder="1" applyAlignment="1" applyProtection="1">
      <alignment horizontal="center" vertical="center"/>
      <protection hidden="1"/>
    </xf>
    <xf numFmtId="0" fontId="66" fillId="30" borderId="28" xfId="431" applyFont="1" applyFill="1" applyBorder="1" applyAlignment="1" applyProtection="1">
      <alignment horizontal="justify" vertical="center" wrapText="1"/>
      <protection hidden="1"/>
    </xf>
    <xf numFmtId="188" fontId="66" fillId="30" borderId="28" xfId="359" applyNumberFormat="1" applyFont="1" applyFill="1" applyBorder="1" applyAlignment="1" applyProtection="1">
      <alignment horizontal="center" vertical="center"/>
      <protection hidden="1"/>
    </xf>
    <xf numFmtId="189" fontId="84" fillId="0" borderId="27" xfId="0" applyNumberFormat="1" applyFont="1" applyBorder="1" applyAlignment="1" applyProtection="1">
      <alignment horizontal="center" vertical="center"/>
      <protection hidden="1"/>
    </xf>
    <xf numFmtId="0" fontId="13" fillId="30" borderId="2" xfId="104" applyFill="1" applyBorder="1" applyAlignment="1" applyProtection="1">
      <alignment horizontal="center" vertical="center"/>
      <protection hidden="1"/>
    </xf>
    <xf numFmtId="0" fontId="19" fillId="32" borderId="23" xfId="5" applyFill="1" applyBorder="1" applyAlignment="1" applyProtection="1">
      <alignment horizontal="center" vertical="center"/>
      <protection hidden="1"/>
    </xf>
    <xf numFmtId="0" fontId="66" fillId="0" borderId="24" xfId="431" applyFont="1" applyFill="1" applyBorder="1" applyAlignment="1" applyProtection="1">
      <alignment horizontal="justify" vertical="center" wrapText="1"/>
      <protection hidden="1"/>
    </xf>
    <xf numFmtId="0" fontId="66" fillId="30" borderId="24" xfId="361" applyNumberFormat="1" applyFont="1" applyFill="1" applyBorder="1" applyAlignment="1" applyProtection="1">
      <alignment horizontal="center" vertical="center"/>
      <protection hidden="1"/>
    </xf>
    <xf numFmtId="2" fontId="66" fillId="30" borderId="100" xfId="0" applyNumberFormat="1" applyFont="1" applyFill="1" applyBorder="1" applyAlignment="1" applyProtection="1">
      <alignment horizontal="center" vertical="center"/>
      <protection hidden="1"/>
    </xf>
    <xf numFmtId="188" fontId="66" fillId="38" borderId="24" xfId="359" applyNumberFormat="1" applyFont="1" applyFill="1" applyBorder="1" applyAlignment="1" applyProtection="1">
      <alignment horizontal="center" vertical="center"/>
      <protection hidden="1"/>
    </xf>
    <xf numFmtId="189" fontId="66" fillId="30" borderId="101" xfId="0" applyNumberFormat="1" applyFont="1" applyFill="1" applyBorder="1" applyAlignment="1" applyProtection="1">
      <alignment horizontal="center" vertical="center"/>
      <protection hidden="1"/>
    </xf>
    <xf numFmtId="0" fontId="66" fillId="0" borderId="24" xfId="431" applyFont="1" applyFill="1" applyBorder="1" applyAlignment="1" applyProtection="1">
      <alignment horizontal="justify" vertical="center"/>
      <protection hidden="1"/>
    </xf>
    <xf numFmtId="0" fontId="66" fillId="0" borderId="24" xfId="431" applyFont="1" applyFill="1" applyBorder="1" applyAlignment="1" applyProtection="1">
      <alignment horizontal="justify" vertical="top" wrapText="1"/>
      <protection hidden="1"/>
    </xf>
    <xf numFmtId="190" fontId="66" fillId="30" borderId="101" xfId="0" applyNumberFormat="1" applyFont="1" applyFill="1" applyBorder="1" applyAlignment="1" applyProtection="1">
      <alignment horizontal="center" vertical="center"/>
      <protection hidden="1"/>
    </xf>
    <xf numFmtId="0" fontId="19" fillId="30" borderId="23" xfId="5" applyFill="1" applyBorder="1" applyAlignment="1" applyProtection="1">
      <alignment horizontal="center" vertical="center"/>
      <protection hidden="1"/>
    </xf>
    <xf numFmtId="0" fontId="66" fillId="30" borderId="24" xfId="431" applyFont="1" applyFill="1" applyBorder="1" applyAlignment="1" applyProtection="1">
      <alignment horizontal="justify" vertical="center" wrapText="1"/>
      <protection hidden="1"/>
    </xf>
    <xf numFmtId="188" fontId="66" fillId="30" borderId="24" xfId="359" applyNumberFormat="1" applyFont="1" applyFill="1" applyBorder="1" applyAlignment="1" applyProtection="1">
      <alignment horizontal="center" vertical="center"/>
      <protection hidden="1"/>
    </xf>
    <xf numFmtId="188" fontId="99" fillId="0" borderId="0" xfId="0" applyNumberFormat="1" applyFont="1" applyFill="1" applyBorder="1" applyAlignment="1" applyProtection="1">
      <alignment horizontal="center" vertical="center"/>
      <protection hidden="1"/>
    </xf>
    <xf numFmtId="189" fontId="99" fillId="29" borderId="117" xfId="0" applyNumberFormat="1" applyFont="1" applyFill="1" applyBorder="1" applyAlignment="1" applyProtection="1">
      <alignment horizontal="center" vertical="center"/>
      <protection hidden="1"/>
    </xf>
    <xf numFmtId="2" fontId="66" fillId="0" borderId="28" xfId="0" applyNumberFormat="1" applyFont="1" applyFill="1" applyBorder="1" applyAlignment="1" applyProtection="1">
      <alignment horizontal="center" vertical="center"/>
      <protection hidden="1"/>
    </xf>
    <xf numFmtId="189" fontId="99" fillId="28" borderId="117" xfId="0" applyNumberFormat="1" applyFont="1" applyFill="1" applyBorder="1" applyAlignment="1" applyProtection="1">
      <alignment horizontal="center" vertical="center"/>
      <protection hidden="1"/>
    </xf>
    <xf numFmtId="0" fontId="19" fillId="32" borderId="30" xfId="5" applyFill="1" applyBorder="1" applyAlignment="1" applyProtection="1">
      <alignment horizontal="center" vertical="center"/>
      <protection hidden="1"/>
    </xf>
    <xf numFmtId="0" fontId="66" fillId="0" borderId="102" xfId="431" applyFont="1" applyFill="1" applyBorder="1" applyAlignment="1" applyProtection="1">
      <alignment horizontal="justify" vertical="center" wrapText="1"/>
      <protection hidden="1"/>
    </xf>
    <xf numFmtId="0" fontId="66" fillId="30" borderId="102" xfId="361" applyNumberFormat="1" applyFont="1" applyFill="1" applyBorder="1" applyAlignment="1" applyProtection="1">
      <alignment horizontal="center" vertical="center"/>
      <protection hidden="1"/>
    </xf>
    <xf numFmtId="2" fontId="66" fillId="30" borderId="102" xfId="0" applyNumberFormat="1" applyFont="1" applyFill="1" applyBorder="1" applyAlignment="1" applyProtection="1">
      <alignment horizontal="center" vertical="center"/>
      <protection hidden="1"/>
    </xf>
    <xf numFmtId="189" fontId="66" fillId="30" borderId="103" xfId="0" applyNumberFormat="1" applyFont="1" applyFill="1" applyBorder="1" applyAlignment="1" applyProtection="1">
      <alignment horizontal="center" vertical="center"/>
      <protection hidden="1"/>
    </xf>
    <xf numFmtId="0" fontId="66" fillId="0" borderId="102" xfId="431" applyFont="1" applyFill="1" applyBorder="1" applyAlignment="1" applyProtection="1">
      <alignment horizontal="justify" vertical="center"/>
      <protection hidden="1"/>
    </xf>
    <xf numFmtId="0" fontId="66" fillId="0" borderId="102" xfId="431" applyFont="1" applyFill="1" applyBorder="1" applyAlignment="1" applyProtection="1">
      <alignment horizontal="justify" vertical="top" wrapText="1"/>
      <protection hidden="1"/>
    </xf>
    <xf numFmtId="190" fontId="66" fillId="30" borderId="103" xfId="0" applyNumberFormat="1" applyFont="1" applyFill="1" applyBorder="1" applyAlignment="1" applyProtection="1">
      <alignment horizontal="center" vertical="center"/>
      <protection hidden="1"/>
    </xf>
    <xf numFmtId="0" fontId="19" fillId="30" borderId="30" xfId="5" applyFill="1" applyBorder="1" applyAlignment="1" applyProtection="1">
      <alignment horizontal="center" vertical="center"/>
      <protection hidden="1"/>
    </xf>
    <xf numFmtId="0" fontId="66" fillId="30" borderId="102" xfId="431" applyFont="1" applyFill="1" applyBorder="1" applyAlignment="1" applyProtection="1">
      <alignment horizontal="justify" vertical="center" wrapText="1"/>
      <protection hidden="1"/>
    </xf>
    <xf numFmtId="0" fontId="19" fillId="32" borderId="104" xfId="5" applyFill="1" applyBorder="1" applyAlignment="1" applyProtection="1">
      <alignment horizontal="center" vertical="center"/>
      <protection hidden="1"/>
    </xf>
    <xf numFmtId="0" fontId="66" fillId="0" borderId="31" xfId="431" applyFont="1" applyFill="1" applyBorder="1" applyAlignment="1" applyProtection="1">
      <alignment horizontal="justify" vertical="center" wrapText="1"/>
      <protection hidden="1"/>
    </xf>
    <xf numFmtId="0" fontId="66" fillId="30" borderId="31" xfId="361" applyNumberFormat="1" applyFont="1" applyFill="1" applyBorder="1" applyAlignment="1" applyProtection="1">
      <alignment horizontal="center" vertical="center"/>
      <protection hidden="1"/>
    </xf>
    <xf numFmtId="2" fontId="66" fillId="30" borderId="0" xfId="0" applyNumberFormat="1" applyFont="1" applyFill="1" applyBorder="1" applyAlignment="1" applyProtection="1">
      <alignment horizontal="center" vertical="center"/>
      <protection hidden="1"/>
    </xf>
    <xf numFmtId="189" fontId="66" fillId="30" borderId="92" xfId="0" applyNumberFormat="1" applyFont="1" applyFill="1" applyBorder="1" applyAlignment="1" applyProtection="1">
      <alignment horizontal="center" vertical="center"/>
      <protection hidden="1"/>
    </xf>
    <xf numFmtId="0" fontId="66" fillId="0" borderId="31" xfId="431" applyFont="1" applyFill="1" applyBorder="1" applyAlignment="1" applyProtection="1">
      <alignment horizontal="justify" vertical="center"/>
      <protection hidden="1"/>
    </xf>
    <xf numFmtId="0" fontId="66" fillId="0" borderId="31" xfId="431" applyFont="1" applyFill="1" applyBorder="1" applyAlignment="1" applyProtection="1">
      <alignment horizontal="justify" vertical="top" wrapText="1"/>
      <protection hidden="1"/>
    </xf>
    <xf numFmtId="190" fontId="66" fillId="30" borderId="92" xfId="0" applyNumberFormat="1" applyFont="1" applyFill="1" applyBorder="1" applyAlignment="1" applyProtection="1">
      <alignment horizontal="center" vertical="center"/>
      <protection hidden="1"/>
    </xf>
    <xf numFmtId="0" fontId="19" fillId="30" borderId="104" xfId="5" applyFill="1" applyBorder="1" applyAlignment="1" applyProtection="1">
      <alignment horizontal="center" vertical="center"/>
      <protection hidden="1"/>
    </xf>
    <xf numFmtId="0" fontId="66" fillId="30" borderId="31" xfId="431" applyFont="1" applyFill="1" applyBorder="1" applyAlignment="1" applyProtection="1">
      <alignment horizontal="justify" vertical="center" wrapText="1"/>
      <protection hidden="1"/>
    </xf>
    <xf numFmtId="49" fontId="98" fillId="0" borderId="71" xfId="363" applyNumberFormat="1" applyFont="1" applyFill="1" applyBorder="1" applyAlignment="1" applyProtection="1">
      <alignment horizontal="center" vertical="center" wrapText="1"/>
      <protection hidden="1"/>
    </xf>
    <xf numFmtId="0" fontId="94" fillId="0" borderId="72" xfId="359" applyFont="1" applyFill="1" applyBorder="1" applyAlignment="1" applyProtection="1">
      <alignment horizontal="center" vertical="center" wrapText="1"/>
      <protection hidden="1"/>
    </xf>
    <xf numFmtId="0" fontId="99" fillId="0" borderId="72" xfId="0" applyFont="1" applyFill="1" applyBorder="1" applyAlignment="1" applyProtection="1">
      <alignment horizontal="center" vertical="center"/>
      <protection hidden="1"/>
    </xf>
    <xf numFmtId="2" fontId="99" fillId="0" borderId="74" xfId="0" applyNumberFormat="1" applyFont="1" applyFill="1" applyBorder="1" applyAlignment="1" applyProtection="1">
      <alignment horizontal="center" vertical="center"/>
      <protection hidden="1"/>
    </xf>
    <xf numFmtId="188" fontId="99" fillId="0" borderId="72" xfId="359" applyNumberFormat="1" applyFont="1" applyFill="1" applyBorder="1" applyAlignment="1" applyProtection="1">
      <alignment horizontal="center" vertical="center"/>
      <protection hidden="1"/>
    </xf>
    <xf numFmtId="188" fontId="99" fillId="0" borderId="117" xfId="0" applyNumberFormat="1" applyFont="1" applyFill="1" applyBorder="1" applyAlignment="1" applyProtection="1">
      <alignment horizontal="center" vertical="center"/>
      <protection hidden="1"/>
    </xf>
    <xf numFmtId="0" fontId="84" fillId="0" borderId="0" xfId="0" applyFont="1" applyFill="1" applyAlignment="1" applyProtection="1">
      <alignment horizontal="center" vertical="center"/>
      <protection hidden="1"/>
    </xf>
    <xf numFmtId="0" fontId="94" fillId="0" borderId="72" xfId="359" applyFont="1" applyFill="1" applyBorder="1" applyAlignment="1" applyProtection="1">
      <alignment horizontal="center" vertical="center"/>
      <protection hidden="1"/>
    </xf>
    <xf numFmtId="0" fontId="94" fillId="0" borderId="72" xfId="359" applyFont="1" applyFill="1" applyBorder="1" applyAlignment="1" applyProtection="1">
      <alignment horizontal="center" vertical="top" wrapText="1"/>
      <protection hidden="1"/>
    </xf>
    <xf numFmtId="168" fontId="99" fillId="0" borderId="72" xfId="359" applyNumberFormat="1" applyFont="1" applyFill="1" applyBorder="1" applyAlignment="1" applyProtection="1">
      <alignment horizontal="center" vertical="center"/>
      <protection hidden="1"/>
    </xf>
    <xf numFmtId="190" fontId="99" fillId="0" borderId="117" xfId="0" applyNumberFormat="1" applyFont="1" applyFill="1" applyBorder="1" applyAlignment="1" applyProtection="1">
      <alignment horizontal="center" vertical="center"/>
      <protection hidden="1"/>
    </xf>
    <xf numFmtId="189" fontId="99" fillId="0" borderId="117" xfId="0" applyNumberFormat="1" applyFont="1" applyFill="1" applyBorder="1" applyAlignment="1" applyProtection="1">
      <alignment horizontal="center" vertical="center"/>
      <protection hidden="1"/>
    </xf>
    <xf numFmtId="49" fontId="98" fillId="30" borderId="71" xfId="363" applyNumberFormat="1" applyFont="1" applyFill="1" applyBorder="1" applyAlignment="1" applyProtection="1">
      <alignment horizontal="center" vertical="center" wrapText="1"/>
      <protection hidden="1"/>
    </xf>
    <xf numFmtId="0" fontId="66" fillId="0" borderId="28" xfId="361" applyNumberFormat="1" applyFont="1" applyFill="1" applyBorder="1" applyAlignment="1" applyProtection="1">
      <alignment horizontal="center" vertical="center"/>
      <protection hidden="1"/>
    </xf>
    <xf numFmtId="189" fontId="66" fillId="0" borderId="29" xfId="0" applyNumberFormat="1" applyFont="1" applyFill="1" applyBorder="1" applyAlignment="1" applyProtection="1">
      <alignment horizontal="center" vertical="center"/>
      <protection hidden="1"/>
    </xf>
    <xf numFmtId="190" fontId="66" fillId="0" borderId="29" xfId="0" applyNumberFormat="1" applyFont="1" applyFill="1" applyBorder="1" applyAlignment="1" applyProtection="1">
      <alignment horizontal="center" vertical="center"/>
      <protection hidden="1"/>
    </xf>
    <xf numFmtId="0" fontId="66" fillId="0" borderId="31" xfId="361" applyNumberFormat="1" applyFont="1" applyFill="1" applyBorder="1" applyAlignment="1" applyProtection="1">
      <alignment horizontal="center" vertical="center"/>
      <protection hidden="1"/>
    </xf>
    <xf numFmtId="2" fontId="66" fillId="0" borderId="0" xfId="0" applyNumberFormat="1" applyFont="1" applyFill="1" applyBorder="1" applyAlignment="1" applyProtection="1">
      <alignment horizontal="center" vertical="center"/>
      <protection hidden="1"/>
    </xf>
    <xf numFmtId="189" fontId="66" fillId="0" borderId="92" xfId="0" applyNumberFormat="1" applyFont="1" applyFill="1" applyBorder="1" applyAlignment="1" applyProtection="1">
      <alignment horizontal="center" vertical="center"/>
      <protection hidden="1"/>
    </xf>
    <xf numFmtId="190" fontId="66" fillId="0" borderId="92" xfId="0" applyNumberFormat="1" applyFont="1" applyFill="1" applyBorder="1" applyAlignment="1" applyProtection="1">
      <alignment horizontal="center" vertical="center"/>
      <protection hidden="1"/>
    </xf>
    <xf numFmtId="0" fontId="19" fillId="32" borderId="105" xfId="5" applyFill="1" applyBorder="1" applyAlignment="1" applyProtection="1">
      <alignment horizontal="center" vertical="center"/>
      <protection hidden="1"/>
    </xf>
    <xf numFmtId="0" fontId="66" fillId="0" borderId="102" xfId="361" applyNumberFormat="1" applyFont="1" applyFill="1" applyBorder="1" applyAlignment="1" applyProtection="1">
      <alignment horizontal="center" vertical="center"/>
      <protection hidden="1"/>
    </xf>
    <xf numFmtId="2" fontId="66" fillId="0" borderId="106" xfId="0" applyNumberFormat="1" applyFont="1" applyFill="1" applyBorder="1" applyAlignment="1" applyProtection="1">
      <alignment horizontal="center" vertical="center"/>
      <protection hidden="1"/>
    </xf>
    <xf numFmtId="189" fontId="66" fillId="0" borderId="107" xfId="0" applyNumberFormat="1" applyFont="1" applyFill="1" applyBorder="1" applyAlignment="1" applyProtection="1">
      <alignment horizontal="center" vertical="center"/>
      <protection hidden="1"/>
    </xf>
    <xf numFmtId="190" fontId="66" fillId="0" borderId="107" xfId="0" applyNumberFormat="1" applyFont="1" applyFill="1" applyBorder="1" applyAlignment="1" applyProtection="1">
      <alignment horizontal="center" vertical="center"/>
      <protection hidden="1"/>
    </xf>
    <xf numFmtId="0" fontId="19" fillId="30" borderId="105" xfId="5" applyFill="1" applyBorder="1" applyAlignment="1" applyProtection="1">
      <alignment horizontal="center" vertical="center"/>
      <protection hidden="1"/>
    </xf>
    <xf numFmtId="2" fontId="66" fillId="30" borderId="106" xfId="0" applyNumberFormat="1" applyFont="1" applyFill="1" applyBorder="1" applyAlignment="1" applyProtection="1">
      <alignment horizontal="center" vertical="center"/>
      <protection hidden="1"/>
    </xf>
    <xf numFmtId="189" fontId="66" fillId="30" borderId="107" xfId="0" applyNumberFormat="1" applyFont="1" applyFill="1" applyBorder="1" applyAlignment="1" applyProtection="1">
      <alignment horizontal="center" vertical="center"/>
      <protection hidden="1"/>
    </xf>
    <xf numFmtId="189" fontId="66" fillId="30" borderId="32" xfId="0" applyNumberFormat="1" applyFont="1" applyFill="1" applyBorder="1" applyAlignment="1" applyProtection="1">
      <alignment horizontal="center" vertical="center"/>
      <protection hidden="1"/>
    </xf>
    <xf numFmtId="190" fontId="66" fillId="30" borderId="32" xfId="0" applyNumberFormat="1" applyFont="1" applyFill="1" applyBorder="1" applyAlignment="1" applyProtection="1">
      <alignment horizontal="center" vertical="center"/>
      <protection hidden="1"/>
    </xf>
    <xf numFmtId="49" fontId="98" fillId="42" borderId="104" xfId="363" applyNumberFormat="1" applyFont="1" applyFill="1" applyBorder="1" applyAlignment="1" applyProtection="1">
      <alignment horizontal="center" vertical="center" wrapText="1"/>
      <protection hidden="1"/>
    </xf>
    <xf numFmtId="0" fontId="94" fillId="28" borderId="108" xfId="359" applyFont="1" applyFill="1" applyBorder="1" applyAlignment="1" applyProtection="1">
      <alignment horizontal="center" vertical="center" wrapText="1"/>
      <protection hidden="1"/>
    </xf>
    <xf numFmtId="0" fontId="99" fillId="28" borderId="109" xfId="0" applyFont="1" applyFill="1" applyBorder="1" applyAlignment="1" applyProtection="1">
      <alignment horizontal="center" vertical="center"/>
      <protection hidden="1"/>
    </xf>
    <xf numFmtId="2" fontId="99" fillId="28" borderId="22" xfId="0" applyNumberFormat="1" applyFont="1" applyFill="1" applyBorder="1" applyAlignment="1" applyProtection="1">
      <alignment horizontal="center" vertical="center"/>
      <protection hidden="1"/>
    </xf>
    <xf numFmtId="188" fontId="99" fillId="28" borderId="108" xfId="359" applyNumberFormat="1" applyFont="1" applyFill="1" applyBorder="1" applyAlignment="1" applyProtection="1">
      <alignment horizontal="center" vertical="center"/>
      <protection hidden="1"/>
    </xf>
    <xf numFmtId="196" fontId="92" fillId="28" borderId="110" xfId="432" applyNumberFormat="1" applyFont="1" applyFill="1" applyBorder="1" applyAlignment="1" applyProtection="1">
      <alignment horizontal="center" vertical="center" wrapText="1"/>
      <protection hidden="1"/>
    </xf>
    <xf numFmtId="0" fontId="94" fillId="28" borderId="108" xfId="359" applyFont="1" applyFill="1" applyBorder="1" applyAlignment="1" applyProtection="1">
      <alignment horizontal="center" vertical="center"/>
      <protection hidden="1"/>
    </xf>
    <xf numFmtId="196" fontId="92" fillId="0" borderId="0" xfId="432" applyNumberFormat="1" applyFont="1" applyFill="1" applyBorder="1" applyAlignment="1" applyProtection="1">
      <alignment horizontal="center" vertical="center" wrapText="1"/>
      <protection hidden="1"/>
    </xf>
    <xf numFmtId="0" fontId="94" fillId="28" borderId="108" xfId="359" applyFont="1" applyFill="1" applyBorder="1" applyAlignment="1" applyProtection="1">
      <alignment horizontal="center" vertical="top" wrapText="1"/>
      <protection hidden="1"/>
    </xf>
    <xf numFmtId="168" fontId="99" fillId="28" borderId="108" xfId="359" applyNumberFormat="1" applyFont="1" applyFill="1" applyBorder="1" applyAlignment="1" applyProtection="1">
      <alignment horizontal="center" vertical="center"/>
      <protection hidden="1"/>
    </xf>
    <xf numFmtId="190" fontId="92" fillId="28" borderId="110" xfId="432" applyNumberFormat="1" applyFont="1" applyFill="1" applyBorder="1" applyAlignment="1" applyProtection="1">
      <alignment horizontal="center" vertical="center" wrapText="1"/>
      <protection hidden="1"/>
    </xf>
    <xf numFmtId="189" fontId="92" fillId="28" borderId="110" xfId="432" applyNumberFormat="1" applyFont="1" applyFill="1" applyBorder="1" applyAlignment="1" applyProtection="1">
      <alignment horizontal="center" vertical="center" wrapText="1"/>
      <protection hidden="1"/>
    </xf>
    <xf numFmtId="49" fontId="98" fillId="49" borderId="104" xfId="363" applyNumberFormat="1" applyFont="1" applyFill="1" applyBorder="1" applyAlignment="1" applyProtection="1">
      <alignment horizontal="center" vertical="center" wrapText="1"/>
      <protection hidden="1"/>
    </xf>
    <xf numFmtId="0" fontId="94" fillId="30" borderId="108" xfId="359" applyFont="1" applyFill="1" applyBorder="1" applyAlignment="1" applyProtection="1">
      <alignment horizontal="center" vertical="center" wrapText="1"/>
      <protection hidden="1"/>
    </xf>
    <xf numFmtId="0" fontId="99" fillId="30" borderId="109" xfId="0" applyFont="1" applyFill="1" applyBorder="1" applyAlignment="1" applyProtection="1">
      <alignment horizontal="center" vertical="center"/>
      <protection hidden="1"/>
    </xf>
    <xf numFmtId="2" fontId="99" fillId="30" borderId="22" xfId="0" applyNumberFormat="1" applyFont="1" applyFill="1" applyBorder="1" applyAlignment="1" applyProtection="1">
      <alignment horizontal="center" vertical="center"/>
      <protection hidden="1"/>
    </xf>
    <xf numFmtId="188" fontId="99" fillId="30" borderId="108" xfId="359" applyNumberFormat="1" applyFont="1" applyFill="1" applyBorder="1" applyAlignment="1" applyProtection="1">
      <alignment horizontal="center" vertical="center"/>
      <protection hidden="1"/>
    </xf>
    <xf numFmtId="196" fontId="92" fillId="30" borderId="110" xfId="432" applyNumberFormat="1" applyFont="1" applyFill="1" applyBorder="1" applyAlignment="1" applyProtection="1">
      <alignment horizontal="center" vertical="center" wrapText="1"/>
      <protection hidden="1"/>
    </xf>
    <xf numFmtId="49" fontId="98" fillId="45" borderId="71" xfId="363" applyNumberFormat="1" applyFont="1" applyFill="1" applyBorder="1" applyAlignment="1" applyProtection="1">
      <alignment horizontal="center" vertical="center" wrapText="1"/>
      <protection hidden="1"/>
    </xf>
    <xf numFmtId="0" fontId="94" fillId="46" borderId="72" xfId="359" applyFont="1" applyFill="1" applyBorder="1" applyAlignment="1" applyProtection="1">
      <alignment horizontal="center" vertical="center" wrapText="1"/>
      <protection hidden="1"/>
    </xf>
    <xf numFmtId="0" fontId="99" fillId="46" borderId="73" xfId="0" applyFont="1" applyFill="1" applyBorder="1" applyAlignment="1" applyProtection="1">
      <alignment horizontal="center" vertical="center"/>
      <protection hidden="1"/>
    </xf>
    <xf numFmtId="2" fontId="99" fillId="46" borderId="74" xfId="0" applyNumberFormat="1" applyFont="1" applyFill="1" applyBorder="1" applyAlignment="1" applyProtection="1">
      <alignment horizontal="center" vertical="center"/>
      <protection hidden="1"/>
    </xf>
    <xf numFmtId="188" fontId="99" fillId="46" borderId="74" xfId="359" applyNumberFormat="1" applyFont="1" applyFill="1" applyBorder="1" applyAlignment="1" applyProtection="1">
      <alignment horizontal="center" vertical="center"/>
      <protection hidden="1"/>
    </xf>
    <xf numFmtId="188" fontId="99" fillId="46" borderId="117" xfId="0" applyNumberFormat="1" applyFont="1" applyFill="1" applyBorder="1" applyAlignment="1" applyProtection="1">
      <alignment horizontal="center" vertical="center"/>
      <protection hidden="1"/>
    </xf>
    <xf numFmtId="0" fontId="94" fillId="46" borderId="72" xfId="359" applyFont="1" applyFill="1" applyBorder="1" applyAlignment="1" applyProtection="1">
      <alignment horizontal="center" vertical="center"/>
      <protection hidden="1"/>
    </xf>
    <xf numFmtId="0" fontId="94" fillId="46" borderId="72" xfId="359" applyFont="1" applyFill="1" applyBorder="1" applyAlignment="1" applyProtection="1">
      <alignment horizontal="center" vertical="top" wrapText="1"/>
      <protection hidden="1"/>
    </xf>
    <xf numFmtId="168" fontId="99" fillId="46" borderId="74" xfId="359" applyNumberFormat="1" applyFont="1" applyFill="1" applyBorder="1" applyAlignment="1" applyProtection="1">
      <alignment horizontal="center" vertical="center"/>
      <protection hidden="1"/>
    </xf>
    <xf numFmtId="190" fontId="99" fillId="46" borderId="117" xfId="0" applyNumberFormat="1" applyFont="1" applyFill="1" applyBorder="1" applyAlignment="1" applyProtection="1">
      <alignment horizontal="center" vertical="center"/>
      <protection hidden="1"/>
    </xf>
    <xf numFmtId="189" fontId="99" fillId="46" borderId="117" xfId="0" applyNumberFormat="1" applyFont="1" applyFill="1" applyBorder="1" applyAlignment="1" applyProtection="1">
      <alignment horizontal="center" vertical="center"/>
      <protection hidden="1"/>
    </xf>
    <xf numFmtId="0" fontId="99" fillId="30" borderId="73" xfId="0" applyFont="1" applyFill="1" applyBorder="1" applyAlignment="1" applyProtection="1">
      <alignment horizontal="center" vertical="center"/>
      <protection hidden="1"/>
    </xf>
    <xf numFmtId="188" fontId="99" fillId="30" borderId="74" xfId="359" applyNumberFormat="1" applyFont="1" applyFill="1" applyBorder="1" applyAlignment="1" applyProtection="1">
      <alignment horizontal="center" vertical="center"/>
      <protection hidden="1"/>
    </xf>
    <xf numFmtId="190" fontId="66" fillId="30" borderId="107" xfId="0" applyNumberFormat="1" applyFont="1" applyFill="1" applyBorder="1" applyAlignment="1" applyProtection="1">
      <alignment horizontal="center" vertical="center"/>
      <protection hidden="1"/>
    </xf>
    <xf numFmtId="0" fontId="93" fillId="46" borderId="104" xfId="0" applyFont="1" applyFill="1" applyBorder="1" applyAlignment="1" applyProtection="1">
      <alignment horizontal="center" vertical="center"/>
      <protection hidden="1"/>
    </xf>
    <xf numFmtId="0" fontId="92" fillId="46" borderId="22" xfId="0" applyFont="1" applyFill="1" applyBorder="1" applyAlignment="1" applyProtection="1">
      <alignment horizontal="center" vertical="center" wrapText="1"/>
      <protection hidden="1"/>
    </xf>
    <xf numFmtId="0" fontId="93" fillId="46" borderId="111" xfId="0" applyFont="1" applyFill="1" applyBorder="1" applyAlignment="1" applyProtection="1">
      <alignment horizontal="center" vertical="center"/>
      <protection hidden="1"/>
    </xf>
    <xf numFmtId="4" fontId="93" fillId="46" borderId="22" xfId="0" applyNumberFormat="1" applyFont="1" applyFill="1" applyBorder="1" applyAlignment="1" applyProtection="1">
      <alignment horizontal="center" vertical="center"/>
      <protection hidden="1"/>
    </xf>
    <xf numFmtId="3" fontId="93" fillId="46" borderId="112" xfId="0" applyNumberFormat="1" applyFont="1" applyFill="1" applyBorder="1" applyAlignment="1" applyProtection="1">
      <alignment horizontal="center" vertical="center" wrapText="1"/>
      <protection hidden="1"/>
    </xf>
    <xf numFmtId="196" fontId="92" fillId="46" borderId="110" xfId="432" applyNumberFormat="1" applyFont="1" applyFill="1" applyBorder="1" applyAlignment="1" applyProtection="1">
      <alignment horizontal="center" vertical="center" wrapText="1"/>
      <protection hidden="1"/>
    </xf>
    <xf numFmtId="0" fontId="92" fillId="46" borderId="22" xfId="0" applyFont="1" applyFill="1" applyBorder="1" applyAlignment="1" applyProtection="1">
      <alignment horizontal="center" vertical="center"/>
      <protection hidden="1"/>
    </xf>
    <xf numFmtId="0" fontId="92" fillId="46" borderId="22" xfId="0" applyFont="1" applyFill="1" applyBorder="1" applyAlignment="1" applyProtection="1">
      <alignment horizontal="center" vertical="top" wrapText="1"/>
      <protection hidden="1"/>
    </xf>
    <xf numFmtId="168" fontId="93" fillId="46" borderId="112" xfId="0" applyNumberFormat="1" applyFont="1" applyFill="1" applyBorder="1" applyAlignment="1" applyProtection="1">
      <alignment horizontal="center" vertical="center" wrapText="1"/>
      <protection hidden="1"/>
    </xf>
    <xf numFmtId="190" fontId="92" fillId="46" borderId="110" xfId="432" applyNumberFormat="1" applyFont="1" applyFill="1" applyBorder="1" applyAlignment="1" applyProtection="1">
      <alignment horizontal="center" vertical="center" wrapText="1"/>
      <protection hidden="1"/>
    </xf>
    <xf numFmtId="189" fontId="92" fillId="46" borderId="110" xfId="432" applyNumberFormat="1" applyFont="1" applyFill="1" applyBorder="1" applyAlignment="1" applyProtection="1">
      <alignment horizontal="center" vertical="center" wrapText="1"/>
      <protection hidden="1"/>
    </xf>
    <xf numFmtId="0" fontId="93" fillId="30" borderId="104" xfId="0" applyFont="1" applyFill="1" applyBorder="1" applyAlignment="1" applyProtection="1">
      <alignment horizontal="center" vertical="center"/>
      <protection hidden="1"/>
    </xf>
    <xf numFmtId="0" fontId="92" fillId="30" borderId="22" xfId="0" applyFont="1" applyFill="1" applyBorder="1" applyAlignment="1" applyProtection="1">
      <alignment horizontal="center" vertical="center" wrapText="1"/>
      <protection hidden="1"/>
    </xf>
    <xf numFmtId="0" fontId="93" fillId="30" borderId="111" xfId="0" applyFont="1" applyFill="1" applyBorder="1" applyAlignment="1" applyProtection="1">
      <alignment horizontal="center" vertical="center"/>
      <protection hidden="1"/>
    </xf>
    <xf numFmtId="4" fontId="93" fillId="30" borderId="22" xfId="0" applyNumberFormat="1" applyFont="1" applyFill="1" applyBorder="1" applyAlignment="1" applyProtection="1">
      <alignment horizontal="center" vertical="center"/>
      <protection hidden="1"/>
    </xf>
    <xf numFmtId="3" fontId="93" fillId="30" borderId="112" xfId="0" applyNumberFormat="1" applyFont="1" applyFill="1" applyBorder="1" applyAlignment="1" applyProtection="1">
      <alignment horizontal="center" vertical="center" wrapText="1"/>
      <protection hidden="1"/>
    </xf>
    <xf numFmtId="49" fontId="98" fillId="47" borderId="71" xfId="363" applyNumberFormat="1" applyFont="1" applyFill="1" applyBorder="1" applyAlignment="1" applyProtection="1">
      <alignment horizontal="center" vertical="center" wrapText="1"/>
      <protection hidden="1"/>
    </xf>
    <xf numFmtId="0" fontId="94" fillId="48" borderId="72" xfId="359" applyFont="1" applyFill="1" applyBorder="1" applyAlignment="1" applyProtection="1">
      <alignment horizontal="center" vertical="center" wrapText="1"/>
      <protection hidden="1"/>
    </xf>
    <xf numFmtId="0" fontId="99" fillId="48" borderId="73" xfId="0" applyFont="1" applyFill="1" applyBorder="1" applyAlignment="1" applyProtection="1">
      <alignment horizontal="center" vertical="center"/>
      <protection hidden="1"/>
    </xf>
    <xf numFmtId="2" fontId="99" fillId="48" borderId="74" xfId="0" applyNumberFormat="1" applyFont="1" applyFill="1" applyBorder="1" applyAlignment="1" applyProtection="1">
      <alignment horizontal="center" vertical="center"/>
      <protection hidden="1"/>
    </xf>
    <xf numFmtId="188" fontId="99" fillId="48" borderId="74" xfId="359" applyNumberFormat="1" applyFont="1" applyFill="1" applyBorder="1" applyAlignment="1" applyProtection="1">
      <alignment horizontal="center" vertical="center"/>
      <protection hidden="1"/>
    </xf>
    <xf numFmtId="188" fontId="99" fillId="48" borderId="117" xfId="0" applyNumberFormat="1" applyFont="1" applyFill="1" applyBorder="1" applyAlignment="1" applyProtection="1">
      <alignment horizontal="center" vertical="center"/>
      <protection hidden="1"/>
    </xf>
    <xf numFmtId="0" fontId="94" fillId="48" borderId="72" xfId="359" applyFont="1" applyFill="1" applyBorder="1" applyAlignment="1" applyProtection="1">
      <alignment horizontal="center" vertical="center"/>
      <protection hidden="1"/>
    </xf>
    <xf numFmtId="0" fontId="94" fillId="48" borderId="72" xfId="359" applyFont="1" applyFill="1" applyBorder="1" applyAlignment="1" applyProtection="1">
      <alignment horizontal="center" vertical="top" wrapText="1"/>
      <protection hidden="1"/>
    </xf>
    <xf numFmtId="168" fontId="99" fillId="48" borderId="74" xfId="359" applyNumberFormat="1" applyFont="1" applyFill="1" applyBorder="1" applyAlignment="1" applyProtection="1">
      <alignment horizontal="center" vertical="center"/>
      <protection hidden="1"/>
    </xf>
    <xf numFmtId="190" fontId="99" fillId="48" borderId="117" xfId="0" applyNumberFormat="1" applyFont="1" applyFill="1" applyBorder="1" applyAlignment="1" applyProtection="1">
      <alignment horizontal="center" vertical="center"/>
      <protection hidden="1"/>
    </xf>
    <xf numFmtId="189" fontId="99" fillId="48" borderId="117" xfId="0" applyNumberFormat="1" applyFont="1" applyFill="1" applyBorder="1" applyAlignment="1" applyProtection="1">
      <alignment horizontal="center" vertical="center"/>
      <protection hidden="1"/>
    </xf>
    <xf numFmtId="0" fontId="93" fillId="48" borderId="104" xfId="0" applyFont="1" applyFill="1" applyBorder="1" applyAlignment="1" applyProtection="1">
      <alignment horizontal="center" vertical="center"/>
      <protection hidden="1"/>
    </xf>
    <xf numFmtId="0" fontId="92" fillId="48" borderId="22" xfId="0" applyFont="1" applyFill="1" applyBorder="1" applyAlignment="1" applyProtection="1">
      <alignment horizontal="center" vertical="center" wrapText="1"/>
      <protection hidden="1"/>
    </xf>
    <xf numFmtId="0" fontId="93" fillId="48" borderId="111" xfId="0" applyFont="1" applyFill="1" applyBorder="1" applyAlignment="1" applyProtection="1">
      <alignment horizontal="center" vertical="center"/>
      <protection hidden="1"/>
    </xf>
    <xf numFmtId="4" fontId="93" fillId="48" borderId="22" xfId="0" applyNumberFormat="1" applyFont="1" applyFill="1" applyBorder="1" applyAlignment="1" applyProtection="1">
      <alignment horizontal="center" vertical="center"/>
      <protection hidden="1"/>
    </xf>
    <xf numFmtId="3" fontId="93" fillId="48" borderId="112" xfId="0" applyNumberFormat="1" applyFont="1" applyFill="1" applyBorder="1" applyAlignment="1" applyProtection="1">
      <alignment horizontal="center" vertical="center" wrapText="1"/>
      <protection hidden="1"/>
    </xf>
    <xf numFmtId="196" fontId="92" fillId="48" borderId="110" xfId="432" applyNumberFormat="1" applyFont="1" applyFill="1" applyBorder="1" applyAlignment="1" applyProtection="1">
      <alignment horizontal="center" vertical="center" wrapText="1"/>
      <protection hidden="1"/>
    </xf>
    <xf numFmtId="0" fontId="92" fillId="48" borderId="22" xfId="0" applyFont="1" applyFill="1" applyBorder="1" applyAlignment="1" applyProtection="1">
      <alignment horizontal="center" vertical="center"/>
      <protection hidden="1"/>
    </xf>
    <xf numFmtId="196" fontId="67" fillId="38" borderId="27" xfId="432" applyNumberFormat="1" applyFont="1" applyFill="1" applyBorder="1" applyAlignment="1" applyProtection="1">
      <alignment horizontal="center" vertical="center" wrapText="1"/>
      <protection hidden="1"/>
    </xf>
    <xf numFmtId="0" fontId="110" fillId="38" borderId="27" xfId="0" applyFont="1" applyFill="1" applyBorder="1" applyAlignment="1" applyProtection="1">
      <alignment horizontal="center" vertical="center"/>
      <protection hidden="1"/>
    </xf>
    <xf numFmtId="0" fontId="92" fillId="48" borderId="22" xfId="0" applyFont="1" applyFill="1" applyBorder="1" applyAlignment="1" applyProtection="1">
      <alignment horizontal="center" vertical="top" wrapText="1"/>
      <protection hidden="1"/>
    </xf>
    <xf numFmtId="168" fontId="93" fillId="48" borderId="112" xfId="0" applyNumberFormat="1" applyFont="1" applyFill="1" applyBorder="1" applyAlignment="1" applyProtection="1">
      <alignment horizontal="center" vertical="center" wrapText="1"/>
      <protection hidden="1"/>
    </xf>
    <xf numFmtId="190" fontId="92" fillId="48" borderId="110" xfId="432" applyNumberFormat="1" applyFont="1" applyFill="1" applyBorder="1" applyAlignment="1" applyProtection="1">
      <alignment horizontal="center" vertical="center" wrapText="1"/>
      <protection hidden="1"/>
    </xf>
    <xf numFmtId="0" fontId="60" fillId="28" borderId="85" xfId="0" applyFont="1" applyFill="1" applyBorder="1" applyAlignment="1" applyProtection="1">
      <alignment vertical="center"/>
      <protection hidden="1"/>
    </xf>
    <xf numFmtId="188" fontId="104" fillId="28" borderId="115" xfId="0" applyNumberFormat="1" applyFont="1" applyFill="1" applyBorder="1" applyAlignment="1" applyProtection="1">
      <alignment horizontal="center"/>
      <protection hidden="1"/>
    </xf>
    <xf numFmtId="188" fontId="104" fillId="0" borderId="0" xfId="0" applyNumberFormat="1" applyFont="1" applyFill="1" applyBorder="1" applyAlignment="1" applyProtection="1">
      <alignment horizontal="center"/>
      <protection hidden="1"/>
    </xf>
    <xf numFmtId="168" fontId="60" fillId="28" borderId="85" xfId="0" applyNumberFormat="1" applyFont="1" applyFill="1" applyBorder="1" applyAlignment="1" applyProtection="1">
      <alignment vertical="center"/>
      <protection hidden="1"/>
    </xf>
    <xf numFmtId="190" fontId="104" fillId="28" borderId="115" xfId="0" applyNumberFormat="1" applyFont="1" applyFill="1" applyBorder="1" applyAlignment="1" applyProtection="1">
      <alignment horizontal="center"/>
      <protection hidden="1"/>
    </xf>
    <xf numFmtId="188" fontId="104" fillId="28" borderId="115" xfId="0" applyNumberFormat="1" applyFont="1" applyFill="1" applyBorder="1" applyAlignment="1" applyProtection="1">
      <alignment horizontal="center" vertical="center"/>
      <protection hidden="1"/>
    </xf>
    <xf numFmtId="0" fontId="60" fillId="30" borderId="85" xfId="0" applyFont="1" applyFill="1" applyBorder="1" applyAlignment="1" applyProtection="1">
      <alignment vertical="center"/>
      <protection hidden="1"/>
    </xf>
    <xf numFmtId="188" fontId="104" fillId="30" borderId="115" xfId="0" applyNumberFormat="1" applyFont="1" applyFill="1" applyBorder="1" applyAlignment="1" applyProtection="1">
      <alignment horizontal="center"/>
      <protection hidden="1"/>
    </xf>
    <xf numFmtId="0" fontId="69" fillId="0" borderId="0" xfId="104" applyFont="1" applyProtection="1">
      <protection hidden="1"/>
    </xf>
    <xf numFmtId="0" fontId="15" fillId="0" borderId="0" xfId="104" applyFont="1" applyProtection="1">
      <protection hidden="1"/>
    </xf>
    <xf numFmtId="0" fontId="61" fillId="0" borderId="0" xfId="104" applyFont="1" applyAlignment="1" applyProtection="1">
      <alignment horizontal="right" vertical="center"/>
      <protection hidden="1"/>
    </xf>
    <xf numFmtId="0" fontId="14" fillId="0" borderId="0" xfId="104" applyFont="1" applyAlignment="1" applyProtection="1">
      <alignment horizontal="center" vertical="center"/>
      <protection hidden="1"/>
    </xf>
    <xf numFmtId="0" fontId="14" fillId="0" borderId="0" xfId="104" applyFont="1" applyFill="1" applyAlignment="1" applyProtection="1">
      <alignment horizontal="center" vertical="center"/>
      <protection hidden="1"/>
    </xf>
    <xf numFmtId="0" fontId="15" fillId="30" borderId="27" xfId="104" applyFont="1" applyFill="1" applyBorder="1" applyAlignment="1" applyProtection="1">
      <alignment horizontal="center" vertical="center"/>
      <protection hidden="1"/>
    </xf>
    <xf numFmtId="0" fontId="61" fillId="0" borderId="0" xfId="104" applyFont="1" applyAlignment="1" applyProtection="1">
      <alignment vertical="center"/>
      <protection hidden="1"/>
    </xf>
    <xf numFmtId="0" fontId="73" fillId="0" borderId="0" xfId="104" applyFont="1" applyAlignment="1" applyProtection="1">
      <alignment vertical="center"/>
      <protection hidden="1"/>
    </xf>
    <xf numFmtId="0" fontId="73" fillId="0" borderId="0" xfId="104" applyFont="1" applyAlignment="1" applyProtection="1">
      <protection hidden="1"/>
    </xf>
    <xf numFmtId="0" fontId="73" fillId="0" borderId="0" xfId="104" applyFont="1" applyAlignment="1" applyProtection="1">
      <alignment horizontal="right" vertical="center"/>
      <protection hidden="1"/>
    </xf>
    <xf numFmtId="0" fontId="13" fillId="0" borderId="0" xfId="104" applyFont="1" applyProtection="1">
      <protection hidden="1"/>
    </xf>
    <xf numFmtId="0" fontId="13" fillId="38" borderId="27" xfId="0" applyFont="1" applyFill="1" applyBorder="1" applyAlignment="1" applyProtection="1">
      <alignment horizontal="center"/>
      <protection hidden="1"/>
    </xf>
    <xf numFmtId="0" fontId="13" fillId="0" borderId="27" xfId="0" applyFont="1" applyBorder="1" applyAlignment="1" applyProtection="1">
      <alignment horizontal="center" vertical="center"/>
      <protection hidden="1"/>
    </xf>
    <xf numFmtId="0" fontId="13" fillId="0" borderId="27" xfId="0" applyFont="1" applyBorder="1" applyAlignment="1" applyProtection="1">
      <alignment horizontal="center"/>
      <protection hidden="1"/>
    </xf>
    <xf numFmtId="0" fontId="13" fillId="0" borderId="0" xfId="356" applyAlignment="1" applyProtection="1">
      <alignment vertical="center"/>
      <protection hidden="1"/>
    </xf>
    <xf numFmtId="0" fontId="106" fillId="0" borderId="0" xfId="356" applyFont="1" applyAlignment="1" applyProtection="1">
      <alignment vertical="center"/>
      <protection hidden="1"/>
    </xf>
    <xf numFmtId="0" fontId="70" fillId="28" borderId="71" xfId="356" applyFont="1" applyFill="1" applyBorder="1" applyAlignment="1" applyProtection="1">
      <alignment horizontal="center" vertical="center"/>
      <protection hidden="1"/>
    </xf>
    <xf numFmtId="0" fontId="70" fillId="28" borderId="74" xfId="356" applyFont="1" applyFill="1" applyBorder="1" applyAlignment="1" applyProtection="1">
      <alignment horizontal="center" vertical="center" wrapText="1"/>
      <protection hidden="1"/>
    </xf>
    <xf numFmtId="0" fontId="70" fillId="28" borderId="72" xfId="356" applyFont="1" applyFill="1" applyBorder="1" applyAlignment="1" applyProtection="1">
      <alignment horizontal="center" vertical="center" wrapText="1"/>
      <protection hidden="1"/>
    </xf>
    <xf numFmtId="0" fontId="70" fillId="28" borderId="119" xfId="356" applyFont="1" applyFill="1" applyBorder="1" applyAlignment="1" applyProtection="1">
      <alignment horizontal="center" vertical="center" wrapText="1"/>
      <protection hidden="1"/>
    </xf>
    <xf numFmtId="0" fontId="70" fillId="28" borderId="117" xfId="356" applyFont="1" applyFill="1" applyBorder="1" applyAlignment="1" applyProtection="1">
      <alignment horizontal="center" vertical="center" wrapText="1"/>
      <protection hidden="1"/>
    </xf>
    <xf numFmtId="0" fontId="70" fillId="30" borderId="71" xfId="356" applyFont="1" applyFill="1" applyBorder="1" applyAlignment="1" applyProtection="1">
      <alignment horizontal="center" vertical="center"/>
      <protection hidden="1"/>
    </xf>
    <xf numFmtId="0" fontId="70" fillId="30" borderId="74" xfId="356" applyFont="1" applyFill="1" applyBorder="1" applyAlignment="1" applyProtection="1">
      <alignment horizontal="center" vertical="center" wrapText="1"/>
      <protection hidden="1"/>
    </xf>
    <xf numFmtId="0" fontId="70" fillId="30" borderId="72" xfId="356" applyFont="1" applyFill="1" applyBorder="1" applyAlignment="1" applyProtection="1">
      <alignment horizontal="center" vertical="center" wrapText="1"/>
      <protection hidden="1"/>
    </xf>
    <xf numFmtId="0" fontId="70" fillId="30" borderId="119" xfId="356" applyFont="1" applyFill="1" applyBorder="1" applyAlignment="1" applyProtection="1">
      <alignment horizontal="center" vertical="center" wrapText="1"/>
      <protection hidden="1"/>
    </xf>
    <xf numFmtId="0" fontId="70" fillId="30" borderId="117" xfId="356" applyFont="1" applyFill="1" applyBorder="1" applyAlignment="1" applyProtection="1">
      <alignment horizontal="center" vertical="center" wrapText="1"/>
      <protection hidden="1"/>
    </xf>
    <xf numFmtId="0" fontId="69" fillId="36" borderId="71" xfId="356" applyFont="1" applyFill="1" applyBorder="1" applyAlignment="1" applyProtection="1">
      <alignment horizontal="center" vertical="center"/>
      <protection hidden="1"/>
    </xf>
    <xf numFmtId="0" fontId="69" fillId="36" borderId="72" xfId="356" applyFont="1" applyFill="1" applyBorder="1" applyAlignment="1" applyProtection="1">
      <alignment horizontal="left" vertical="center" wrapText="1"/>
      <protection hidden="1"/>
    </xf>
    <xf numFmtId="0" fontId="65" fillId="36" borderId="72" xfId="356" applyFont="1" applyFill="1" applyBorder="1" applyAlignment="1" applyProtection="1">
      <alignment vertical="center"/>
      <protection hidden="1"/>
    </xf>
    <xf numFmtId="0" fontId="65" fillId="36" borderId="73" xfId="356" applyFont="1" applyFill="1" applyBorder="1" applyAlignment="1" applyProtection="1">
      <alignment vertical="center"/>
      <protection hidden="1"/>
    </xf>
    <xf numFmtId="0" fontId="65" fillId="36" borderId="116" xfId="356" applyFont="1" applyFill="1" applyBorder="1" applyAlignment="1" applyProtection="1">
      <alignment vertical="center"/>
      <protection hidden="1"/>
    </xf>
    <xf numFmtId="0" fontId="69" fillId="30" borderId="71" xfId="356" applyFont="1" applyFill="1" applyBorder="1" applyAlignment="1" applyProtection="1">
      <alignment horizontal="center" vertical="center"/>
      <protection hidden="1"/>
    </xf>
    <xf numFmtId="0" fontId="69" fillId="30" borderId="72" xfId="356" applyFont="1" applyFill="1" applyBorder="1" applyAlignment="1" applyProtection="1">
      <alignment horizontal="left" vertical="center" wrapText="1"/>
      <protection hidden="1"/>
    </xf>
    <xf numFmtId="0" fontId="65" fillId="30" borderId="72" xfId="356" applyFont="1" applyFill="1" applyBorder="1" applyAlignment="1" applyProtection="1">
      <alignment vertical="center"/>
      <protection hidden="1"/>
    </xf>
    <xf numFmtId="0" fontId="65" fillId="30" borderId="73" xfId="356" applyFont="1" applyFill="1" applyBorder="1" applyAlignment="1" applyProtection="1">
      <alignment vertical="center"/>
      <protection hidden="1"/>
    </xf>
    <xf numFmtId="0" fontId="65" fillId="30" borderId="116" xfId="356" applyFont="1" applyFill="1" applyBorder="1" applyAlignment="1" applyProtection="1">
      <alignment vertical="center"/>
      <protection hidden="1"/>
    </xf>
    <xf numFmtId="0" fontId="69" fillId="28" borderId="71" xfId="356" applyFont="1" applyFill="1" applyBorder="1" applyAlignment="1" applyProtection="1">
      <alignment horizontal="center" vertical="center"/>
      <protection hidden="1"/>
    </xf>
    <xf numFmtId="0" fontId="69" fillId="28" borderId="72" xfId="356" applyFont="1" applyFill="1" applyBorder="1" applyAlignment="1" applyProtection="1">
      <alignment horizontal="justify" vertical="center" wrapText="1"/>
      <protection hidden="1"/>
    </xf>
    <xf numFmtId="0" fontId="65" fillId="28" borderId="72" xfId="356" applyFont="1" applyFill="1" applyBorder="1" applyAlignment="1" applyProtection="1">
      <alignment vertical="center"/>
      <protection hidden="1"/>
    </xf>
    <xf numFmtId="0" fontId="65" fillId="28" borderId="73" xfId="356" applyFont="1" applyFill="1" applyBorder="1" applyAlignment="1" applyProtection="1">
      <alignment vertical="center"/>
      <protection hidden="1"/>
    </xf>
    <xf numFmtId="0" fontId="65" fillId="28" borderId="116" xfId="356" applyFont="1" applyFill="1" applyBorder="1" applyAlignment="1" applyProtection="1">
      <alignment vertical="center"/>
      <protection hidden="1"/>
    </xf>
    <xf numFmtId="0" fontId="69" fillId="30" borderId="72" xfId="356" applyFont="1" applyFill="1" applyBorder="1" applyAlignment="1" applyProtection="1">
      <alignment horizontal="justify" vertical="center" wrapText="1"/>
      <protection hidden="1"/>
    </xf>
    <xf numFmtId="0" fontId="71" fillId="0" borderId="26" xfId="356" applyFont="1" applyFill="1" applyBorder="1" applyAlignment="1" applyProtection="1">
      <alignment horizontal="center" vertical="center"/>
      <protection hidden="1"/>
    </xf>
    <xf numFmtId="0" fontId="71" fillId="0" borderId="28" xfId="356" applyFont="1" applyFill="1" applyBorder="1" applyAlignment="1" applyProtection="1">
      <alignment horizontal="justify" vertical="center" wrapText="1"/>
      <protection hidden="1"/>
    </xf>
    <xf numFmtId="189" fontId="71" fillId="38" borderId="28" xfId="356" applyNumberFormat="1" applyFont="1" applyFill="1" applyBorder="1" applyAlignment="1" applyProtection="1">
      <alignment horizontal="center" vertical="center"/>
      <protection hidden="1"/>
    </xf>
    <xf numFmtId="191" fontId="71" fillId="38" borderId="28" xfId="356" applyNumberFormat="1" applyFont="1" applyFill="1" applyBorder="1" applyAlignment="1" applyProtection="1">
      <alignment horizontal="center" vertical="center"/>
      <protection hidden="1"/>
    </xf>
    <xf numFmtId="9" fontId="71" fillId="0" borderId="28" xfId="356" applyNumberFormat="1" applyFont="1" applyFill="1" applyBorder="1" applyAlignment="1" applyProtection="1">
      <alignment horizontal="center" vertical="center"/>
      <protection hidden="1"/>
    </xf>
    <xf numFmtId="0" fontId="71" fillId="0" borderId="28" xfId="356" applyFont="1" applyFill="1" applyBorder="1" applyAlignment="1" applyProtection="1">
      <alignment horizontal="center" vertical="center"/>
      <protection hidden="1"/>
    </xf>
    <xf numFmtId="0" fontId="71" fillId="0" borderId="39" xfId="356" applyFont="1" applyFill="1" applyBorder="1" applyAlignment="1" applyProtection="1">
      <alignment horizontal="center" vertical="center"/>
      <protection hidden="1"/>
    </xf>
    <xf numFmtId="190" fontId="71" fillId="0" borderId="29" xfId="356" applyNumberFormat="1" applyFont="1" applyFill="1" applyBorder="1" applyAlignment="1" applyProtection="1">
      <alignment horizontal="center" vertical="center"/>
      <protection hidden="1"/>
    </xf>
    <xf numFmtId="0" fontId="107" fillId="0" borderId="0" xfId="356" applyFont="1" applyAlignment="1" applyProtection="1">
      <alignment horizontal="center" vertical="center" wrapText="1"/>
      <protection hidden="1"/>
    </xf>
    <xf numFmtId="0" fontId="13" fillId="51" borderId="27" xfId="104" applyFill="1" applyBorder="1" applyAlignment="1" applyProtection="1">
      <alignment horizontal="center" vertical="center"/>
      <protection hidden="1"/>
    </xf>
    <xf numFmtId="190" fontId="13" fillId="30" borderId="27" xfId="104" applyNumberFormat="1" applyFill="1" applyBorder="1" applyAlignment="1" applyProtection="1">
      <alignment horizontal="center" vertical="center"/>
      <protection hidden="1"/>
    </xf>
    <xf numFmtId="190" fontId="71" fillId="0" borderId="27" xfId="356" applyNumberFormat="1" applyFont="1" applyFill="1" applyBorder="1" applyAlignment="1" applyProtection="1">
      <alignment horizontal="center" vertical="center"/>
      <protection hidden="1"/>
    </xf>
    <xf numFmtId="0" fontId="13" fillId="0" borderId="0" xfId="356" applyAlignment="1" applyProtection="1">
      <alignment horizontal="center" vertical="center"/>
      <protection hidden="1"/>
    </xf>
    <xf numFmtId="2" fontId="71" fillId="0" borderId="28" xfId="356" applyNumberFormat="1" applyFont="1" applyFill="1" applyBorder="1" applyAlignment="1" applyProtection="1">
      <alignment horizontal="center" vertical="center"/>
      <protection hidden="1"/>
    </xf>
    <xf numFmtId="0" fontId="71" fillId="30" borderId="26" xfId="356" applyFont="1" applyFill="1" applyBorder="1" applyAlignment="1" applyProtection="1">
      <alignment horizontal="center" vertical="center"/>
      <protection hidden="1"/>
    </xf>
    <xf numFmtId="0" fontId="71" fillId="30" borderId="28" xfId="356" applyFont="1" applyFill="1" applyBorder="1" applyAlignment="1" applyProtection="1">
      <alignment horizontal="justify" vertical="center" wrapText="1"/>
      <protection hidden="1"/>
    </xf>
    <xf numFmtId="189" fontId="71" fillId="30" borderId="28" xfId="356" applyNumberFormat="1" applyFont="1" applyFill="1" applyBorder="1" applyAlignment="1" applyProtection="1">
      <alignment horizontal="center" vertical="center"/>
      <protection hidden="1"/>
    </xf>
    <xf numFmtId="191" fontId="71" fillId="30" borderId="28" xfId="356" applyNumberFormat="1" applyFont="1" applyFill="1" applyBorder="1" applyAlignment="1" applyProtection="1">
      <alignment horizontal="center" vertical="center"/>
      <protection hidden="1"/>
    </xf>
    <xf numFmtId="9" fontId="71" fillId="30" borderId="28" xfId="356" applyNumberFormat="1" applyFont="1" applyFill="1" applyBorder="1" applyAlignment="1" applyProtection="1">
      <alignment horizontal="center" vertical="center"/>
      <protection hidden="1"/>
    </xf>
    <xf numFmtId="0" fontId="71" fillId="30" borderId="28" xfId="356" applyFont="1" applyFill="1" applyBorder="1" applyAlignment="1" applyProtection="1">
      <alignment horizontal="center" vertical="center"/>
      <protection hidden="1"/>
    </xf>
    <xf numFmtId="0" fontId="71" fillId="30" borderId="39" xfId="356" applyFont="1" applyFill="1" applyBorder="1" applyAlignment="1" applyProtection="1">
      <alignment horizontal="center" vertical="center"/>
      <protection hidden="1"/>
    </xf>
    <xf numFmtId="190" fontId="71" fillId="30" borderId="29" xfId="356" applyNumberFormat="1" applyFont="1" applyFill="1" applyBorder="1" applyAlignment="1" applyProtection="1">
      <alignment horizontal="center" vertical="center"/>
      <protection hidden="1"/>
    </xf>
    <xf numFmtId="168" fontId="13" fillId="0" borderId="0" xfId="356" applyNumberFormat="1" applyAlignment="1" applyProtection="1">
      <alignment horizontal="center" vertical="center"/>
      <protection hidden="1"/>
    </xf>
    <xf numFmtId="0" fontId="71" fillId="36" borderId="72" xfId="356" applyFont="1" applyFill="1" applyBorder="1" applyAlignment="1" applyProtection="1">
      <alignment vertical="center"/>
      <protection hidden="1"/>
    </xf>
    <xf numFmtId="2" fontId="71" fillId="36" borderId="72" xfId="356" applyNumberFormat="1" applyFont="1" applyFill="1" applyBorder="1" applyAlignment="1" applyProtection="1">
      <alignment vertical="center"/>
      <protection hidden="1"/>
    </xf>
    <xf numFmtId="2" fontId="71" fillId="36" borderId="73" xfId="356" applyNumberFormat="1" applyFont="1" applyFill="1" applyBorder="1" applyAlignment="1" applyProtection="1">
      <alignment vertical="center"/>
      <protection hidden="1"/>
    </xf>
    <xf numFmtId="190" fontId="71" fillId="36" borderId="116" xfId="356" applyNumberFormat="1" applyFont="1" applyFill="1" applyBorder="1" applyAlignment="1" applyProtection="1">
      <alignment vertical="center"/>
      <protection hidden="1"/>
    </xf>
    <xf numFmtId="0" fontId="71" fillId="0" borderId="0" xfId="356" applyNumberFormat="1" applyFont="1" applyFill="1" applyBorder="1" applyAlignment="1" applyProtection="1">
      <alignment horizontal="center" vertical="center"/>
      <protection hidden="1"/>
    </xf>
    <xf numFmtId="190" fontId="71" fillId="0" borderId="0" xfId="356" applyNumberFormat="1" applyFont="1" applyFill="1" applyBorder="1" applyAlignment="1" applyProtection="1">
      <alignment vertical="center"/>
      <protection hidden="1"/>
    </xf>
    <xf numFmtId="0" fontId="71" fillId="30" borderId="72" xfId="356" applyFont="1" applyFill="1" applyBorder="1" applyAlignment="1" applyProtection="1">
      <alignment vertical="center"/>
      <protection hidden="1"/>
    </xf>
    <xf numFmtId="2" fontId="71" fillId="30" borderId="72" xfId="356" applyNumberFormat="1" applyFont="1" applyFill="1" applyBorder="1" applyAlignment="1" applyProtection="1">
      <alignment vertical="center"/>
      <protection hidden="1"/>
    </xf>
    <xf numFmtId="2" fontId="71" fillId="30" borderId="73" xfId="356" applyNumberFormat="1" applyFont="1" applyFill="1" applyBorder="1" applyAlignment="1" applyProtection="1">
      <alignment vertical="center"/>
      <protection hidden="1"/>
    </xf>
    <xf numFmtId="190" fontId="71" fillId="30" borderId="116" xfId="356" applyNumberFormat="1" applyFont="1" applyFill="1" applyBorder="1" applyAlignment="1" applyProtection="1">
      <alignment vertical="center"/>
      <protection hidden="1"/>
    </xf>
    <xf numFmtId="0" fontId="71" fillId="28" borderId="72" xfId="356" applyFont="1" applyFill="1" applyBorder="1" applyAlignment="1" applyProtection="1">
      <alignment vertical="center"/>
      <protection hidden="1"/>
    </xf>
    <xf numFmtId="2" fontId="71" fillId="28" borderId="72" xfId="356" applyNumberFormat="1" applyFont="1" applyFill="1" applyBorder="1" applyAlignment="1" applyProtection="1">
      <alignment vertical="center"/>
      <protection hidden="1"/>
    </xf>
    <xf numFmtId="2" fontId="71" fillId="28" borderId="73" xfId="356" applyNumberFormat="1" applyFont="1" applyFill="1" applyBorder="1" applyAlignment="1" applyProtection="1">
      <alignment vertical="center"/>
      <protection hidden="1"/>
    </xf>
    <xf numFmtId="190" fontId="71" fillId="28" borderId="116" xfId="356" applyNumberFormat="1" applyFont="1" applyFill="1" applyBorder="1" applyAlignment="1" applyProtection="1">
      <alignment vertical="center"/>
      <protection hidden="1"/>
    </xf>
    <xf numFmtId="0" fontId="71" fillId="0" borderId="26" xfId="356" applyFont="1" applyBorder="1" applyAlignment="1" applyProtection="1">
      <alignment horizontal="center" vertical="center"/>
      <protection hidden="1"/>
    </xf>
    <xf numFmtId="0" fontId="71" fillId="0" borderId="28" xfId="356" applyFont="1" applyFill="1" applyBorder="1" applyAlignment="1" applyProtection="1">
      <alignment horizontal="left"/>
      <protection hidden="1"/>
    </xf>
    <xf numFmtId="0" fontId="107" fillId="0" borderId="0" xfId="356" applyFont="1" applyAlignment="1" applyProtection="1">
      <alignment horizontal="center" vertical="center"/>
      <protection hidden="1"/>
    </xf>
    <xf numFmtId="0" fontId="71" fillId="0" borderId="28" xfId="356" applyFont="1" applyFill="1" applyBorder="1" applyAlignment="1" applyProtection="1">
      <alignment horizontal="left" vertical="center"/>
      <protection hidden="1"/>
    </xf>
    <xf numFmtId="0" fontId="71" fillId="30" borderId="28" xfId="356" applyFont="1" applyFill="1" applyBorder="1" applyAlignment="1" applyProtection="1">
      <alignment horizontal="left"/>
      <protection hidden="1"/>
    </xf>
    <xf numFmtId="0" fontId="71" fillId="28" borderId="73" xfId="356" applyFont="1" applyFill="1" applyBorder="1" applyAlignment="1" applyProtection="1">
      <alignment vertical="center"/>
      <protection hidden="1"/>
    </xf>
    <xf numFmtId="0" fontId="71" fillId="30" borderId="73" xfId="356" applyFont="1" applyFill="1" applyBorder="1" applyAlignment="1" applyProtection="1">
      <alignment vertical="center"/>
      <protection hidden="1"/>
    </xf>
    <xf numFmtId="0" fontId="71" fillId="0" borderId="30" xfId="356" applyFont="1" applyBorder="1" applyAlignment="1" applyProtection="1">
      <alignment horizontal="center" vertical="center"/>
      <protection hidden="1"/>
    </xf>
    <xf numFmtId="0" fontId="97" fillId="0" borderId="31" xfId="356" applyFont="1" applyBorder="1" applyAlignment="1" applyProtection="1">
      <alignment horizontal="left" vertical="center" wrapText="1"/>
      <protection hidden="1"/>
    </xf>
    <xf numFmtId="189" fontId="71" fillId="38" borderId="31" xfId="356" applyNumberFormat="1" applyFont="1" applyFill="1" applyBorder="1" applyAlignment="1" applyProtection="1">
      <alignment horizontal="center" vertical="center"/>
      <protection hidden="1"/>
    </xf>
    <xf numFmtId="4" fontId="71" fillId="0" borderId="31" xfId="356" applyNumberFormat="1" applyFont="1" applyBorder="1" applyAlignment="1" applyProtection="1">
      <alignment horizontal="center" vertical="center"/>
      <protection hidden="1"/>
    </xf>
    <xf numFmtId="9" fontId="71" fillId="0" borderId="31" xfId="356" applyNumberFormat="1" applyFont="1" applyBorder="1" applyAlignment="1" applyProtection="1">
      <alignment horizontal="center" vertical="center"/>
      <protection hidden="1"/>
    </xf>
    <xf numFmtId="0" fontId="71" fillId="0" borderId="31" xfId="356" applyFont="1" applyBorder="1" applyAlignment="1" applyProtection="1">
      <alignment horizontal="center" vertical="center"/>
      <protection hidden="1"/>
    </xf>
    <xf numFmtId="0" fontId="71" fillId="0" borderId="3" xfId="356" applyFont="1" applyBorder="1" applyAlignment="1" applyProtection="1">
      <alignment horizontal="center" vertical="center"/>
      <protection hidden="1"/>
    </xf>
    <xf numFmtId="189" fontId="71" fillId="0" borderId="32" xfId="356" applyNumberFormat="1" applyFont="1" applyBorder="1" applyAlignment="1" applyProtection="1">
      <alignment horizontal="center" vertical="center"/>
      <protection hidden="1"/>
    </xf>
    <xf numFmtId="0" fontId="106" fillId="0" borderId="0" xfId="356" applyFont="1" applyAlignment="1" applyProtection="1">
      <alignment horizontal="center" vertical="center"/>
      <protection hidden="1"/>
    </xf>
    <xf numFmtId="0" fontId="71" fillId="30" borderId="30" xfId="356" applyFont="1" applyFill="1" applyBorder="1" applyAlignment="1" applyProtection="1">
      <alignment horizontal="center" vertical="center"/>
      <protection hidden="1"/>
    </xf>
    <xf numFmtId="0" fontId="97" fillId="30" borderId="31" xfId="356" applyFont="1" applyFill="1" applyBorder="1" applyAlignment="1" applyProtection="1">
      <alignment horizontal="left" vertical="center" wrapText="1"/>
      <protection hidden="1"/>
    </xf>
    <xf numFmtId="189" fontId="71" fillId="30" borderId="31" xfId="356" applyNumberFormat="1" applyFont="1" applyFill="1" applyBorder="1" applyAlignment="1" applyProtection="1">
      <alignment horizontal="center" vertical="center"/>
      <protection hidden="1"/>
    </xf>
    <xf numFmtId="4" fontId="71" fillId="30" borderId="31" xfId="356" applyNumberFormat="1" applyFont="1" applyFill="1" applyBorder="1" applyAlignment="1" applyProtection="1">
      <alignment horizontal="center" vertical="center"/>
      <protection hidden="1"/>
    </xf>
    <xf numFmtId="9" fontId="71" fillId="30" borderId="31" xfId="356" applyNumberFormat="1" applyFont="1" applyFill="1" applyBorder="1" applyAlignment="1" applyProtection="1">
      <alignment horizontal="center" vertical="center"/>
      <protection hidden="1"/>
    </xf>
    <xf numFmtId="0" fontId="71" fillId="30" borderId="31" xfId="356" applyFont="1" applyFill="1" applyBorder="1" applyAlignment="1" applyProtection="1">
      <alignment horizontal="center" vertical="center"/>
      <protection hidden="1"/>
    </xf>
    <xf numFmtId="0" fontId="71" fillId="30" borderId="3" xfId="356" applyFont="1" applyFill="1" applyBorder="1" applyAlignment="1" applyProtection="1">
      <alignment horizontal="center" vertical="center"/>
      <protection hidden="1"/>
    </xf>
    <xf numFmtId="189" fontId="71" fillId="30" borderId="32" xfId="356" applyNumberFormat="1" applyFont="1" applyFill="1" applyBorder="1" applyAlignment="1" applyProtection="1">
      <alignment horizontal="center" vertical="center"/>
      <protection hidden="1"/>
    </xf>
    <xf numFmtId="0" fontId="71" fillId="36" borderId="73" xfId="356" applyFont="1" applyFill="1" applyBorder="1" applyAlignment="1" applyProtection="1">
      <alignment vertical="center"/>
      <protection hidden="1"/>
    </xf>
    <xf numFmtId="0" fontId="106" fillId="0" borderId="0" xfId="356" applyFont="1" applyFill="1" applyAlignment="1" applyProtection="1">
      <alignment horizontal="center" vertical="center"/>
      <protection hidden="1"/>
    </xf>
    <xf numFmtId="0" fontId="97" fillId="0" borderId="28" xfId="356" applyFont="1" applyFill="1" applyBorder="1" applyAlignment="1" applyProtection="1">
      <alignment horizontal="left" vertical="center" wrapText="1"/>
      <protection hidden="1"/>
    </xf>
    <xf numFmtId="2" fontId="71" fillId="0" borderId="28" xfId="356" applyNumberFormat="1" applyFont="1" applyBorder="1" applyAlignment="1" applyProtection="1">
      <alignment horizontal="center" vertical="center"/>
      <protection hidden="1"/>
    </xf>
    <xf numFmtId="189" fontId="71" fillId="0" borderId="29" xfId="356" applyNumberFormat="1" applyFont="1" applyFill="1" applyBorder="1" applyAlignment="1" applyProtection="1">
      <alignment horizontal="center" vertical="center"/>
      <protection hidden="1"/>
    </xf>
    <xf numFmtId="0" fontId="97" fillId="30" borderId="28" xfId="356" applyFont="1" applyFill="1" applyBorder="1" applyAlignment="1" applyProtection="1">
      <alignment horizontal="left" vertical="center" wrapText="1"/>
      <protection hidden="1"/>
    </xf>
    <xf numFmtId="2" fontId="71" fillId="30" borderId="28" xfId="356" applyNumberFormat="1" applyFont="1" applyFill="1" applyBorder="1" applyAlignment="1" applyProtection="1">
      <alignment horizontal="center" vertical="center"/>
      <protection hidden="1"/>
    </xf>
    <xf numFmtId="189" fontId="71" fillId="30" borderId="29" xfId="356" applyNumberFormat="1" applyFont="1" applyFill="1" applyBorder="1" applyAlignment="1" applyProtection="1">
      <alignment horizontal="center" vertical="center"/>
      <protection hidden="1"/>
    </xf>
    <xf numFmtId="0" fontId="97" fillId="41" borderId="28" xfId="356" applyFont="1" applyFill="1" applyBorder="1" applyAlignment="1" applyProtection="1">
      <alignment horizontal="left" vertical="center" wrapText="1"/>
      <protection hidden="1"/>
    </xf>
    <xf numFmtId="9" fontId="71" fillId="41" borderId="28" xfId="356" applyNumberFormat="1" applyFont="1" applyFill="1" applyBorder="1" applyAlignment="1" applyProtection="1">
      <alignment horizontal="center" vertical="center"/>
      <protection hidden="1"/>
    </xf>
    <xf numFmtId="2" fontId="71" fillId="41" borderId="28" xfId="356" applyNumberFormat="1" applyFont="1" applyFill="1" applyBorder="1" applyAlignment="1" applyProtection="1">
      <alignment horizontal="center" vertical="center"/>
      <protection hidden="1"/>
    </xf>
    <xf numFmtId="0" fontId="71" fillId="41" borderId="39" xfId="356" applyFont="1" applyFill="1" applyBorder="1" applyAlignment="1" applyProtection="1">
      <alignment horizontal="center" vertical="center"/>
      <protection hidden="1"/>
    </xf>
    <xf numFmtId="189" fontId="71" fillId="41" borderId="29" xfId="356" applyNumberFormat="1" applyFont="1" applyFill="1" applyBorder="1" applyAlignment="1" applyProtection="1">
      <alignment horizontal="center" vertical="center"/>
      <protection hidden="1"/>
    </xf>
    <xf numFmtId="0" fontId="97" fillId="41" borderId="24" xfId="356" applyFont="1" applyFill="1" applyBorder="1" applyAlignment="1" applyProtection="1">
      <alignment horizontal="left" vertical="center" wrapText="1"/>
      <protection hidden="1"/>
    </xf>
    <xf numFmtId="189" fontId="71" fillId="38" borderId="24" xfId="356" applyNumberFormat="1" applyFont="1" applyFill="1" applyBorder="1" applyAlignment="1" applyProtection="1">
      <alignment horizontal="center" vertical="center"/>
      <protection hidden="1"/>
    </xf>
    <xf numFmtId="4" fontId="71" fillId="41" borderId="24" xfId="356" applyNumberFormat="1" applyFont="1" applyFill="1" applyBorder="1" applyAlignment="1" applyProtection="1">
      <alignment horizontal="center" vertical="center"/>
      <protection hidden="1"/>
    </xf>
    <xf numFmtId="9" fontId="71" fillId="41" borderId="24" xfId="356" applyNumberFormat="1" applyFont="1" applyFill="1" applyBorder="1" applyAlignment="1" applyProtection="1">
      <alignment horizontal="center" vertical="center"/>
      <protection hidden="1"/>
    </xf>
    <xf numFmtId="0" fontId="71" fillId="41" borderId="24" xfId="356" applyFont="1" applyFill="1" applyBorder="1" applyAlignment="1" applyProtection="1">
      <alignment horizontal="center" vertical="center"/>
      <protection hidden="1"/>
    </xf>
    <xf numFmtId="189" fontId="71" fillId="41" borderId="25" xfId="356" applyNumberFormat="1" applyFont="1" applyFill="1" applyBorder="1" applyAlignment="1" applyProtection="1">
      <alignment horizontal="center" vertical="center"/>
      <protection hidden="1"/>
    </xf>
    <xf numFmtId="0" fontId="97" fillId="30" borderId="24" xfId="356" applyFont="1" applyFill="1" applyBorder="1" applyAlignment="1" applyProtection="1">
      <alignment horizontal="left" vertical="center" wrapText="1"/>
      <protection hidden="1"/>
    </xf>
    <xf numFmtId="189" fontId="71" fillId="30" borderId="24" xfId="356" applyNumberFormat="1" applyFont="1" applyFill="1" applyBorder="1" applyAlignment="1" applyProtection="1">
      <alignment horizontal="center" vertical="center"/>
      <protection hidden="1"/>
    </xf>
    <xf numFmtId="4" fontId="71" fillId="30" borderId="24" xfId="356" applyNumberFormat="1" applyFont="1" applyFill="1" applyBorder="1" applyAlignment="1" applyProtection="1">
      <alignment horizontal="center" vertical="center"/>
      <protection hidden="1"/>
    </xf>
    <xf numFmtId="9" fontId="71" fillId="30" borderId="24" xfId="356" applyNumberFormat="1" applyFont="1" applyFill="1" applyBorder="1" applyAlignment="1" applyProtection="1">
      <alignment horizontal="center" vertical="center"/>
      <protection hidden="1"/>
    </xf>
    <xf numFmtId="0" fontId="71" fillId="30" borderId="24" xfId="356" applyFont="1" applyFill="1" applyBorder="1" applyAlignment="1" applyProtection="1">
      <alignment horizontal="center" vertical="center"/>
      <protection hidden="1"/>
    </xf>
    <xf numFmtId="189" fontId="71" fillId="30" borderId="25" xfId="356" applyNumberFormat="1" applyFont="1" applyFill="1" applyBorder="1" applyAlignment="1" applyProtection="1">
      <alignment horizontal="center" vertical="center"/>
      <protection hidden="1"/>
    </xf>
    <xf numFmtId="0" fontId="97" fillId="0" borderId="24" xfId="356" applyFont="1" applyFill="1" applyBorder="1" applyAlignment="1" applyProtection="1">
      <alignment horizontal="left" vertical="center" wrapText="1"/>
      <protection hidden="1"/>
    </xf>
    <xf numFmtId="4" fontId="71" fillId="0" borderId="24" xfId="356" applyNumberFormat="1" applyFont="1" applyFill="1" applyBorder="1" applyAlignment="1" applyProtection="1">
      <alignment horizontal="center" vertical="center"/>
      <protection hidden="1"/>
    </xf>
    <xf numFmtId="9" fontId="71" fillId="0" borderId="24" xfId="356" applyNumberFormat="1" applyFont="1" applyFill="1" applyBorder="1" applyAlignment="1" applyProtection="1">
      <alignment horizontal="center" vertical="center"/>
      <protection hidden="1"/>
    </xf>
    <xf numFmtId="0" fontId="71" fillId="0" borderId="24" xfId="356" applyFont="1" applyFill="1" applyBorder="1" applyAlignment="1" applyProtection="1">
      <alignment horizontal="center" vertical="center"/>
      <protection hidden="1"/>
    </xf>
    <xf numFmtId="189" fontId="71" fillId="0" borderId="25" xfId="356" applyNumberFormat="1" applyFont="1" applyFill="1" applyBorder="1" applyAlignment="1" applyProtection="1">
      <alignment horizontal="center" vertical="center"/>
      <protection hidden="1"/>
    </xf>
    <xf numFmtId="176" fontId="69" fillId="36" borderId="71" xfId="356" applyNumberFormat="1" applyFont="1" applyFill="1" applyBorder="1" applyAlignment="1" applyProtection="1">
      <alignment horizontal="center" vertical="center"/>
      <protection hidden="1"/>
    </xf>
    <xf numFmtId="176" fontId="69" fillId="30" borderId="71" xfId="356" applyNumberFormat="1" applyFont="1" applyFill="1" applyBorder="1" applyAlignment="1" applyProtection="1">
      <alignment horizontal="center" vertical="center"/>
      <protection hidden="1"/>
    </xf>
    <xf numFmtId="0" fontId="65" fillId="0" borderId="26" xfId="356" applyFont="1" applyBorder="1" applyAlignment="1" applyProtection="1">
      <alignment horizontal="center" vertical="center"/>
      <protection hidden="1"/>
    </xf>
    <xf numFmtId="0" fontId="95" fillId="0" borderId="28" xfId="356" applyFont="1" applyBorder="1" applyAlignment="1" applyProtection="1">
      <alignment vertical="center"/>
      <protection hidden="1"/>
    </xf>
    <xf numFmtId="42" fontId="71" fillId="38" borderId="28" xfId="433" applyFont="1" applyFill="1" applyBorder="1" applyAlignment="1" applyProtection="1">
      <alignment vertical="center"/>
      <protection hidden="1"/>
    </xf>
    <xf numFmtId="0" fontId="71" fillId="0" borderId="28" xfId="356" applyFont="1" applyBorder="1" applyAlignment="1" applyProtection="1">
      <alignment vertical="center"/>
      <protection hidden="1"/>
    </xf>
    <xf numFmtId="10" fontId="71" fillId="0" borderId="28" xfId="356" applyNumberFormat="1" applyFont="1" applyBorder="1" applyAlignment="1" applyProtection="1">
      <alignment horizontal="center" vertical="center"/>
      <protection hidden="1"/>
    </xf>
    <xf numFmtId="0" fontId="71" fillId="0" borderId="39" xfId="356" applyFont="1" applyBorder="1" applyAlignment="1" applyProtection="1">
      <alignment vertical="center"/>
      <protection hidden="1"/>
    </xf>
    <xf numFmtId="189" fontId="71" fillId="0" borderId="29" xfId="356" applyNumberFormat="1" applyFont="1" applyBorder="1" applyAlignment="1" applyProtection="1">
      <alignment horizontal="center" vertical="center"/>
      <protection hidden="1"/>
    </xf>
    <xf numFmtId="42" fontId="71" fillId="38" borderId="28" xfId="433" applyFont="1" applyFill="1" applyBorder="1" applyAlignment="1" applyProtection="1">
      <alignment horizontal="center" vertical="center"/>
      <protection hidden="1"/>
    </xf>
    <xf numFmtId="0" fontId="65" fillId="30" borderId="26" xfId="356" applyFont="1" applyFill="1" applyBorder="1" applyAlignment="1" applyProtection="1">
      <alignment horizontal="center" vertical="center"/>
      <protection hidden="1"/>
    </xf>
    <xf numFmtId="0" fontId="95" fillId="30" borderId="28" xfId="356" applyFont="1" applyFill="1" applyBorder="1" applyAlignment="1" applyProtection="1">
      <alignment vertical="center"/>
      <protection hidden="1"/>
    </xf>
    <xf numFmtId="0" fontId="71" fillId="30" borderId="28" xfId="356" applyFont="1" applyFill="1" applyBorder="1" applyAlignment="1" applyProtection="1">
      <alignment vertical="center"/>
      <protection hidden="1"/>
    </xf>
    <xf numFmtId="10" fontId="71" fillId="30" borderId="28" xfId="356" applyNumberFormat="1" applyFont="1" applyFill="1" applyBorder="1" applyAlignment="1" applyProtection="1">
      <alignment horizontal="center" vertical="center"/>
      <protection hidden="1"/>
    </xf>
    <xf numFmtId="0" fontId="71" fillId="30" borderId="39" xfId="356" applyFont="1" applyFill="1" applyBorder="1" applyAlignment="1" applyProtection="1">
      <alignment vertical="center"/>
      <protection hidden="1"/>
    </xf>
    <xf numFmtId="0" fontId="69" fillId="32" borderId="80" xfId="356" applyFont="1" applyFill="1" applyBorder="1" applyAlignment="1" applyProtection="1">
      <alignment horizontal="center" vertical="center"/>
      <protection hidden="1"/>
    </xf>
    <xf numFmtId="0" fontId="69" fillId="32" borderId="81" xfId="356" applyFont="1" applyFill="1" applyBorder="1" applyAlignment="1" applyProtection="1">
      <alignment horizontal="left" vertical="center" wrapText="1"/>
      <protection hidden="1"/>
    </xf>
    <xf numFmtId="0" fontId="65" fillId="32" borderId="81" xfId="356" applyFont="1" applyFill="1" applyBorder="1" applyAlignment="1" applyProtection="1">
      <alignment vertical="center"/>
      <protection hidden="1"/>
    </xf>
    <xf numFmtId="0" fontId="65" fillId="32" borderId="82" xfId="356" applyFont="1" applyFill="1" applyBorder="1" applyAlignment="1" applyProtection="1">
      <alignment vertical="center"/>
      <protection hidden="1"/>
    </xf>
    <xf numFmtId="189" fontId="69" fillId="32" borderId="83" xfId="356" applyNumberFormat="1" applyFont="1" applyFill="1" applyBorder="1" applyAlignment="1" applyProtection="1">
      <alignment horizontal="center" vertical="center"/>
      <protection hidden="1"/>
    </xf>
    <xf numFmtId="190" fontId="69" fillId="32" borderId="83" xfId="356" applyNumberFormat="1" applyFont="1" applyFill="1" applyBorder="1" applyAlignment="1" applyProtection="1">
      <alignment horizontal="center" vertical="center"/>
      <protection hidden="1"/>
    </xf>
    <xf numFmtId="0" fontId="69" fillId="30" borderId="80" xfId="356" applyFont="1" applyFill="1" applyBorder="1" applyAlignment="1" applyProtection="1">
      <alignment horizontal="center" vertical="center"/>
      <protection hidden="1"/>
    </xf>
    <xf numFmtId="0" fontId="69" fillId="30" borderId="81" xfId="356" applyFont="1" applyFill="1" applyBorder="1" applyAlignment="1" applyProtection="1">
      <alignment horizontal="left" vertical="center" wrapText="1"/>
      <protection hidden="1"/>
    </xf>
    <xf numFmtId="0" fontId="65" fillId="30" borderId="81" xfId="356" applyFont="1" applyFill="1" applyBorder="1" applyAlignment="1" applyProtection="1">
      <alignment vertical="center"/>
      <protection hidden="1"/>
    </xf>
    <xf numFmtId="0" fontId="65" fillId="30" borderId="82" xfId="356" applyFont="1" applyFill="1" applyBorder="1" applyAlignment="1" applyProtection="1">
      <alignment vertical="center"/>
      <protection hidden="1"/>
    </xf>
    <xf numFmtId="189" fontId="69" fillId="30" borderId="83" xfId="356" applyNumberFormat="1" applyFont="1" applyFill="1" applyBorder="1" applyAlignment="1" applyProtection="1">
      <alignment horizontal="center" vertical="center"/>
      <protection hidden="1"/>
    </xf>
    <xf numFmtId="0" fontId="13" fillId="0" borderId="0" xfId="356" applyFill="1" applyAlignment="1" applyProtection="1">
      <alignment horizontal="center" vertical="center"/>
      <protection hidden="1"/>
    </xf>
    <xf numFmtId="0" fontId="13" fillId="30" borderId="0" xfId="356" applyFill="1" applyAlignment="1" applyProtection="1">
      <alignment vertical="center"/>
      <protection hidden="1"/>
    </xf>
    <xf numFmtId="0" fontId="13" fillId="30" borderId="0" xfId="356" applyFill="1" applyAlignment="1" applyProtection="1">
      <alignment horizontal="center" vertical="center"/>
      <protection hidden="1"/>
    </xf>
    <xf numFmtId="0" fontId="69" fillId="32" borderId="71" xfId="356" applyFont="1" applyFill="1" applyBorder="1" applyAlignment="1" applyProtection="1">
      <alignment horizontal="center" vertical="center"/>
      <protection hidden="1"/>
    </xf>
    <xf numFmtId="0" fontId="69" fillId="32" borderId="72" xfId="356" applyFont="1" applyFill="1" applyBorder="1" applyAlignment="1" applyProtection="1">
      <alignment horizontal="left" vertical="center" wrapText="1"/>
      <protection hidden="1"/>
    </xf>
    <xf numFmtId="0" fontId="65" fillId="32" borderId="72" xfId="356" applyFont="1" applyFill="1" applyBorder="1" applyAlignment="1" applyProtection="1">
      <alignment vertical="center"/>
      <protection hidden="1"/>
    </xf>
    <xf numFmtId="0" fontId="65" fillId="32" borderId="73" xfId="356" applyFont="1" applyFill="1" applyBorder="1" applyAlignment="1" applyProtection="1">
      <alignment vertical="center"/>
      <protection hidden="1"/>
    </xf>
    <xf numFmtId="189" fontId="69" fillId="32" borderId="116" xfId="356" applyNumberFormat="1" applyFont="1" applyFill="1" applyBorder="1" applyAlignment="1" applyProtection="1">
      <alignment horizontal="center" vertical="center"/>
      <protection hidden="1"/>
    </xf>
    <xf numFmtId="189" fontId="69" fillId="30" borderId="116" xfId="356" applyNumberFormat="1" applyFont="1" applyFill="1" applyBorder="1" applyAlignment="1" applyProtection="1">
      <alignment horizontal="center" vertical="center"/>
      <protection hidden="1"/>
    </xf>
    <xf numFmtId="0" fontId="71" fillId="31" borderId="26" xfId="356" applyFont="1" applyFill="1" applyBorder="1" applyAlignment="1" applyProtection="1">
      <alignment horizontal="center" vertical="center"/>
      <protection hidden="1"/>
    </xf>
    <xf numFmtId="0" fontId="70" fillId="31" borderId="28" xfId="356" applyFont="1" applyFill="1" applyBorder="1" applyAlignment="1" applyProtection="1">
      <alignment horizontal="left" vertical="center" wrapText="1"/>
      <protection hidden="1"/>
    </xf>
    <xf numFmtId="189" fontId="70" fillId="31" borderId="28" xfId="356" applyNumberFormat="1" applyFont="1" applyFill="1" applyBorder="1" applyAlignment="1" applyProtection="1">
      <alignment horizontal="center" vertical="center"/>
      <protection hidden="1"/>
    </xf>
    <xf numFmtId="4" fontId="70" fillId="31" borderId="28" xfId="356" applyNumberFormat="1" applyFont="1" applyFill="1" applyBorder="1" applyAlignment="1" applyProtection="1">
      <alignment horizontal="center" vertical="center"/>
      <protection hidden="1"/>
    </xf>
    <xf numFmtId="9" fontId="70" fillId="31" borderId="28" xfId="356" applyNumberFormat="1" applyFont="1" applyFill="1" applyBorder="1" applyAlignment="1" applyProtection="1">
      <alignment horizontal="center" vertical="center"/>
      <protection hidden="1"/>
    </xf>
    <xf numFmtId="10" fontId="70" fillId="31" borderId="28" xfId="356" applyNumberFormat="1" applyFont="1" applyFill="1" applyBorder="1" applyAlignment="1" applyProtection="1">
      <alignment horizontal="center" vertical="center"/>
      <protection hidden="1"/>
    </xf>
    <xf numFmtId="9" fontId="70" fillId="31" borderId="39" xfId="356" applyNumberFormat="1" applyFont="1" applyFill="1" applyBorder="1" applyAlignment="1" applyProtection="1">
      <alignment horizontal="center" vertical="center"/>
      <protection hidden="1"/>
    </xf>
    <xf numFmtId="189" fontId="71" fillId="31" borderId="29" xfId="356" applyNumberFormat="1" applyFont="1" applyFill="1" applyBorder="1" applyAlignment="1" applyProtection="1">
      <alignment horizontal="center" vertical="center"/>
      <protection hidden="1"/>
    </xf>
    <xf numFmtId="0" fontId="13" fillId="0" borderId="0" xfId="356" applyFill="1" applyAlignment="1" applyProtection="1">
      <alignment vertical="center"/>
      <protection hidden="1"/>
    </xf>
    <xf numFmtId="197" fontId="70" fillId="31" borderId="28" xfId="356" applyNumberFormat="1" applyFont="1" applyFill="1" applyBorder="1" applyAlignment="1" applyProtection="1">
      <alignment horizontal="center" vertical="center"/>
      <protection hidden="1"/>
    </xf>
    <xf numFmtId="190" fontId="71" fillId="31" borderId="29" xfId="356" applyNumberFormat="1" applyFont="1" applyFill="1" applyBorder="1" applyAlignment="1" applyProtection="1">
      <alignment horizontal="center" vertical="center"/>
      <protection hidden="1"/>
    </xf>
    <xf numFmtId="0" fontId="70" fillId="30" borderId="28" xfId="356" applyFont="1" applyFill="1" applyBorder="1" applyAlignment="1" applyProtection="1">
      <alignment horizontal="left" vertical="center" wrapText="1"/>
      <protection hidden="1"/>
    </xf>
    <xf numFmtId="189" fontId="70" fillId="30" borderId="28" xfId="356" applyNumberFormat="1" applyFont="1" applyFill="1" applyBorder="1" applyAlignment="1" applyProtection="1">
      <alignment horizontal="center" vertical="center"/>
      <protection hidden="1"/>
    </xf>
    <xf numFmtId="4" fontId="70" fillId="30" borderId="28" xfId="356" applyNumberFormat="1" applyFont="1" applyFill="1" applyBorder="1" applyAlignment="1" applyProtection="1">
      <alignment horizontal="center" vertical="center"/>
      <protection hidden="1"/>
    </xf>
    <xf numFmtId="9" fontId="70" fillId="30" borderId="28" xfId="356" applyNumberFormat="1" applyFont="1" applyFill="1" applyBorder="1" applyAlignment="1" applyProtection="1">
      <alignment horizontal="center" vertical="center"/>
      <protection hidden="1"/>
    </xf>
    <xf numFmtId="10" fontId="70" fillId="30" borderId="28" xfId="356" applyNumberFormat="1" applyFont="1" applyFill="1" applyBorder="1" applyAlignment="1" applyProtection="1">
      <alignment horizontal="center" vertical="center"/>
      <protection hidden="1"/>
    </xf>
    <xf numFmtId="9" fontId="70" fillId="30" borderId="39" xfId="356" applyNumberFormat="1" applyFont="1" applyFill="1" applyBorder="1" applyAlignment="1" applyProtection="1">
      <alignment horizontal="center" vertical="center"/>
      <protection hidden="1"/>
    </xf>
    <xf numFmtId="10" fontId="70" fillId="38" borderId="28" xfId="356" applyNumberFormat="1" applyFont="1" applyFill="1" applyBorder="1" applyAlignment="1" applyProtection="1">
      <alignment horizontal="center" vertical="center"/>
      <protection hidden="1"/>
    </xf>
    <xf numFmtId="0" fontId="65" fillId="0" borderId="23" xfId="356" applyFont="1" applyBorder="1" applyAlignment="1" applyProtection="1">
      <alignment horizontal="center" vertical="center"/>
      <protection hidden="1"/>
    </xf>
    <xf numFmtId="0" fontId="69" fillId="0" borderId="24" xfId="356" applyFont="1" applyBorder="1" applyAlignment="1" applyProtection="1">
      <alignment horizontal="justify" vertical="center" wrapText="1"/>
      <protection hidden="1"/>
    </xf>
    <xf numFmtId="0" fontId="69" fillId="0" borderId="24" xfId="356" applyFont="1" applyBorder="1" applyAlignment="1" applyProtection="1">
      <alignment vertical="center"/>
      <protection hidden="1"/>
    </xf>
    <xf numFmtId="9" fontId="69" fillId="0" borderId="24" xfId="356" applyNumberFormat="1" applyFont="1" applyBorder="1" applyAlignment="1" applyProtection="1">
      <alignment horizontal="center" vertical="center"/>
      <protection hidden="1"/>
    </xf>
    <xf numFmtId="9" fontId="69" fillId="0" borderId="40" xfId="356" applyNumberFormat="1" applyFont="1" applyBorder="1" applyAlignment="1" applyProtection="1">
      <alignment horizontal="center" vertical="center"/>
      <protection hidden="1"/>
    </xf>
    <xf numFmtId="189" fontId="69" fillId="0" borderId="25" xfId="356" applyNumberFormat="1" applyFont="1" applyBorder="1" applyAlignment="1" applyProtection="1">
      <alignment horizontal="center" vertical="center"/>
      <protection hidden="1"/>
    </xf>
    <xf numFmtId="190" fontId="69" fillId="0" borderId="25" xfId="356" applyNumberFormat="1" applyFont="1" applyBorder="1" applyAlignment="1" applyProtection="1">
      <alignment horizontal="center" vertical="center"/>
      <protection hidden="1"/>
    </xf>
    <xf numFmtId="0" fontId="65" fillId="30" borderId="23" xfId="356" applyFont="1" applyFill="1" applyBorder="1" applyAlignment="1" applyProtection="1">
      <alignment horizontal="center" vertical="center"/>
      <protection hidden="1"/>
    </xf>
    <xf numFmtId="0" fontId="69" fillId="30" borderId="24" xfId="356" applyFont="1" applyFill="1" applyBorder="1" applyAlignment="1" applyProtection="1">
      <alignment horizontal="justify" vertical="center" wrapText="1"/>
      <protection hidden="1"/>
    </xf>
    <xf numFmtId="0" fontId="69" fillId="30" borderId="24" xfId="356" applyFont="1" applyFill="1" applyBorder="1" applyAlignment="1" applyProtection="1">
      <alignment vertical="center"/>
      <protection hidden="1"/>
    </xf>
    <xf numFmtId="9" fontId="69" fillId="30" borderId="24" xfId="356" applyNumberFormat="1" applyFont="1" applyFill="1" applyBorder="1" applyAlignment="1" applyProtection="1">
      <alignment horizontal="center" vertical="center"/>
      <protection hidden="1"/>
    </xf>
    <xf numFmtId="9" fontId="69" fillId="30" borderId="40" xfId="356" applyNumberFormat="1" applyFont="1" applyFill="1" applyBorder="1" applyAlignment="1" applyProtection="1">
      <alignment horizontal="center" vertical="center"/>
      <protection hidden="1"/>
    </xf>
    <xf numFmtId="189" fontId="69" fillId="30" borderId="25" xfId="356" applyNumberFormat="1" applyFont="1" applyFill="1" applyBorder="1" applyAlignment="1" applyProtection="1">
      <alignment horizontal="center" vertical="center"/>
      <protection hidden="1"/>
    </xf>
    <xf numFmtId="10" fontId="69" fillId="33" borderId="72" xfId="356" applyNumberFormat="1" applyFont="1" applyFill="1" applyBorder="1" applyAlignment="1" applyProtection="1">
      <alignment horizontal="center" vertical="center" wrapText="1"/>
      <protection hidden="1"/>
    </xf>
    <xf numFmtId="9" fontId="69" fillId="33" borderId="73" xfId="356" applyNumberFormat="1" applyFont="1" applyFill="1" applyBorder="1" applyAlignment="1" applyProtection="1">
      <alignment horizontal="center" vertical="center" wrapText="1"/>
      <protection hidden="1"/>
    </xf>
    <xf numFmtId="189" fontId="65" fillId="33" borderId="116" xfId="356" applyNumberFormat="1" applyFont="1" applyFill="1" applyBorder="1" applyAlignment="1" applyProtection="1">
      <alignment vertical="center"/>
      <protection hidden="1"/>
    </xf>
    <xf numFmtId="189" fontId="65" fillId="0" borderId="0" xfId="356" applyNumberFormat="1" applyFont="1" applyFill="1" applyBorder="1" applyAlignment="1" applyProtection="1">
      <alignment vertical="center"/>
      <protection hidden="1"/>
    </xf>
    <xf numFmtId="10" fontId="69" fillId="30" borderId="72" xfId="356" applyNumberFormat="1" applyFont="1" applyFill="1" applyBorder="1" applyAlignment="1" applyProtection="1">
      <alignment horizontal="center" vertical="center" wrapText="1"/>
      <protection hidden="1"/>
    </xf>
    <xf numFmtId="9" fontId="69" fillId="30" borderId="73" xfId="356" applyNumberFormat="1" applyFont="1" applyFill="1" applyBorder="1" applyAlignment="1" applyProtection="1">
      <alignment horizontal="center" vertical="center" wrapText="1"/>
      <protection hidden="1"/>
    </xf>
    <xf numFmtId="189" fontId="65" fillId="30" borderId="116" xfId="356" applyNumberFormat="1" applyFont="1" applyFill="1" applyBorder="1" applyAlignment="1" applyProtection="1">
      <alignment vertical="center"/>
      <protection hidden="1"/>
    </xf>
    <xf numFmtId="10" fontId="69" fillId="33" borderId="73" xfId="356" applyNumberFormat="1" applyFont="1" applyFill="1" applyBorder="1" applyAlignment="1" applyProtection="1">
      <alignment horizontal="center" vertical="center" wrapText="1"/>
      <protection hidden="1"/>
    </xf>
    <xf numFmtId="189" fontId="69" fillId="33" borderId="116" xfId="356" applyNumberFormat="1" applyFont="1" applyFill="1" applyBorder="1" applyAlignment="1" applyProtection="1">
      <alignment horizontal="center" vertical="center"/>
      <protection hidden="1"/>
    </xf>
    <xf numFmtId="190" fontId="110" fillId="38" borderId="27" xfId="0" applyNumberFormat="1" applyFont="1" applyFill="1" applyBorder="1" applyAlignment="1" applyProtection="1">
      <alignment horizontal="center" vertical="center"/>
      <protection hidden="1"/>
    </xf>
    <xf numFmtId="0" fontId="15" fillId="38" borderId="27" xfId="356" applyFont="1" applyFill="1" applyBorder="1" applyAlignment="1" applyProtection="1">
      <alignment horizontal="center" vertical="center"/>
      <protection hidden="1"/>
    </xf>
    <xf numFmtId="10" fontId="15" fillId="38" borderId="27" xfId="356" applyNumberFormat="1" applyFont="1" applyFill="1" applyBorder="1" applyAlignment="1" applyProtection="1">
      <alignment vertical="center"/>
      <protection hidden="1"/>
    </xf>
    <xf numFmtId="0" fontId="15" fillId="0" borderId="0" xfId="356" applyFont="1" applyFill="1" applyAlignment="1" applyProtection="1">
      <alignment horizontal="left" vertical="center" wrapText="1"/>
      <protection hidden="1"/>
    </xf>
    <xf numFmtId="10" fontId="13" fillId="0" borderId="27" xfId="356" applyNumberFormat="1" applyBorder="1" applyAlignment="1" applyProtection="1">
      <alignment vertical="center"/>
      <protection hidden="1"/>
    </xf>
    <xf numFmtId="0" fontId="15" fillId="0" borderId="27" xfId="356" applyFont="1" applyBorder="1" applyAlignment="1" applyProtection="1">
      <alignment horizontal="center" vertical="center"/>
      <protection hidden="1"/>
    </xf>
    <xf numFmtId="0" fontId="14" fillId="0" borderId="0" xfId="0" quotePrefix="1" applyFont="1" applyFill="1" applyBorder="1" applyAlignment="1" applyProtection="1">
      <alignment horizontal="center" vertical="center" wrapText="1"/>
      <protection hidden="1"/>
    </xf>
    <xf numFmtId="0" fontId="15" fillId="0" borderId="0" xfId="0" applyFont="1" applyFill="1" applyBorder="1" applyAlignment="1" applyProtection="1">
      <alignment horizontal="center" vertical="center" wrapText="1"/>
      <protection hidden="1"/>
    </xf>
    <xf numFmtId="3" fontId="103" fillId="0" borderId="0" xfId="0" applyNumberFormat="1" applyFont="1" applyFill="1" applyBorder="1" applyAlignment="1" applyProtection="1">
      <alignment horizontal="center" vertical="center" wrapText="1"/>
      <protection hidden="1"/>
    </xf>
    <xf numFmtId="189" fontId="66" fillId="0" borderId="0" xfId="0" applyNumberFormat="1" applyFont="1" applyFill="1" applyBorder="1" applyAlignment="1" applyProtection="1">
      <alignment horizontal="center" vertical="center"/>
      <protection hidden="1"/>
    </xf>
    <xf numFmtId="188" fontId="66" fillId="0" borderId="28" xfId="359" applyNumberFormat="1" applyFont="1" applyFill="1" applyBorder="1" applyAlignment="1" applyProtection="1">
      <alignment horizontal="center" vertical="center"/>
      <protection hidden="1"/>
    </xf>
    <xf numFmtId="168" fontId="66" fillId="0" borderId="28" xfId="359" applyNumberFormat="1" applyFont="1" applyFill="1" applyBorder="1" applyAlignment="1" applyProtection="1">
      <alignment horizontal="center" vertical="center"/>
      <protection hidden="1"/>
    </xf>
    <xf numFmtId="0" fontId="65" fillId="0" borderId="0" xfId="104" applyFont="1" applyProtection="1">
      <protection hidden="1"/>
    </xf>
    <xf numFmtId="0" fontId="14" fillId="50" borderId="27" xfId="104" applyFont="1" applyFill="1" applyBorder="1" applyAlignment="1" applyProtection="1">
      <alignment horizontal="center" vertical="center"/>
      <protection hidden="1"/>
    </xf>
    <xf numFmtId="0" fontId="13" fillId="0" borderId="0" xfId="104" applyProtection="1">
      <protection hidden="1"/>
    </xf>
    <xf numFmtId="0" fontId="13" fillId="38" borderId="27" xfId="0" applyFont="1" applyFill="1" applyBorder="1" applyProtection="1">
      <protection hidden="1"/>
    </xf>
    <xf numFmtId="0" fontId="13" fillId="38" borderId="27" xfId="0" applyFont="1" applyFill="1" applyBorder="1" applyAlignment="1" applyProtection="1">
      <alignment horizontal="center" vertical="center"/>
      <protection hidden="1"/>
    </xf>
    <xf numFmtId="0" fontId="13" fillId="0" borderId="27" xfId="0" applyFont="1" applyBorder="1" applyProtection="1">
      <protection hidden="1"/>
    </xf>
    <xf numFmtId="188" fontId="13" fillId="0" borderId="49" xfId="0" applyNumberFormat="1" applyFont="1" applyBorder="1" applyAlignment="1" applyProtection="1">
      <alignment horizontal="center" vertical="center"/>
      <protection hidden="1"/>
    </xf>
    <xf numFmtId="0" fontId="13" fillId="0" borderId="27" xfId="0" applyFont="1" applyFill="1" applyBorder="1" applyAlignment="1" applyProtection="1">
      <alignment horizontal="center" vertical="center"/>
      <protection hidden="1"/>
    </xf>
    <xf numFmtId="0" fontId="72" fillId="38" borderId="27" xfId="0" applyFont="1" applyFill="1" applyBorder="1" applyAlignment="1" applyProtection="1">
      <alignment horizontal="center" vertical="center" wrapText="1"/>
      <protection hidden="1"/>
    </xf>
    <xf numFmtId="0" fontId="72" fillId="38" borderId="27" xfId="2" applyFont="1" applyFill="1" applyBorder="1" applyAlignment="1" applyProtection="1">
      <alignment horizontal="center" vertical="center" wrapText="1"/>
      <protection hidden="1"/>
    </xf>
    <xf numFmtId="0" fontId="72" fillId="38" borderId="27" xfId="0" applyFont="1" applyFill="1" applyBorder="1" applyAlignment="1" applyProtection="1">
      <alignment horizontal="center" wrapText="1"/>
      <protection hidden="1"/>
    </xf>
    <xf numFmtId="0" fontId="72" fillId="52" borderId="46" xfId="0" applyFont="1" applyFill="1" applyBorder="1" applyAlignment="1" applyProtection="1">
      <alignment horizontal="center" vertical="center" wrapText="1"/>
      <protection hidden="1"/>
    </xf>
    <xf numFmtId="0" fontId="0" fillId="0" borderId="0" xfId="0" applyProtection="1">
      <protection hidden="1"/>
    </xf>
    <xf numFmtId="0" fontId="72" fillId="0" borderId="27" xfId="0" applyNumberFormat="1" applyFont="1" applyFill="1" applyBorder="1" applyAlignment="1" applyProtection="1">
      <alignment horizontal="center" vertical="center" wrapText="1"/>
      <protection hidden="1"/>
    </xf>
    <xf numFmtId="0" fontId="72" fillId="0" borderId="27" xfId="0" applyFont="1" applyBorder="1" applyAlignment="1" applyProtection="1">
      <alignment vertical="center"/>
      <protection hidden="1"/>
    </xf>
    <xf numFmtId="0" fontId="72" fillId="0" borderId="27" xfId="0" applyFont="1" applyBorder="1" applyAlignment="1" applyProtection="1">
      <alignment horizontal="center" vertical="center"/>
      <protection hidden="1"/>
    </xf>
    <xf numFmtId="0" fontId="72" fillId="0" borderId="27" xfId="0" applyFont="1" applyBorder="1" applyAlignment="1" applyProtection="1">
      <alignment horizontal="center"/>
      <protection hidden="1"/>
    </xf>
    <xf numFmtId="0" fontId="90" fillId="0" borderId="27"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56" fillId="0" borderId="0" xfId="349" applyFont="1" applyProtection="1">
      <protection hidden="1"/>
    </xf>
    <xf numFmtId="0" fontId="15" fillId="29" borderId="27" xfId="0" applyFont="1" applyFill="1" applyBorder="1" applyAlignment="1" applyProtection="1">
      <alignment horizontal="center" vertical="center"/>
      <protection hidden="1"/>
    </xf>
    <xf numFmtId="0" fontId="44" fillId="29" borderId="27" xfId="0" applyFont="1" applyFill="1" applyBorder="1" applyAlignment="1" applyProtection="1">
      <alignment horizontal="center" vertical="center"/>
      <protection hidden="1"/>
    </xf>
    <xf numFmtId="0" fontId="0" fillId="0" borderId="0" xfId="0" applyAlignment="1" applyProtection="1">
      <alignment vertical="center"/>
      <protection hidden="1"/>
    </xf>
    <xf numFmtId="168" fontId="0" fillId="0" borderId="0" xfId="0" applyNumberFormat="1" applyProtection="1">
      <protection hidden="1"/>
    </xf>
    <xf numFmtId="0" fontId="60" fillId="0" borderId="0" xfId="0" applyFont="1" applyAlignment="1" applyProtection="1">
      <alignment vertical="center"/>
      <protection hidden="1"/>
    </xf>
    <xf numFmtId="0" fontId="15" fillId="29" borderId="27" xfId="0" applyFont="1" applyFill="1" applyBorder="1" applyAlignment="1" applyProtection="1">
      <alignment horizontal="center" vertical="center" wrapText="1"/>
      <protection hidden="1"/>
    </xf>
    <xf numFmtId="0" fontId="15" fillId="38" borderId="27" xfId="0" applyNumberFormat="1" applyFont="1" applyFill="1" applyBorder="1" applyAlignment="1" applyProtection="1">
      <alignment horizontal="center" vertical="center"/>
      <protection hidden="1"/>
    </xf>
    <xf numFmtId="0" fontId="15" fillId="29" borderId="27" xfId="0" applyNumberFormat="1" applyFont="1" applyFill="1" applyBorder="1" applyAlignment="1" applyProtection="1">
      <alignment horizontal="center" vertical="center"/>
      <protection hidden="1"/>
    </xf>
    <xf numFmtId="190" fontId="0" fillId="0" borderId="27" xfId="0" applyNumberFormat="1" applyBorder="1" applyAlignment="1" applyProtection="1">
      <alignment horizontal="center" vertical="center"/>
      <protection hidden="1"/>
    </xf>
    <xf numFmtId="192" fontId="0" fillId="0" borderId="27" xfId="1" applyNumberFormat="1" applyFont="1" applyBorder="1" applyAlignment="1" applyProtection="1">
      <alignment horizontal="center" vertical="center"/>
      <protection hidden="1"/>
    </xf>
    <xf numFmtId="190" fontId="0" fillId="0" borderId="0" xfId="0" applyNumberFormat="1" applyAlignment="1" applyProtection="1">
      <alignment vertical="center"/>
      <protection hidden="1"/>
    </xf>
    <xf numFmtId="168" fontId="0" fillId="0" borderId="0" xfId="0" applyNumberFormat="1" applyAlignment="1" applyProtection="1">
      <alignment vertical="center"/>
      <protection hidden="1"/>
    </xf>
    <xf numFmtId="0" fontId="17" fillId="29" borderId="27" xfId="0" applyFont="1" applyFill="1" applyBorder="1" applyAlignment="1" applyProtection="1">
      <alignment horizontal="centerContinuous" vertical="center"/>
      <protection hidden="1"/>
    </xf>
    <xf numFmtId="49" fontId="15" fillId="38" borderId="27" xfId="0" applyNumberFormat="1" applyFont="1" applyFill="1" applyBorder="1" applyAlignment="1" applyProtection="1">
      <alignment horizontal="center" vertical="center"/>
      <protection hidden="1"/>
    </xf>
    <xf numFmtId="190" fontId="15" fillId="29" borderId="27" xfId="0" applyNumberFormat="1" applyFont="1" applyFill="1" applyBorder="1" applyAlignment="1" applyProtection="1">
      <alignment horizontal="center" vertical="center"/>
      <protection hidden="1"/>
    </xf>
    <xf numFmtId="0" fontId="44" fillId="38" borderId="27" xfId="0" applyFont="1" applyFill="1" applyBorder="1" applyAlignment="1" applyProtection="1">
      <alignment horizontal="center" vertical="center"/>
      <protection hidden="1"/>
    </xf>
    <xf numFmtId="0" fontId="56" fillId="30" borderId="0" xfId="349" applyFont="1" applyFill="1" applyProtection="1">
      <protection hidden="1"/>
    </xf>
    <xf numFmtId="0" fontId="57" fillId="29" borderId="52" xfId="349" applyFont="1" applyFill="1" applyBorder="1" applyAlignment="1" applyProtection="1">
      <alignment horizontal="center"/>
      <protection hidden="1"/>
    </xf>
    <xf numFmtId="186" fontId="82" fillId="33" borderId="53" xfId="349" applyNumberFormat="1" applyFont="1" applyFill="1" applyBorder="1" applyAlignment="1" applyProtection="1">
      <alignment horizontal="center" vertical="center"/>
      <protection hidden="1"/>
    </xf>
    <xf numFmtId="0" fontId="58" fillId="38" borderId="66" xfId="349" applyFont="1" applyFill="1" applyBorder="1" applyAlignment="1" applyProtection="1">
      <alignment horizontal="center" vertical="center"/>
      <protection hidden="1"/>
    </xf>
    <xf numFmtId="0" fontId="77" fillId="33" borderId="54" xfId="349" applyFont="1" applyFill="1" applyBorder="1" applyAlignment="1" applyProtection="1">
      <alignment horizontal="center" vertical="center"/>
      <protection hidden="1"/>
    </xf>
    <xf numFmtId="187" fontId="83" fillId="33" borderId="55" xfId="349" applyNumberFormat="1" applyFont="1" applyFill="1" applyBorder="1" applyAlignment="1" applyProtection="1">
      <alignment horizontal="center" vertical="center"/>
      <protection hidden="1"/>
    </xf>
    <xf numFmtId="10" fontId="57" fillId="33" borderId="55" xfId="343" applyNumberFormat="1" applyFont="1" applyFill="1" applyBorder="1" applyAlignment="1" applyProtection="1">
      <alignment horizontal="center" vertical="center"/>
      <protection hidden="1"/>
    </xf>
    <xf numFmtId="0" fontId="57" fillId="29" borderId="54" xfId="349" applyFont="1" applyFill="1" applyBorder="1" applyAlignment="1" applyProtection="1">
      <alignment horizontal="center" vertical="center" wrapText="1"/>
      <protection hidden="1"/>
    </xf>
    <xf numFmtId="186" fontId="57" fillId="33" borderId="56" xfId="349" applyNumberFormat="1" applyFont="1" applyFill="1" applyBorder="1" applyAlignment="1" applyProtection="1">
      <alignment horizontal="center" vertical="center"/>
      <protection hidden="1"/>
    </xf>
    <xf numFmtId="0" fontId="58" fillId="38" borderId="68" xfId="349" applyFont="1" applyFill="1" applyBorder="1" applyAlignment="1" applyProtection="1">
      <alignment horizontal="center" vertical="center"/>
      <protection hidden="1"/>
    </xf>
    <xf numFmtId="0" fontId="56" fillId="30" borderId="0" xfId="349" applyFont="1" applyFill="1" applyBorder="1" applyProtection="1">
      <protection hidden="1"/>
    </xf>
    <xf numFmtId="0" fontId="57" fillId="29" borderId="27" xfId="349" applyFont="1" applyFill="1" applyBorder="1" applyAlignment="1" applyProtection="1">
      <alignment horizontal="center" vertical="center"/>
      <protection hidden="1"/>
    </xf>
    <xf numFmtId="0" fontId="56" fillId="30" borderId="0" xfId="349" applyFont="1" applyFill="1" applyBorder="1" applyAlignment="1" applyProtection="1">
      <alignment horizontal="center"/>
      <protection hidden="1"/>
    </xf>
    <xf numFmtId="0" fontId="56" fillId="30" borderId="0" xfId="349" applyFont="1" applyFill="1" applyAlignment="1" applyProtection="1">
      <alignment horizontal="left"/>
      <protection hidden="1"/>
    </xf>
    <xf numFmtId="0" fontId="57" fillId="38" borderId="27" xfId="427" applyNumberFormat="1" applyFont="1" applyFill="1" applyBorder="1" applyAlignment="1" applyProtection="1">
      <alignment horizontal="center" vertical="center" wrapText="1"/>
      <protection hidden="1"/>
    </xf>
    <xf numFmtId="0" fontId="58" fillId="29" borderId="27" xfId="349" applyFont="1" applyFill="1" applyBorder="1" applyAlignment="1" applyProtection="1">
      <alignment horizontal="center" vertical="center" wrapText="1"/>
      <protection hidden="1"/>
    </xf>
    <xf numFmtId="0" fontId="58" fillId="29" borderId="27" xfId="349" applyFont="1" applyFill="1" applyBorder="1" applyAlignment="1" applyProtection="1">
      <alignment vertical="center" wrapText="1"/>
      <protection hidden="1"/>
    </xf>
    <xf numFmtId="0" fontId="58" fillId="29" borderId="37" xfId="349" applyFont="1" applyFill="1" applyBorder="1" applyAlignment="1" applyProtection="1">
      <alignment horizontal="center" vertical="center" wrapText="1"/>
      <protection hidden="1"/>
    </xf>
    <xf numFmtId="0" fontId="58" fillId="29" borderId="46" xfId="349" applyFont="1" applyFill="1" applyBorder="1" applyAlignment="1" applyProtection="1">
      <alignment horizontal="center" vertical="center" wrapText="1"/>
      <protection hidden="1"/>
    </xf>
    <xf numFmtId="187" fontId="56" fillId="0" borderId="0" xfId="349" applyNumberFormat="1" applyFont="1" applyAlignment="1" applyProtection="1">
      <alignment vertical="center"/>
      <protection hidden="1"/>
    </xf>
    <xf numFmtId="0" fontId="58" fillId="30" borderId="1" xfId="349" applyFont="1" applyFill="1" applyBorder="1" applyAlignment="1" applyProtection="1">
      <alignment horizontal="center" vertical="center"/>
      <protection hidden="1"/>
    </xf>
    <xf numFmtId="0" fontId="76" fillId="38" borderId="1" xfId="349" applyFont="1" applyFill="1" applyBorder="1" applyAlignment="1" applyProtection="1">
      <alignment horizontal="center" vertical="center" wrapText="1"/>
      <protection hidden="1"/>
    </xf>
    <xf numFmtId="187" fontId="76" fillId="30" borderId="1" xfId="349" applyNumberFormat="1" applyFont="1" applyFill="1" applyBorder="1" applyAlignment="1" applyProtection="1">
      <alignment horizontal="center" vertical="center"/>
      <protection hidden="1"/>
    </xf>
    <xf numFmtId="10" fontId="76" fillId="30" borderId="27" xfId="357" applyNumberFormat="1" applyFont="1" applyFill="1" applyBorder="1" applyAlignment="1" applyProtection="1">
      <alignment horizontal="center" vertical="center"/>
      <protection hidden="1"/>
    </xf>
    <xf numFmtId="2" fontId="76" fillId="30" borderId="1" xfId="349" applyNumberFormat="1" applyFont="1" applyFill="1" applyBorder="1" applyAlignment="1" applyProtection="1">
      <alignment horizontal="center" vertical="center"/>
      <protection hidden="1"/>
    </xf>
    <xf numFmtId="2" fontId="76" fillId="30" borderId="27" xfId="349" applyNumberFormat="1" applyFont="1" applyFill="1" applyBorder="1" applyAlignment="1" applyProtection="1">
      <alignment horizontal="center" vertical="center"/>
      <protection hidden="1"/>
    </xf>
    <xf numFmtId="2" fontId="58" fillId="30" borderId="27" xfId="349" applyNumberFormat="1" applyFont="1" applyFill="1" applyBorder="1" applyAlignment="1" applyProtection="1">
      <alignment horizontal="center" vertical="center"/>
      <protection hidden="1"/>
    </xf>
    <xf numFmtId="1" fontId="79" fillId="0" borderId="1" xfId="349" applyNumberFormat="1" applyFont="1" applyFill="1" applyBorder="1" applyAlignment="1" applyProtection="1">
      <alignment horizontal="center" vertical="center"/>
      <protection hidden="1"/>
    </xf>
    <xf numFmtId="0" fontId="56" fillId="0" borderId="0" xfId="349" applyFont="1" applyAlignment="1" applyProtection="1">
      <alignment vertical="center"/>
      <protection hidden="1"/>
    </xf>
    <xf numFmtId="176" fontId="88" fillId="0" borderId="0" xfId="349" applyNumberFormat="1" applyFont="1" applyAlignment="1" applyProtection="1">
      <alignment vertical="center"/>
      <protection hidden="1"/>
    </xf>
    <xf numFmtId="0" fontId="58" fillId="30" borderId="27" xfId="349" applyFont="1" applyFill="1" applyBorder="1" applyAlignment="1" applyProtection="1">
      <alignment horizontal="center" vertical="center"/>
      <protection hidden="1"/>
    </xf>
    <xf numFmtId="1" fontId="79" fillId="0" borderId="27" xfId="349" applyNumberFormat="1" applyFont="1" applyFill="1" applyBorder="1" applyAlignment="1" applyProtection="1">
      <alignment horizontal="center" vertical="center"/>
      <protection hidden="1"/>
    </xf>
    <xf numFmtId="0" fontId="60" fillId="0" borderId="38" xfId="351" applyFont="1" applyBorder="1" applyAlignment="1" applyProtection="1">
      <alignment horizontal="center" vertical="center"/>
      <protection locked="0"/>
    </xf>
    <xf numFmtId="21" fontId="60" fillId="0" borderId="38" xfId="351" applyNumberFormat="1" applyFont="1" applyBorder="1" applyAlignment="1" applyProtection="1">
      <alignment horizontal="center" vertical="center"/>
      <protection locked="0"/>
    </xf>
    <xf numFmtId="0" fontId="60" fillId="0" borderId="27" xfId="351" applyFont="1" applyBorder="1" applyAlignment="1" applyProtection="1">
      <alignment horizontal="center" vertical="center"/>
      <protection locked="0"/>
    </xf>
    <xf numFmtId="21" fontId="60" fillId="0" borderId="27" xfId="351" applyNumberFormat="1" applyFont="1" applyBorder="1" applyAlignment="1" applyProtection="1">
      <alignment horizontal="center" vertical="center"/>
      <protection locked="0"/>
    </xf>
    <xf numFmtId="0" fontId="60" fillId="0" borderId="27" xfId="351" applyFont="1" applyFill="1" applyBorder="1" applyAlignment="1" applyProtection="1">
      <alignment horizontal="center" vertical="center"/>
      <protection locked="0"/>
    </xf>
    <xf numFmtId="3" fontId="60" fillId="0" borderId="38" xfId="351" applyNumberFormat="1" applyFont="1" applyBorder="1" applyAlignment="1" applyProtection="1">
      <alignment horizontal="center" vertical="center" wrapText="1"/>
      <protection locked="0"/>
    </xf>
    <xf numFmtId="0" fontId="60" fillId="0" borderId="38" xfId="351" applyFont="1" applyBorder="1" applyAlignment="1" applyProtection="1">
      <alignment horizontal="center" vertical="center" wrapText="1"/>
      <protection locked="0"/>
    </xf>
    <xf numFmtId="3" fontId="60" fillId="0" borderId="27" xfId="351" applyNumberFormat="1" applyFont="1" applyBorder="1" applyAlignment="1" applyProtection="1">
      <alignment horizontal="center" vertical="center" wrapText="1"/>
      <protection locked="0"/>
    </xf>
    <xf numFmtId="0" fontId="60" fillId="0" borderId="27" xfId="351" applyFont="1" applyBorder="1" applyAlignment="1" applyProtection="1">
      <alignment horizontal="center" vertical="center" wrapText="1"/>
      <protection locked="0"/>
    </xf>
    <xf numFmtId="188" fontId="60" fillId="0" borderId="38" xfId="351" applyNumberFormat="1" applyFont="1" applyBorder="1" applyAlignment="1" applyProtection="1">
      <alignment horizontal="center" vertical="center" wrapText="1"/>
      <protection locked="0"/>
    </xf>
    <xf numFmtId="188" fontId="60" fillId="0" borderId="27" xfId="351" applyNumberFormat="1" applyFont="1" applyFill="1" applyBorder="1" applyAlignment="1" applyProtection="1">
      <alignment horizontal="center" vertical="center" wrapText="1"/>
      <protection locked="0"/>
    </xf>
    <xf numFmtId="4" fontId="13" fillId="38" borderId="27" xfId="2" applyNumberFormat="1" applyFont="1" applyFill="1" applyBorder="1" applyAlignment="1" applyProtection="1">
      <alignment horizontal="center" vertical="center" wrapText="1"/>
      <protection locked="0"/>
    </xf>
    <xf numFmtId="0" fontId="60" fillId="0" borderId="27" xfId="0" applyFont="1" applyBorder="1" applyAlignment="1" applyProtection="1">
      <alignment vertical="center"/>
      <protection locked="0"/>
    </xf>
    <xf numFmtId="0" fontId="72" fillId="0" borderId="27" xfId="0" applyFont="1" applyBorder="1" applyAlignment="1" applyProtection="1">
      <alignment horizontal="center" vertical="center"/>
      <protection locked="0"/>
    </xf>
    <xf numFmtId="0" fontId="54" fillId="35" borderId="27" xfId="0" applyFont="1" applyFill="1" applyBorder="1" applyAlignment="1" applyProtection="1">
      <alignment horizontal="justify" vertical="center" wrapText="1"/>
      <protection locked="0"/>
    </xf>
    <xf numFmtId="8" fontId="51" fillId="0" borderId="27" xfId="350" applyNumberFormat="1" applyFont="1" applyFill="1" applyBorder="1" applyAlignment="1" applyProtection="1">
      <alignment horizontal="center" vertical="center"/>
      <protection locked="0"/>
    </xf>
    <xf numFmtId="0" fontId="51" fillId="0" borderId="27" xfId="416" applyFont="1" applyBorder="1" applyAlignment="1" applyProtection="1">
      <alignment horizontal="center" vertical="center" wrapText="1"/>
      <protection locked="0"/>
    </xf>
    <xf numFmtId="8" fontId="13" fillId="0" borderId="27" xfId="420" applyNumberFormat="1" applyFont="1" applyFill="1" applyBorder="1" applyAlignment="1" applyProtection="1">
      <alignment horizontal="center" vertical="center" wrapText="1"/>
      <protection locked="0"/>
    </xf>
    <xf numFmtId="8" fontId="13" fillId="0" borderId="27" xfId="350" applyNumberFormat="1" applyFont="1" applyFill="1" applyBorder="1" applyAlignment="1" applyProtection="1">
      <alignment horizontal="center" vertical="center"/>
      <protection locked="0"/>
    </xf>
    <xf numFmtId="0" fontId="51" fillId="0" borderId="27" xfId="425" applyFont="1" applyBorder="1" applyAlignment="1" applyProtection="1">
      <alignment horizontal="center" vertical="center" wrapText="1"/>
      <protection locked="0"/>
    </xf>
    <xf numFmtId="0" fontId="51" fillId="0" borderId="0" xfId="420" applyFont="1" applyAlignment="1" applyProtection="1">
      <alignment horizontal="center" vertical="center"/>
      <protection locked="0"/>
    </xf>
    <xf numFmtId="0" fontId="13" fillId="0" borderId="27" xfId="420" applyFont="1" applyFill="1" applyBorder="1" applyAlignment="1" applyProtection="1">
      <alignment horizontal="center" vertical="center"/>
      <protection locked="0"/>
    </xf>
    <xf numFmtId="8" fontId="51" fillId="0" borderId="27" xfId="420" applyNumberFormat="1" applyFont="1" applyFill="1" applyBorder="1" applyAlignment="1" applyProtection="1">
      <alignment horizontal="center" vertical="center"/>
      <protection locked="0"/>
    </xf>
    <xf numFmtId="0" fontId="13" fillId="0" borderId="27" xfId="0" applyFont="1" applyBorder="1" applyAlignment="1" applyProtection="1">
      <alignment horizontal="center" vertical="center"/>
      <protection locked="0"/>
    </xf>
    <xf numFmtId="0" fontId="13" fillId="0" borderId="27" xfId="416" applyFont="1" applyBorder="1" applyAlignment="1" applyProtection="1">
      <alignment horizontal="center" vertical="center" wrapText="1"/>
      <protection locked="0"/>
    </xf>
    <xf numFmtId="0" fontId="51" fillId="0" borderId="27" xfId="350" applyFont="1" applyBorder="1" applyAlignment="1" applyProtection="1">
      <alignment horizontal="center" vertical="center"/>
      <protection locked="0"/>
    </xf>
    <xf numFmtId="8" fontId="51" fillId="0" borderId="27" xfId="350" applyNumberFormat="1" applyFont="1" applyBorder="1" applyAlignment="1" applyProtection="1">
      <alignment horizontal="center" vertical="center"/>
      <protection locked="0"/>
    </xf>
    <xf numFmtId="0" fontId="49" fillId="31" borderId="33" xfId="0" applyFont="1" applyFill="1" applyBorder="1" applyAlignment="1" applyProtection="1">
      <alignment horizontal="center" vertical="center" wrapText="1"/>
      <protection hidden="1"/>
    </xf>
    <xf numFmtId="0" fontId="49" fillId="31" borderId="35" xfId="0" applyFont="1" applyFill="1" applyBorder="1" applyAlignment="1" applyProtection="1">
      <alignment horizontal="center" vertical="center" wrapText="1"/>
      <protection hidden="1"/>
    </xf>
    <xf numFmtId="0" fontId="13" fillId="0" borderId="0" xfId="0" applyFont="1" applyFill="1" applyAlignment="1" applyProtection="1">
      <alignment horizontal="justify" vertical="top" wrapText="1"/>
      <protection hidden="1"/>
    </xf>
    <xf numFmtId="0" fontId="0" fillId="0" borderId="0" xfId="0" applyFill="1" applyAlignment="1" applyProtection="1">
      <alignment horizontal="justify" vertical="top" wrapText="1"/>
      <protection hidden="1"/>
    </xf>
    <xf numFmtId="0" fontId="17" fillId="31" borderId="20" xfId="0" applyFont="1" applyFill="1" applyBorder="1" applyAlignment="1" applyProtection="1">
      <alignment horizontal="center" vertical="center" wrapText="1"/>
      <protection hidden="1"/>
    </xf>
    <xf numFmtId="0" fontId="17" fillId="31" borderId="17" xfId="0" applyFont="1" applyFill="1" applyBorder="1" applyAlignment="1" applyProtection="1">
      <alignment horizontal="center" vertical="center" wrapText="1"/>
      <protection hidden="1"/>
    </xf>
    <xf numFmtId="0" fontId="60" fillId="31" borderId="18" xfId="0" applyFont="1" applyFill="1" applyBorder="1" applyAlignment="1" applyProtection="1">
      <alignment horizontal="justify" vertical="center" wrapText="1"/>
      <protection hidden="1"/>
    </xf>
    <xf numFmtId="0" fontId="60" fillId="31" borderId="19" xfId="0" applyFont="1" applyFill="1" applyBorder="1" applyAlignment="1" applyProtection="1">
      <alignment horizontal="justify" vertical="center" wrapText="1"/>
      <protection hidden="1"/>
    </xf>
    <xf numFmtId="0" fontId="14" fillId="31" borderId="18" xfId="0" applyFont="1" applyFill="1" applyBorder="1" applyAlignment="1" applyProtection="1">
      <alignment horizontal="center" vertical="center" wrapText="1"/>
      <protection hidden="1"/>
    </xf>
    <xf numFmtId="0" fontId="14" fillId="31" borderId="19" xfId="0" applyFont="1" applyFill="1" applyBorder="1" applyAlignment="1" applyProtection="1">
      <alignment horizontal="center" vertical="center" wrapText="1"/>
      <protection hidden="1"/>
    </xf>
    <xf numFmtId="0" fontId="60" fillId="0" borderId="0" xfId="351" applyFont="1" applyAlignment="1" applyProtection="1">
      <alignment horizontal="center" vertical="center" wrapText="1"/>
      <protection hidden="1"/>
    </xf>
    <xf numFmtId="0" fontId="60" fillId="0" borderId="0" xfId="351" applyFont="1" applyAlignment="1" applyProtection="1">
      <alignment horizontal="center" vertical="center"/>
      <protection hidden="1"/>
    </xf>
    <xf numFmtId="0" fontId="60" fillId="31" borderId="33" xfId="351" applyFont="1" applyFill="1" applyBorder="1" applyAlignment="1" applyProtection="1">
      <alignment horizontal="center"/>
      <protection hidden="1"/>
    </xf>
    <xf numFmtId="0" fontId="60" fillId="31" borderId="18" xfId="351" applyFont="1" applyFill="1" applyBorder="1" applyAlignment="1" applyProtection="1">
      <alignment horizontal="center"/>
      <protection hidden="1"/>
    </xf>
    <xf numFmtId="0" fontId="49" fillId="31" borderId="34" xfId="351" applyFont="1" applyFill="1" applyBorder="1" applyAlignment="1" applyProtection="1">
      <alignment horizontal="center" wrapText="1"/>
      <protection hidden="1"/>
    </xf>
    <xf numFmtId="0" fontId="49" fillId="31" borderId="35" xfId="351" applyFont="1" applyFill="1" applyBorder="1" applyAlignment="1" applyProtection="1">
      <alignment horizontal="center" wrapText="1"/>
      <protection hidden="1"/>
    </xf>
    <xf numFmtId="0" fontId="14" fillId="31" borderId="0" xfId="351" applyFont="1" applyFill="1" applyBorder="1" applyAlignment="1" applyProtection="1">
      <alignment horizontal="center"/>
      <protection hidden="1"/>
    </xf>
    <xf numFmtId="0" fontId="14" fillId="31" borderId="19" xfId="351" applyFont="1" applyFill="1" applyBorder="1" applyAlignment="1" applyProtection="1">
      <alignment horizontal="center"/>
      <protection hidden="1"/>
    </xf>
    <xf numFmtId="0" fontId="44" fillId="31" borderId="0" xfId="351" applyFont="1" applyFill="1" applyBorder="1" applyAlignment="1" applyProtection="1">
      <alignment horizontal="center" vertical="center" wrapText="1"/>
      <protection hidden="1"/>
    </xf>
    <xf numFmtId="0" fontId="44" fillId="31" borderId="19" xfId="351" applyFont="1" applyFill="1" applyBorder="1" applyAlignment="1" applyProtection="1">
      <alignment horizontal="center" vertical="center" wrapText="1"/>
      <protection hidden="1"/>
    </xf>
    <xf numFmtId="0" fontId="17" fillId="31" borderId="20" xfId="351" applyFont="1" applyFill="1" applyBorder="1" applyAlignment="1" applyProtection="1">
      <alignment horizontal="center" vertical="center" wrapText="1"/>
      <protection hidden="1"/>
    </xf>
    <xf numFmtId="0" fontId="17" fillId="31" borderId="21" xfId="351" applyFont="1" applyFill="1" applyBorder="1" applyAlignment="1" applyProtection="1">
      <alignment horizontal="center" vertical="center" wrapText="1"/>
      <protection hidden="1"/>
    </xf>
    <xf numFmtId="0" fontId="17" fillId="31" borderId="17" xfId="351" applyFont="1" applyFill="1" applyBorder="1" applyAlignment="1" applyProtection="1">
      <alignment horizontal="center" vertical="center" wrapText="1"/>
      <protection hidden="1"/>
    </xf>
    <xf numFmtId="0" fontId="44" fillId="32" borderId="20" xfId="351" applyFont="1" applyFill="1" applyBorder="1" applyAlignment="1" applyProtection="1">
      <alignment horizontal="center" wrapText="1"/>
      <protection hidden="1"/>
    </xf>
    <xf numFmtId="0" fontId="44" fillId="32" borderId="21" xfId="351" applyFont="1" applyFill="1" applyBorder="1" applyAlignment="1" applyProtection="1">
      <alignment horizontal="center" wrapText="1"/>
      <protection hidden="1"/>
    </xf>
    <xf numFmtId="0" fontId="44" fillId="32" borderId="17" xfId="351" applyFont="1" applyFill="1" applyBorder="1" applyAlignment="1" applyProtection="1">
      <alignment horizontal="center" wrapText="1"/>
      <protection hidden="1"/>
    </xf>
    <xf numFmtId="0" fontId="89" fillId="31" borderId="0" xfId="350" applyFont="1" applyFill="1" applyAlignment="1" applyProtection="1">
      <alignment horizontal="left" vertical="center"/>
    </xf>
    <xf numFmtId="0" fontId="72" fillId="38" borderId="2" xfId="356" applyFont="1" applyFill="1" applyBorder="1" applyAlignment="1" applyProtection="1">
      <alignment horizontal="center" vertical="center"/>
      <protection hidden="1"/>
    </xf>
    <xf numFmtId="0" fontId="72" fillId="38" borderId="88" xfId="356" applyFont="1" applyFill="1" applyBorder="1" applyAlignment="1" applyProtection="1">
      <alignment horizontal="center" vertical="center"/>
      <protection hidden="1"/>
    </xf>
    <xf numFmtId="0" fontId="72" fillId="38" borderId="49" xfId="356" applyFont="1" applyFill="1" applyBorder="1" applyAlignment="1" applyProtection="1">
      <alignment horizontal="center" vertical="center"/>
      <protection hidden="1"/>
    </xf>
    <xf numFmtId="0" fontId="62" fillId="33" borderId="47" xfId="0" applyFont="1" applyFill="1" applyBorder="1" applyAlignment="1" applyProtection="1">
      <alignment horizontal="center" vertical="center" textRotation="255" wrapText="1"/>
      <protection hidden="1"/>
    </xf>
    <xf numFmtId="0" fontId="62" fillId="33" borderId="46" xfId="0" applyFont="1" applyFill="1" applyBorder="1" applyAlignment="1" applyProtection="1">
      <alignment horizontal="center" vertical="center" textRotation="255" wrapText="1"/>
      <protection hidden="1"/>
    </xf>
    <xf numFmtId="0" fontId="62" fillId="33" borderId="38" xfId="0" applyFont="1" applyFill="1" applyBorder="1" applyAlignment="1" applyProtection="1">
      <alignment horizontal="center" vertical="center" textRotation="255" wrapText="1"/>
      <protection hidden="1"/>
    </xf>
    <xf numFmtId="0" fontId="60" fillId="0" borderId="47" xfId="2" applyNumberFormat="1" applyFont="1" applyFill="1" applyBorder="1" applyAlignment="1" applyProtection="1">
      <alignment horizontal="center" vertical="center" wrapText="1"/>
      <protection locked="0"/>
    </xf>
    <xf numFmtId="0" fontId="60" fillId="0" borderId="46" xfId="2" applyNumberFormat="1" applyFont="1" applyFill="1" applyBorder="1" applyAlignment="1" applyProtection="1">
      <alignment horizontal="center" vertical="center" wrapText="1"/>
      <protection locked="0"/>
    </xf>
    <xf numFmtId="0" fontId="60" fillId="0" borderId="38" xfId="2" applyNumberFormat="1" applyFont="1" applyFill="1" applyBorder="1" applyAlignment="1" applyProtection="1">
      <alignment horizontal="center" vertical="center" wrapText="1"/>
      <protection locked="0"/>
    </xf>
    <xf numFmtId="4" fontId="44" fillId="0" borderId="47" xfId="2" applyNumberFormat="1" applyFont="1" applyFill="1" applyBorder="1" applyAlignment="1" applyProtection="1">
      <alignment horizontal="center" vertical="center" wrapText="1"/>
      <protection locked="0"/>
    </xf>
    <xf numFmtId="4" fontId="44" fillId="0" borderId="46" xfId="2" applyNumberFormat="1" applyFont="1" applyFill="1" applyBorder="1" applyAlignment="1" applyProtection="1">
      <alignment horizontal="center" vertical="center" wrapText="1"/>
      <protection locked="0"/>
    </xf>
    <xf numFmtId="4" fontId="44" fillId="0" borderId="38" xfId="2" applyNumberFormat="1" applyFont="1" applyFill="1" applyBorder="1" applyAlignment="1" applyProtection="1">
      <alignment horizontal="center" vertical="center" wrapText="1"/>
      <protection locked="0"/>
    </xf>
    <xf numFmtId="0" fontId="60" fillId="41" borderId="47" xfId="2" applyNumberFormat="1" applyFont="1" applyFill="1" applyBorder="1" applyAlignment="1" applyProtection="1">
      <alignment horizontal="center" vertical="center" wrapText="1"/>
      <protection locked="0"/>
    </xf>
    <xf numFmtId="0" fontId="60" fillId="41" borderId="46" xfId="2" applyNumberFormat="1" applyFont="1" applyFill="1" applyBorder="1" applyAlignment="1" applyProtection="1">
      <alignment horizontal="center" vertical="center" wrapText="1"/>
      <protection locked="0"/>
    </xf>
    <xf numFmtId="0" fontId="60" fillId="41" borderId="38" xfId="2" applyNumberFormat="1" applyFont="1" applyFill="1" applyBorder="1" applyAlignment="1" applyProtection="1">
      <alignment horizontal="center" vertical="center" wrapText="1"/>
      <protection locked="0"/>
    </xf>
    <xf numFmtId="9" fontId="60" fillId="0" borderId="47" xfId="2" applyNumberFormat="1" applyFont="1" applyFill="1" applyBorder="1" applyAlignment="1" applyProtection="1">
      <alignment horizontal="center" vertical="center" wrapText="1"/>
      <protection locked="0"/>
    </xf>
    <xf numFmtId="9" fontId="60" fillId="0" borderId="46" xfId="2" applyNumberFormat="1" applyFont="1" applyFill="1" applyBorder="1" applyAlignment="1" applyProtection="1">
      <alignment horizontal="center" vertical="center" wrapText="1"/>
      <protection locked="0"/>
    </xf>
    <xf numFmtId="9" fontId="60" fillId="0" borderId="38" xfId="2" applyNumberFormat="1" applyFont="1" applyFill="1" applyBorder="1" applyAlignment="1" applyProtection="1">
      <alignment horizontal="center" vertical="center" wrapText="1"/>
      <protection locked="0"/>
    </xf>
    <xf numFmtId="9" fontId="60" fillId="31" borderId="47" xfId="2" applyNumberFormat="1" applyFont="1" applyFill="1" applyBorder="1" applyAlignment="1" applyProtection="1">
      <alignment horizontal="center" vertical="center" wrapText="1"/>
      <protection locked="0"/>
    </xf>
    <xf numFmtId="9" fontId="60" fillId="31" borderId="46" xfId="2" applyNumberFormat="1" applyFont="1" applyFill="1" applyBorder="1" applyAlignment="1" applyProtection="1">
      <alignment horizontal="center" vertical="center" wrapText="1"/>
      <protection locked="0"/>
    </xf>
    <xf numFmtId="9" fontId="60" fillId="31" borderId="38" xfId="2" applyNumberFormat="1" applyFont="1" applyFill="1" applyBorder="1" applyAlignment="1" applyProtection="1">
      <alignment horizontal="center" vertical="center" wrapText="1"/>
      <protection locked="0"/>
    </xf>
    <xf numFmtId="0" fontId="44" fillId="40" borderId="47" xfId="2" applyFont="1" applyFill="1" applyBorder="1" applyAlignment="1" applyProtection="1">
      <alignment horizontal="center" vertical="center" wrapText="1"/>
      <protection locked="0"/>
    </xf>
    <xf numFmtId="0" fontId="44" fillId="40" borderId="46" xfId="2" applyFont="1" applyFill="1" applyBorder="1" applyAlignment="1" applyProtection="1">
      <alignment horizontal="center" vertical="center" wrapText="1"/>
      <protection locked="0"/>
    </xf>
    <xf numFmtId="0" fontId="44" fillId="40" borderId="38" xfId="2" applyFont="1" applyFill="1" applyBorder="1" applyAlignment="1" applyProtection="1">
      <alignment horizontal="center" vertical="center" wrapText="1"/>
      <protection locked="0"/>
    </xf>
    <xf numFmtId="0" fontId="60" fillId="0" borderId="47" xfId="2" applyFont="1" applyFill="1" applyBorder="1" applyAlignment="1" applyProtection="1">
      <alignment horizontal="center" vertical="center" wrapText="1"/>
      <protection locked="0"/>
    </xf>
    <xf numFmtId="0" fontId="60" fillId="0" borderId="46" xfId="2" applyFont="1" applyFill="1" applyBorder="1" applyAlignment="1" applyProtection="1">
      <alignment horizontal="center" vertical="center" wrapText="1"/>
      <protection locked="0"/>
    </xf>
    <xf numFmtId="0" fontId="60" fillId="0" borderId="38" xfId="2" applyFont="1" applyFill="1" applyBorder="1" applyAlignment="1" applyProtection="1">
      <alignment horizontal="center" vertical="center" wrapText="1"/>
      <protection locked="0"/>
    </xf>
    <xf numFmtId="0" fontId="17" fillId="0" borderId="47" xfId="3" applyNumberFormat="1" applyFont="1" applyFill="1" applyBorder="1" applyAlignment="1" applyProtection="1">
      <alignment horizontal="center" vertical="center" wrapText="1"/>
      <protection locked="0"/>
    </xf>
    <xf numFmtId="0" fontId="17" fillId="0" borderId="46" xfId="3" applyNumberFormat="1" applyFont="1" applyFill="1" applyBorder="1" applyAlignment="1" applyProtection="1">
      <alignment horizontal="center" vertical="center" wrapText="1"/>
      <protection locked="0"/>
    </xf>
    <xf numFmtId="0" fontId="17" fillId="0" borderId="38" xfId="3" applyNumberFormat="1" applyFont="1" applyFill="1" applyBorder="1" applyAlignment="1" applyProtection="1">
      <alignment horizontal="center" vertical="center" wrapText="1"/>
      <protection locked="0"/>
    </xf>
    <xf numFmtId="0" fontId="102" fillId="0" borderId="48" xfId="1" applyNumberFormat="1" applyFont="1" applyFill="1" applyBorder="1" applyAlignment="1" applyProtection="1">
      <alignment horizontal="center" vertical="center" wrapText="1"/>
      <protection hidden="1"/>
    </xf>
    <xf numFmtId="0" fontId="102" fillId="0" borderId="50" xfId="1" applyNumberFormat="1" applyFont="1" applyFill="1" applyBorder="1" applyAlignment="1" applyProtection="1">
      <alignment horizontal="center" vertical="center" wrapText="1"/>
      <protection hidden="1"/>
    </xf>
    <xf numFmtId="0" fontId="102" fillId="0" borderId="51" xfId="1" applyNumberFormat="1" applyFont="1" applyFill="1" applyBorder="1" applyAlignment="1" applyProtection="1">
      <alignment horizontal="center" vertical="center" wrapText="1"/>
      <protection hidden="1"/>
    </xf>
    <xf numFmtId="0" fontId="102" fillId="0" borderId="20" xfId="1" applyNumberFormat="1" applyFont="1" applyFill="1" applyBorder="1" applyAlignment="1" applyProtection="1">
      <alignment horizontal="center" vertical="center" wrapText="1"/>
      <protection hidden="1"/>
    </xf>
    <xf numFmtId="0" fontId="102" fillId="0" borderId="21" xfId="1" applyNumberFormat="1" applyFont="1" applyFill="1" applyBorder="1" applyAlignment="1" applyProtection="1">
      <alignment horizontal="center" vertical="center" wrapText="1"/>
      <protection hidden="1"/>
    </xf>
    <xf numFmtId="0" fontId="102" fillId="0" borderId="17" xfId="1" applyNumberFormat="1" applyFont="1" applyFill="1" applyBorder="1" applyAlignment="1" applyProtection="1">
      <alignment horizontal="center" vertical="center" wrapText="1"/>
      <protection hidden="1"/>
    </xf>
    <xf numFmtId="0" fontId="14" fillId="34" borderId="2" xfId="0" applyFont="1" applyFill="1" applyBorder="1" applyAlignment="1" applyProtection="1">
      <alignment horizontal="center" vertical="center"/>
      <protection hidden="1"/>
    </xf>
    <xf numFmtId="0" fontId="14" fillId="34" borderId="49" xfId="0" applyFont="1" applyFill="1" applyBorder="1" applyAlignment="1" applyProtection="1">
      <alignment horizontal="center" vertical="center"/>
      <protection hidden="1"/>
    </xf>
    <xf numFmtId="0" fontId="102" fillId="0" borderId="47" xfId="1" applyNumberFormat="1" applyFont="1" applyFill="1" applyBorder="1" applyAlignment="1" applyProtection="1">
      <alignment horizontal="center" vertical="center" wrapText="1"/>
      <protection hidden="1"/>
    </xf>
    <xf numFmtId="0" fontId="102" fillId="0" borderId="38" xfId="1" applyNumberFormat="1" applyFont="1" applyFill="1" applyBorder="1" applyAlignment="1" applyProtection="1">
      <alignment horizontal="center" vertical="center" wrapText="1"/>
      <protection hidden="1"/>
    </xf>
    <xf numFmtId="4" fontId="14" fillId="37" borderId="47" xfId="2" applyNumberFormat="1" applyFont="1" applyFill="1" applyBorder="1" applyAlignment="1" applyProtection="1">
      <alignment horizontal="center" vertical="center" wrapText="1"/>
      <protection hidden="1"/>
    </xf>
    <xf numFmtId="4" fontId="14" fillId="37" borderId="46" xfId="2" applyNumberFormat="1" applyFont="1" applyFill="1" applyBorder="1" applyAlignment="1" applyProtection="1">
      <alignment horizontal="center" vertical="center" wrapText="1"/>
      <protection hidden="1"/>
    </xf>
    <xf numFmtId="4" fontId="14" fillId="37" borderId="38" xfId="2" applyNumberFormat="1" applyFont="1" applyFill="1" applyBorder="1" applyAlignment="1" applyProtection="1">
      <alignment horizontal="center" vertical="center" wrapText="1"/>
      <protection hidden="1"/>
    </xf>
    <xf numFmtId="0" fontId="60" fillId="31" borderId="47" xfId="2" applyNumberFormat="1" applyFont="1" applyFill="1" applyBorder="1" applyAlignment="1" applyProtection="1">
      <alignment horizontal="center" vertical="center" wrapText="1"/>
      <protection locked="0"/>
    </xf>
    <xf numFmtId="0" fontId="60" fillId="31" borderId="46" xfId="2" applyNumberFormat="1" applyFont="1" applyFill="1" applyBorder="1" applyAlignment="1" applyProtection="1">
      <alignment horizontal="center" vertical="center" wrapText="1"/>
      <protection locked="0"/>
    </xf>
    <xf numFmtId="0" fontId="60" fillId="31" borderId="38" xfId="2" applyNumberFormat="1" applyFont="1" applyFill="1" applyBorder="1" applyAlignment="1" applyProtection="1">
      <alignment horizontal="center" vertical="center" wrapText="1"/>
      <protection locked="0"/>
    </xf>
    <xf numFmtId="4" fontId="44" fillId="31" borderId="47" xfId="2" applyNumberFormat="1" applyFont="1" applyFill="1" applyBorder="1" applyAlignment="1" applyProtection="1">
      <alignment horizontal="center" vertical="center" wrapText="1"/>
      <protection locked="0"/>
    </xf>
    <xf numFmtId="4" fontId="44" fillId="31" borderId="46" xfId="2" applyNumberFormat="1" applyFont="1" applyFill="1" applyBorder="1" applyAlignment="1" applyProtection="1">
      <alignment horizontal="center" vertical="center" wrapText="1"/>
      <protection locked="0"/>
    </xf>
    <xf numFmtId="4" fontId="44" fillId="31" borderId="38" xfId="2" applyNumberFormat="1" applyFont="1" applyFill="1" applyBorder="1" applyAlignment="1" applyProtection="1">
      <alignment horizontal="center" vertical="center" wrapText="1"/>
      <protection locked="0"/>
    </xf>
    <xf numFmtId="0" fontId="44" fillId="33" borderId="47" xfId="2" applyNumberFormat="1" applyFont="1" applyFill="1" applyBorder="1" applyAlignment="1" applyProtection="1">
      <alignment horizontal="center" vertical="center" wrapText="1"/>
      <protection hidden="1"/>
    </xf>
    <xf numFmtId="0" fontId="44" fillId="33" borderId="38" xfId="2" applyNumberFormat="1" applyFont="1" applyFill="1" applyBorder="1" applyAlignment="1" applyProtection="1">
      <alignment horizontal="center" vertical="center" wrapText="1"/>
      <protection hidden="1"/>
    </xf>
    <xf numFmtId="0" fontId="44" fillId="33" borderId="2" xfId="2" applyNumberFormat="1" applyFont="1" applyFill="1" applyBorder="1" applyAlignment="1" applyProtection="1">
      <alignment horizontal="center" vertical="center" wrapText="1"/>
      <protection hidden="1"/>
    </xf>
    <xf numFmtId="0" fontId="44" fillId="33" borderId="88" xfId="2" applyNumberFormat="1" applyFont="1" applyFill="1" applyBorder="1" applyAlignment="1" applyProtection="1">
      <alignment horizontal="center" vertical="center" wrapText="1"/>
      <protection hidden="1"/>
    </xf>
    <xf numFmtId="0" fontId="44" fillId="33" borderId="49" xfId="2" applyNumberFormat="1" applyFont="1" applyFill="1" applyBorder="1" applyAlignment="1" applyProtection="1">
      <alignment horizontal="center" vertical="center" wrapText="1"/>
      <protection hidden="1"/>
    </xf>
    <xf numFmtId="9" fontId="44" fillId="33" borderId="2" xfId="2" applyNumberFormat="1" applyFont="1" applyFill="1" applyBorder="1" applyAlignment="1" applyProtection="1">
      <alignment horizontal="center" vertical="center" wrapText="1"/>
      <protection hidden="1"/>
    </xf>
    <xf numFmtId="9" fontId="44" fillId="33" borderId="88" xfId="2" applyNumberFormat="1" applyFont="1" applyFill="1" applyBorder="1" applyAlignment="1" applyProtection="1">
      <alignment horizontal="center" vertical="center" wrapText="1"/>
      <protection hidden="1"/>
    </xf>
    <xf numFmtId="9" fontId="44" fillId="33" borderId="49" xfId="2" applyNumberFormat="1" applyFont="1" applyFill="1" applyBorder="1" applyAlignment="1" applyProtection="1">
      <alignment horizontal="center" vertical="center" wrapText="1"/>
      <protection hidden="1"/>
    </xf>
    <xf numFmtId="0" fontId="101" fillId="33" borderId="2" xfId="0" applyFont="1" applyFill="1" applyBorder="1" applyAlignment="1" applyProtection="1">
      <alignment horizontal="center" vertical="center" wrapText="1"/>
      <protection hidden="1"/>
    </xf>
    <xf numFmtId="0" fontId="101" fillId="33" borderId="88" xfId="0" applyFont="1" applyFill="1" applyBorder="1" applyAlignment="1" applyProtection="1">
      <alignment horizontal="center" vertical="center" wrapText="1"/>
      <protection hidden="1"/>
    </xf>
    <xf numFmtId="0" fontId="101" fillId="33" borderId="49" xfId="0" applyFont="1" applyFill="1" applyBorder="1" applyAlignment="1" applyProtection="1">
      <alignment horizontal="center" vertical="center" wrapText="1"/>
      <protection hidden="1"/>
    </xf>
    <xf numFmtId="0" fontId="101" fillId="38" borderId="2" xfId="0" applyNumberFormat="1" applyFont="1" applyFill="1" applyBorder="1" applyAlignment="1" applyProtection="1">
      <alignment horizontal="center" vertical="center" wrapText="1"/>
      <protection hidden="1"/>
    </xf>
    <xf numFmtId="0" fontId="101" fillId="38" borderId="88" xfId="0" applyNumberFormat="1" applyFont="1" applyFill="1" applyBorder="1" applyAlignment="1" applyProtection="1">
      <alignment horizontal="center" vertical="center" wrapText="1"/>
      <protection hidden="1"/>
    </xf>
    <xf numFmtId="0" fontId="101" fillId="38" borderId="49" xfId="0" applyNumberFormat="1" applyFont="1" applyFill="1" applyBorder="1" applyAlignment="1" applyProtection="1">
      <alignment horizontal="center" vertical="center" wrapText="1"/>
      <protection hidden="1"/>
    </xf>
    <xf numFmtId="0" fontId="101" fillId="32" borderId="2" xfId="0" applyNumberFormat="1" applyFont="1" applyFill="1" applyBorder="1" applyAlignment="1" applyProtection="1">
      <alignment horizontal="center" vertical="center" wrapText="1"/>
      <protection hidden="1"/>
    </xf>
    <xf numFmtId="0" fontId="101" fillId="32" borderId="88" xfId="0" applyNumberFormat="1" applyFont="1" applyFill="1" applyBorder="1" applyAlignment="1" applyProtection="1">
      <alignment horizontal="center" vertical="center" wrapText="1"/>
      <protection hidden="1"/>
    </xf>
    <xf numFmtId="0" fontId="101" fillId="32" borderId="49" xfId="0" applyNumberFormat="1" applyFont="1" applyFill="1" applyBorder="1" applyAlignment="1" applyProtection="1">
      <alignment horizontal="center" vertical="center" wrapText="1"/>
      <protection hidden="1"/>
    </xf>
    <xf numFmtId="0" fontId="74" fillId="33" borderId="47" xfId="0" applyFont="1" applyFill="1" applyBorder="1" applyAlignment="1" applyProtection="1">
      <alignment horizontal="center" textRotation="255" wrapText="1"/>
      <protection hidden="1"/>
    </xf>
    <xf numFmtId="0" fontId="74" fillId="33" borderId="38" xfId="0" applyFont="1" applyFill="1" applyBorder="1" applyAlignment="1" applyProtection="1">
      <alignment horizontal="center" textRotation="255" wrapText="1"/>
      <protection hidden="1"/>
    </xf>
    <xf numFmtId="0" fontId="90" fillId="31" borderId="0" xfId="2" applyNumberFormat="1" applyFont="1" applyFill="1" applyAlignment="1" applyProtection="1">
      <alignment horizontal="center" vertical="center" wrapText="1"/>
      <protection hidden="1"/>
    </xf>
    <xf numFmtId="0" fontId="72" fillId="38" borderId="0" xfId="2" applyFont="1" applyFill="1" applyBorder="1" applyAlignment="1" applyProtection="1">
      <alignment horizontal="justify" vertical="center" wrapText="1"/>
      <protection hidden="1"/>
    </xf>
    <xf numFmtId="0" fontId="16" fillId="0" borderId="0" xfId="2" applyFont="1" applyFill="1" applyAlignment="1" applyProtection="1">
      <alignment horizontal="left" vertical="center" wrapText="1"/>
      <protection hidden="1"/>
    </xf>
    <xf numFmtId="166" fontId="17" fillId="33" borderId="2" xfId="3" applyFont="1" applyFill="1" applyBorder="1" applyAlignment="1" applyProtection="1">
      <alignment horizontal="center" vertical="center" wrapText="1"/>
      <protection hidden="1"/>
    </xf>
    <xf numFmtId="166" fontId="17" fillId="33" borderId="49" xfId="3" applyFont="1" applyFill="1" applyBorder="1" applyAlignment="1" applyProtection="1">
      <alignment horizontal="center" vertical="center" wrapText="1"/>
      <protection hidden="1"/>
    </xf>
    <xf numFmtId="167" fontId="14" fillId="33" borderId="27" xfId="3" applyNumberFormat="1" applyFont="1" applyFill="1" applyBorder="1" applyAlignment="1" applyProtection="1">
      <alignment horizontal="center" vertical="center" wrapText="1"/>
      <protection hidden="1"/>
    </xf>
    <xf numFmtId="166" fontId="14" fillId="33" borderId="27" xfId="3" applyFont="1" applyFill="1" applyBorder="1" applyAlignment="1" applyProtection="1">
      <alignment horizontal="center" vertical="center" wrapText="1"/>
      <protection hidden="1"/>
    </xf>
    <xf numFmtId="188" fontId="14" fillId="38" borderId="2" xfId="3" applyNumberFormat="1" applyFont="1" applyFill="1" applyBorder="1" applyAlignment="1" applyProtection="1">
      <alignment horizontal="center" vertical="center" wrapText="1"/>
      <protection locked="0"/>
    </xf>
    <xf numFmtId="188" fontId="14" fillId="38" borderId="49" xfId="3" applyNumberFormat="1" applyFont="1" applyFill="1" applyBorder="1" applyAlignment="1" applyProtection="1">
      <alignment horizontal="center" vertical="center" wrapText="1"/>
      <protection locked="0"/>
    </xf>
    <xf numFmtId="168" fontId="14" fillId="38" borderId="27" xfId="3" applyNumberFormat="1" applyFont="1" applyFill="1" applyBorder="1" applyAlignment="1" applyProtection="1">
      <alignment horizontal="center" vertical="center" wrapText="1"/>
      <protection locked="0"/>
    </xf>
    <xf numFmtId="0" fontId="72" fillId="0" borderId="0" xfId="356" applyFont="1" applyFill="1" applyBorder="1" applyAlignment="1" applyProtection="1">
      <alignment horizontal="center" vertical="center"/>
      <protection hidden="1"/>
    </xf>
    <xf numFmtId="0" fontId="17" fillId="38" borderId="27" xfId="3" applyNumberFormat="1" applyFont="1" applyFill="1" applyBorder="1" applyAlignment="1" applyProtection="1">
      <alignment horizontal="center" vertical="center" wrapText="1"/>
      <protection hidden="1"/>
    </xf>
    <xf numFmtId="0" fontId="90" fillId="31" borderId="18" xfId="2" applyFont="1" applyFill="1" applyBorder="1" applyAlignment="1" applyProtection="1">
      <alignment horizontal="center" vertical="center" wrapText="1"/>
      <protection hidden="1"/>
    </xf>
    <xf numFmtId="0" fontId="90" fillId="31" borderId="0" xfId="2" applyFont="1" applyFill="1" applyBorder="1" applyAlignment="1" applyProtection="1">
      <alignment horizontal="center" vertical="center" wrapText="1"/>
      <protection hidden="1"/>
    </xf>
    <xf numFmtId="0" fontId="17" fillId="0" borderId="27" xfId="2" applyFont="1" applyFill="1" applyBorder="1" applyAlignment="1" applyProtection="1">
      <alignment horizontal="center" vertical="center" wrapText="1"/>
      <protection hidden="1"/>
    </xf>
    <xf numFmtId="0" fontId="17" fillId="29" borderId="27" xfId="2" applyFont="1" applyFill="1" applyBorder="1" applyAlignment="1" applyProtection="1">
      <alignment horizontal="center" vertical="center" wrapText="1"/>
      <protection hidden="1"/>
    </xf>
    <xf numFmtId="0" fontId="17" fillId="33" borderId="27" xfId="2" applyNumberFormat="1" applyFont="1" applyFill="1" applyBorder="1" applyAlignment="1" applyProtection="1">
      <alignment horizontal="center" vertical="center" wrapText="1"/>
      <protection hidden="1"/>
    </xf>
    <xf numFmtId="0" fontId="17" fillId="39" borderId="27" xfId="2" applyNumberFormat="1" applyFont="1" applyFill="1" applyBorder="1" applyAlignment="1" applyProtection="1">
      <alignment horizontal="center" vertical="center" wrapText="1"/>
      <protection hidden="1"/>
    </xf>
    <xf numFmtId="0" fontId="87" fillId="29" borderId="2" xfId="2" applyFont="1" applyFill="1" applyBorder="1" applyAlignment="1" applyProtection="1">
      <alignment horizontal="center" vertical="center" wrapText="1"/>
      <protection hidden="1"/>
    </xf>
    <xf numFmtId="0" fontId="87" fillId="29" borderId="49" xfId="2" applyFont="1" applyFill="1" applyBorder="1" applyAlignment="1" applyProtection="1">
      <alignment horizontal="center" vertical="center" wrapText="1"/>
      <protection hidden="1"/>
    </xf>
    <xf numFmtId="0" fontId="87" fillId="33" borderId="2" xfId="2" applyFont="1" applyFill="1" applyBorder="1" applyAlignment="1" applyProtection="1">
      <alignment horizontal="center" vertical="center" wrapText="1"/>
      <protection hidden="1"/>
    </xf>
    <xf numFmtId="0" fontId="87" fillId="33" borderId="49" xfId="2" applyFont="1" applyFill="1" applyBorder="1" applyAlignment="1" applyProtection="1">
      <alignment horizontal="center" vertical="center" wrapText="1"/>
      <protection hidden="1"/>
    </xf>
    <xf numFmtId="0" fontId="87" fillId="39" borderId="2" xfId="2" applyFont="1" applyFill="1" applyBorder="1" applyAlignment="1" applyProtection="1">
      <alignment horizontal="center" vertical="center" wrapText="1"/>
      <protection hidden="1"/>
    </xf>
    <xf numFmtId="0" fontId="87" fillId="39" borderId="49" xfId="2" applyFont="1" applyFill="1" applyBorder="1" applyAlignment="1" applyProtection="1">
      <alignment horizontal="center" vertical="center" wrapText="1"/>
      <protection hidden="1"/>
    </xf>
    <xf numFmtId="0" fontId="13" fillId="38" borderId="2" xfId="0" applyFont="1" applyFill="1" applyBorder="1" applyAlignment="1" applyProtection="1">
      <alignment horizontal="center" vertical="center"/>
      <protection hidden="1"/>
    </xf>
    <xf numFmtId="0" fontId="13" fillId="38" borderId="88" xfId="0" applyFont="1" applyFill="1" applyBorder="1" applyAlignment="1" applyProtection="1">
      <alignment horizontal="center" vertical="center"/>
      <protection hidden="1"/>
    </xf>
    <xf numFmtId="0" fontId="13" fillId="38" borderId="49" xfId="0" applyFont="1" applyFill="1" applyBorder="1" applyAlignment="1" applyProtection="1">
      <alignment horizontal="center" vertical="center"/>
      <protection hidden="1"/>
    </xf>
    <xf numFmtId="0" fontId="44" fillId="28" borderId="113" xfId="0" applyFont="1" applyFill="1" applyBorder="1" applyAlignment="1" applyProtection="1">
      <alignment horizontal="center" vertical="center"/>
      <protection hidden="1"/>
    </xf>
    <xf numFmtId="0" fontId="44" fillId="28" borderId="86" xfId="0" applyFont="1" applyFill="1" applyBorder="1" applyAlignment="1" applyProtection="1">
      <alignment horizontal="center" vertical="center"/>
      <protection hidden="1"/>
    </xf>
    <xf numFmtId="0" fontId="44" fillId="28" borderId="114" xfId="0" applyFont="1" applyFill="1" applyBorder="1" applyAlignment="1" applyProtection="1">
      <alignment horizontal="center" vertical="center"/>
      <protection hidden="1"/>
    </xf>
    <xf numFmtId="0" fontId="14" fillId="28" borderId="89" xfId="0" quotePrefix="1" applyFont="1" applyFill="1" applyBorder="1" applyAlignment="1" applyProtection="1">
      <alignment horizontal="center" vertical="center" wrapText="1"/>
      <protection hidden="1"/>
    </xf>
    <xf numFmtId="0" fontId="14" fillId="28" borderId="87" xfId="0" quotePrefix="1" applyFont="1" applyFill="1" applyBorder="1" applyAlignment="1" applyProtection="1">
      <alignment horizontal="center" vertical="center" wrapText="1"/>
      <protection hidden="1"/>
    </xf>
    <xf numFmtId="0" fontId="14" fillId="28" borderId="91" xfId="0" quotePrefix="1" applyFont="1" applyFill="1" applyBorder="1" applyAlignment="1" applyProtection="1">
      <alignment horizontal="center" vertical="center" wrapText="1"/>
      <protection hidden="1"/>
    </xf>
    <xf numFmtId="0" fontId="14" fillId="28" borderId="0" xfId="0" quotePrefix="1" applyFont="1" applyFill="1" applyBorder="1" applyAlignment="1" applyProtection="1">
      <alignment horizontal="center" vertical="center" wrapText="1"/>
      <protection hidden="1"/>
    </xf>
    <xf numFmtId="0" fontId="14" fillId="28" borderId="93" xfId="0" quotePrefix="1" applyFont="1" applyFill="1" applyBorder="1" applyAlignment="1" applyProtection="1">
      <alignment horizontal="center" vertical="center" wrapText="1"/>
      <protection hidden="1"/>
    </xf>
    <xf numFmtId="0" fontId="14" fillId="28" borderId="22" xfId="0" quotePrefix="1" applyFont="1" applyFill="1" applyBorder="1" applyAlignment="1" applyProtection="1">
      <alignment horizontal="center" vertical="center" wrapText="1"/>
      <protection hidden="1"/>
    </xf>
    <xf numFmtId="0" fontId="15" fillId="28" borderId="78" xfId="0" applyFont="1" applyFill="1" applyBorder="1" applyAlignment="1" applyProtection="1">
      <alignment horizontal="center" vertical="center" wrapText="1"/>
      <protection hidden="1"/>
    </xf>
    <xf numFmtId="0" fontId="15" fillId="28" borderId="77" xfId="0" applyFont="1" applyFill="1" applyBorder="1" applyAlignment="1" applyProtection="1">
      <alignment horizontal="center" vertical="center" wrapText="1"/>
      <protection hidden="1"/>
    </xf>
    <xf numFmtId="0" fontId="15" fillId="28" borderId="89" xfId="0" applyFont="1" applyFill="1" applyBorder="1" applyAlignment="1" applyProtection="1">
      <alignment horizontal="center" vertical="center" wrapText="1"/>
      <protection hidden="1"/>
    </xf>
    <xf numFmtId="0" fontId="15" fillId="28" borderId="87" xfId="0" applyFont="1" applyFill="1" applyBorder="1" applyAlignment="1" applyProtection="1">
      <alignment horizontal="center" vertical="center" wrapText="1"/>
      <protection hidden="1"/>
    </xf>
    <xf numFmtId="0" fontId="15" fillId="28" borderId="93" xfId="0" applyFont="1" applyFill="1" applyBorder="1" applyAlignment="1" applyProtection="1">
      <alignment horizontal="center" vertical="center" wrapText="1"/>
      <protection hidden="1"/>
    </xf>
    <xf numFmtId="0" fontId="15" fillId="28" borderId="22" xfId="0" applyFont="1" applyFill="1" applyBorder="1" applyAlignment="1" applyProtection="1">
      <alignment horizontal="center" vertical="center" wrapText="1"/>
      <protection hidden="1"/>
    </xf>
    <xf numFmtId="0" fontId="14" fillId="38" borderId="89" xfId="0" applyFont="1" applyFill="1" applyBorder="1" applyAlignment="1" applyProtection="1">
      <alignment horizontal="center" vertical="center" wrapText="1"/>
      <protection hidden="1"/>
    </xf>
    <xf numFmtId="0" fontId="14" fillId="38" borderId="90" xfId="0" applyFont="1" applyFill="1" applyBorder="1" applyAlignment="1" applyProtection="1">
      <alignment horizontal="center" vertical="center" wrapText="1"/>
      <protection hidden="1"/>
    </xf>
    <xf numFmtId="0" fontId="14" fillId="38" borderId="91" xfId="0" applyFont="1" applyFill="1" applyBorder="1" applyAlignment="1" applyProtection="1">
      <alignment horizontal="center" vertical="center" wrapText="1"/>
      <protection hidden="1"/>
    </xf>
    <xf numFmtId="0" fontId="14" fillId="38" borderId="92" xfId="0" applyFont="1" applyFill="1" applyBorder="1" applyAlignment="1" applyProtection="1">
      <alignment horizontal="center" vertical="center" wrapText="1"/>
      <protection hidden="1"/>
    </xf>
    <xf numFmtId="0" fontId="14" fillId="38" borderId="93" xfId="0" applyFont="1" applyFill="1" applyBorder="1" applyAlignment="1" applyProtection="1">
      <alignment horizontal="center" vertical="center" wrapText="1"/>
      <protection hidden="1"/>
    </xf>
    <xf numFmtId="0" fontId="14" fillId="38" borderId="94" xfId="0" applyFont="1" applyFill="1" applyBorder="1" applyAlignment="1" applyProtection="1">
      <alignment horizontal="center" vertical="center" wrapText="1"/>
      <protection hidden="1"/>
    </xf>
    <xf numFmtId="0" fontId="57" fillId="28" borderId="120" xfId="356" applyFont="1" applyFill="1" applyBorder="1" applyAlignment="1" applyProtection="1">
      <alignment horizontal="center" textRotation="90" wrapText="1"/>
      <protection hidden="1"/>
    </xf>
    <xf numFmtId="0" fontId="57" fillId="28" borderId="121" xfId="356" applyFont="1" applyFill="1" applyBorder="1" applyAlignment="1" applyProtection="1">
      <alignment horizontal="center" textRotation="90" wrapText="1"/>
      <protection hidden="1"/>
    </xf>
    <xf numFmtId="0" fontId="57" fillId="28" borderId="122" xfId="356" applyFont="1" applyFill="1" applyBorder="1" applyAlignment="1" applyProtection="1">
      <alignment horizontal="center" textRotation="90" wrapText="1"/>
      <protection hidden="1"/>
    </xf>
    <xf numFmtId="0" fontId="57" fillId="40" borderId="120" xfId="356" applyFont="1" applyFill="1" applyBorder="1" applyAlignment="1" applyProtection="1">
      <alignment horizontal="center" textRotation="90" wrapText="1"/>
      <protection hidden="1"/>
    </xf>
    <xf numFmtId="0" fontId="57" fillId="40" borderId="121" xfId="356" applyFont="1" applyFill="1" applyBorder="1" applyAlignment="1" applyProtection="1">
      <alignment horizontal="center" textRotation="90" wrapText="1"/>
      <protection hidden="1"/>
    </xf>
    <xf numFmtId="0" fontId="57" fillId="40" borderId="122" xfId="356" applyFont="1" applyFill="1" applyBorder="1" applyAlignment="1" applyProtection="1">
      <alignment horizontal="center" textRotation="90" wrapText="1"/>
      <protection hidden="1"/>
    </xf>
    <xf numFmtId="0" fontId="14" fillId="38" borderId="78" xfId="0" applyFont="1" applyFill="1" applyBorder="1" applyAlignment="1" applyProtection="1">
      <alignment horizontal="center" vertical="center" wrapText="1"/>
      <protection hidden="1"/>
    </xf>
    <xf numFmtId="0" fontId="14" fillId="38" borderId="77" xfId="0" applyFont="1" applyFill="1" applyBorder="1" applyAlignment="1" applyProtection="1">
      <alignment horizontal="center" vertical="center" wrapText="1"/>
      <protection hidden="1"/>
    </xf>
    <xf numFmtId="188" fontId="111" fillId="38" borderId="27" xfId="0" applyNumberFormat="1" applyFont="1" applyFill="1" applyBorder="1" applyAlignment="1" applyProtection="1">
      <alignment horizontal="center" wrapText="1"/>
      <protection hidden="1"/>
    </xf>
    <xf numFmtId="0" fontId="110" fillId="38" borderId="47" xfId="0" applyFont="1" applyFill="1" applyBorder="1" applyAlignment="1" applyProtection="1">
      <alignment horizontal="center" vertical="center"/>
      <protection hidden="1"/>
    </xf>
    <xf numFmtId="0" fontId="110" fillId="38" borderId="38" xfId="0" applyFont="1" applyFill="1" applyBorder="1" applyAlignment="1" applyProtection="1">
      <alignment horizontal="center" vertical="center"/>
      <protection hidden="1"/>
    </xf>
    <xf numFmtId="0" fontId="44" fillId="30" borderId="113" xfId="0" applyFont="1" applyFill="1" applyBorder="1" applyAlignment="1" applyProtection="1">
      <alignment horizontal="center" vertical="center"/>
      <protection hidden="1"/>
    </xf>
    <xf numFmtId="0" fontId="44" fillId="30" borderId="86" xfId="0" applyFont="1" applyFill="1" applyBorder="1" applyAlignment="1" applyProtection="1">
      <alignment horizontal="center" vertical="center"/>
      <protection hidden="1"/>
    </xf>
    <xf numFmtId="0" fontId="44" fillId="30" borderId="114" xfId="0" applyFont="1" applyFill="1" applyBorder="1" applyAlignment="1" applyProtection="1">
      <alignment horizontal="center" vertical="center"/>
      <protection hidden="1"/>
    </xf>
    <xf numFmtId="0" fontId="14" fillId="30" borderId="89" xfId="0" quotePrefix="1" applyFont="1" applyFill="1" applyBorder="1" applyAlignment="1" applyProtection="1">
      <alignment horizontal="center" vertical="center" wrapText="1"/>
      <protection hidden="1"/>
    </xf>
    <xf numFmtId="0" fontId="14" fillId="30" borderId="87" xfId="0" quotePrefix="1" applyFont="1" applyFill="1" applyBorder="1" applyAlignment="1" applyProtection="1">
      <alignment horizontal="center" vertical="center" wrapText="1"/>
      <protection hidden="1"/>
    </xf>
    <xf numFmtId="0" fontId="14" fillId="30" borderId="91" xfId="0" quotePrefix="1" applyFont="1" applyFill="1" applyBorder="1" applyAlignment="1" applyProtection="1">
      <alignment horizontal="center" vertical="center" wrapText="1"/>
      <protection hidden="1"/>
    </xf>
    <xf numFmtId="0" fontId="14" fillId="30" borderId="0" xfId="0" quotePrefix="1" applyFont="1" applyFill="1" applyBorder="1" applyAlignment="1" applyProtection="1">
      <alignment horizontal="center" vertical="center" wrapText="1"/>
      <protection hidden="1"/>
    </xf>
    <xf numFmtId="0" fontId="14" fillId="30" borderId="93" xfId="0" quotePrefix="1" applyFont="1" applyFill="1" applyBorder="1" applyAlignment="1" applyProtection="1">
      <alignment horizontal="center" vertical="center" wrapText="1"/>
      <protection hidden="1"/>
    </xf>
    <xf numFmtId="0" fontId="14" fillId="30" borderId="22" xfId="0" quotePrefix="1" applyFont="1" applyFill="1" applyBorder="1" applyAlignment="1" applyProtection="1">
      <alignment horizontal="center" vertical="center" wrapText="1"/>
      <protection hidden="1"/>
    </xf>
    <xf numFmtId="0" fontId="15" fillId="30" borderId="78" xfId="0" applyFont="1" applyFill="1" applyBorder="1" applyAlignment="1" applyProtection="1">
      <alignment horizontal="center" vertical="center" wrapText="1"/>
      <protection hidden="1"/>
    </xf>
    <xf numFmtId="0" fontId="15" fillId="30" borderId="77" xfId="0" applyFont="1" applyFill="1" applyBorder="1" applyAlignment="1" applyProtection="1">
      <alignment horizontal="center" vertical="center" wrapText="1"/>
      <protection hidden="1"/>
    </xf>
    <xf numFmtId="0" fontId="15" fillId="30" borderId="89" xfId="0" applyFont="1" applyFill="1" applyBorder="1" applyAlignment="1" applyProtection="1">
      <alignment horizontal="center" vertical="center" wrapText="1"/>
      <protection hidden="1"/>
    </xf>
    <xf numFmtId="0" fontId="15" fillId="30" borderId="87" xfId="0" applyFont="1" applyFill="1" applyBorder="1" applyAlignment="1" applyProtection="1">
      <alignment horizontal="center" vertical="center" wrapText="1"/>
      <protection hidden="1"/>
    </xf>
    <xf numFmtId="0" fontId="15" fillId="30" borderId="93" xfId="0" applyFont="1" applyFill="1" applyBorder="1" applyAlignment="1" applyProtection="1">
      <alignment horizontal="center" vertical="center" wrapText="1"/>
      <protection hidden="1"/>
    </xf>
    <xf numFmtId="0" fontId="15" fillId="30" borderId="22" xfId="0" applyFont="1" applyFill="1" applyBorder="1" applyAlignment="1" applyProtection="1">
      <alignment horizontal="center" vertical="center" wrapText="1"/>
      <protection hidden="1"/>
    </xf>
    <xf numFmtId="0" fontId="109" fillId="0" borderId="2" xfId="356" applyFont="1" applyBorder="1" applyAlignment="1" applyProtection="1">
      <alignment horizontal="center" vertical="center"/>
      <protection hidden="1"/>
    </xf>
    <xf numFmtId="0" fontId="109" fillId="0" borderId="88" xfId="356" applyFont="1" applyBorder="1" applyAlignment="1" applyProtection="1">
      <alignment horizontal="center" vertical="center"/>
      <protection hidden="1"/>
    </xf>
    <xf numFmtId="0" fontId="109" fillId="0" borderId="49" xfId="356" applyFont="1" applyBorder="1" applyAlignment="1" applyProtection="1">
      <alignment horizontal="center" vertical="center"/>
      <protection hidden="1"/>
    </xf>
    <xf numFmtId="0" fontId="15" fillId="0" borderId="27" xfId="356" applyFont="1" applyFill="1" applyBorder="1" applyAlignment="1" applyProtection="1">
      <alignment horizontal="center" textRotation="90" wrapText="1"/>
      <protection hidden="1"/>
    </xf>
    <xf numFmtId="0" fontId="15" fillId="0" borderId="27" xfId="356" applyFont="1" applyFill="1" applyBorder="1" applyAlignment="1" applyProtection="1">
      <alignment horizontal="center" vertical="center" textRotation="90" wrapText="1"/>
      <protection hidden="1"/>
    </xf>
    <xf numFmtId="0" fontId="109" fillId="0" borderId="27" xfId="356" applyFont="1" applyBorder="1" applyAlignment="1" applyProtection="1">
      <alignment horizontal="center" vertical="center"/>
      <protection hidden="1"/>
    </xf>
    <xf numFmtId="0" fontId="15" fillId="30" borderId="27" xfId="104" applyFont="1" applyFill="1" applyBorder="1" applyAlignment="1" applyProtection="1">
      <alignment horizontal="center" vertical="center"/>
      <protection hidden="1"/>
    </xf>
    <xf numFmtId="0" fontId="15" fillId="30" borderId="2" xfId="104" applyFont="1" applyFill="1" applyBorder="1" applyAlignment="1" applyProtection="1">
      <alignment horizontal="center" vertical="center"/>
      <protection hidden="1"/>
    </xf>
    <xf numFmtId="0" fontId="13" fillId="38" borderId="27" xfId="356" applyFill="1" applyBorder="1" applyAlignment="1" applyProtection="1">
      <alignment horizontal="center" vertical="center"/>
      <protection hidden="1"/>
    </xf>
    <xf numFmtId="0" fontId="15" fillId="38" borderId="0" xfId="356" applyFont="1" applyFill="1" applyAlignment="1" applyProtection="1">
      <alignment horizontal="left" vertical="center" wrapText="1"/>
      <protection hidden="1"/>
    </xf>
    <xf numFmtId="0" fontId="69" fillId="38" borderId="118" xfId="356" applyFont="1" applyFill="1" applyBorder="1" applyAlignment="1" applyProtection="1">
      <alignment horizontal="center" vertical="center" wrapText="1"/>
      <protection hidden="1"/>
    </xf>
    <xf numFmtId="0" fontId="69" fillId="38" borderId="117" xfId="356" applyFont="1" applyFill="1" applyBorder="1" applyAlignment="1" applyProtection="1">
      <alignment horizontal="center" vertical="center" wrapText="1"/>
      <protection hidden="1"/>
    </xf>
    <xf numFmtId="0" fontId="67" fillId="33" borderId="74" xfId="356" applyFont="1" applyFill="1" applyBorder="1" applyAlignment="1" applyProtection="1">
      <alignment horizontal="center" vertical="center" wrapText="1"/>
      <protection hidden="1"/>
    </xf>
    <xf numFmtId="0" fontId="67" fillId="33" borderId="117" xfId="356" applyFont="1" applyFill="1" applyBorder="1" applyAlignment="1" applyProtection="1">
      <alignment horizontal="center" vertical="center" wrapText="1"/>
      <protection hidden="1"/>
    </xf>
    <xf numFmtId="0" fontId="69" fillId="33" borderId="118" xfId="356" applyFont="1" applyFill="1" applyBorder="1" applyAlignment="1" applyProtection="1">
      <alignment horizontal="center" vertical="center" wrapText="1"/>
      <protection hidden="1"/>
    </xf>
    <xf numFmtId="0" fontId="69" fillId="33" borderId="74" xfId="356" applyFont="1" applyFill="1" applyBorder="1" applyAlignment="1" applyProtection="1">
      <alignment horizontal="center" vertical="center" wrapText="1"/>
      <protection hidden="1"/>
    </xf>
    <xf numFmtId="0" fontId="69" fillId="33" borderId="119" xfId="356" applyFont="1" applyFill="1" applyBorder="1" applyAlignment="1" applyProtection="1">
      <alignment horizontal="center" vertical="center" wrapText="1"/>
      <protection hidden="1"/>
    </xf>
    <xf numFmtId="0" fontId="57" fillId="51" borderId="120" xfId="356" applyFont="1" applyFill="1" applyBorder="1" applyAlignment="1" applyProtection="1">
      <alignment horizontal="center" textRotation="90" wrapText="1"/>
      <protection hidden="1"/>
    </xf>
    <xf numFmtId="0" fontId="57" fillId="51" borderId="121" xfId="356" applyFont="1" applyFill="1" applyBorder="1" applyAlignment="1" applyProtection="1">
      <alignment horizontal="center" textRotation="90" wrapText="1"/>
      <protection hidden="1"/>
    </xf>
    <xf numFmtId="0" fontId="57" fillId="51" borderId="84" xfId="356" applyFont="1" applyFill="1" applyBorder="1" applyAlignment="1" applyProtection="1">
      <alignment horizontal="center" textRotation="90" wrapText="1"/>
      <protection hidden="1"/>
    </xf>
    <xf numFmtId="0" fontId="57" fillId="51" borderId="99" xfId="356" applyFont="1" applyFill="1" applyBorder="1" applyAlignment="1" applyProtection="1">
      <alignment horizontal="center" textRotation="90" wrapText="1"/>
      <protection hidden="1"/>
    </xf>
    <xf numFmtId="0" fontId="57" fillId="51" borderId="79" xfId="356" applyFont="1" applyFill="1" applyBorder="1" applyAlignment="1" applyProtection="1">
      <alignment horizontal="center" textRotation="90" wrapText="1"/>
      <protection hidden="1"/>
    </xf>
    <xf numFmtId="0" fontId="69" fillId="38" borderId="118" xfId="356" applyFont="1" applyFill="1" applyBorder="1" applyAlignment="1" applyProtection="1">
      <alignment horizontal="left" wrapText="1"/>
      <protection hidden="1"/>
    </xf>
    <xf numFmtId="0" fontId="69" fillId="38" borderId="117" xfId="356" applyFont="1" applyFill="1" applyBorder="1" applyAlignment="1" applyProtection="1">
      <alignment horizontal="left" wrapText="1"/>
      <protection hidden="1"/>
    </xf>
    <xf numFmtId="0" fontId="69" fillId="0" borderId="118" xfId="356" applyFont="1" applyFill="1" applyBorder="1" applyAlignment="1" applyProtection="1">
      <alignment horizontal="center" vertical="center" wrapText="1"/>
      <protection hidden="1"/>
    </xf>
    <xf numFmtId="0" fontId="69" fillId="0" borderId="117" xfId="356" applyFont="1" applyFill="1" applyBorder="1" applyAlignment="1" applyProtection="1">
      <alignment horizontal="center" vertical="center" wrapText="1"/>
      <protection hidden="1"/>
    </xf>
    <xf numFmtId="0" fontId="14" fillId="38" borderId="87" xfId="0" applyFont="1" applyFill="1" applyBorder="1" applyAlignment="1" applyProtection="1">
      <alignment horizontal="center" vertical="center" wrapText="1"/>
      <protection hidden="1"/>
    </xf>
    <xf numFmtId="0" fontId="14" fillId="38" borderId="22" xfId="0" applyFont="1" applyFill="1" applyBorder="1" applyAlignment="1" applyProtection="1">
      <alignment horizontal="center" vertical="center" wrapText="1"/>
      <protection hidden="1"/>
    </xf>
    <xf numFmtId="0" fontId="69" fillId="33" borderId="118" xfId="356" applyFont="1" applyFill="1" applyBorder="1" applyAlignment="1" applyProtection="1">
      <alignment horizontal="center" wrapText="1"/>
      <protection hidden="1"/>
    </xf>
    <xf numFmtId="0" fontId="69" fillId="33" borderId="74" xfId="356" applyFont="1" applyFill="1" applyBorder="1" applyAlignment="1" applyProtection="1">
      <alignment horizontal="center" wrapText="1"/>
      <protection hidden="1"/>
    </xf>
    <xf numFmtId="0" fontId="69" fillId="33" borderId="119" xfId="356" applyFont="1" applyFill="1" applyBorder="1" applyAlignment="1" applyProtection="1">
      <alignment horizontal="center" wrapText="1"/>
      <protection hidden="1"/>
    </xf>
    <xf numFmtId="0" fontId="86" fillId="38" borderId="118" xfId="356" applyFont="1" applyFill="1" applyBorder="1" applyAlignment="1" applyProtection="1">
      <alignment horizontal="center" vertical="center" wrapText="1"/>
      <protection hidden="1"/>
    </xf>
    <xf numFmtId="0" fontId="69" fillId="30" borderId="118" xfId="356" applyFont="1" applyFill="1" applyBorder="1" applyAlignment="1" applyProtection="1">
      <alignment horizontal="center" vertical="center" wrapText="1"/>
      <protection hidden="1"/>
    </xf>
    <xf numFmtId="0" fontId="69" fillId="30" borderId="117" xfId="356" applyFont="1" applyFill="1" applyBorder="1" applyAlignment="1" applyProtection="1">
      <alignment horizontal="center" vertical="center" wrapText="1"/>
      <protection hidden="1"/>
    </xf>
    <xf numFmtId="0" fontId="67" fillId="30" borderId="74" xfId="356" applyFont="1" applyFill="1" applyBorder="1" applyAlignment="1" applyProtection="1">
      <alignment horizontal="center" vertical="center" wrapText="1"/>
      <protection hidden="1"/>
    </xf>
    <xf numFmtId="0" fontId="67" fillId="30" borderId="117" xfId="356" applyFont="1" applyFill="1" applyBorder="1" applyAlignment="1" applyProtection="1">
      <alignment horizontal="center" vertical="center" wrapText="1"/>
      <protection hidden="1"/>
    </xf>
    <xf numFmtId="0" fontId="69" fillId="30" borderId="74" xfId="356" applyFont="1" applyFill="1" applyBorder="1" applyAlignment="1" applyProtection="1">
      <alignment horizontal="center" vertical="center" wrapText="1"/>
      <protection hidden="1"/>
    </xf>
    <xf numFmtId="0" fontId="69" fillId="30" borderId="119" xfId="356" applyFont="1" applyFill="1" applyBorder="1" applyAlignment="1" applyProtection="1">
      <alignment horizontal="center" vertical="center" wrapText="1"/>
      <protection hidden="1"/>
    </xf>
    <xf numFmtId="0" fontId="73" fillId="50" borderId="27" xfId="104" applyFont="1" applyFill="1" applyBorder="1" applyAlignment="1" applyProtection="1">
      <alignment horizontal="center" vertical="center"/>
      <protection hidden="1"/>
    </xf>
    <xf numFmtId="0" fontId="13" fillId="38" borderId="27" xfId="0" applyFont="1" applyFill="1" applyBorder="1" applyAlignment="1" applyProtection="1">
      <alignment horizontal="center" vertical="center"/>
      <protection hidden="1"/>
    </xf>
    <xf numFmtId="0" fontId="15" fillId="29" borderId="27" xfId="0" applyFont="1" applyFill="1" applyBorder="1" applyAlignment="1" applyProtection="1">
      <alignment horizontal="center" vertical="center"/>
      <protection hidden="1"/>
    </xf>
    <xf numFmtId="192" fontId="15" fillId="33" borderId="27" xfId="0" applyNumberFormat="1" applyFont="1" applyFill="1" applyBorder="1" applyAlignment="1" applyProtection="1">
      <alignment horizontal="center" vertical="center"/>
      <protection hidden="1"/>
    </xf>
    <xf numFmtId="0" fontId="15" fillId="33" borderId="27" xfId="0" applyFont="1" applyFill="1" applyBorder="1" applyAlignment="1" applyProtection="1">
      <alignment horizontal="center" vertical="center"/>
      <protection hidden="1"/>
    </xf>
    <xf numFmtId="0" fontId="17" fillId="29" borderId="27" xfId="0" applyFont="1" applyFill="1" applyBorder="1" applyAlignment="1" applyProtection="1">
      <alignment horizontal="center" vertical="center"/>
      <protection hidden="1"/>
    </xf>
    <xf numFmtId="1" fontId="44" fillId="29" borderId="27" xfId="0" applyNumberFormat="1" applyFont="1" applyFill="1" applyBorder="1" applyAlignment="1" applyProtection="1">
      <alignment horizontal="center" vertical="center"/>
      <protection hidden="1"/>
    </xf>
    <xf numFmtId="192" fontId="13" fillId="33" borderId="2" xfId="0" applyNumberFormat="1" applyFont="1" applyFill="1" applyBorder="1" applyAlignment="1" applyProtection="1">
      <alignment horizontal="center" vertical="center"/>
      <protection hidden="1"/>
    </xf>
    <xf numFmtId="192" fontId="13" fillId="33" borderId="49" xfId="0" applyNumberFormat="1" applyFont="1" applyFill="1" applyBorder="1" applyAlignment="1" applyProtection="1">
      <alignment horizontal="center" vertical="center"/>
      <protection hidden="1"/>
    </xf>
    <xf numFmtId="0" fontId="44" fillId="29" borderId="27" xfId="0" applyFont="1" applyFill="1" applyBorder="1" applyAlignment="1" applyProtection="1">
      <alignment horizontal="center" vertical="center" wrapText="1"/>
      <protection hidden="1"/>
    </xf>
    <xf numFmtId="0" fontId="90" fillId="31" borderId="20" xfId="2" applyFont="1" applyFill="1" applyBorder="1" applyAlignment="1" applyProtection="1">
      <alignment horizontal="left" vertical="center" wrapText="1"/>
      <protection hidden="1"/>
    </xf>
    <xf numFmtId="0" fontId="90" fillId="31" borderId="21" xfId="2" applyFont="1" applyFill="1" applyBorder="1" applyAlignment="1" applyProtection="1">
      <alignment horizontal="left" vertical="center" wrapText="1"/>
      <protection hidden="1"/>
    </xf>
    <xf numFmtId="0" fontId="44" fillId="29" borderId="27" xfId="0" applyFont="1" applyFill="1" applyBorder="1" applyAlignment="1" applyProtection="1">
      <alignment horizontal="center" vertical="center"/>
      <protection hidden="1"/>
    </xf>
    <xf numFmtId="0" fontId="44" fillId="0" borderId="21" xfId="0" applyFont="1" applyBorder="1" applyAlignment="1" applyProtection="1">
      <alignment horizontal="center"/>
      <protection hidden="1"/>
    </xf>
    <xf numFmtId="0" fontId="44" fillId="0" borderId="0" xfId="0" applyFont="1" applyBorder="1" applyAlignment="1" applyProtection="1">
      <alignment horizontal="center"/>
      <protection hidden="1"/>
    </xf>
    <xf numFmtId="0" fontId="49" fillId="29" borderId="48" xfId="0" applyFont="1" applyFill="1" applyBorder="1" applyAlignment="1" applyProtection="1">
      <alignment horizontal="center" vertical="center"/>
      <protection hidden="1"/>
    </xf>
    <xf numFmtId="0" fontId="49" fillId="29" borderId="50" xfId="0" applyFont="1" applyFill="1" applyBorder="1" applyAlignment="1" applyProtection="1">
      <alignment horizontal="center" vertical="center"/>
      <protection hidden="1"/>
    </xf>
    <xf numFmtId="0" fontId="49" fillId="29" borderId="51" xfId="0" applyFont="1" applyFill="1" applyBorder="1" applyAlignment="1" applyProtection="1">
      <alignment horizontal="center" vertical="center"/>
      <protection hidden="1"/>
    </xf>
    <xf numFmtId="0" fontId="49" fillId="29" borderId="20" xfId="0" applyFont="1" applyFill="1" applyBorder="1" applyAlignment="1" applyProtection="1">
      <alignment horizontal="center" vertical="center"/>
      <protection hidden="1"/>
    </xf>
    <xf numFmtId="0" fontId="49" fillId="29" borderId="21" xfId="0" applyFont="1" applyFill="1" applyBorder="1" applyAlignment="1" applyProtection="1">
      <alignment horizontal="center" vertical="center"/>
      <protection hidden="1"/>
    </xf>
    <xf numFmtId="0" fontId="49" fillId="29" borderId="17" xfId="0" applyFont="1" applyFill="1" applyBorder="1" applyAlignment="1" applyProtection="1">
      <alignment horizontal="center" vertical="center"/>
      <protection hidden="1"/>
    </xf>
    <xf numFmtId="192" fontId="13" fillId="33" borderId="27" xfId="0" applyNumberFormat="1" applyFont="1" applyFill="1" applyBorder="1" applyAlignment="1" applyProtection="1">
      <alignment horizontal="center" vertical="center"/>
      <protection hidden="1"/>
    </xf>
    <xf numFmtId="0" fontId="13" fillId="33" borderId="27" xfId="0" applyFont="1" applyFill="1" applyBorder="1" applyAlignment="1" applyProtection="1">
      <alignment horizontal="center" vertical="center"/>
      <protection hidden="1"/>
    </xf>
    <xf numFmtId="0" fontId="57" fillId="29" borderId="75" xfId="349" applyFont="1" applyFill="1" applyBorder="1" applyAlignment="1" applyProtection="1">
      <alignment horizontal="center" vertical="center" wrapText="1"/>
      <protection hidden="1"/>
    </xf>
    <xf numFmtId="0" fontId="57" fillId="29" borderId="58" xfId="349" applyFont="1" applyFill="1" applyBorder="1" applyAlignment="1" applyProtection="1">
      <alignment horizontal="center" vertical="center" wrapText="1"/>
      <protection hidden="1"/>
    </xf>
    <xf numFmtId="0" fontId="58" fillId="30" borderId="50" xfId="349" applyFont="1" applyFill="1" applyBorder="1" applyAlignment="1" applyProtection="1">
      <alignment horizontal="left" vertical="center"/>
      <protection hidden="1"/>
    </xf>
    <xf numFmtId="0" fontId="58" fillId="30" borderId="67" xfId="349" applyFont="1" applyFill="1" applyBorder="1" applyAlignment="1" applyProtection="1">
      <alignment horizontal="left" vertical="center"/>
      <protection hidden="1"/>
    </xf>
    <xf numFmtId="0" fontId="58" fillId="33" borderId="61" xfId="349" applyFont="1" applyFill="1" applyBorder="1" applyAlignment="1" applyProtection="1">
      <alignment horizontal="center" vertical="center" wrapText="1"/>
      <protection hidden="1"/>
    </xf>
    <xf numFmtId="0" fontId="58" fillId="33" borderId="62" xfId="349" applyFont="1" applyFill="1" applyBorder="1" applyAlignment="1" applyProtection="1">
      <alignment horizontal="center" vertical="center" wrapText="1"/>
      <protection hidden="1"/>
    </xf>
    <xf numFmtId="0" fontId="57" fillId="29" borderId="76" xfId="349" applyFont="1" applyFill="1" applyBorder="1" applyAlignment="1" applyProtection="1">
      <alignment horizontal="center"/>
      <protection hidden="1"/>
    </xf>
    <xf numFmtId="0" fontId="57" fillId="29" borderId="60" xfId="349" applyFont="1" applyFill="1" applyBorder="1" applyAlignment="1" applyProtection="1">
      <alignment horizontal="center"/>
      <protection hidden="1"/>
    </xf>
    <xf numFmtId="0" fontId="57" fillId="29" borderId="57" xfId="349" applyFont="1" applyFill="1" applyBorder="1" applyAlignment="1" applyProtection="1">
      <alignment horizontal="center"/>
      <protection hidden="1"/>
    </xf>
    <xf numFmtId="0" fontId="58" fillId="30" borderId="69" xfId="349" applyFont="1" applyFill="1" applyBorder="1" applyAlignment="1" applyProtection="1">
      <alignment horizontal="left" vertical="center"/>
      <protection hidden="1"/>
    </xf>
    <xf numFmtId="0" fontId="58" fillId="30" borderId="70" xfId="349" applyFont="1" applyFill="1" applyBorder="1" applyAlignment="1" applyProtection="1">
      <alignment horizontal="left" vertical="center"/>
      <protection hidden="1"/>
    </xf>
    <xf numFmtId="0" fontId="76" fillId="30" borderId="2" xfId="349" applyFont="1" applyFill="1" applyBorder="1" applyAlignment="1" applyProtection="1">
      <alignment horizontal="left" vertical="center" wrapText="1"/>
      <protection hidden="1"/>
    </xf>
    <xf numFmtId="0" fontId="76" fillId="30" borderId="36" xfId="349" applyFont="1" applyFill="1" applyBorder="1" applyAlignment="1" applyProtection="1">
      <alignment horizontal="left" vertical="center" wrapText="1"/>
      <protection hidden="1"/>
    </xf>
    <xf numFmtId="0" fontId="76" fillId="30" borderId="41" xfId="349" applyFont="1" applyFill="1" applyBorder="1" applyAlignment="1" applyProtection="1">
      <alignment horizontal="left" vertical="center" wrapText="1"/>
      <protection hidden="1"/>
    </xf>
    <xf numFmtId="0" fontId="76" fillId="30" borderId="27" xfId="349" applyFont="1" applyFill="1" applyBorder="1" applyAlignment="1" applyProtection="1">
      <alignment horizontal="left" vertical="center" wrapText="1"/>
      <protection hidden="1"/>
    </xf>
    <xf numFmtId="0" fontId="59" fillId="38" borderId="27" xfId="349" applyFont="1" applyFill="1" applyBorder="1" applyAlignment="1" applyProtection="1">
      <alignment horizontal="justify" vertical="center" wrapText="1"/>
      <protection hidden="1"/>
    </xf>
    <xf numFmtId="0" fontId="58" fillId="29" borderId="27" xfId="349" applyFont="1" applyFill="1" applyBorder="1" applyAlignment="1" applyProtection="1">
      <alignment horizontal="center" vertical="center" wrapText="1"/>
      <protection hidden="1"/>
    </xf>
    <xf numFmtId="0" fontId="49" fillId="31" borderId="33" xfId="2" applyFont="1" applyFill="1" applyBorder="1" applyAlignment="1" applyProtection="1">
      <alignment horizontal="center" vertical="center" wrapText="1"/>
      <protection hidden="1"/>
    </xf>
    <xf numFmtId="0" fontId="49" fillId="31" borderId="34" xfId="2" applyFont="1" applyFill="1" applyBorder="1" applyAlignment="1" applyProtection="1">
      <alignment horizontal="center" vertical="center" wrapText="1"/>
      <protection hidden="1"/>
    </xf>
    <xf numFmtId="0" fontId="49" fillId="31" borderId="50" xfId="2" applyFont="1" applyFill="1" applyBorder="1" applyAlignment="1" applyProtection="1">
      <alignment horizontal="center" vertical="center" wrapText="1"/>
      <protection hidden="1"/>
    </xf>
    <xf numFmtId="0" fontId="49" fillId="31" borderId="35" xfId="2" applyFont="1" applyFill="1" applyBorder="1" applyAlignment="1" applyProtection="1">
      <alignment horizontal="center" vertical="center" wrapText="1"/>
      <protection hidden="1"/>
    </xf>
    <xf numFmtId="0" fontId="14" fillId="31" borderId="18" xfId="2" applyFont="1" applyFill="1" applyBorder="1" applyAlignment="1" applyProtection="1">
      <alignment horizontal="center" vertical="center" wrapText="1"/>
      <protection hidden="1"/>
    </xf>
    <xf numFmtId="0" fontId="14" fillId="31" borderId="0" xfId="2" applyFont="1" applyFill="1" applyBorder="1" applyAlignment="1" applyProtection="1">
      <alignment horizontal="center" vertical="center" wrapText="1"/>
      <protection hidden="1"/>
    </xf>
    <xf numFmtId="0" fontId="14" fillId="31" borderId="19" xfId="2" applyFont="1" applyFill="1" applyBorder="1" applyAlignment="1" applyProtection="1">
      <alignment horizontal="center" vertical="center" wrapText="1"/>
      <protection hidden="1"/>
    </xf>
    <xf numFmtId="0" fontId="44" fillId="31" borderId="18" xfId="2" applyFont="1" applyFill="1" applyBorder="1" applyAlignment="1" applyProtection="1">
      <alignment horizontal="center" vertical="center" wrapText="1"/>
      <protection hidden="1"/>
    </xf>
    <xf numFmtId="0" fontId="44" fillId="31" borderId="0" xfId="2" applyFont="1" applyFill="1" applyBorder="1" applyAlignment="1" applyProtection="1">
      <alignment horizontal="center" vertical="center" wrapText="1"/>
      <protection hidden="1"/>
    </xf>
    <xf numFmtId="0" fontId="44" fillId="31" borderId="19" xfId="2" applyFont="1" applyFill="1" applyBorder="1" applyAlignment="1" applyProtection="1">
      <alignment horizontal="center" vertical="center" wrapText="1"/>
      <protection hidden="1"/>
    </xf>
    <xf numFmtId="0" fontId="17" fillId="31" borderId="20" xfId="2" applyFont="1" applyFill="1" applyBorder="1" applyAlignment="1" applyProtection="1">
      <alignment horizontal="center" vertical="center" wrapText="1"/>
      <protection hidden="1"/>
    </xf>
    <xf numFmtId="0" fontId="17" fillId="31" borderId="21" xfId="2" applyFont="1" applyFill="1" applyBorder="1" applyAlignment="1" applyProtection="1">
      <alignment horizontal="center" vertical="center" wrapText="1"/>
      <protection hidden="1"/>
    </xf>
    <xf numFmtId="0" fontId="17" fillId="31" borderId="17" xfId="2" applyFont="1" applyFill="1" applyBorder="1" applyAlignment="1" applyProtection="1">
      <alignment horizontal="center" vertical="center" wrapText="1"/>
      <protection hidden="1"/>
    </xf>
    <xf numFmtId="0" fontId="58" fillId="29" borderId="2" xfId="349" applyFont="1" applyFill="1" applyBorder="1" applyAlignment="1" applyProtection="1">
      <alignment horizontal="center" vertical="center" wrapText="1"/>
      <protection hidden="1"/>
    </xf>
    <xf numFmtId="0" fontId="58" fillId="29" borderId="36" xfId="349" applyFont="1" applyFill="1" applyBorder="1" applyAlignment="1" applyProtection="1">
      <alignment horizontal="center" vertical="center" wrapText="1"/>
      <protection hidden="1"/>
    </xf>
    <xf numFmtId="0" fontId="58" fillId="29" borderId="41" xfId="349" applyFont="1" applyFill="1" applyBorder="1" applyAlignment="1" applyProtection="1">
      <alignment horizontal="center" vertical="center" wrapText="1"/>
      <protection hidden="1"/>
    </xf>
    <xf numFmtId="0" fontId="57" fillId="29" borderId="63" xfId="349" applyFont="1" applyFill="1" applyBorder="1" applyAlignment="1" applyProtection="1">
      <alignment horizontal="center" vertical="center"/>
      <protection hidden="1"/>
    </xf>
    <xf numFmtId="0" fontId="57" fillId="29" borderId="64" xfId="349" applyFont="1" applyFill="1" applyBorder="1" applyAlignment="1" applyProtection="1">
      <alignment horizontal="center" vertical="center"/>
      <protection hidden="1"/>
    </xf>
    <xf numFmtId="0" fontId="57" fillId="29" borderId="65" xfId="349" applyFont="1" applyFill="1" applyBorder="1" applyAlignment="1" applyProtection="1">
      <alignment horizontal="center" vertical="center"/>
      <protection hidden="1"/>
    </xf>
    <xf numFmtId="0" fontId="57" fillId="29" borderId="54" xfId="349" applyFont="1" applyFill="1" applyBorder="1" applyAlignment="1" applyProtection="1">
      <alignment horizontal="center" vertical="center" wrapText="1"/>
      <protection hidden="1"/>
    </xf>
    <xf numFmtId="0" fontId="57" fillId="29" borderId="55" xfId="349" applyFont="1" applyFill="1" applyBorder="1" applyAlignment="1" applyProtection="1">
      <alignment horizontal="center" vertical="center" wrapText="1"/>
      <protection hidden="1"/>
    </xf>
    <xf numFmtId="0" fontId="57" fillId="29" borderId="76" xfId="349" applyFont="1" applyFill="1" applyBorder="1" applyAlignment="1" applyProtection="1">
      <alignment horizontal="center" vertical="center"/>
      <protection hidden="1"/>
    </xf>
    <xf numFmtId="0" fontId="57" fillId="29" borderId="57" xfId="349" applyFont="1" applyFill="1" applyBorder="1" applyAlignment="1" applyProtection="1">
      <alignment horizontal="center" vertical="center"/>
      <protection hidden="1"/>
    </xf>
    <xf numFmtId="0" fontId="57" fillId="29" borderId="27" xfId="349" applyFont="1" applyFill="1" applyBorder="1" applyAlignment="1" applyProtection="1">
      <alignment horizontal="center" vertical="center"/>
      <protection hidden="1"/>
    </xf>
  </cellXfs>
  <cellStyles count="435">
    <cellStyle name="%" xfId="146"/>
    <cellStyle name="%_ANEXO #7.ITEMS INSTALS. ELECTRICAS GECOLSA 2a.ETAPA." xfId="147"/>
    <cellStyle name="%_Plaza Mayor N 006 2077 DOC95_ANEXO 456" xfId="148"/>
    <cellStyle name="_Book2" xfId="149"/>
    <cellStyle name="20% - Accent1" xfId="150"/>
    <cellStyle name="20% - Accent2" xfId="151"/>
    <cellStyle name="20% - Accent3" xfId="152"/>
    <cellStyle name="20% - Accent4" xfId="153"/>
    <cellStyle name="20% - Accent5" xfId="154"/>
    <cellStyle name="20% - Accent6" xfId="155"/>
    <cellStyle name="20% - Énfasis1 2" xfId="156"/>
    <cellStyle name="20% - Énfasis1 3" xfId="157"/>
    <cellStyle name="20% - Énfasis1 4" xfId="158"/>
    <cellStyle name="20% - Énfasis2 2" xfId="159"/>
    <cellStyle name="20% - Énfasis2 3" xfId="160"/>
    <cellStyle name="20% - Énfasis2 4" xfId="161"/>
    <cellStyle name="20% - Énfasis3 2" xfId="162"/>
    <cellStyle name="20% - Énfasis3 3" xfId="163"/>
    <cellStyle name="20% - Énfasis3 4" xfId="164"/>
    <cellStyle name="20% - Énfasis4 2" xfId="165"/>
    <cellStyle name="20% - Énfasis4 3" xfId="166"/>
    <cellStyle name="20% - Énfasis4 4" xfId="167"/>
    <cellStyle name="20% - Énfasis5 2" xfId="168"/>
    <cellStyle name="20% - Énfasis5 3" xfId="169"/>
    <cellStyle name="20% - Énfasis6 2" xfId="170"/>
    <cellStyle name="20% - Énfasis6 3" xfId="171"/>
    <cellStyle name="20% - Énfasis6 4" xfId="172"/>
    <cellStyle name="40% - Accent1" xfId="173"/>
    <cellStyle name="40% - Accent2" xfId="174"/>
    <cellStyle name="40% - Accent3" xfId="175"/>
    <cellStyle name="40% - Accent4" xfId="176"/>
    <cellStyle name="40% - Accent5" xfId="177"/>
    <cellStyle name="40% - Accent6" xfId="178"/>
    <cellStyle name="40% - Énfasis1 2" xfId="179"/>
    <cellStyle name="40% - Énfasis1 3" xfId="180"/>
    <cellStyle name="40% - Énfasis1 4" xfId="181"/>
    <cellStyle name="40% - Énfasis2 2" xfId="182"/>
    <cellStyle name="40% - Énfasis2 3" xfId="183"/>
    <cellStyle name="40% - Énfasis3 2" xfId="184"/>
    <cellStyle name="40% - Énfasis3 3" xfId="185"/>
    <cellStyle name="40% - Énfasis3 4" xfId="186"/>
    <cellStyle name="40% - Énfasis4 2" xfId="187"/>
    <cellStyle name="40% - Énfasis4 3" xfId="188"/>
    <cellStyle name="40% - Énfasis4 4" xfId="189"/>
    <cellStyle name="40% - Énfasis5 2" xfId="190"/>
    <cellStyle name="40% - Énfasis5 3" xfId="191"/>
    <cellStyle name="40% - Énfasis5 4" xfId="192"/>
    <cellStyle name="40% - Énfasis6 2" xfId="193"/>
    <cellStyle name="40% - Énfasis6 3" xfId="194"/>
    <cellStyle name="40% - Énfasis6 4" xfId="195"/>
    <cellStyle name="60% - Accent1" xfId="196"/>
    <cellStyle name="60% - Accent2" xfId="197"/>
    <cellStyle name="60% - Accent3" xfId="198"/>
    <cellStyle name="60% - Accent4" xfId="199"/>
    <cellStyle name="60% - Accent5" xfId="200"/>
    <cellStyle name="60% - Accent6" xfId="201"/>
    <cellStyle name="60% - Énfasis1 2" xfId="202"/>
    <cellStyle name="60% - Énfasis1 3" xfId="203"/>
    <cellStyle name="60% - Énfasis1 4" xfId="204"/>
    <cellStyle name="60% - Énfasis2 2" xfId="205"/>
    <cellStyle name="60% - Énfasis2 3" xfId="206"/>
    <cellStyle name="60% - Énfasis2 4" xfId="207"/>
    <cellStyle name="60% - Énfasis3 2" xfId="208"/>
    <cellStyle name="60% - Énfasis3 3" xfId="209"/>
    <cellStyle name="60% - Énfasis3 4" xfId="210"/>
    <cellStyle name="60% - Énfasis4 2" xfId="211"/>
    <cellStyle name="60% - Énfasis4 3" xfId="212"/>
    <cellStyle name="60% - Énfasis4 4" xfId="213"/>
    <cellStyle name="60% - Énfasis5 2" xfId="214"/>
    <cellStyle name="60% - Énfasis5 3" xfId="215"/>
    <cellStyle name="60% - Énfasis5 4" xfId="216"/>
    <cellStyle name="60% - Énfasis6 2" xfId="217"/>
    <cellStyle name="60% - Énfasis6 3" xfId="218"/>
    <cellStyle name="60% - Énfasis6 4" xfId="219"/>
    <cellStyle name="Accent1" xfId="220"/>
    <cellStyle name="Accent2" xfId="221"/>
    <cellStyle name="Accent3" xfId="222"/>
    <cellStyle name="Accent4" xfId="223"/>
    <cellStyle name="Accent5" xfId="224"/>
    <cellStyle name="Accent6" xfId="225"/>
    <cellStyle name="ACTAS" xfId="226"/>
    <cellStyle name="Bad" xfId="227"/>
    <cellStyle name="Buena 2" xfId="228"/>
    <cellStyle name="Buena 3" xfId="229"/>
    <cellStyle name="Buena 4" xfId="230"/>
    <cellStyle name="Calculation" xfId="231"/>
    <cellStyle name="Calculation 2" xfId="396"/>
    <cellStyle name="Cálculo 2" xfId="232"/>
    <cellStyle name="Cálculo 2 2" xfId="397"/>
    <cellStyle name="Cálculo 3" xfId="233"/>
    <cellStyle name="Cálculo 3 2" xfId="398"/>
    <cellStyle name="Cálculo 4" xfId="234"/>
    <cellStyle name="Cálculo 4 2" xfId="399"/>
    <cellStyle name="Celda de comprobación 2" xfId="235"/>
    <cellStyle name="Celda de comprobación 3" xfId="236"/>
    <cellStyle name="Celda vinculada 2" xfId="237"/>
    <cellStyle name="Celda vinculada 3" xfId="238"/>
    <cellStyle name="Celda vinculada 4" xfId="239"/>
    <cellStyle name="Check Cell" xfId="240"/>
    <cellStyle name="Ecuación" xfId="241"/>
    <cellStyle name="Encabezado 4 2" xfId="242"/>
    <cellStyle name="Encabezado 4 3" xfId="243"/>
    <cellStyle name="Encabezado 4 4" xfId="244"/>
    <cellStyle name="Énfasis1 2" xfId="245"/>
    <cellStyle name="Énfasis1 3" xfId="246"/>
    <cellStyle name="Énfasis1 4" xfId="247"/>
    <cellStyle name="Énfasis2 2" xfId="248"/>
    <cellStyle name="Énfasis2 3" xfId="249"/>
    <cellStyle name="Énfasis2 4" xfId="250"/>
    <cellStyle name="Énfasis3 2" xfId="251"/>
    <cellStyle name="Énfasis3 3" xfId="252"/>
    <cellStyle name="Énfasis3 4" xfId="253"/>
    <cellStyle name="Énfasis4 2" xfId="254"/>
    <cellStyle name="Énfasis4 3" xfId="255"/>
    <cellStyle name="Énfasis4 4" xfId="256"/>
    <cellStyle name="Énfasis5 2" xfId="257"/>
    <cellStyle name="Énfasis5 3" xfId="258"/>
    <cellStyle name="Énfasis6 2" xfId="259"/>
    <cellStyle name="Énfasis6 3" xfId="260"/>
    <cellStyle name="Énfasis6 4" xfId="261"/>
    <cellStyle name="Entrada 2" xfId="262"/>
    <cellStyle name="Entrada 2 2" xfId="400"/>
    <cellStyle name="Entrada 3" xfId="263"/>
    <cellStyle name="Entrada 3 2" xfId="401"/>
    <cellStyle name="Entrada 4" xfId="264"/>
    <cellStyle name="Entrada 4 2" xfId="402"/>
    <cellStyle name="Estilo 1" xfId="265"/>
    <cellStyle name="Estilo 1 2" xfId="403"/>
    <cellStyle name="Euro" xfId="4"/>
    <cellStyle name="Explanatory Text" xfId="266"/>
    <cellStyle name="FIGURA" xfId="267"/>
    <cellStyle name="Good" xfId="268"/>
    <cellStyle name="Heading 1" xfId="269"/>
    <cellStyle name="Heading 2" xfId="270"/>
    <cellStyle name="Heading 3" xfId="271"/>
    <cellStyle name="Heading 4" xfId="272"/>
    <cellStyle name="Hipervínculo 2" xfId="5"/>
    <cellStyle name="Hipervínculo 3" xfId="6"/>
    <cellStyle name="Hipervínculo 4" xfId="360"/>
    <cellStyle name="Incorrecto 2" xfId="273"/>
    <cellStyle name="Incorrecto 3" xfId="274"/>
    <cellStyle name="Incorrecto 4" xfId="275"/>
    <cellStyle name="Input" xfId="276"/>
    <cellStyle name="Input 2" xfId="404"/>
    <cellStyle name="Linked Cell" xfId="277"/>
    <cellStyle name="Millares" xfId="1" builtinId="3"/>
    <cellStyle name="Millares [0]" xfId="427" builtinId="6"/>
    <cellStyle name="Millares 10" xfId="7"/>
    <cellStyle name="Millares 10 2" xfId="8"/>
    <cellStyle name="Millares 10 2 2" xfId="363"/>
    <cellStyle name="Millares 10 3" xfId="9"/>
    <cellStyle name="Millares 10 3 2" xfId="364"/>
    <cellStyle name="Millares 10 4" xfId="362"/>
    <cellStyle name="Millares 11" xfId="10"/>
    <cellStyle name="Millares 11 2" xfId="11"/>
    <cellStyle name="Millares 11 2 2" xfId="366"/>
    <cellStyle name="Millares 11 3" xfId="12"/>
    <cellStyle name="Millares 11 3 2" xfId="367"/>
    <cellStyle name="Millares 11 4" xfId="365"/>
    <cellStyle name="Millares 12" xfId="13"/>
    <cellStyle name="Millares 12 2" xfId="14"/>
    <cellStyle name="Millares 13" xfId="354"/>
    <cellStyle name="Millares 13 2" xfId="424"/>
    <cellStyle name="Millares 2" xfId="15"/>
    <cellStyle name="Millares 2 10" xfId="16"/>
    <cellStyle name="Millares 2 10 2" xfId="17"/>
    <cellStyle name="Millares 2 10 3" xfId="18"/>
    <cellStyle name="Millares 2 11" xfId="19"/>
    <cellStyle name="Millares 2 11 2" xfId="20"/>
    <cellStyle name="Millares 2 11 2 2" xfId="370"/>
    <cellStyle name="Millares 2 11 3" xfId="369"/>
    <cellStyle name="Millares 2 12" xfId="21"/>
    <cellStyle name="Millares 2 12 2" xfId="22"/>
    <cellStyle name="Millares 2 12 2 2" xfId="372"/>
    <cellStyle name="Millares 2 12 3" xfId="371"/>
    <cellStyle name="Millares 2 13" xfId="23"/>
    <cellStyle name="Millares 2 13 2" xfId="24"/>
    <cellStyle name="Millares 2 13 2 2" xfId="374"/>
    <cellStyle name="Millares 2 13 3" xfId="373"/>
    <cellStyle name="Millares 2 14" xfId="25"/>
    <cellStyle name="Millares 2 14 2" xfId="26"/>
    <cellStyle name="Millares 2 14 2 2" xfId="376"/>
    <cellStyle name="Millares 2 14 3" xfId="375"/>
    <cellStyle name="Millares 2 15" xfId="27"/>
    <cellStyle name="Millares 2 15 2" xfId="28"/>
    <cellStyle name="Millares 2 15 2 2" xfId="378"/>
    <cellStyle name="Millares 2 15 3" xfId="377"/>
    <cellStyle name="Millares 2 16" xfId="368"/>
    <cellStyle name="Millares 2 2" xfId="29"/>
    <cellStyle name="Millares 2 2 2" xfId="30"/>
    <cellStyle name="Millares 2 2 2 2" xfId="31"/>
    <cellStyle name="Millares 2 2 2 3" xfId="32"/>
    <cellStyle name="Millares 2 2 2 4" xfId="379"/>
    <cellStyle name="Millares 2 2 3" xfId="33"/>
    <cellStyle name="Millares 2 2 3 2" xfId="380"/>
    <cellStyle name="Millares 2 2 4" xfId="278"/>
    <cellStyle name="Millares 2 2 5" xfId="279"/>
    <cellStyle name="Millares 2 3" xfId="34"/>
    <cellStyle name="Millares 2 3 2" xfId="35"/>
    <cellStyle name="Millares 2 3 2 2" xfId="36"/>
    <cellStyle name="Millares 2 3 2 3" xfId="37"/>
    <cellStyle name="Millares 2 3 3" xfId="38"/>
    <cellStyle name="Millares 2 3 4" xfId="39"/>
    <cellStyle name="Millares 2 4" xfId="40"/>
    <cellStyle name="Millares 2 4 2" xfId="41"/>
    <cellStyle name="Millares 2 4 3" xfId="42"/>
    <cellStyle name="Millares 2 5" xfId="43"/>
    <cellStyle name="Millares 2 5 2" xfId="44"/>
    <cellStyle name="Millares 2 5 3" xfId="45"/>
    <cellStyle name="Millares 2 6" xfId="46"/>
    <cellStyle name="Millares 2 6 2" xfId="47"/>
    <cellStyle name="Millares 2 6 2 2" xfId="382"/>
    <cellStyle name="Millares 2 6 3" xfId="48"/>
    <cellStyle name="Millares 2 6 3 2" xfId="383"/>
    <cellStyle name="Millares 2 6 4" xfId="381"/>
    <cellStyle name="Millares 2 7" xfId="49"/>
    <cellStyle name="Millares 2 8" xfId="50"/>
    <cellStyle name="Millares 2 9" xfId="51"/>
    <cellStyle name="Millares 2 9 2" xfId="52"/>
    <cellStyle name="Millares 2 9 3" xfId="53"/>
    <cellStyle name="Millares 2 9 3 2" xfId="385"/>
    <cellStyle name="Millares 2 9 4" xfId="384"/>
    <cellStyle name="Millares 3" xfId="54"/>
    <cellStyle name="Millares 3 2" xfId="55"/>
    <cellStyle name="Millares 3 2 2" xfId="56"/>
    <cellStyle name="Millares 3 2 2 2" xfId="57"/>
    <cellStyle name="Millares 3 2 2 3" xfId="58"/>
    <cellStyle name="Millares 3 2 3" xfId="59"/>
    <cellStyle name="Millares 3 2 4" xfId="60"/>
    <cellStyle name="Millares 3 3" xfId="61"/>
    <cellStyle name="Millares 3 3 2" xfId="62"/>
    <cellStyle name="Millares 3 3 2 2" xfId="63"/>
    <cellStyle name="Millares 3 3 2 3" xfId="64"/>
    <cellStyle name="Millares 3 3 3" xfId="65"/>
    <cellStyle name="Millares 3 3 4" xfId="66"/>
    <cellStyle name="Millares 3 4" xfId="67"/>
    <cellStyle name="Millares 3 5" xfId="68"/>
    <cellStyle name="Millares 4" xfId="69"/>
    <cellStyle name="Millares 4 2" xfId="70"/>
    <cellStyle name="Millares 4 2 2" xfId="387"/>
    <cellStyle name="Millares 4 3" xfId="71"/>
    <cellStyle name="Millares 4 3 2" xfId="388"/>
    <cellStyle name="Millares 4 4" xfId="386"/>
    <cellStyle name="Millares 5" xfId="72"/>
    <cellStyle name="Millares 5 2" xfId="73"/>
    <cellStyle name="Millares 5 3" xfId="74"/>
    <cellStyle name="Millares 6" xfId="75"/>
    <cellStyle name="Millares 6 2" xfId="76"/>
    <cellStyle name="Millares 6 2 2" xfId="390"/>
    <cellStyle name="Millares 6 3" xfId="77"/>
    <cellStyle name="Millares 6 3 2" xfId="391"/>
    <cellStyle name="Millares 6 4" xfId="389"/>
    <cellStyle name="Millares 7" xfId="78"/>
    <cellStyle name="Millares 7 2" xfId="79"/>
    <cellStyle name="Millares 7 3" xfId="80"/>
    <cellStyle name="Millares 8" xfId="81"/>
    <cellStyle name="Millares 8 2" xfId="82"/>
    <cellStyle name="Millares 8 2 2" xfId="83"/>
    <cellStyle name="Millares 8 3" xfId="84"/>
    <cellStyle name="Millares 8 4" xfId="85"/>
    <cellStyle name="Millares 9" xfId="86"/>
    <cellStyle name="Millares 9 2" xfId="87"/>
    <cellStyle name="Millares 9 2 2" xfId="393"/>
    <cellStyle name="Millares 9 3" xfId="88"/>
    <cellStyle name="Millares 9 3 2" xfId="394"/>
    <cellStyle name="Millares 9 4" xfId="392"/>
    <cellStyle name="Millares_Formato Evaluacion LP No. 41 Biblioteca Belen" xfId="3"/>
    <cellStyle name="Moneda [0]" xfId="434" builtinId="7"/>
    <cellStyle name="Moneda [0] 10" xfId="280"/>
    <cellStyle name="Moneda [0] 11" xfId="281"/>
    <cellStyle name="Moneda [0] 14" xfId="282"/>
    <cellStyle name="Moneda [0] 2" xfId="283"/>
    <cellStyle name="Moneda [0] 3" xfId="284"/>
    <cellStyle name="Moneda [0] 6" xfId="433"/>
    <cellStyle name="Moneda 11" xfId="429"/>
    <cellStyle name="Moneda 2" xfId="89"/>
    <cellStyle name="Moneda 2 2" xfId="90"/>
    <cellStyle name="Moneda 2 2 2" xfId="285"/>
    <cellStyle name="Moneda 2 3" xfId="91"/>
    <cellStyle name="Moneda 2 4" xfId="92"/>
    <cellStyle name="Moneda 2_Tableros" xfId="286"/>
    <cellStyle name="Moneda 3" xfId="93"/>
    <cellStyle name="Moneda 3 2" xfId="94"/>
    <cellStyle name="Moneda 3 3" xfId="95"/>
    <cellStyle name="Moneda 3 4" xfId="340"/>
    <cellStyle name="Moneda 4" xfId="96"/>
    <cellStyle name="Moneda 4 2" xfId="97"/>
    <cellStyle name="Moneda 4 3" xfId="98"/>
    <cellStyle name="Moneda 5" xfId="99"/>
    <cellStyle name="Moneda 5 2" xfId="395"/>
    <cellStyle name="Moneda 6" xfId="100"/>
    <cellStyle name="Moneda 6 2" xfId="101"/>
    <cellStyle name="Moneda 6 3" xfId="102"/>
    <cellStyle name="Moneda 7" xfId="103"/>
    <cellStyle name="Moneda 9 2" xfId="432"/>
    <cellStyle name="Moneda0" xfId="287"/>
    <cellStyle name="Neutral 2" xfId="288"/>
    <cellStyle name="Neutral 3" xfId="289"/>
    <cellStyle name="Neutral 4" xfId="290"/>
    <cellStyle name="Normal" xfId="0" builtinId="0"/>
    <cellStyle name="Normal 10" xfId="104"/>
    <cellStyle name="Normal 10 10 2" xfId="356"/>
    <cellStyle name="Normal 11" xfId="291"/>
    <cellStyle name="Normal 12" xfId="344"/>
    <cellStyle name="Normal 12 2" xfId="350"/>
    <cellStyle name="Normal 12 2 2" xfId="353"/>
    <cellStyle name="Normal 12 2 2 2" xfId="423"/>
    <cellStyle name="Normal 12 2 3" xfId="420"/>
    <cellStyle name="Normal 12 3" xfId="352"/>
    <cellStyle name="Normal 12 3 2" xfId="422"/>
    <cellStyle name="Normal 12 4" xfId="416"/>
    <cellStyle name="Normal 13" xfId="345"/>
    <cellStyle name="Normal 14" xfId="346"/>
    <cellStyle name="Normal 14 2" xfId="349"/>
    <cellStyle name="Normal 14 2 2" xfId="419"/>
    <cellStyle name="Normal 14 2 3" xfId="426"/>
    <cellStyle name="Normal 14 3" xfId="417"/>
    <cellStyle name="Normal 15" xfId="351"/>
    <cellStyle name="Normal 15 2" xfId="358"/>
    <cellStyle name="Normal 15 2 2" xfId="425"/>
    <cellStyle name="Normal 15 3" xfId="421"/>
    <cellStyle name="Normal 18" xfId="428"/>
    <cellStyle name="Normal 2" xfId="105"/>
    <cellStyle name="Normal 2 2" xfId="106"/>
    <cellStyle name="Normal 2 2 2" xfId="107"/>
    <cellStyle name="Normal 2 2 2 2" xfId="108"/>
    <cellStyle name="Normal 2 2 2 2 2" xfId="109"/>
    <cellStyle name="Normal 2 2 2 2 3" xfId="110"/>
    <cellStyle name="Normal 2 2 2 2 4" xfId="111"/>
    <cellStyle name="Normal 2 2 2 3" xfId="112"/>
    <cellStyle name="Normal 2 2 2 4" xfId="113"/>
    <cellStyle name="Normal 2 2 3" xfId="114"/>
    <cellStyle name="Normal 2 2 3 2" xfId="115"/>
    <cellStyle name="Normal 2 2 3 3" xfId="116"/>
    <cellStyle name="Normal 2 2 4" xfId="117"/>
    <cellStyle name="Normal 2 2 5" xfId="118"/>
    <cellStyle name="Normal 2 3" xfId="119"/>
    <cellStyle name="Normal 2 3 2" xfId="120"/>
    <cellStyle name="Normal 2 3 2 2" xfId="348"/>
    <cellStyle name="Normal 2 3 3" xfId="121"/>
    <cellStyle name="Normal 2 4" xfId="122"/>
    <cellStyle name="Normal 2 4 2" xfId="123"/>
    <cellStyle name="Normal 2 4 3" xfId="124"/>
    <cellStyle name="Normal 2 5" xfId="125"/>
    <cellStyle name="Normal 2 6" xfId="126"/>
    <cellStyle name="Normal 2 7" xfId="127"/>
    <cellStyle name="Normal 2_PTO-02060-PARQUE BIBLIOTECA SAN CRISTOBAL" xfId="292"/>
    <cellStyle name="Normal 21" xfId="341"/>
    <cellStyle name="Normal 3" xfId="128"/>
    <cellStyle name="Normal 3 2" xfId="129"/>
    <cellStyle name="Normal 3 2 2" xfId="130"/>
    <cellStyle name="Normal 3 2 2 14" xfId="131"/>
    <cellStyle name="Normal 3 2 3" xfId="132"/>
    <cellStyle name="Normal 3 3" xfId="133"/>
    <cellStyle name="Normal 3 4" xfId="134"/>
    <cellStyle name="Normal 4" xfId="135"/>
    <cellStyle name="Normal 4 2" xfId="136"/>
    <cellStyle name="Normal 4 3" xfId="137"/>
    <cellStyle name="Normal 5" xfId="138"/>
    <cellStyle name="Normal 5 2" xfId="293"/>
    <cellStyle name="Normal 5 3" xfId="294"/>
    <cellStyle name="Normal 5 4" xfId="295"/>
    <cellStyle name="Normal 6" xfId="139"/>
    <cellStyle name="Normal 68" xfId="347"/>
    <cellStyle name="Normal 68 2" xfId="418"/>
    <cellStyle name="Normal 7" xfId="296"/>
    <cellStyle name="Normal 78" xfId="342"/>
    <cellStyle name="Normal 8" xfId="297"/>
    <cellStyle name="Normal 9" xfId="298"/>
    <cellStyle name="Normal_CONSOLIDADO  EVALUACIÓN LP 53 OBRA ADECUACIÓN Y MANTENIMIENTO DEL TEATRO LIDO" xfId="2"/>
    <cellStyle name="Normal_FORM20_1 2" xfId="359"/>
    <cellStyle name="Normal_SEGUROS FENIX 2" xfId="431"/>
    <cellStyle name="Notas 2" xfId="299"/>
    <cellStyle name="Notas 2 2" xfId="405"/>
    <cellStyle name="Notas 3" xfId="300"/>
    <cellStyle name="Notas 3 2" xfId="406"/>
    <cellStyle name="Notas 4" xfId="301"/>
    <cellStyle name="Notas 4 2" xfId="407"/>
    <cellStyle name="Note" xfId="302"/>
    <cellStyle name="Note 2" xfId="408"/>
    <cellStyle name="Output" xfId="303"/>
    <cellStyle name="Output 2" xfId="409"/>
    <cellStyle name="Porcentaje" xfId="357" builtinId="5"/>
    <cellStyle name="Porcentaje 2" xfId="343"/>
    <cellStyle name="Porcentaje 6" xfId="430"/>
    <cellStyle name="Porcentual 2" xfId="140"/>
    <cellStyle name="Porcentual 2 2" xfId="141"/>
    <cellStyle name="Porcentual 2 2 2" xfId="142"/>
    <cellStyle name="Porcentual 2 2 2 2" xfId="143"/>
    <cellStyle name="Porcentual 2 2 2 3" xfId="361"/>
    <cellStyle name="Porcentual 2 2 3" xfId="144"/>
    <cellStyle name="Porcentual 2 2 4" xfId="355"/>
    <cellStyle name="Porcentual 2 3" xfId="304"/>
    <cellStyle name="Porcentual 2 4" xfId="305"/>
    <cellStyle name="Porcentual 2 5" xfId="306"/>
    <cellStyle name="Porcentual 3" xfId="145"/>
    <cellStyle name="Porcentual 4" xfId="307"/>
    <cellStyle name="Porcentual 5" xfId="308"/>
    <cellStyle name="Porcentual 6" xfId="309"/>
    <cellStyle name="Punto0" xfId="310"/>
    <cellStyle name="Salida 2" xfId="311"/>
    <cellStyle name="Salida 2 2" xfId="410"/>
    <cellStyle name="Salida 3" xfId="312"/>
    <cellStyle name="Salida 3 2" xfId="411"/>
    <cellStyle name="Salida 4" xfId="313"/>
    <cellStyle name="Salida 4 2" xfId="412"/>
    <cellStyle name="Texto de advertencia 2" xfId="314"/>
    <cellStyle name="Texto de advertencia 3" xfId="315"/>
    <cellStyle name="Texto explicativo 2" xfId="316"/>
    <cellStyle name="Texto explicativo 3" xfId="317"/>
    <cellStyle name="Tit. tabla" xfId="318"/>
    <cellStyle name="Title" xfId="319"/>
    <cellStyle name="TITULO 1" xfId="320"/>
    <cellStyle name="Título 1 2" xfId="321"/>
    <cellStyle name="Título 1 3" xfId="322"/>
    <cellStyle name="Título 1 4" xfId="323"/>
    <cellStyle name="TITULO 2" xfId="324"/>
    <cellStyle name="Título 2 2" xfId="325"/>
    <cellStyle name="Título 2 3" xfId="326"/>
    <cellStyle name="Título 2 4" xfId="327"/>
    <cellStyle name="TITULO 3" xfId="328"/>
    <cellStyle name="Título 3 2" xfId="329"/>
    <cellStyle name="Título 3 3" xfId="330"/>
    <cellStyle name="Título 3 4" xfId="331"/>
    <cellStyle name="Título 4" xfId="332"/>
    <cellStyle name="Título 5" xfId="333"/>
    <cellStyle name="Título 6" xfId="334"/>
    <cellStyle name="Total 2" xfId="335"/>
    <cellStyle name="Total 2 2" xfId="413"/>
    <cellStyle name="Total 3" xfId="336"/>
    <cellStyle name="Total 3 2" xfId="414"/>
    <cellStyle name="Total 4" xfId="337"/>
    <cellStyle name="Total 4 2" xfId="415"/>
    <cellStyle name="Viñeta" xfId="338"/>
    <cellStyle name="Warning Text" xfId="339"/>
  </cellStyles>
  <dxfs count="5681">
    <dxf>
      <fill>
        <patternFill>
          <bgColor rgb="FFFFFF0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9"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9"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mruColors>
      <color rgb="FF9BCBA0"/>
      <color rgb="FF66FFFF"/>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jpeg"/><Relationship Id="rId5" Type="http://schemas.openxmlformats.org/officeDocument/2006/relationships/image" Target="../media/image7.jpeg"/><Relationship Id="rId4" Type="http://schemas.openxmlformats.org/officeDocument/2006/relationships/image" Target="../media/image6.png"/></Relationships>
</file>

<file path=xl/drawings/_rels/drawing5.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12.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11.png"/><Relationship Id="rId6" Type="http://schemas.openxmlformats.org/officeDocument/2006/relationships/image" Target="../media/image13.jpeg"/><Relationship Id="rId5" Type="http://schemas.openxmlformats.org/officeDocument/2006/relationships/image" Target="../media/image7.jpeg"/><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0</xdr:col>
      <xdr:colOff>820154</xdr:colOff>
      <xdr:row>2</xdr:row>
      <xdr:rowOff>19050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228600"/>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57150</xdr:rowOff>
    </xdr:from>
    <xdr:to>
      <xdr:col>0</xdr:col>
      <xdr:colOff>770079</xdr:colOff>
      <xdr:row>2</xdr:row>
      <xdr:rowOff>57150</xdr:rowOff>
    </xdr:to>
    <xdr:pic>
      <xdr:nvPicPr>
        <xdr:cNvPr id="2" name="3 Imagen" descr="log-udea2.GIF">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57150"/>
          <a:ext cx="717163"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136</xdr:col>
          <xdr:colOff>4714875</xdr:colOff>
          <xdr:row>5</xdr:row>
          <xdr:rowOff>19050</xdr:rowOff>
        </xdr:from>
        <xdr:to>
          <xdr:col>136</xdr:col>
          <xdr:colOff>5619750</xdr:colOff>
          <xdr:row>7</xdr:row>
          <xdr:rowOff>257175</xdr:rowOff>
        </xdr:to>
        <xdr:sp macro="" textlink="">
          <xdr:nvSpPr>
            <xdr:cNvPr id="4097" name="Object 1" hidden="1">
              <a:extLst>
                <a:ext uri="{63B3BB69-23CF-44E3-9099-C40C66FF867C}">
                  <a14:compatExt spid="_x0000_s4097"/>
                </a:ext>
              </a:extLst>
            </xdr:cNvPr>
            <xdr:cNvSpPr/>
          </xdr:nvSpPr>
          <xdr:spPr bwMode="auto">
            <a:xfrm>
              <a:off x="0" y="0"/>
              <a:ext cx="0" cy="0"/>
            </a:xfrm>
            <a:prstGeom prst="rect">
              <a:avLst/>
            </a:prstGeom>
            <a:gradFill rotWithShape="0">
              <a:gsLst>
                <a:gs pos="0">
                  <a:srgbClr val="CCFFFF">
                    <a:gamma/>
                    <a:shade val="46275"/>
                    <a:invGamma/>
                  </a:srgbClr>
                </a:gs>
                <a:gs pos="50000">
                  <a:srgbClr val="CCFFFF"/>
                </a:gs>
                <a:gs pos="100000">
                  <a:srgbClr val="CCFFFF">
                    <a:gamma/>
                    <a:shade val="46275"/>
                    <a:invGamma/>
                  </a:srgbClr>
                </a:gs>
              </a:gsLst>
              <a:lin ang="5400000" scaled="1"/>
            </a:gradFill>
            <a:ln w="9525">
              <a:solidFill>
                <a:srgbClr val="FFFFFF"/>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69</xdr:col>
      <xdr:colOff>84667</xdr:colOff>
      <xdr:row>2</xdr:row>
      <xdr:rowOff>93134</xdr:rowOff>
    </xdr:from>
    <xdr:to>
      <xdr:col>70</xdr:col>
      <xdr:colOff>406400</xdr:colOff>
      <xdr:row>2</xdr:row>
      <xdr:rowOff>823074</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967" y="426509"/>
          <a:ext cx="883708" cy="7299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109</xdr:col>
      <xdr:colOff>420927</xdr:colOff>
      <xdr:row>2</xdr:row>
      <xdr:rowOff>8467</xdr:rowOff>
    </xdr:from>
    <xdr:to>
      <xdr:col>110</xdr:col>
      <xdr:colOff>548427</xdr:colOff>
      <xdr:row>2</xdr:row>
      <xdr:rowOff>689991</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5227" y="341842"/>
          <a:ext cx="689475" cy="6815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110</xdr:col>
      <xdr:colOff>1054634</xdr:colOff>
      <xdr:row>2</xdr:row>
      <xdr:rowOff>191278</xdr:rowOff>
    </xdr:from>
    <xdr:to>
      <xdr:col>110</xdr:col>
      <xdr:colOff>2803736</xdr:colOff>
      <xdr:row>2</xdr:row>
      <xdr:rowOff>542244</xdr:rowOff>
    </xdr:to>
    <xdr:pic>
      <xdr:nvPicPr>
        <xdr:cNvPr id="4" name="3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30909" y="524653"/>
          <a:ext cx="1749102" cy="3509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109</xdr:col>
      <xdr:colOff>372533</xdr:colOff>
      <xdr:row>2</xdr:row>
      <xdr:rowOff>694853</xdr:rowOff>
    </xdr:from>
    <xdr:to>
      <xdr:col>110</xdr:col>
      <xdr:colOff>3081019</xdr:colOff>
      <xdr:row>2</xdr:row>
      <xdr:rowOff>694853</xdr:rowOff>
    </xdr:to>
    <xdr:sp macro="" textlink="">
      <xdr:nvSpPr>
        <xdr:cNvPr id="5" name="Line 11"/>
        <xdr:cNvSpPr>
          <a:spLocks noChangeShapeType="1"/>
        </xdr:cNvSpPr>
      </xdr:nvSpPr>
      <xdr:spPr bwMode="auto">
        <a:xfrm>
          <a:off x="486833" y="1028228"/>
          <a:ext cx="3270461" cy="0"/>
        </a:xfrm>
        <a:prstGeom prst="line">
          <a:avLst/>
        </a:prstGeom>
        <a:noFill/>
        <a:ln w="76200" cmpd="tri">
          <a:solidFill>
            <a:srgbClr val="E36C0A"/>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393</xdr:col>
      <xdr:colOff>592668</xdr:colOff>
      <xdr:row>1</xdr:row>
      <xdr:rowOff>161925</xdr:rowOff>
    </xdr:from>
    <xdr:to>
      <xdr:col>395</xdr:col>
      <xdr:colOff>729193</xdr:colOff>
      <xdr:row>3</xdr:row>
      <xdr:rowOff>1</xdr:rowOff>
    </xdr:to>
    <xdr:pic>
      <xdr:nvPicPr>
        <xdr:cNvPr id="6" name="Imagen 5"/>
        <xdr:cNvPicPr>
          <a:picLocks noChangeAspect="1"/>
        </xdr:cNvPicPr>
      </xdr:nvPicPr>
      <xdr:blipFill>
        <a:blip xmlns:r="http://schemas.openxmlformats.org/officeDocument/2006/relationships" r:embed="rId4"/>
        <a:stretch>
          <a:fillRect/>
        </a:stretch>
      </xdr:blipFill>
      <xdr:spPr>
        <a:xfrm>
          <a:off x="71677743" y="323850"/>
          <a:ext cx="1651000" cy="228601"/>
        </a:xfrm>
        <a:prstGeom prst="rect">
          <a:avLst/>
        </a:prstGeom>
      </xdr:spPr>
    </xdr:pic>
    <xdr:clientData/>
  </xdr:twoCellAnchor>
  <mc:AlternateContent xmlns:mc="http://schemas.openxmlformats.org/markup-compatibility/2006">
    <mc:Choice xmlns:a14="http://schemas.microsoft.com/office/drawing/2010/main" Requires="a14">
      <xdr:twoCellAnchor>
        <xdr:from>
          <xdr:col>170</xdr:col>
          <xdr:colOff>1943100</xdr:colOff>
          <xdr:row>2</xdr:row>
          <xdr:rowOff>66675</xdr:rowOff>
        </xdr:from>
        <xdr:to>
          <xdr:col>170</xdr:col>
          <xdr:colOff>3181350</xdr:colOff>
          <xdr:row>2</xdr:row>
          <xdr:rowOff>1352550</xdr:rowOff>
        </xdr:to>
        <xdr:sp macro="" textlink="">
          <xdr:nvSpPr>
            <xdr:cNvPr id="9218" name="Object 2" hidden="1">
              <a:extLst>
                <a:ext uri="{63B3BB69-23CF-44E3-9099-C40C66FF867C}">
                  <a14:compatExt spid="_x0000_s9218"/>
                </a:ext>
              </a:extLst>
            </xdr:cNvPr>
            <xdr:cNvSpPr/>
          </xdr:nvSpPr>
          <xdr:spPr bwMode="auto">
            <a:xfrm>
              <a:off x="0" y="0"/>
              <a:ext cx="0" cy="0"/>
            </a:xfrm>
            <a:prstGeom prst="rect">
              <a:avLst/>
            </a:prstGeom>
            <a:gradFill rotWithShape="0">
              <a:gsLst>
                <a:gs pos="0">
                  <a:srgbClr val="CCFFFF">
                    <a:gamma/>
                    <a:shade val="46275"/>
                    <a:invGamma/>
                  </a:srgbClr>
                </a:gs>
                <a:gs pos="50000">
                  <a:srgbClr val="CCFFFF"/>
                </a:gs>
                <a:gs pos="100000">
                  <a:srgbClr val="CCFFFF">
                    <a:gamma/>
                    <a:shade val="46275"/>
                    <a:invGamma/>
                  </a:srgbClr>
                </a:gs>
              </a:gsLst>
              <a:lin ang="5400000" scaled="1"/>
            </a:gradFill>
            <a:ln w="9525">
              <a:solidFill>
                <a:srgbClr val="FFFFFF"/>
              </a:solidFill>
              <a:miter lim="800000"/>
              <a:headEnd/>
              <a:tailEnd/>
            </a:ln>
          </xdr:spPr>
        </xdr:sp>
        <xdr:clientData/>
      </xdr:twoCellAnchor>
    </mc:Choice>
    <mc:Fallback/>
  </mc:AlternateContent>
  <xdr:twoCellAnchor>
    <xdr:from>
      <xdr:col>190</xdr:col>
      <xdr:colOff>50800</xdr:colOff>
      <xdr:row>2</xdr:row>
      <xdr:rowOff>9525</xdr:rowOff>
    </xdr:from>
    <xdr:to>
      <xdr:col>190</xdr:col>
      <xdr:colOff>365125</xdr:colOff>
      <xdr:row>2</xdr:row>
      <xdr:rowOff>216958</xdr:rowOff>
    </xdr:to>
    <xdr:pic>
      <xdr:nvPicPr>
        <xdr:cNvPr id="9" name="Imagen 8" descr="nini">
          <a:extLst>
            <a:ext uri="{FF2B5EF4-FFF2-40B4-BE49-F238E27FC236}">
              <a16:creationId xmlns:a16="http://schemas.microsoft.com/office/drawing/2014/main" id="{7A044096-9551-46AA-850D-182D74E9037B}"/>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65319075" y="342900"/>
          <a:ext cx="314325" cy="2074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190</xdr:col>
      <xdr:colOff>555626</xdr:colOff>
      <xdr:row>2</xdr:row>
      <xdr:rowOff>19049</xdr:rowOff>
    </xdr:from>
    <xdr:to>
      <xdr:col>190</xdr:col>
      <xdr:colOff>2305050</xdr:colOff>
      <xdr:row>2</xdr:row>
      <xdr:rowOff>171448</xdr:rowOff>
    </xdr:to>
    <xdr:sp macro="" textlink="">
      <xdr:nvSpPr>
        <xdr:cNvPr id="10" name="WordArt 2">
          <a:extLst>
            <a:ext uri="{FF2B5EF4-FFF2-40B4-BE49-F238E27FC236}">
              <a16:creationId xmlns:a16="http://schemas.microsoft.com/office/drawing/2014/main" id="{A53BF9FE-F89D-4500-AF06-934EA8A3B5FD}"/>
            </a:ext>
          </a:extLst>
        </xdr:cNvPr>
        <xdr:cNvSpPr>
          <a:spLocks noChangeArrowheads="1" noChangeShapeType="1" noTextEdit="1"/>
        </xdr:cNvSpPr>
      </xdr:nvSpPr>
      <xdr:spPr bwMode="auto">
        <a:xfrm>
          <a:off x="165823901" y="352424"/>
          <a:ext cx="1749424" cy="152399"/>
        </a:xfrm>
        <a:prstGeom prst="rect">
          <a:avLst/>
        </a:prstGeom>
      </xdr:spPr>
      <xdr:txBody>
        <a:bodyPr wrap="none" fromWordArt="1">
          <a:prstTxWarp prst="textPlain">
            <a:avLst>
              <a:gd name="adj" fmla="val 50000"/>
            </a:avLst>
          </a:prstTxWarp>
        </a:bodyPr>
        <a:lstStyle/>
        <a:p>
          <a:pPr algn="r" rtl="0">
            <a:buNone/>
          </a:pPr>
          <a:r>
            <a:rPr lang="es-CO" sz="2000" i="1" kern="10" spc="0">
              <a:ln w="12700">
                <a:solidFill>
                  <a:srgbClr val="000000"/>
                </a:solidFill>
                <a:round/>
                <a:headEnd/>
                <a:tailEnd/>
              </a:ln>
              <a:solidFill>
                <a:srgbClr val="FFFF00"/>
              </a:solidFill>
              <a:effectLst>
                <a:outerShdw dist="35921" dir="2700000" algn="ctr" rotWithShape="0">
                  <a:srgbClr val="808080"/>
                </a:outerShdw>
              </a:effectLst>
              <a:latin typeface="Arial Black" panose="020B0A04020102020204" pitchFamily="34" charset="0"/>
            </a:rPr>
            <a:t>CONCIVE S.A.S.</a:t>
          </a:r>
        </a:p>
      </xdr:txBody>
    </xdr:sp>
    <xdr:clientData/>
  </xdr:twoCellAnchor>
  <xdr:twoCellAnchor editAs="oneCell">
    <xdr:from>
      <xdr:col>447</xdr:col>
      <xdr:colOff>933450</xdr:colOff>
      <xdr:row>2</xdr:row>
      <xdr:rowOff>49969</xdr:rowOff>
    </xdr:from>
    <xdr:to>
      <xdr:col>449</xdr:col>
      <xdr:colOff>161925</xdr:colOff>
      <xdr:row>2</xdr:row>
      <xdr:rowOff>190501</xdr:rowOff>
    </xdr:to>
    <xdr:pic>
      <xdr:nvPicPr>
        <xdr:cNvPr id="12" name="Imagen 11"/>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2368925" y="383344"/>
          <a:ext cx="923925" cy="140532"/>
        </a:xfrm>
        <a:prstGeom prst="rect">
          <a:avLst/>
        </a:prstGeom>
      </xdr:spPr>
    </xdr:pic>
    <xdr:clientData/>
  </xdr:twoCellAnchor>
  <xdr:twoCellAnchor editAs="oneCell">
    <xdr:from>
      <xdr:col>270</xdr:col>
      <xdr:colOff>440267</xdr:colOff>
      <xdr:row>2</xdr:row>
      <xdr:rowOff>9525</xdr:rowOff>
    </xdr:from>
    <xdr:to>
      <xdr:col>270</xdr:col>
      <xdr:colOff>1990725</xdr:colOff>
      <xdr:row>3</xdr:row>
      <xdr:rowOff>9525</xdr:rowOff>
    </xdr:to>
    <xdr:pic>
      <xdr:nvPicPr>
        <xdr:cNvPr id="14" name="Imagen 13"/>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41934142" y="342900"/>
          <a:ext cx="1550458" cy="219075"/>
        </a:xfrm>
        <a:prstGeom prst="rect">
          <a:avLst/>
        </a:prstGeom>
        <a:noFill/>
        <a:ln>
          <a:noFill/>
        </a:ln>
      </xdr:spPr>
    </xdr:pic>
    <xdr:clientData/>
  </xdr:twoCellAnchor>
  <xdr:twoCellAnchor editAs="oneCell">
    <xdr:from>
      <xdr:col>290</xdr:col>
      <xdr:colOff>952501</xdr:colOff>
      <xdr:row>2</xdr:row>
      <xdr:rowOff>26244</xdr:rowOff>
    </xdr:from>
    <xdr:to>
      <xdr:col>290</xdr:col>
      <xdr:colOff>1123951</xdr:colOff>
      <xdr:row>3</xdr:row>
      <xdr:rowOff>4006</xdr:rowOff>
    </xdr:to>
    <xdr:pic>
      <xdr:nvPicPr>
        <xdr:cNvPr id="15" name="Imagen 14"/>
        <xdr:cNvPicPr>
          <a:picLocks noChangeAspect="1"/>
        </xdr:cNvPicPr>
      </xdr:nvPicPr>
      <xdr:blipFill>
        <a:blip xmlns:r="http://schemas.openxmlformats.org/officeDocument/2006/relationships" r:embed="rId8"/>
        <a:stretch>
          <a:fillRect/>
        </a:stretch>
      </xdr:blipFill>
      <xdr:spPr>
        <a:xfrm>
          <a:off x="152504776" y="359619"/>
          <a:ext cx="171450" cy="1920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32</xdr:col>
      <xdr:colOff>272415</xdr:colOff>
      <xdr:row>4</xdr:row>
      <xdr:rowOff>86010</xdr:rowOff>
    </xdr:from>
    <xdr:to>
      <xdr:col>33</xdr:col>
      <xdr:colOff>771525</xdr:colOff>
      <xdr:row>7</xdr:row>
      <xdr:rowOff>257175</xdr:rowOff>
    </xdr:to>
    <xdr:pic>
      <xdr:nvPicPr>
        <xdr:cNvPr id="2" name="Imagen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849915" y="838485"/>
          <a:ext cx="1099185" cy="9045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48</xdr:col>
      <xdr:colOff>271174</xdr:colOff>
      <xdr:row>4</xdr:row>
      <xdr:rowOff>100079</xdr:rowOff>
    </xdr:from>
    <xdr:to>
      <xdr:col>49</xdr:col>
      <xdr:colOff>457200</xdr:colOff>
      <xdr:row>6</xdr:row>
      <xdr:rowOff>177278</xdr:rowOff>
    </xdr:to>
    <xdr:pic>
      <xdr:nvPicPr>
        <xdr:cNvPr id="3" name="2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994424" y="852554"/>
          <a:ext cx="786101" cy="4105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48</xdr:col>
      <xdr:colOff>142875</xdr:colOff>
      <xdr:row>6</xdr:row>
      <xdr:rowOff>384227</xdr:rowOff>
    </xdr:from>
    <xdr:to>
      <xdr:col>49</xdr:col>
      <xdr:colOff>542925</xdr:colOff>
      <xdr:row>7</xdr:row>
      <xdr:rowOff>314326</xdr:rowOff>
    </xdr:to>
    <xdr:pic>
      <xdr:nvPicPr>
        <xdr:cNvPr id="4" name="3 Imagen"/>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1866125" y="1470077"/>
          <a:ext cx="1000125" cy="330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48</xdr:col>
      <xdr:colOff>190500</xdr:colOff>
      <xdr:row>6</xdr:row>
      <xdr:rowOff>277868</xdr:rowOff>
    </xdr:from>
    <xdr:to>
      <xdr:col>49</xdr:col>
      <xdr:colOff>495300</xdr:colOff>
      <xdr:row>6</xdr:row>
      <xdr:rowOff>285749</xdr:rowOff>
    </xdr:to>
    <xdr:sp macro="" textlink="">
      <xdr:nvSpPr>
        <xdr:cNvPr id="5" name="Line 11"/>
        <xdr:cNvSpPr>
          <a:spLocks noChangeShapeType="1"/>
        </xdr:cNvSpPr>
      </xdr:nvSpPr>
      <xdr:spPr bwMode="auto">
        <a:xfrm>
          <a:off x="71913750" y="1363718"/>
          <a:ext cx="904875" cy="7881"/>
        </a:xfrm>
        <a:prstGeom prst="line">
          <a:avLst/>
        </a:prstGeom>
        <a:noFill/>
        <a:ln w="76200" cmpd="tri">
          <a:solidFill>
            <a:srgbClr val="E36C0A"/>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56</xdr:col>
      <xdr:colOff>330652</xdr:colOff>
      <xdr:row>4</xdr:row>
      <xdr:rowOff>84326</xdr:rowOff>
    </xdr:from>
    <xdr:to>
      <xdr:col>57</xdr:col>
      <xdr:colOff>628651</xdr:colOff>
      <xdr:row>7</xdr:row>
      <xdr:rowOff>255814</xdr:rowOff>
    </xdr:to>
    <xdr:pic>
      <xdr:nvPicPr>
        <xdr:cNvPr id="6" name="Imagen 5"/>
        <xdr:cNvPicPr>
          <a:picLocks noChangeAspect="1"/>
        </xdr:cNvPicPr>
      </xdr:nvPicPr>
      <xdr:blipFill>
        <a:blip xmlns:r="http://schemas.openxmlformats.org/officeDocument/2006/relationships" r:embed="rId4"/>
        <a:stretch>
          <a:fillRect/>
        </a:stretch>
      </xdr:blipFill>
      <xdr:spPr>
        <a:xfrm>
          <a:off x="83674402" y="836801"/>
          <a:ext cx="898073" cy="904913"/>
        </a:xfrm>
        <a:prstGeom prst="rect">
          <a:avLst/>
        </a:prstGeom>
      </xdr:spPr>
    </xdr:pic>
    <xdr:clientData/>
  </xdr:twoCellAnchor>
  <mc:AlternateContent xmlns:mc="http://schemas.openxmlformats.org/markup-compatibility/2006">
    <mc:Choice xmlns:a14="http://schemas.microsoft.com/office/drawing/2010/main" Requires="a14">
      <xdr:twoCellAnchor>
        <xdr:from>
          <xdr:col>72</xdr:col>
          <xdr:colOff>466725</xdr:colOff>
          <xdr:row>4</xdr:row>
          <xdr:rowOff>152400</xdr:rowOff>
        </xdr:from>
        <xdr:to>
          <xdr:col>73</xdr:col>
          <xdr:colOff>809625</xdr:colOff>
          <xdr:row>7</xdr:row>
          <xdr:rowOff>257175</xdr:rowOff>
        </xdr:to>
        <xdr:sp macro="" textlink="">
          <xdr:nvSpPr>
            <xdr:cNvPr id="11265" name="Object 1" hidden="1">
              <a:extLst>
                <a:ext uri="{63B3BB69-23CF-44E3-9099-C40C66FF867C}">
                  <a14:compatExt spid="_x0000_s11265"/>
                </a:ext>
              </a:extLst>
            </xdr:cNvPr>
            <xdr:cNvSpPr/>
          </xdr:nvSpPr>
          <xdr:spPr bwMode="auto">
            <a:xfrm>
              <a:off x="0" y="0"/>
              <a:ext cx="0" cy="0"/>
            </a:xfrm>
            <a:prstGeom prst="rect">
              <a:avLst/>
            </a:prstGeom>
            <a:gradFill rotWithShape="0">
              <a:gsLst>
                <a:gs pos="0">
                  <a:srgbClr val="CCFFFF">
                    <a:gamma/>
                    <a:shade val="46275"/>
                    <a:invGamma/>
                  </a:srgbClr>
                </a:gs>
                <a:gs pos="50000">
                  <a:srgbClr val="CCFFFF"/>
                </a:gs>
                <a:gs pos="100000">
                  <a:srgbClr val="CCFFFF">
                    <a:gamma/>
                    <a:shade val="46275"/>
                    <a:invGamma/>
                  </a:srgbClr>
                </a:gs>
              </a:gsLst>
              <a:lin ang="5400000" scaled="1"/>
            </a:gradFill>
            <a:ln w="9525">
              <a:solidFill>
                <a:srgbClr val="FFFFFF"/>
              </a:solidFill>
              <a:miter lim="800000"/>
              <a:headEnd/>
              <a:tailEnd/>
            </a:ln>
          </xdr:spPr>
        </xdr:sp>
        <xdr:clientData/>
      </xdr:twoCellAnchor>
    </mc:Choice>
    <mc:Fallback/>
  </mc:AlternateContent>
  <xdr:twoCellAnchor>
    <xdr:from>
      <xdr:col>80</xdr:col>
      <xdr:colOff>597354</xdr:colOff>
      <xdr:row>4</xdr:row>
      <xdr:rowOff>123825</xdr:rowOff>
    </xdr:from>
    <xdr:to>
      <xdr:col>81</xdr:col>
      <xdr:colOff>1790700</xdr:colOff>
      <xdr:row>6</xdr:row>
      <xdr:rowOff>72118</xdr:rowOff>
    </xdr:to>
    <xdr:sp macro="" textlink="">
      <xdr:nvSpPr>
        <xdr:cNvPr id="8" name="WordArt 1">
          <a:extLst>
            <a:ext uri="{FF2B5EF4-FFF2-40B4-BE49-F238E27FC236}">
              <a16:creationId xmlns:a16="http://schemas.microsoft.com/office/drawing/2014/main" id="{A4D0010A-4536-4630-AE8F-3FFAB58FB080}"/>
            </a:ext>
          </a:extLst>
        </xdr:cNvPr>
        <xdr:cNvSpPr>
          <a:spLocks noChangeArrowheads="1" noChangeShapeType="1" noTextEdit="1"/>
        </xdr:cNvSpPr>
      </xdr:nvSpPr>
      <xdr:spPr bwMode="auto">
        <a:xfrm>
          <a:off x="119145504" y="876300"/>
          <a:ext cx="1793421" cy="281668"/>
        </a:xfrm>
        <a:prstGeom prst="rect">
          <a:avLst/>
        </a:prstGeom>
      </xdr:spPr>
      <xdr:txBody>
        <a:bodyPr wrap="none" fromWordArt="1">
          <a:prstTxWarp prst="textPlain">
            <a:avLst>
              <a:gd name="adj" fmla="val 50000"/>
            </a:avLst>
          </a:prstTxWarp>
        </a:bodyPr>
        <a:lstStyle/>
        <a:p>
          <a:pPr algn="r" rtl="0">
            <a:buNone/>
          </a:pPr>
          <a:r>
            <a:rPr lang="es-CO" sz="2000" i="1" kern="10" spc="0">
              <a:ln w="12700">
                <a:solidFill>
                  <a:srgbClr val="000000"/>
                </a:solidFill>
                <a:round/>
                <a:headEnd/>
                <a:tailEnd/>
              </a:ln>
              <a:solidFill>
                <a:srgbClr val="FFFF00"/>
              </a:solidFill>
              <a:effectLst>
                <a:outerShdw dist="35921" dir="2700000" algn="ctr" rotWithShape="0">
                  <a:srgbClr val="808080"/>
                </a:outerShdw>
              </a:effectLst>
              <a:latin typeface="Arial Black" panose="020B0A04020102020204" pitchFamily="34" charset="0"/>
            </a:rPr>
            <a:t>CONCIVE S.A.S.</a:t>
          </a:r>
        </a:p>
      </xdr:txBody>
    </xdr:sp>
    <xdr:clientData/>
  </xdr:twoCellAnchor>
  <xdr:twoCellAnchor>
    <xdr:from>
      <xdr:col>80</xdr:col>
      <xdr:colOff>156485</xdr:colOff>
      <xdr:row>4</xdr:row>
      <xdr:rowOff>104774</xdr:rowOff>
    </xdr:from>
    <xdr:to>
      <xdr:col>80</xdr:col>
      <xdr:colOff>503383</xdr:colOff>
      <xdr:row>6</xdr:row>
      <xdr:rowOff>127906</xdr:rowOff>
    </xdr:to>
    <xdr:pic>
      <xdr:nvPicPr>
        <xdr:cNvPr id="9" name="Imagen 8" descr="nini">
          <a:extLst>
            <a:ext uri="{FF2B5EF4-FFF2-40B4-BE49-F238E27FC236}">
              <a16:creationId xmlns:a16="http://schemas.microsoft.com/office/drawing/2014/main" id="{6A6F9D7D-EF75-46C7-9190-4BB934A2A204}"/>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8704635" y="857249"/>
          <a:ext cx="346898" cy="3565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104</xdr:col>
      <xdr:colOff>345281</xdr:colOff>
      <xdr:row>4</xdr:row>
      <xdr:rowOff>140161</xdr:rowOff>
    </xdr:from>
    <xdr:to>
      <xdr:col>105</xdr:col>
      <xdr:colOff>1647826</xdr:colOff>
      <xdr:row>7</xdr:row>
      <xdr:rowOff>171451</xdr:rowOff>
    </xdr:to>
    <xdr:pic>
      <xdr:nvPicPr>
        <xdr:cNvPr id="10" name="Imagen 9"/>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53354881" y="892636"/>
          <a:ext cx="1902619" cy="764715"/>
        </a:xfrm>
        <a:prstGeom prst="rect">
          <a:avLst/>
        </a:prstGeom>
      </xdr:spPr>
    </xdr:pic>
    <xdr:clientData/>
  </xdr:twoCellAnchor>
  <xdr:twoCellAnchor editAs="oneCell">
    <xdr:from>
      <xdr:col>112</xdr:col>
      <xdr:colOff>400050</xdr:colOff>
      <xdr:row>5</xdr:row>
      <xdr:rowOff>57149</xdr:rowOff>
    </xdr:from>
    <xdr:to>
      <xdr:col>113</xdr:col>
      <xdr:colOff>1371600</xdr:colOff>
      <xdr:row>7</xdr:row>
      <xdr:rowOff>170020</xdr:rowOff>
    </xdr:to>
    <xdr:pic>
      <xdr:nvPicPr>
        <xdr:cNvPr id="11" name="Imagen 10"/>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64896800" y="971549"/>
          <a:ext cx="1571625" cy="684371"/>
        </a:xfrm>
        <a:prstGeom prst="rect">
          <a:avLst/>
        </a:prstGeom>
        <a:noFill/>
        <a:ln>
          <a:noFill/>
        </a:ln>
      </xdr:spPr>
    </xdr:pic>
    <xdr:clientData/>
  </xdr:twoCellAnchor>
  <xdr:twoCellAnchor>
    <xdr:from>
      <xdr:col>120</xdr:col>
      <xdr:colOff>508907</xdr:colOff>
      <xdr:row>5</xdr:row>
      <xdr:rowOff>28733</xdr:rowOff>
    </xdr:from>
    <xdr:to>
      <xdr:col>121</xdr:col>
      <xdr:colOff>590550</xdr:colOff>
      <xdr:row>7</xdr:row>
      <xdr:rowOff>220435</xdr:rowOff>
    </xdr:to>
    <xdr:pic>
      <xdr:nvPicPr>
        <xdr:cNvPr id="12" name="Imagen 11"/>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6492807" y="943133"/>
          <a:ext cx="681718" cy="76320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107749</xdr:colOff>
      <xdr:row>0</xdr:row>
      <xdr:rowOff>31654</xdr:rowOff>
    </xdr:from>
    <xdr:ext cx="811133" cy="1000615"/>
    <xdr:pic>
      <xdr:nvPicPr>
        <xdr:cNvPr id="2" name="3 Imagen" descr="log-udea2.GIF">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749" y="31654"/>
          <a:ext cx="811133" cy="10006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asly\buzon\Users\Usuario\Desktop\Documents%20and%20Settings\Juan%20Arrubla\APU%20Secundaria%20Corvid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william_1\WILLIAM\proceso\ANEXOS%20VA-050-2019\2.%20Formato%20de%20presentaci&#243;n%20de%20Propuesta%20econ&#243;mica\formulario%20econom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C3I2"/>
      <sheetName val="MPC3I3"/>
      <sheetName val="MPC3I4"/>
      <sheetName val="MPC3I5"/>
      <sheetName val="MPC3I1"/>
      <sheetName val="Hoja1"/>
      <sheetName val="Hoja2"/>
      <sheetName val="Hoja3"/>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A.U."/>
      <sheetName val="Presupuesto Consolidado"/>
    </sheetNames>
    <sheetDataSet>
      <sheetData sheetId="0"/>
      <sheetData sheetId="1">
        <row r="160">
          <cell r="H160">
            <v>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openxmlformats.org/officeDocument/2006/relationships/image" Target="../media/image2.emf"/><Relationship Id="rId4" Type="http://schemas.openxmlformats.org/officeDocument/2006/relationships/oleObject" Target="../embeddings/oleObject2.bin"/></Relationships>
</file>

<file path=xl/worksheets/_rels/sheet9.xml.rels><?xml version="1.0" encoding="UTF-8" standalone="yes"?>
<Relationships xmlns="http://schemas.openxmlformats.org/package/2006/relationships"><Relationship Id="rId3" Type="http://schemas.openxmlformats.org/officeDocument/2006/relationships/oleObject" Target="../embeddings/oleObject3.bin"/><Relationship Id="rId2" Type="http://schemas.openxmlformats.org/officeDocument/2006/relationships/vmlDrawing" Target="../drawings/vmlDrawing3.vml"/><Relationship Id="rId1" Type="http://schemas.openxmlformats.org/officeDocument/2006/relationships/drawing" Target="../drawings/drawing5.xml"/><Relationship Id="rId4" Type="http://schemas.openxmlformats.org/officeDocument/2006/relationships/image" Target="../media/image2.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B25"/>
  <sheetViews>
    <sheetView showGridLines="0" tabSelected="1" zoomScaleNormal="100" zoomScaleSheetLayoutView="90" zoomScalePageLayoutView="90" workbookViewId="0">
      <selection activeCell="H3" sqref="H3"/>
    </sheetView>
  </sheetViews>
  <sheetFormatPr baseColWidth="10" defaultColWidth="11.42578125" defaultRowHeight="12.75"/>
  <cols>
    <col min="1" max="1" width="13" style="109" customWidth="1"/>
    <col min="2" max="2" width="80" style="109" bestFit="1" customWidth="1"/>
    <col min="3" max="16384" width="11.42578125" style="109"/>
  </cols>
  <sheetData>
    <row r="1" spans="1:2" ht="37.5" customHeight="1">
      <c r="A1" s="723" t="s">
        <v>4</v>
      </c>
      <c r="B1" s="724"/>
    </row>
    <row r="2" spans="1:2" ht="37.5" customHeight="1">
      <c r="A2" s="731" t="s">
        <v>143</v>
      </c>
      <c r="B2" s="732"/>
    </row>
    <row r="3" spans="1:2" ht="74.25" customHeight="1">
      <c r="A3" s="729" t="s">
        <v>142</v>
      </c>
      <c r="B3" s="730"/>
    </row>
    <row r="4" spans="1:2" ht="27" customHeight="1">
      <c r="A4" s="727" t="s">
        <v>25</v>
      </c>
      <c r="B4" s="728"/>
    </row>
    <row r="5" spans="1:2" ht="15.75">
      <c r="A5" s="110"/>
      <c r="B5" s="110"/>
    </row>
    <row r="6" spans="1:2" ht="29.25" customHeight="1">
      <c r="A6" s="111" t="s">
        <v>27</v>
      </c>
      <c r="B6" s="112" t="s">
        <v>3</v>
      </c>
    </row>
    <row r="7" spans="1:2" ht="22.5" customHeight="1">
      <c r="A7" s="113">
        <v>1</v>
      </c>
      <c r="B7" s="708" t="s">
        <v>674</v>
      </c>
    </row>
    <row r="8" spans="1:2" ht="22.5" customHeight="1">
      <c r="A8" s="113">
        <v>2</v>
      </c>
      <c r="B8" s="708" t="s">
        <v>675</v>
      </c>
    </row>
    <row r="9" spans="1:2" ht="22.5" customHeight="1">
      <c r="A9" s="113">
        <v>3</v>
      </c>
      <c r="B9" s="708" t="s">
        <v>676</v>
      </c>
    </row>
    <row r="10" spans="1:2" ht="22.5" customHeight="1">
      <c r="A10" s="113">
        <v>4</v>
      </c>
      <c r="B10" s="708" t="s">
        <v>477</v>
      </c>
    </row>
    <row r="11" spans="1:2" ht="22.5" customHeight="1">
      <c r="A11" s="113">
        <v>5</v>
      </c>
      <c r="B11" s="708" t="s">
        <v>556</v>
      </c>
    </row>
    <row r="12" spans="1:2" ht="22.5" customHeight="1">
      <c r="A12" s="113">
        <v>6</v>
      </c>
      <c r="B12" s="708" t="s">
        <v>557</v>
      </c>
    </row>
    <row r="13" spans="1:2" ht="22.5" customHeight="1">
      <c r="A13" s="113">
        <v>7</v>
      </c>
      <c r="B13" s="708" t="s">
        <v>677</v>
      </c>
    </row>
    <row r="14" spans="1:2" ht="22.5" customHeight="1">
      <c r="A14" s="113">
        <v>8</v>
      </c>
      <c r="B14" s="708" t="s">
        <v>560</v>
      </c>
    </row>
    <row r="15" spans="1:2" ht="22.5" customHeight="1">
      <c r="A15" s="113">
        <v>9</v>
      </c>
      <c r="B15" s="708" t="s">
        <v>561</v>
      </c>
    </row>
    <row r="16" spans="1:2" ht="22.5" customHeight="1">
      <c r="A16" s="113">
        <v>10</v>
      </c>
      <c r="B16" s="708" t="s">
        <v>678</v>
      </c>
    </row>
    <row r="17" spans="1:2" ht="22.5" customHeight="1">
      <c r="A17" s="113">
        <v>11</v>
      </c>
      <c r="B17" s="708" t="s">
        <v>679</v>
      </c>
    </row>
    <row r="18" spans="1:2" ht="22.5" customHeight="1">
      <c r="A18" s="113">
        <v>12</v>
      </c>
      <c r="B18" s="708" t="s">
        <v>680</v>
      </c>
    </row>
    <row r="19" spans="1:2" ht="22.5" customHeight="1">
      <c r="A19" s="113">
        <v>13</v>
      </c>
      <c r="B19" s="708" t="s">
        <v>681</v>
      </c>
    </row>
    <row r="20" spans="1:2" ht="22.5" customHeight="1">
      <c r="A20" s="113">
        <v>14</v>
      </c>
      <c r="B20" s="708" t="s">
        <v>570</v>
      </c>
    </row>
    <row r="21" spans="1:2" ht="22.5" customHeight="1">
      <c r="A21" s="113">
        <v>15</v>
      </c>
      <c r="B21" s="708" t="s">
        <v>822</v>
      </c>
    </row>
    <row r="22" spans="1:2" ht="22.5" customHeight="1">
      <c r="A22" s="114"/>
      <c r="B22" s="115"/>
    </row>
    <row r="23" spans="1:2" ht="20.45" customHeight="1">
      <c r="A23" s="116"/>
      <c r="B23" s="115"/>
    </row>
    <row r="24" spans="1:2" ht="12.75" customHeight="1">
      <c r="A24" s="725" t="s">
        <v>72</v>
      </c>
      <c r="B24" s="725"/>
    </row>
    <row r="25" spans="1:2" ht="70.5" customHeight="1">
      <c r="A25" s="726"/>
      <c r="B25" s="726"/>
    </row>
  </sheetData>
  <sheetProtection password="F30D" sheet="1" objects="1" scenarios="1" selectLockedCells="1" selectUnlockedCells="1"/>
  <mergeCells count="6">
    <mergeCell ref="A1:B1"/>
    <mergeCell ref="A24:B24"/>
    <mergeCell ref="A25:B25"/>
    <mergeCell ref="A4:B4"/>
    <mergeCell ref="A3:B3"/>
    <mergeCell ref="A2:B2"/>
  </mergeCells>
  <printOptions horizontalCentered="1"/>
  <pageMargins left="0.39370078740157483" right="0.39370078740157483" top="0.59055118110236227" bottom="0.39370078740157483" header="0.31496062992125984" footer="0.31496062992125984"/>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4:J19"/>
  <sheetViews>
    <sheetView workbookViewId="0">
      <selection activeCell="I23" sqref="I23"/>
    </sheetView>
  </sheetViews>
  <sheetFormatPr baseColWidth="10" defaultRowHeight="12.75"/>
  <cols>
    <col min="1" max="1" width="11.42578125" style="639"/>
    <col min="2" max="2" width="38.28515625" style="639" customWidth="1"/>
    <col min="3" max="4" width="20.7109375" style="645" customWidth="1"/>
    <col min="5" max="6" width="20.7109375" style="646" customWidth="1"/>
    <col min="7" max="7" width="28.28515625" style="639" customWidth="1"/>
    <col min="8" max="9" width="25.5703125" style="639" customWidth="1"/>
    <col min="10" max="33" width="20.7109375" style="639" customWidth="1"/>
    <col min="34" max="16384" width="11.42578125" style="639"/>
  </cols>
  <sheetData>
    <row r="4" spans="1:10" ht="101.25">
      <c r="A4" s="635" t="s">
        <v>27</v>
      </c>
      <c r="B4" s="636" t="s">
        <v>3</v>
      </c>
      <c r="C4" s="635" t="s">
        <v>520</v>
      </c>
      <c r="D4" s="635" t="s">
        <v>521</v>
      </c>
      <c r="E4" s="635" t="s">
        <v>522</v>
      </c>
      <c r="F4" s="637" t="s">
        <v>523</v>
      </c>
      <c r="G4" s="635" t="s">
        <v>524</v>
      </c>
      <c r="H4" s="635" t="s">
        <v>527</v>
      </c>
      <c r="I4" s="635" t="s">
        <v>683</v>
      </c>
      <c r="J4" s="638" t="s">
        <v>546</v>
      </c>
    </row>
    <row r="5" spans="1:10" ht="23.25">
      <c r="A5" s="640">
        <v>1</v>
      </c>
      <c r="B5" s="641" t="str">
        <f t="shared" ref="B5:B19" si="0">VLOOKUP(A5,OFERENTES,2,FALSE)</f>
        <v>ENECON S.A.S.</v>
      </c>
      <c r="C5" s="642" t="str">
        <f t="shared" ref="C5:C19" si="1">VLOOKUP(A5,EXPERIENCIA,4,FALSE)</f>
        <v>H</v>
      </c>
      <c r="D5" s="642" t="str">
        <f t="shared" ref="D5:D19" si="2">VLOOKUP(A5,C_FINANCIERA,3,FALSE)</f>
        <v>H</v>
      </c>
      <c r="E5" s="643" t="str">
        <f t="shared" ref="E5:E19" si="3">VLOOKUP(A5,R_COMERCIALES,3,FALSE)</f>
        <v>H</v>
      </c>
      <c r="F5" s="643" t="str">
        <f t="shared" ref="F5:F19" si="4">VLOOKUP(A5,V_PRESUPUESTO,4,FALSE)</f>
        <v>H</v>
      </c>
      <c r="G5" s="643" t="str">
        <f>AU!G42</f>
        <v>NH</v>
      </c>
      <c r="H5" s="642" t="str">
        <f t="shared" ref="H5:H19" si="5">VLOOKUP(A5,UNITARIOS,3,FALSE)</f>
        <v>H</v>
      </c>
      <c r="I5" s="709" t="s">
        <v>684</v>
      </c>
      <c r="J5" s="644" t="str">
        <f>IF(AND(C5="H",D5="H",E5="H",F5="H",G5="H",H5="H",I5="H"),"H","NH")</f>
        <v>NH</v>
      </c>
    </row>
    <row r="6" spans="1:10" ht="23.25">
      <c r="A6" s="640">
        <v>2</v>
      </c>
      <c r="B6" s="641" t="str">
        <f t="shared" si="0"/>
        <v>KA S.A.</v>
      </c>
      <c r="C6" s="642" t="str">
        <f t="shared" si="1"/>
        <v>H</v>
      </c>
      <c r="D6" s="642" t="str">
        <f t="shared" si="2"/>
        <v>H</v>
      </c>
      <c r="E6" s="643" t="str">
        <f t="shared" si="3"/>
        <v>H</v>
      </c>
      <c r="F6" s="643" t="str">
        <f t="shared" si="4"/>
        <v>H</v>
      </c>
      <c r="G6" s="643" t="str">
        <f>AU!G43</f>
        <v>H</v>
      </c>
      <c r="H6" s="642" t="str">
        <f t="shared" si="5"/>
        <v>H</v>
      </c>
      <c r="I6" s="709" t="s">
        <v>684</v>
      </c>
      <c r="J6" s="644" t="str">
        <f t="shared" ref="J6:J18" si="6">IF(AND(C6="H",D6="H",E6="H",F6="H",G6="H",H6="H",I6="H"),"H","NH")</f>
        <v>H</v>
      </c>
    </row>
    <row r="7" spans="1:10" ht="23.25">
      <c r="A7" s="640">
        <v>3</v>
      </c>
      <c r="B7" s="641" t="str">
        <f t="shared" si="0"/>
        <v>GRAN CONSTRUCTORA S.A.S.</v>
      </c>
      <c r="C7" s="642" t="str">
        <f t="shared" si="1"/>
        <v>H</v>
      </c>
      <c r="D7" s="642" t="str">
        <f t="shared" si="2"/>
        <v>H</v>
      </c>
      <c r="E7" s="643" t="str">
        <f t="shared" si="3"/>
        <v>H</v>
      </c>
      <c r="F7" s="643" t="str">
        <f t="shared" si="4"/>
        <v>H</v>
      </c>
      <c r="G7" s="643" t="str">
        <f>AU!G44</f>
        <v>H</v>
      </c>
      <c r="H7" s="642" t="str">
        <f t="shared" si="5"/>
        <v>H</v>
      </c>
      <c r="I7" s="709" t="s">
        <v>684</v>
      </c>
      <c r="J7" s="644" t="str">
        <f t="shared" si="6"/>
        <v>H</v>
      </c>
    </row>
    <row r="8" spans="1:10" ht="23.25">
      <c r="A8" s="640">
        <v>4</v>
      </c>
      <c r="B8" s="641" t="str">
        <f t="shared" si="0"/>
        <v>LUIS CARLOS PARRA VELASQUEZ</v>
      </c>
      <c r="C8" s="642" t="str">
        <f t="shared" si="1"/>
        <v>H</v>
      </c>
      <c r="D8" s="642" t="str">
        <f t="shared" si="2"/>
        <v>H</v>
      </c>
      <c r="E8" s="643" t="str">
        <f t="shared" si="3"/>
        <v>H</v>
      </c>
      <c r="F8" s="643" t="str">
        <f t="shared" si="4"/>
        <v>H</v>
      </c>
      <c r="G8" s="643" t="str">
        <f>AU!G45</f>
        <v>NH</v>
      </c>
      <c r="H8" s="642" t="str">
        <f t="shared" si="5"/>
        <v>H</v>
      </c>
      <c r="I8" s="709" t="s">
        <v>684</v>
      </c>
      <c r="J8" s="644" t="str">
        <f t="shared" si="6"/>
        <v>NH</v>
      </c>
    </row>
    <row r="9" spans="1:10" ht="23.25">
      <c r="A9" s="640">
        <v>5</v>
      </c>
      <c r="B9" s="641" t="str">
        <f t="shared" si="0"/>
        <v>ALCIDEZ CLAVIJO MORENO</v>
      </c>
      <c r="C9" s="642" t="str">
        <f t="shared" si="1"/>
        <v>H</v>
      </c>
      <c r="D9" s="642" t="str">
        <f t="shared" si="2"/>
        <v>H</v>
      </c>
      <c r="E9" s="643" t="str">
        <f t="shared" si="3"/>
        <v>H</v>
      </c>
      <c r="F9" s="643" t="str">
        <f t="shared" si="4"/>
        <v>H</v>
      </c>
      <c r="G9" s="643" t="str">
        <f>AU!G46</f>
        <v>H</v>
      </c>
      <c r="H9" s="642" t="str">
        <f t="shared" si="5"/>
        <v>H</v>
      </c>
      <c r="I9" s="709" t="s">
        <v>684</v>
      </c>
      <c r="J9" s="644" t="str">
        <f t="shared" si="6"/>
        <v>H</v>
      </c>
    </row>
    <row r="10" spans="1:10" ht="23.25">
      <c r="A10" s="640">
        <v>6</v>
      </c>
      <c r="B10" s="641" t="str">
        <f t="shared" si="0"/>
        <v>GUSTAVO ADOLFO CARMONA ALARCON</v>
      </c>
      <c r="C10" s="642" t="str">
        <f t="shared" si="1"/>
        <v>H</v>
      </c>
      <c r="D10" s="642" t="str">
        <f t="shared" si="2"/>
        <v>H</v>
      </c>
      <c r="E10" s="643" t="str">
        <f t="shared" si="3"/>
        <v>H</v>
      </c>
      <c r="F10" s="643" t="str">
        <f t="shared" si="4"/>
        <v>H</v>
      </c>
      <c r="G10" s="643" t="str">
        <f>AU!G47</f>
        <v>H</v>
      </c>
      <c r="H10" s="642" t="str">
        <f t="shared" si="5"/>
        <v>H</v>
      </c>
      <c r="I10" s="709" t="s">
        <v>684</v>
      </c>
      <c r="J10" s="644" t="str">
        <f t="shared" si="6"/>
        <v>H</v>
      </c>
    </row>
    <row r="11" spans="1:10" ht="23.25">
      <c r="A11" s="640">
        <v>7</v>
      </c>
      <c r="B11" s="641" t="str">
        <f t="shared" si="0"/>
        <v>ACEROS Y CONCRETOS S.A.S</v>
      </c>
      <c r="C11" s="642" t="str">
        <f t="shared" si="1"/>
        <v>H</v>
      </c>
      <c r="D11" s="642" t="str">
        <f t="shared" si="2"/>
        <v>H</v>
      </c>
      <c r="E11" s="643" t="str">
        <f t="shared" si="3"/>
        <v>H</v>
      </c>
      <c r="F11" s="643" t="str">
        <f t="shared" si="4"/>
        <v>H</v>
      </c>
      <c r="G11" s="643" t="str">
        <f>AU!G48</f>
        <v>H</v>
      </c>
      <c r="H11" s="642" t="str">
        <f t="shared" si="5"/>
        <v>H</v>
      </c>
      <c r="I11" s="709" t="s">
        <v>684</v>
      </c>
      <c r="J11" s="644" t="str">
        <f t="shared" si="6"/>
        <v>H</v>
      </c>
    </row>
    <row r="12" spans="1:10" ht="23.25">
      <c r="A12" s="640">
        <v>8</v>
      </c>
      <c r="B12" s="641" t="str">
        <f t="shared" si="0"/>
        <v>JORGE FERNANDO PRIETO MUÑOZ</v>
      </c>
      <c r="C12" s="642" t="str">
        <f t="shared" si="1"/>
        <v>H</v>
      </c>
      <c r="D12" s="642" t="str">
        <f t="shared" si="2"/>
        <v>H</v>
      </c>
      <c r="E12" s="643" t="str">
        <f t="shared" si="3"/>
        <v>H</v>
      </c>
      <c r="F12" s="643" t="str">
        <f t="shared" si="4"/>
        <v>H</v>
      </c>
      <c r="G12" s="643" t="str">
        <f>AU!G49</f>
        <v>H</v>
      </c>
      <c r="H12" s="642" t="str">
        <f t="shared" si="5"/>
        <v>H</v>
      </c>
      <c r="I12" s="709" t="s">
        <v>684</v>
      </c>
      <c r="J12" s="644" t="str">
        <f t="shared" si="6"/>
        <v>H</v>
      </c>
    </row>
    <row r="13" spans="1:10" ht="23.25">
      <c r="A13" s="640">
        <v>9</v>
      </c>
      <c r="B13" s="641" t="str">
        <f t="shared" si="0"/>
        <v>OSCAR ADOLFO DIAZ YEPES</v>
      </c>
      <c r="C13" s="642" t="str">
        <f t="shared" si="1"/>
        <v>H</v>
      </c>
      <c r="D13" s="642" t="str">
        <f t="shared" si="2"/>
        <v>H</v>
      </c>
      <c r="E13" s="643" t="str">
        <f t="shared" si="3"/>
        <v>H</v>
      </c>
      <c r="F13" s="643" t="str">
        <f t="shared" si="4"/>
        <v>H</v>
      </c>
      <c r="G13" s="643" t="str">
        <f>AU!G50</f>
        <v>H</v>
      </c>
      <c r="H13" s="642" t="str">
        <f t="shared" si="5"/>
        <v>H</v>
      </c>
      <c r="I13" s="709" t="s">
        <v>684</v>
      </c>
      <c r="J13" s="644" t="str">
        <f t="shared" si="6"/>
        <v>H</v>
      </c>
    </row>
    <row r="14" spans="1:10" ht="23.25">
      <c r="A14" s="640">
        <v>10</v>
      </c>
      <c r="B14" s="641" t="str">
        <f t="shared" si="0"/>
        <v>CONCIVE S.A.S.</v>
      </c>
      <c r="C14" s="642" t="str">
        <f t="shared" si="1"/>
        <v>H</v>
      </c>
      <c r="D14" s="642" t="str">
        <f t="shared" si="2"/>
        <v>H</v>
      </c>
      <c r="E14" s="643" t="str">
        <f t="shared" si="3"/>
        <v>H</v>
      </c>
      <c r="F14" s="643" t="str">
        <f t="shared" si="4"/>
        <v>H</v>
      </c>
      <c r="G14" s="643" t="str">
        <f>AU!G51</f>
        <v>H</v>
      </c>
      <c r="H14" s="642" t="str">
        <f t="shared" si="5"/>
        <v>H</v>
      </c>
      <c r="I14" s="709" t="s">
        <v>684</v>
      </c>
      <c r="J14" s="644" t="str">
        <f t="shared" si="6"/>
        <v>H</v>
      </c>
    </row>
    <row r="15" spans="1:10" ht="23.25">
      <c r="A15" s="640">
        <v>11</v>
      </c>
      <c r="B15" s="641" t="str">
        <f t="shared" si="0"/>
        <v>CONSTRUCON CONSULTORIA Y CONSTRUCCIÓN S.A.S.</v>
      </c>
      <c r="C15" s="642" t="str">
        <f t="shared" si="1"/>
        <v>H</v>
      </c>
      <c r="D15" s="642" t="str">
        <f t="shared" si="2"/>
        <v>H</v>
      </c>
      <c r="E15" s="643" t="str">
        <f t="shared" si="3"/>
        <v>H</v>
      </c>
      <c r="F15" s="643" t="str">
        <f t="shared" si="4"/>
        <v>H</v>
      </c>
      <c r="G15" s="643" t="str">
        <f>AU!G52</f>
        <v>H</v>
      </c>
      <c r="H15" s="642" t="str">
        <f t="shared" si="5"/>
        <v>H</v>
      </c>
      <c r="I15" s="709" t="s">
        <v>684</v>
      </c>
      <c r="J15" s="644" t="str">
        <f t="shared" si="6"/>
        <v>H</v>
      </c>
    </row>
    <row r="16" spans="1:10" ht="23.25">
      <c r="A16" s="640">
        <v>12</v>
      </c>
      <c r="B16" s="641" t="str">
        <f t="shared" si="0"/>
        <v>ARGES INGENIEROS S.A.S.</v>
      </c>
      <c r="C16" s="642" t="str">
        <f t="shared" si="1"/>
        <v>H</v>
      </c>
      <c r="D16" s="642" t="str">
        <f t="shared" si="2"/>
        <v>H</v>
      </c>
      <c r="E16" s="643" t="str">
        <f t="shared" si="3"/>
        <v>H</v>
      </c>
      <c r="F16" s="643" t="str">
        <f t="shared" si="4"/>
        <v>H</v>
      </c>
      <c r="G16" s="643" t="str">
        <f>AU!G53</f>
        <v>H</v>
      </c>
      <c r="H16" s="642" t="str">
        <f t="shared" si="5"/>
        <v>H</v>
      </c>
      <c r="I16" s="709" t="s">
        <v>684</v>
      </c>
      <c r="J16" s="644" t="str">
        <f t="shared" si="6"/>
        <v>H</v>
      </c>
    </row>
    <row r="17" spans="1:10" ht="23.25">
      <c r="A17" s="640">
        <v>13</v>
      </c>
      <c r="B17" s="641" t="str">
        <f t="shared" si="0"/>
        <v>BETEL INGENIEROS S.A.S.</v>
      </c>
      <c r="C17" s="642" t="str">
        <f t="shared" si="1"/>
        <v>H</v>
      </c>
      <c r="D17" s="642" t="str">
        <f t="shared" si="2"/>
        <v>H</v>
      </c>
      <c r="E17" s="643" t="str">
        <f t="shared" si="3"/>
        <v>H</v>
      </c>
      <c r="F17" s="643" t="str">
        <f t="shared" si="4"/>
        <v>H</v>
      </c>
      <c r="G17" s="643" t="str">
        <f>AU!G54</f>
        <v>H</v>
      </c>
      <c r="H17" s="642" t="str">
        <f t="shared" si="5"/>
        <v>H</v>
      </c>
      <c r="I17" s="709" t="s">
        <v>684</v>
      </c>
      <c r="J17" s="644" t="str">
        <f t="shared" si="6"/>
        <v>H</v>
      </c>
    </row>
    <row r="18" spans="1:10" ht="23.25">
      <c r="A18" s="640">
        <v>14</v>
      </c>
      <c r="B18" s="641" t="str">
        <f t="shared" si="0"/>
        <v>ANDRÉS ENRIQUE VASQUEZ GAVIRIA</v>
      </c>
      <c r="C18" s="642" t="str">
        <f t="shared" si="1"/>
        <v>H</v>
      </c>
      <c r="D18" s="642" t="str">
        <f t="shared" si="2"/>
        <v>H</v>
      </c>
      <c r="E18" s="643" t="str">
        <f t="shared" si="3"/>
        <v>H</v>
      </c>
      <c r="F18" s="643" t="str">
        <f t="shared" si="4"/>
        <v>H</v>
      </c>
      <c r="G18" s="643" t="str">
        <f>AU!G55</f>
        <v>H</v>
      </c>
      <c r="H18" s="642" t="str">
        <f t="shared" si="5"/>
        <v>H</v>
      </c>
      <c r="I18" s="709" t="s">
        <v>684</v>
      </c>
      <c r="J18" s="644" t="str">
        <f t="shared" si="6"/>
        <v>H</v>
      </c>
    </row>
    <row r="19" spans="1:10" ht="23.25">
      <c r="A19" s="640">
        <v>15</v>
      </c>
      <c r="B19" s="641" t="str">
        <f t="shared" si="0"/>
        <v>LINA MARCELA ALFONSO NARANJO</v>
      </c>
      <c r="C19" s="642" t="str">
        <f t="shared" si="1"/>
        <v>H</v>
      </c>
      <c r="D19" s="642" t="str">
        <f t="shared" si="2"/>
        <v>H</v>
      </c>
      <c r="E19" s="643" t="str">
        <f t="shared" si="3"/>
        <v>H</v>
      </c>
      <c r="F19" s="643" t="str">
        <f t="shared" si="4"/>
        <v>H</v>
      </c>
      <c r="G19" s="643" t="str">
        <f>AU!G56</f>
        <v>H</v>
      </c>
      <c r="H19" s="642" t="str">
        <f t="shared" si="5"/>
        <v>H</v>
      </c>
      <c r="I19" s="709" t="s">
        <v>684</v>
      </c>
      <c r="J19" s="644" t="str">
        <f>IF(AND(C19="H",D19="H",E19="H",F19="H",G19="H",H19="H",I19="H"),"H","NH")</f>
        <v>H</v>
      </c>
    </row>
  </sheetData>
  <sheetProtection password="F30D" sheet="1" objects="1" scenarios="1" selectLockedCells="1" selectUnlockedCells="1"/>
  <conditionalFormatting sqref="J5:J19">
    <cfRule type="cellIs" dxfId="4" priority="3" operator="equal">
      <formula>"NH"</formula>
    </cfRule>
    <cfRule type="cellIs" dxfId="3" priority="4" operator="equal">
      <formula>"H"</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AJ107"/>
  <sheetViews>
    <sheetView topLeftCell="A28" zoomScale="70" zoomScaleNormal="70" workbookViewId="0">
      <selection activeCell="V38" sqref="U38:V38"/>
    </sheetView>
  </sheetViews>
  <sheetFormatPr baseColWidth="10" defaultColWidth="11.42578125" defaultRowHeight="12.75"/>
  <cols>
    <col min="1" max="1" width="6.140625" style="639" customWidth="1"/>
    <col min="2" max="2" width="18.140625" style="639" customWidth="1"/>
    <col min="3" max="3" width="12.5703125" style="639" customWidth="1"/>
    <col min="4" max="4" width="6.7109375" style="639" customWidth="1"/>
    <col min="5" max="5" width="12.5703125" style="639" customWidth="1"/>
    <col min="6" max="6" width="6.7109375" style="639" customWidth="1"/>
    <col min="7" max="7" width="12.5703125" style="639" customWidth="1"/>
    <col min="8" max="8" width="6.7109375" style="639" customWidth="1"/>
    <col min="9" max="9" width="12.5703125" style="639" customWidth="1"/>
    <col min="10" max="10" width="6.7109375" style="639" customWidth="1"/>
    <col min="11" max="11" width="12.5703125" style="639" customWidth="1"/>
    <col min="12" max="12" width="6.7109375" style="639" customWidth="1"/>
    <col min="13" max="13" width="12.5703125" style="639" customWidth="1"/>
    <col min="14" max="14" width="6.7109375" style="639" customWidth="1"/>
    <col min="15" max="15" width="12.5703125" style="639" customWidth="1"/>
    <col min="16" max="16" width="6.7109375" style="639" customWidth="1"/>
    <col min="17" max="17" width="12.5703125" style="639" customWidth="1"/>
    <col min="18" max="18" width="6.7109375" style="639" customWidth="1"/>
    <col min="19" max="19" width="12.5703125" style="639" customWidth="1"/>
    <col min="20" max="20" width="6.7109375" style="639" customWidth="1"/>
    <col min="21" max="21" width="12.5703125" style="639" customWidth="1"/>
    <col min="22" max="22" width="6.7109375" style="639" customWidth="1"/>
    <col min="23" max="23" width="12.5703125" style="639" customWidth="1"/>
    <col min="24" max="24" width="6.7109375" style="639" customWidth="1"/>
    <col min="25" max="25" width="12.5703125" style="639" customWidth="1"/>
    <col min="26" max="26" width="6.7109375" style="639" customWidth="1"/>
    <col min="27" max="27" width="12.5703125" style="639" customWidth="1"/>
    <col min="28" max="28" width="6.7109375" style="639" customWidth="1"/>
    <col min="29" max="29" width="12.5703125" style="639" customWidth="1"/>
    <col min="30" max="30" width="6.7109375" style="639" customWidth="1"/>
    <col min="31" max="31" width="12.5703125" style="639" customWidth="1"/>
    <col min="32" max="32" width="6.7109375" style="639" customWidth="1"/>
    <col min="33" max="33" width="2" style="639" customWidth="1"/>
    <col min="34" max="16384" width="11.42578125" style="639"/>
  </cols>
  <sheetData>
    <row r="1" spans="1:36" s="647" customFormat="1" ht="24.75" customHeight="1">
      <c r="A1" s="940" t="s">
        <v>112</v>
      </c>
      <c r="B1" s="941"/>
      <c r="C1" s="941"/>
      <c r="D1" s="941"/>
      <c r="E1" s="941"/>
      <c r="F1" s="941"/>
      <c r="G1" s="941"/>
      <c r="H1" s="941"/>
      <c r="I1" s="941"/>
      <c r="J1" s="941"/>
      <c r="K1" s="941"/>
      <c r="L1" s="941"/>
      <c r="M1" s="941"/>
      <c r="N1" s="941"/>
      <c r="O1" s="941"/>
      <c r="P1" s="941"/>
      <c r="Q1" s="941"/>
      <c r="R1" s="941"/>
      <c r="S1" s="941"/>
      <c r="T1" s="941"/>
      <c r="U1" s="941"/>
      <c r="V1" s="941"/>
      <c r="W1" s="941"/>
      <c r="X1" s="941"/>
      <c r="Y1" s="941"/>
      <c r="Z1" s="941"/>
      <c r="AA1" s="941"/>
      <c r="AB1" s="941"/>
      <c r="AC1" s="941"/>
      <c r="AD1" s="941"/>
      <c r="AE1" s="941"/>
      <c r="AF1" s="941"/>
    </row>
    <row r="3" spans="1:36" ht="15">
      <c r="A3" s="939" t="s">
        <v>68</v>
      </c>
      <c r="B3" s="939"/>
      <c r="E3" s="943" t="s">
        <v>84</v>
      </c>
      <c r="F3" s="943"/>
      <c r="G3" s="943"/>
      <c r="H3" s="943"/>
      <c r="K3" s="944" t="s">
        <v>111</v>
      </c>
      <c r="L3" s="944"/>
      <c r="M3" s="944"/>
    </row>
    <row r="4" spans="1:36" s="650" customFormat="1" ht="30.75" customHeight="1">
      <c r="A4" s="648" t="s">
        <v>85</v>
      </c>
      <c r="B4" s="663">
        <v>36</v>
      </c>
      <c r="E4" s="939" t="s">
        <v>86</v>
      </c>
      <c r="F4" s="939"/>
      <c r="G4" s="939" t="s">
        <v>87</v>
      </c>
      <c r="H4" s="939"/>
      <c r="K4" s="945" t="str">
        <f>+'10. EVALUACIÓN'!H7</f>
        <v>Desviación estándar</v>
      </c>
      <c r="L4" s="946"/>
      <c r="M4" s="947"/>
    </row>
    <row r="5" spans="1:36" ht="30.75" customHeight="1">
      <c r="A5" s="649" t="s">
        <v>88</v>
      </c>
      <c r="B5" s="663">
        <v>56</v>
      </c>
      <c r="E5" s="942">
        <f>+'10. EVALUACIÓN'!I11</f>
        <v>120</v>
      </c>
      <c r="F5" s="942"/>
      <c r="G5" s="942">
        <f>+'10. EVALUACIÓN'!J11</f>
        <v>80</v>
      </c>
      <c r="H5" s="942"/>
      <c r="K5" s="948"/>
      <c r="L5" s="949"/>
      <c r="M5" s="950"/>
    </row>
    <row r="6" spans="1:36">
      <c r="A6" s="181"/>
      <c r="B6" s="181"/>
      <c r="D6" s="651"/>
    </row>
    <row r="7" spans="1:36" s="652" customFormat="1" ht="21" customHeight="1">
      <c r="A7" s="932" t="s">
        <v>16</v>
      </c>
      <c r="B7" s="648" t="s">
        <v>69</v>
      </c>
      <c r="C7" s="936">
        <f>IF('1_ENTREGA'!A7="","",'1_ENTREGA'!A7)</f>
        <v>1</v>
      </c>
      <c r="D7" s="936"/>
      <c r="E7" s="936">
        <f>IF('1_ENTREGA'!A8="","",'1_ENTREGA'!A8)</f>
        <v>2</v>
      </c>
      <c r="F7" s="936"/>
      <c r="G7" s="936">
        <f>IF('1_ENTREGA'!A9="","",'1_ENTREGA'!A9)</f>
        <v>3</v>
      </c>
      <c r="H7" s="936"/>
      <c r="I7" s="936">
        <f>IF('1_ENTREGA'!A10="","",'1_ENTREGA'!A10)</f>
        <v>4</v>
      </c>
      <c r="J7" s="936"/>
      <c r="K7" s="936">
        <f>IF('1_ENTREGA'!A11="","",'1_ENTREGA'!A11)</f>
        <v>5</v>
      </c>
      <c r="L7" s="936"/>
      <c r="M7" s="936">
        <f>IF('1_ENTREGA'!A12="","",'1_ENTREGA'!A12)</f>
        <v>6</v>
      </c>
      <c r="N7" s="936"/>
      <c r="O7" s="936">
        <f>IF('1_ENTREGA'!A13="","",'1_ENTREGA'!A13)</f>
        <v>7</v>
      </c>
      <c r="P7" s="936"/>
      <c r="Q7" s="936">
        <f>IF('1_ENTREGA'!A14="","",'1_ENTREGA'!A14)</f>
        <v>8</v>
      </c>
      <c r="R7" s="936"/>
      <c r="S7" s="936">
        <f>IF('1_ENTREGA'!A15="","",'1_ENTREGA'!A15)</f>
        <v>9</v>
      </c>
      <c r="T7" s="936"/>
      <c r="U7" s="936">
        <f>IF('1_ENTREGA'!A16="","",'1_ENTREGA'!A16)</f>
        <v>10</v>
      </c>
      <c r="V7" s="936"/>
      <c r="W7" s="936">
        <f>IF('1_ENTREGA'!A17="","",'1_ENTREGA'!A17)</f>
        <v>11</v>
      </c>
      <c r="X7" s="936"/>
      <c r="Y7" s="936">
        <f>IF('1_ENTREGA'!A18="","",'1_ENTREGA'!A18)</f>
        <v>12</v>
      </c>
      <c r="Z7" s="936"/>
      <c r="AA7" s="936">
        <f>IF('1_ENTREGA'!A19="","",'1_ENTREGA'!A19)</f>
        <v>13</v>
      </c>
      <c r="AB7" s="936"/>
      <c r="AC7" s="936">
        <f>IF('1_ENTREGA'!A20="","",'1_ENTREGA'!A20)</f>
        <v>14</v>
      </c>
      <c r="AD7" s="936"/>
      <c r="AE7" s="936">
        <f>IF('1_ENTREGA'!A21="","",'1_ENTREGA'!A21)</f>
        <v>15</v>
      </c>
      <c r="AF7" s="936"/>
    </row>
    <row r="8" spans="1:36" s="650" customFormat="1" ht="35.25" customHeight="1">
      <c r="A8" s="932"/>
      <c r="B8" s="653" t="s">
        <v>91</v>
      </c>
      <c r="C8" s="951" t="str">
        <f>IF(C7="","",IF('10. EVALUACIÓN'!E13="H","Habilitado","No habilitado"))</f>
        <v>No habilitado</v>
      </c>
      <c r="D8" s="952"/>
      <c r="E8" s="937" t="str">
        <f>IF(E7="","",IF('10. EVALUACIÓN'!E14="H","Habilitado","No habilitado"))</f>
        <v>Habilitado</v>
      </c>
      <c r="F8" s="938"/>
      <c r="G8" s="937" t="str">
        <f>IF(G7="","",IF('10. EVALUACIÓN'!E15="H","Habilitado","No habilitado"))</f>
        <v>Habilitado</v>
      </c>
      <c r="H8" s="938"/>
      <c r="I8" s="937" t="str">
        <f>IF(I7="","",IF('10. EVALUACIÓN'!E16="H","Habilitado","No habilitado"))</f>
        <v>No habilitado</v>
      </c>
      <c r="J8" s="938"/>
      <c r="K8" s="937" t="str">
        <f>IF(K7="","",IF('10. EVALUACIÓN'!E17="H","Habilitado","No habilitado"))</f>
        <v>Habilitado</v>
      </c>
      <c r="L8" s="938"/>
      <c r="M8" s="937" t="str">
        <f>IF(M7="","",IF('10. EVALUACIÓN'!E18="H","Habilitado","No habilitado"))</f>
        <v>Habilitado</v>
      </c>
      <c r="N8" s="938"/>
      <c r="O8" s="937" t="str">
        <f>IF(O7="","",IF('10. EVALUACIÓN'!E19="H","Habilitado","No habilitado"))</f>
        <v>Habilitado</v>
      </c>
      <c r="P8" s="938"/>
      <c r="Q8" s="937" t="str">
        <f>IF(Q7="","",IF('10. EVALUACIÓN'!E20="H","Habilitado","No habilitado"))</f>
        <v>Habilitado</v>
      </c>
      <c r="R8" s="938"/>
      <c r="S8" s="937" t="str">
        <f>IF(S7="","",IF('10. EVALUACIÓN'!E21="H","Habilitado","No habilitado"))</f>
        <v>Habilitado</v>
      </c>
      <c r="T8" s="938"/>
      <c r="U8" s="937" t="str">
        <f>IF(U7="","",IF('10. EVALUACIÓN'!E22="H","Habilitado","No habilitado"))</f>
        <v>Habilitado</v>
      </c>
      <c r="V8" s="938"/>
      <c r="W8" s="937" t="str">
        <f>IF(W7="","",IF('10. EVALUACIÓN'!E23="H","Habilitado","No habilitado"))</f>
        <v>Habilitado</v>
      </c>
      <c r="X8" s="938"/>
      <c r="Y8" s="937" t="str">
        <f>IF(Y7="","",IF('10. EVALUACIÓN'!E24="H","Habilitado","No habilitado"))</f>
        <v>Habilitado</v>
      </c>
      <c r="Z8" s="938"/>
      <c r="AA8" s="937" t="str">
        <f>IF(AA7="","",IF('10. EVALUACIÓN'!E25="H","Habilitado","No habilitado"))</f>
        <v>Habilitado</v>
      </c>
      <c r="AB8" s="938"/>
      <c r="AC8" s="937" t="str">
        <f>IF(AC7="","",IF('10. EVALUACIÓN'!E26="H","Habilitado","No habilitado"))</f>
        <v>Habilitado</v>
      </c>
      <c r="AD8" s="938"/>
      <c r="AE8" s="937" t="str">
        <f>IF(AE7="","",IF('10. EVALUACIÓN'!E27="H","Habilitado","No habilitado"))</f>
        <v>Habilitado</v>
      </c>
      <c r="AF8" s="938"/>
    </row>
    <row r="9" spans="1:36" s="650" customFormat="1" ht="23.25" customHeight="1">
      <c r="A9" s="932" t="s">
        <v>106</v>
      </c>
      <c r="B9" s="932"/>
      <c r="C9" s="933" t="str">
        <f>IF(C14="","",SUM(D14:D49))</f>
        <v/>
      </c>
      <c r="D9" s="934"/>
      <c r="E9" s="933">
        <f t="shared" ref="E9" si="0">IF(E14="","",SUM(F14:F49))</f>
        <v>46.666666666666671</v>
      </c>
      <c r="F9" s="934"/>
      <c r="G9" s="933">
        <f t="shared" ref="G9" si="1">IF(G14="","",SUM(H14:H49))</f>
        <v>43.333333333333336</v>
      </c>
      <c r="H9" s="934"/>
      <c r="I9" s="933" t="str">
        <f t="shared" ref="I9" si="2">IF(I14="","",SUM(J14:J49))</f>
        <v/>
      </c>
      <c r="J9" s="934"/>
      <c r="K9" s="933">
        <f t="shared" ref="K9" si="3">IF(K14="","",SUM(L14:L49))</f>
        <v>73.333333333333343</v>
      </c>
      <c r="L9" s="934"/>
      <c r="M9" s="933">
        <f t="shared" ref="M9" si="4">IF(M14="","",SUM(N14:N49))</f>
        <v>36.666666666666664</v>
      </c>
      <c r="N9" s="934"/>
      <c r="O9" s="933">
        <f t="shared" ref="O9" si="5">IF(O14="","",SUM(P14:P49))</f>
        <v>86.666666666666657</v>
      </c>
      <c r="P9" s="934"/>
      <c r="Q9" s="933">
        <f t="shared" ref="Q9" si="6">IF(Q14="","",SUM(R14:R49))</f>
        <v>89.999999999999986</v>
      </c>
      <c r="R9" s="934"/>
      <c r="S9" s="933">
        <f t="shared" ref="S9" si="7">IF(S14="","",SUM(T14:T49))</f>
        <v>89.999999999999986</v>
      </c>
      <c r="T9" s="934"/>
      <c r="U9" s="933">
        <f t="shared" ref="U9" si="8">IF(U14="","",SUM(V14:V49))</f>
        <v>29.999999999999996</v>
      </c>
      <c r="V9" s="934"/>
      <c r="W9" s="933">
        <f t="shared" ref="W9" si="9">IF(W14="","",SUM(X14:X49))</f>
        <v>40</v>
      </c>
      <c r="X9" s="934"/>
      <c r="Y9" s="933">
        <f t="shared" ref="Y9" si="10">IF(Y14="","",SUM(Z14:Z49))</f>
        <v>60.000000000000014</v>
      </c>
      <c r="Z9" s="934"/>
      <c r="AA9" s="933">
        <f t="shared" ref="AA9" si="11">IF(AA14="","",SUM(AB14:AB49))</f>
        <v>50.000000000000007</v>
      </c>
      <c r="AB9" s="934"/>
      <c r="AC9" s="933">
        <f t="shared" ref="AC9" si="12">IF(AC14="","",SUM(AD14:AD49))</f>
        <v>56.666666666666679</v>
      </c>
      <c r="AD9" s="934"/>
      <c r="AE9" s="933">
        <f t="shared" ref="AE9" si="13">IF(AE14="","",SUM(AF14:AF49))</f>
        <v>40</v>
      </c>
      <c r="AF9" s="934"/>
    </row>
    <row r="10" spans="1:36" s="650" customFormat="1" ht="23.25" customHeight="1">
      <c r="A10" s="932" t="s">
        <v>108</v>
      </c>
      <c r="B10" s="932"/>
      <c r="C10" s="933" t="str">
        <f>IF(C52="","",SUM(D52:D107))</f>
        <v/>
      </c>
      <c r="D10" s="934"/>
      <c r="E10" s="933">
        <f t="shared" ref="E10" si="14">IF(E52="","",SUM(F52:F107))</f>
        <v>28.571428571428559</v>
      </c>
      <c r="F10" s="934"/>
      <c r="G10" s="933">
        <f t="shared" ref="G10" si="15">IF(G52="","",SUM(H52:H107))</f>
        <v>32.85714285714284</v>
      </c>
      <c r="H10" s="934"/>
      <c r="I10" s="933" t="str">
        <f t="shared" ref="I10" si="16">IF(I52="","",SUM(J52:J107))</f>
        <v/>
      </c>
      <c r="J10" s="934"/>
      <c r="K10" s="933">
        <f t="shared" ref="K10" si="17">IF(K52="","",SUM(L52:L107))</f>
        <v>44.285714285714285</v>
      </c>
      <c r="L10" s="934"/>
      <c r="M10" s="933">
        <f t="shared" ref="M10" si="18">IF(M52="","",SUM(N52:N107))</f>
        <v>24.285714285714278</v>
      </c>
      <c r="N10" s="934"/>
      <c r="O10" s="933">
        <f t="shared" ref="O10" si="19">IF(O52="","",SUM(P52:P107))</f>
        <v>41.428571428571423</v>
      </c>
      <c r="P10" s="934"/>
      <c r="Q10" s="933">
        <f t="shared" ref="Q10" si="20">IF(Q52="","",SUM(R52:R107))</f>
        <v>41.428571428571423</v>
      </c>
      <c r="R10" s="934"/>
      <c r="S10" s="933">
        <f t="shared" ref="S10" si="21">IF(S52="","",SUM(T52:T107))</f>
        <v>44.285714285714285</v>
      </c>
      <c r="T10" s="934"/>
      <c r="U10" s="933">
        <f t="shared" ref="U10" si="22">IF(U52="","",SUM(V52:V107))</f>
        <v>27.142857142857132</v>
      </c>
      <c r="V10" s="934"/>
      <c r="W10" s="933">
        <f t="shared" ref="W10" si="23">IF(W52="","",SUM(X52:X107))</f>
        <v>28.571428571428559</v>
      </c>
      <c r="X10" s="934"/>
      <c r="Y10" s="933">
        <f t="shared" ref="Y10" si="24">IF(Y52="","",SUM(Z52:Z107))</f>
        <v>24.285714285714278</v>
      </c>
      <c r="Z10" s="934"/>
      <c r="AA10" s="933">
        <f t="shared" ref="AA10" si="25">IF(AA52="","",SUM(AB52:AB107))</f>
        <v>25.714285714285705</v>
      </c>
      <c r="AB10" s="934"/>
      <c r="AC10" s="933">
        <f t="shared" ref="AC10" si="26">IF(AC52="","",SUM(AD52:AD107))</f>
        <v>37.142857142857132</v>
      </c>
      <c r="AD10" s="934"/>
      <c r="AE10" s="933">
        <f t="shared" ref="AE10" si="27">IF(AE52="","",SUM(AF52:AF107))</f>
        <v>25.714285714285705</v>
      </c>
      <c r="AF10" s="934"/>
    </row>
    <row r="11" spans="1:36" s="650" customFormat="1" ht="23.25" customHeight="1">
      <c r="A11" s="932" t="s">
        <v>107</v>
      </c>
      <c r="B11" s="932"/>
      <c r="C11" s="933" t="str">
        <f>IF(C7="","",IF(C8="No habilitado","",C9+C10))</f>
        <v/>
      </c>
      <c r="D11" s="934"/>
      <c r="E11" s="933">
        <f t="shared" ref="E11" si="28">IF(E7="","",IF(E8="No habilitado","",E9+E10))</f>
        <v>75.238095238095227</v>
      </c>
      <c r="F11" s="934"/>
      <c r="G11" s="933">
        <f t="shared" ref="G11" si="29">IF(G7="","",IF(G8="No habilitado","",G9+G10))</f>
        <v>76.190476190476176</v>
      </c>
      <c r="H11" s="934"/>
      <c r="I11" s="933" t="str">
        <f t="shared" ref="I11" si="30">IF(I7="","",IF(I8="No habilitado","",I9+I10))</f>
        <v/>
      </c>
      <c r="J11" s="934"/>
      <c r="K11" s="933">
        <f t="shared" ref="K11" si="31">IF(K7="","",IF(K8="No habilitado","",K9+K10))</f>
        <v>117.61904761904762</v>
      </c>
      <c r="L11" s="934"/>
      <c r="M11" s="933">
        <f t="shared" ref="M11" si="32">IF(M7="","",IF(M8="No habilitado","",M9+M10))</f>
        <v>60.952380952380942</v>
      </c>
      <c r="N11" s="934"/>
      <c r="O11" s="933">
        <f t="shared" ref="O11" si="33">IF(O7="","",IF(O8="No habilitado","",O9+O10))</f>
        <v>128.09523809523807</v>
      </c>
      <c r="P11" s="934"/>
      <c r="Q11" s="933">
        <f t="shared" ref="Q11" si="34">IF(Q7="","",IF(Q8="No habilitado","",Q9+Q10))</f>
        <v>131.42857142857142</v>
      </c>
      <c r="R11" s="934"/>
      <c r="S11" s="933">
        <f t="shared" ref="S11" si="35">IF(S7="","",IF(S8="No habilitado","",S9+S10))</f>
        <v>134.28571428571428</v>
      </c>
      <c r="T11" s="934"/>
      <c r="U11" s="933">
        <f t="shared" ref="U11" si="36">IF(U7="","",IF(U8="No habilitado","",U9+U10))</f>
        <v>57.142857142857125</v>
      </c>
      <c r="V11" s="934"/>
      <c r="W11" s="933">
        <f t="shared" ref="W11" si="37">IF(W7="","",IF(W8="No habilitado","",W9+W10))</f>
        <v>68.571428571428555</v>
      </c>
      <c r="X11" s="934"/>
      <c r="Y11" s="933">
        <f t="shared" ref="Y11" si="38">IF(Y7="","",IF(Y8="No habilitado","",Y9+Y10))</f>
        <v>84.285714285714292</v>
      </c>
      <c r="Z11" s="934"/>
      <c r="AA11" s="933">
        <f t="shared" ref="AA11" si="39">IF(AA7="","",IF(AA8="No habilitado","",AA9+AA10))</f>
        <v>75.714285714285708</v>
      </c>
      <c r="AB11" s="934"/>
      <c r="AC11" s="933">
        <f t="shared" ref="AC11" si="40">IF(AC7="","",IF(AC8="No habilitado","",AC9+AC10))</f>
        <v>93.80952380952381</v>
      </c>
      <c r="AD11" s="934"/>
      <c r="AE11" s="933">
        <f t="shared" ref="AE11" si="41">IF(AE7="","",IF(AE8="No habilitado","",AE9+AE10))</f>
        <v>65.714285714285708</v>
      </c>
      <c r="AF11" s="934"/>
    </row>
    <row r="12" spans="1:36" ht="21" customHeight="1"/>
    <row r="13" spans="1:36" ht="21.75" customHeight="1">
      <c r="A13" s="935" t="s">
        <v>89</v>
      </c>
      <c r="B13" s="935"/>
      <c r="C13" s="935"/>
      <c r="D13" s="935"/>
      <c r="E13" s="935"/>
      <c r="F13" s="935"/>
      <c r="G13" s="935"/>
      <c r="H13" s="935"/>
      <c r="I13" s="935"/>
      <c r="J13" s="935"/>
      <c r="K13" s="935"/>
      <c r="L13" s="935"/>
      <c r="M13" s="935"/>
      <c r="N13" s="935"/>
      <c r="O13" s="935"/>
      <c r="P13" s="935"/>
      <c r="Q13" s="935"/>
      <c r="R13" s="935"/>
      <c r="S13" s="935"/>
      <c r="T13" s="935"/>
      <c r="U13" s="935"/>
      <c r="V13" s="935"/>
      <c r="W13" s="935"/>
      <c r="X13" s="935"/>
      <c r="Y13" s="935"/>
      <c r="Z13" s="935"/>
      <c r="AA13" s="935"/>
      <c r="AB13" s="935"/>
      <c r="AC13" s="935"/>
      <c r="AD13" s="935"/>
      <c r="AE13" s="935"/>
      <c r="AF13" s="935"/>
    </row>
    <row r="14" spans="1:36" s="650" customFormat="1" ht="21" customHeight="1">
      <c r="A14" s="654" t="s">
        <v>176</v>
      </c>
      <c r="B14" s="655">
        <f t="shared" ref="B14:B28" si="42">IF(A14="","",IF($K$4="Media aritmética",ROUND(AVERAGE(C14,E14,G14,I14,K14,M14,O14,Q14,S14,U14,W14,Y14,AA14,AC14,AE14),2),ROUND(_xlfn.STDEV.P(C14,E14,G14,I14,K14,M14,O14,Q14,S14,U14,W14,Y14,AA14,AC14,AE14),2)))</f>
        <v>18268.59</v>
      </c>
      <c r="C14" s="656" t="str">
        <f t="shared" ref="C14:C49" si="43">IF($C$8="Habilitado",IF($A14="","",ROUND(VLOOKUP($A14,OFERENTE_1,6,FALSE),2)),"")</f>
        <v/>
      </c>
      <c r="D14" s="657" t="str">
        <f>IF($A14="","",IF(C14="","",IF($K$4="Media aritmética",(C14&lt;=$B14)*($E$5/$B$4)+(C14&gt;$B14)*0,IF(AND(ROUND(AVERAGE($C14,$E14,$G14,$I14,$K14,$M14,$O14,$Q14,$S14,$U14,$W14,$Y14,$AA14,$AC14,$AE14),2)-$B14/2&lt;=C14,(ROUND(AVERAGE($C14,$E14,$G14,$I14,$K14,$M14,$O14,$Q14,$S14,$U14,$W14,$Y14,$AA14,$AC14,$AE14),2)+$B14/2&gt;=C14)),($E$5/$B$4),0))))</f>
        <v/>
      </c>
      <c r="E14" s="656">
        <f t="shared" ref="E14:E49" si="44">IF($E$8="Habilitado",IF($A14="","",ROUND(VLOOKUP($A14,OFERENTE_2,6,FALSE),2)),"")</f>
        <v>26886</v>
      </c>
      <c r="F14" s="657">
        <f>IF($A14="","",IF(E14="","",IF($K$4="Media aritmética",(E14&lt;=$B14)*($E$5/$B$4)+(E14&gt;$B14)*0,IF(AND(ROUND(AVERAGE($C14,$E14,$G14,$I14,$K14,$M14,$O14,$Q14,$S14,$U14,$W14,$Y14,$AA14,$AC14,$AE14),2)-$B14/2&lt;=E14,(ROUND(AVERAGE($C14,$E14,$G14,$I14,$K14,$M14,$O14,$Q14,$S14,$U14,$W14,$Y14,$AA14,$AC14,$AE14),2)+$B14/2&gt;=E14)),($E$5/$B$4),0))))</f>
        <v>3.3333333333333335</v>
      </c>
      <c r="G14" s="656">
        <f t="shared" ref="G14:G49" si="45">IF($G$8="Habilitado",IF($A14="","",ROUND(VLOOKUP($A14,OFERENTE_3,6,FALSE),2)),"")</f>
        <v>22000</v>
      </c>
      <c r="H14" s="657">
        <f>IF($A14="","",IF(G14="","",IF($K$4="Media aritmética",(G14&lt;=$B14)*($E$5/$B$4)+(G14&gt;$B14)*0,IF(AND(ROUND(AVERAGE($C14,$E14,$G14,$I14,$K14,$M14,$O14,$Q14,$S14,$U14,$W14,$Y14,$AA14,$AC14,$AE14),2)-$B14/2&lt;=G14,(ROUND(AVERAGE($C14,$E14,$G14,$I14,$K14,$M14,$O14,$Q14,$S14,$U14,$W14,$Y14,$AA14,$AC14,$AE14),2)+$B14/2&gt;=G14)),($E$5/$B$4),0))))</f>
        <v>3.3333333333333335</v>
      </c>
      <c r="I14" s="656" t="str">
        <f t="shared" ref="I14:I49" si="46">IF($I$8="Habilitado",IF($A14="","",ROUND(VLOOKUP($A14,OFERENTE_4,6,FALSE),2)),"")</f>
        <v/>
      </c>
      <c r="J14" s="657" t="str">
        <f>IF($A14="","",IF(I14="","",IF($K$4="Media aritmética",(I14&lt;=$B14)*($E$5/$B$4)+(I14&gt;$B14)*0,IF(AND(ROUND(AVERAGE($C14,$E14,$G14,$I14,$K14,$M14,$O14,$Q14,$S14,$U14,$W14,$Y14,$AA14,$AC14,$AE14),2)-$B14/2&lt;=I14,(ROUND(AVERAGE($C14,$E14,$G14,$I14,$K14,$M14,$O14,$Q14,$S14,$U14,$W14,$Y14,$AA14,$AC14,$AE14),2)+$B14/2&gt;=I14)),($E$5/$B$4),0))))</f>
        <v/>
      </c>
      <c r="K14" s="656">
        <f t="shared" ref="K14:K49" si="47">IF($K$8="Habilitado",IF($A14="","",ROUND(VLOOKUP($A14,OFERENTE_5,6,FALSE),2)),"")</f>
        <v>29700</v>
      </c>
      <c r="L14" s="657">
        <f>IF($A14="","",IF(K14="","",IF($K$4="Media aritmética",(K14&lt;=$B14)*($E$5/$B$4)+(K14&gt;$B14)*0,IF(AND(ROUND(AVERAGE($C14,$E14,$G14,$I14,$K14,$M14,$O14,$Q14,$S14,$U14,$W14,$Y14,$AA14,$AC14,$AE14),2)-$B14/2&lt;=K14,(ROUND(AVERAGE($C14,$E14,$G14,$I14,$K14,$M14,$O14,$Q14,$S14,$U14,$W14,$Y14,$AA14,$AC14,$AE14),2)+$B14/2&gt;=K14)),($E$5/$B$4),0))))</f>
        <v>3.3333333333333335</v>
      </c>
      <c r="M14" s="656">
        <f t="shared" ref="M14:M49" si="48">IF($M$8="Habilitado",IF($A14="","",ROUND(VLOOKUP($A14,OFERENTE_6,6,FALSE),2)),"")</f>
        <v>13440</v>
      </c>
      <c r="N14" s="657">
        <f>IF($A14="","",IF(M14="","",IF($K$4="Media aritmética",(M14&lt;=$B14)*($E$5/$B$4)+(M14&gt;$B14)*0,IF(AND(ROUND(AVERAGE($C14,$E14,$G14,$I14,$K14,$M14,$O14,$Q14,$S14,$U14,$W14,$Y14,$AA14,$AC14,$AE14),2)-$B14/2&lt;=M14,(ROUND(AVERAGE($C14,$E14,$G14,$I14,$K14,$M14,$O14,$Q14,$S14,$U14,$W14,$Y14,$AA14,$AC14,$AE14),2)+$B14/2&gt;=M14)),($E$5/$B$4),0))))</f>
        <v>0</v>
      </c>
      <c r="O14" s="656">
        <f t="shared" ref="O14:O49" si="49">IF($O$8="Habilitado",IF($A14="","",ROUND(VLOOKUP($A14,OFERENTE_7,6,FALSE),2)),"")</f>
        <v>30300</v>
      </c>
      <c r="P14" s="657">
        <f>IF($A14="","",IF(O14="","",IF($K$4="Media aritmética",(O14&lt;=$B14)*($E$5/$B$4)+(O14&gt;$B14)*0,IF(AND(ROUND(AVERAGE($C14,$E14,$G14,$I14,$K14,$M14,$O14,$Q14,$S14,$U14,$W14,$Y14,$AA14,$AC14,$AE14),2)-$B14/2&lt;=O14,(ROUND(AVERAGE($C14,$E14,$G14,$I14,$K14,$M14,$O14,$Q14,$S14,$U14,$W14,$Y14,$AA14,$AC14,$AE14),2)+$B14/2&gt;=O14)),($E$5/$B$4),0))))</f>
        <v>3.3333333333333335</v>
      </c>
      <c r="Q14" s="656">
        <f t="shared" ref="Q14:Q49" si="50">IF($Q$8="Habilitado",IF($A14="","",ROUND(VLOOKUP($A14,OFERENTE_8,6,FALSE),2)),"")</f>
        <v>30000</v>
      </c>
      <c r="R14" s="657">
        <f>IF($A14="","",IF(Q14="","",IF($K$4="Media aritmética",(Q14&lt;=$B14)*($E$5/$B$4)+(Q14&gt;$B14)*0,IF(AND(ROUND(AVERAGE($C14,$E14,$G14,$I14,$K14,$M14,$O14,$Q14,$S14,$U14,$W14,$Y14,$AA14,$AC14,$AE14),2)-$B14/2&lt;=Q14,(ROUND(AVERAGE($C14,$E14,$G14,$I14,$K14,$M14,$O14,$Q14,$S14,$U14,$W14,$Y14,$AA14,$AC14,$AE14),2)+$B14/2&gt;=Q14)),($E$5/$B$4),0))))</f>
        <v>3.3333333333333335</v>
      </c>
      <c r="S14" s="656">
        <f t="shared" ref="S14:S49" si="51">IF($S$8="Habilitado",IF($A14="","",ROUND(VLOOKUP($A14,OFERENTE_9,6,FALSE),2)),"")</f>
        <v>31600</v>
      </c>
      <c r="T14" s="657">
        <f>IF($A14="","",IF(S14="","",IF($K$4="Media aritmética",(S14&lt;=$B14)*($E$5/$B$4)+(S14&gt;$B14)*0,IF(AND(ROUND(AVERAGE($C14,$E14,$G14,$I14,$K14,$M14,$O14,$Q14,$S14,$U14,$W14,$Y14,$AA14,$AC14,$AE14),2)-$B14/2&lt;=S14,(ROUND(AVERAGE($C14,$E14,$G14,$I14,$K14,$M14,$O14,$Q14,$S14,$U14,$W14,$Y14,$AA14,$AC14,$AE14),2)+$B14/2&gt;=S14)),($E$5/$B$4),0))))</f>
        <v>3.3333333333333335</v>
      </c>
      <c r="U14" s="656">
        <f t="shared" ref="U14:U49" si="52">IF($U$8="Habilitado",IF($A14="","",ROUND(VLOOKUP($A14,OFERENTE_10,6,FALSE),2)),"")</f>
        <v>90000</v>
      </c>
      <c r="V14" s="657">
        <f>IF($A14="","",IF(U14="","",IF($K$4="Media aritmética",(U14&lt;=$B14)*($E$5/$B$4)+(U14&gt;$B14)*0,IF(AND(ROUND(AVERAGE($C14,$E14,$G14,$I14,$K14,$M14,$O14,$Q14,$S14,$U14,$W14,$Y14,$AA14,$AC14,$AE14),2)-$B14/2&lt;=U14,(ROUND(AVERAGE($C14,$E14,$G14,$I14,$K14,$M14,$O14,$Q14,$S14,$U14,$W14,$Y14,$AA14,$AC14,$AE14),2)+$B14/2&gt;=U14)),($E$5/$B$4),0))))</f>
        <v>0</v>
      </c>
      <c r="W14" s="656">
        <f t="shared" ref="W14:W49" si="53">IF($W$8="Habilitado",IF($A14="","",ROUND(VLOOKUP($A14,OFERENTE_11,6,FALSE),2)),"")</f>
        <v>19500</v>
      </c>
      <c r="X14" s="657">
        <f>IF($A14="","",IF(W14="","",IF($K$4="Media aritmética",(W14&lt;=$B14)*($E$5/$B$4)+(W14&gt;$B14)*0,IF(AND(ROUND(AVERAGE($C14,$E14,$G14,$I14,$K14,$M14,$O14,$Q14,$S14,$U14,$W14,$Y14,$AA14,$AC14,$AE14),2)-$B14/2&lt;=W14,(ROUND(AVERAGE($C14,$E14,$G14,$I14,$K14,$M14,$O14,$Q14,$S14,$U14,$W14,$Y14,$AA14,$AC14,$AE14),2)+$B14/2&gt;=W14)),($E$5/$B$4),0))))</f>
        <v>0</v>
      </c>
      <c r="Y14" s="656">
        <f t="shared" ref="Y14:Y49" si="54">IF($Y$8="Habilitado",IF($A14="","",ROUND(VLOOKUP($A14,OFERENTE_12,6,FALSE),2)),"")</f>
        <v>35000</v>
      </c>
      <c r="Z14" s="657">
        <f>IF($A14="","",IF(Y14="","",IF($K$4="Media aritmética",(Y14&lt;=$B14)*($E$5/$B$4)+(Y14&gt;$B14)*0,IF(AND(ROUND(AVERAGE($C14,$E14,$G14,$I14,$K14,$M14,$O14,$Q14,$S14,$U14,$W14,$Y14,$AA14,$AC14,$AE14),2)-$B14/2&lt;=Y14,(ROUND(AVERAGE($C14,$E14,$G14,$I14,$K14,$M14,$O14,$Q14,$S14,$U14,$W14,$Y14,$AA14,$AC14,$AE14),2)+$B14/2&gt;=Y14)),($E$5/$B$4),0))))</f>
        <v>3.3333333333333335</v>
      </c>
      <c r="AA14" s="656">
        <f t="shared" ref="AA14:AA49" si="55">IF($AA$8="Habilitado",IF($A14="","",ROUND(VLOOKUP($A14,OFERENTE_13,6,FALSE),2)),"")</f>
        <v>22300</v>
      </c>
      <c r="AB14" s="657">
        <f>IF($A14="","",IF(AA14="","",IF($K$4="Media aritmética",(AA14&lt;=$B14)*($E$5/$B$4)+(AA14&gt;$B14)*0,IF(AND(ROUND(AVERAGE($C14,$E14,$G14,$I14,$K14,$M14,$O14,$Q14,$S14,$U14,$W14,$Y14,$AA14,$AC14,$AE14),2)-$B14/2&lt;=AA14,(ROUND(AVERAGE($C14,$E14,$G14,$I14,$K14,$M14,$O14,$Q14,$S14,$U14,$W14,$Y14,$AA14,$AC14,$AE14),2)+$B14/2&gt;=AA14)),($E$5/$B$4),0))))</f>
        <v>3.3333333333333335</v>
      </c>
      <c r="AC14" s="656">
        <f t="shared" ref="AC14:AC49" si="56">IF($AC$8="Habilitado",IF($A14="","",ROUND(VLOOKUP($A14,OFERENTE_14,6,FALSE),2)),"")</f>
        <v>17000</v>
      </c>
      <c r="AD14" s="657">
        <f>IF($A14="","",IF(AC14="","",IF($K$4="Media aritmética",(AC14&lt;=$B14)*($E$5/$B$4)+(AC14&gt;$B14)*0,IF(AND(ROUND(AVERAGE($C14,$E14,$G14,$I14,$K14,$M14,$O14,$Q14,$S14,$U14,$W14,$Y14,$AA14,$AC14,$AE14),2)-$B14/2&lt;=AC14,(ROUND(AVERAGE($C14,$E14,$G14,$I14,$K14,$M14,$O14,$Q14,$S14,$U14,$W14,$Y14,$AA14,$AC14,$AE14),2)+$B14/2&gt;=AC14)),($E$5/$B$4),0))))</f>
        <v>0</v>
      </c>
      <c r="AE14" s="656">
        <f t="shared" ref="AE14:AE49" si="57">IF($AE$8="Habilitado",IF($A14="","",ROUND(VLOOKUP($A14,OFERENTE_15,6,FALSE),2)),"")</f>
        <v>25000</v>
      </c>
      <c r="AF14" s="657">
        <f>IF($A14="","",IF(AE14="","",IF($K$4="Media aritmética",(AE14&lt;=$B14)*($E$5/$B$4)+(AE14&gt;$B14)*0,IF(AND(ROUND(AVERAGE($C14,$E14,$G14,$I14,$K14,$M14,$O14,$Q14,$S14,$U14,$W14,$Y14,$AA14,$AC14,$AE14),2)-$B14/2&lt;=AE14,(ROUND(AVERAGE($C14,$E14,$G14,$I14,$K14,$M14,$O14,$Q14,$S14,$U14,$W14,$Y14,$AA14,$AC14,$AE14),2)+$B14/2&gt;=AE14)),($E$5/$B$4),0))))</f>
        <v>3.3333333333333335</v>
      </c>
      <c r="AH14" s="658"/>
      <c r="AI14" s="659"/>
      <c r="AJ14" s="659"/>
    </row>
    <row r="15" spans="1:36" s="650" customFormat="1" ht="21" customHeight="1">
      <c r="A15" s="654" t="s">
        <v>216</v>
      </c>
      <c r="B15" s="655">
        <f t="shared" si="42"/>
        <v>116010.66</v>
      </c>
      <c r="C15" s="656" t="str">
        <f t="shared" si="43"/>
        <v/>
      </c>
      <c r="D15" s="657" t="str">
        <f t="shared" ref="D15:D28" si="58">IF($A15="","",IF(C15="","",IF($K$4="Media aritmética",(C15&lt;=$B15)*($E$5/$B$4)+(C15&gt;$B15)*0,IF(AND(ROUND(AVERAGE($C15,$E15,$G15,$I15,$K15,$M15,$O15,$Q15,$S15,$U15,$W15,$Y15,$AA15,$AC15,$AE15),2)-$B15/2&lt;=C15,(ROUND(AVERAGE($C15,$E15,$G15,$I15,$K15,$M15,$O15,$Q15,$S15,$U15,$W15,$Y15,$AA15,$AC15,$AE15),2)+$B15/2&gt;=C15)),($E$5/$B$4),0))))</f>
        <v/>
      </c>
      <c r="E15" s="656">
        <f t="shared" si="44"/>
        <v>677145</v>
      </c>
      <c r="F15" s="657">
        <f t="shared" ref="F15:F28" si="59">IF($A15="","",IF(E15="","",IF($K$4="Media aritmética",(E15&lt;=$B15)*($E$5/$B$4)+(E15&gt;$B15)*0,IF(AND(ROUND(AVERAGE($C15,$E15,$G15,$I15,$K15,$M15,$O15,$Q15,$S15,$U15,$W15,$Y15,$AA15,$AC15,$AE15),2)-$B15/2&lt;=E15,(ROUND(AVERAGE($C15,$E15,$G15,$I15,$K15,$M15,$O15,$Q15,$S15,$U15,$W15,$Y15,$AA15,$AC15,$AE15),2)+$B15/2&gt;=E15)),($E$5/$B$4),0))))</f>
        <v>0</v>
      </c>
      <c r="G15" s="656">
        <f t="shared" si="45"/>
        <v>742000</v>
      </c>
      <c r="H15" s="657">
        <f t="shared" ref="H15:H28" si="60">IF($A15="","",IF(G15="","",IF($K$4="Media aritmética",(G15&lt;=$B15)*($E$5/$B$4)+(G15&gt;$B15)*0,IF(AND(ROUND(AVERAGE($C15,$E15,$G15,$I15,$K15,$M15,$O15,$Q15,$S15,$U15,$W15,$Y15,$AA15,$AC15,$AE15),2)-$B15/2&lt;=G15,(ROUND(AVERAGE($C15,$E15,$G15,$I15,$K15,$M15,$O15,$Q15,$S15,$U15,$W15,$Y15,$AA15,$AC15,$AE15),2)+$B15/2&gt;=G15)),($E$5/$B$4),0))))</f>
        <v>0</v>
      </c>
      <c r="I15" s="656" t="str">
        <f t="shared" si="46"/>
        <v/>
      </c>
      <c r="J15" s="657" t="str">
        <f t="shared" ref="J15:J28" si="61">IF($A15="","",IF(I15="","",IF($K$4="Media aritmética",(I15&lt;=$B15)*($E$5/$B$4)+(I15&gt;$B15)*0,IF(AND(ROUND(AVERAGE($C15,$E15,$G15,$I15,$K15,$M15,$O15,$Q15,$S15,$U15,$W15,$Y15,$AA15,$AC15,$AE15),2)-$B15/2&lt;=I15,(ROUND(AVERAGE($C15,$E15,$G15,$I15,$K15,$M15,$O15,$Q15,$S15,$U15,$W15,$Y15,$AA15,$AC15,$AE15),2)+$B15/2&gt;=I15)),($E$5/$B$4),0))))</f>
        <v/>
      </c>
      <c r="K15" s="656">
        <f t="shared" si="47"/>
        <v>534700</v>
      </c>
      <c r="L15" s="657">
        <f t="shared" ref="L15:L28" si="62">IF($A15="","",IF(K15="","",IF($K$4="Media aritmética",(K15&lt;=$B15)*($E$5/$B$4)+(K15&gt;$B15)*0,IF(AND(ROUND(AVERAGE($C15,$E15,$G15,$I15,$K15,$M15,$O15,$Q15,$S15,$U15,$W15,$Y15,$AA15,$AC15,$AE15),2)-$B15/2&lt;=K15,(ROUND(AVERAGE($C15,$E15,$G15,$I15,$K15,$M15,$O15,$Q15,$S15,$U15,$W15,$Y15,$AA15,$AC15,$AE15),2)+$B15/2&gt;=K15)),($E$5/$B$4),0))))</f>
        <v>0</v>
      </c>
      <c r="M15" s="656">
        <f t="shared" si="48"/>
        <v>428400</v>
      </c>
      <c r="N15" s="657">
        <f t="shared" ref="N15:N28" si="63">IF($A15="","",IF(M15="","",IF($K$4="Media aritmética",(M15&lt;=$B15)*($E$5/$B$4)+(M15&gt;$B15)*0,IF(AND(ROUND(AVERAGE($C15,$E15,$G15,$I15,$K15,$M15,$O15,$Q15,$S15,$U15,$W15,$Y15,$AA15,$AC15,$AE15),2)-$B15/2&lt;=M15,(ROUND(AVERAGE($C15,$E15,$G15,$I15,$K15,$M15,$O15,$Q15,$S15,$U15,$W15,$Y15,$AA15,$AC15,$AE15),2)+$B15/2&gt;=M15)),($E$5/$B$4),0))))</f>
        <v>0</v>
      </c>
      <c r="O15" s="656">
        <f t="shared" si="49"/>
        <v>542000</v>
      </c>
      <c r="P15" s="657">
        <f t="shared" ref="P15:P28" si="64">IF($A15="","",IF(O15="","",IF($K$4="Media aritmética",(O15&lt;=$B15)*($E$5/$B$4)+(O15&gt;$B15)*0,IF(AND(ROUND(AVERAGE($C15,$E15,$G15,$I15,$K15,$M15,$O15,$Q15,$S15,$U15,$W15,$Y15,$AA15,$AC15,$AE15),2)-$B15/2&lt;=O15,(ROUND(AVERAGE($C15,$E15,$G15,$I15,$K15,$M15,$O15,$Q15,$S15,$U15,$W15,$Y15,$AA15,$AC15,$AE15),2)+$B15/2&gt;=O15)),($E$5/$B$4),0))))</f>
        <v>3.3333333333333335</v>
      </c>
      <c r="Q15" s="656">
        <f t="shared" si="50"/>
        <v>540000</v>
      </c>
      <c r="R15" s="657">
        <f t="shared" ref="R15:R28" si="65">IF($A15="","",IF(Q15="","",IF($K$4="Media aritmética",(Q15&lt;=$B15)*($E$5/$B$4)+(Q15&gt;$B15)*0,IF(AND(ROUND(AVERAGE($C15,$E15,$G15,$I15,$K15,$M15,$O15,$Q15,$S15,$U15,$W15,$Y15,$AA15,$AC15,$AE15),2)-$B15/2&lt;=Q15,(ROUND(AVERAGE($C15,$E15,$G15,$I15,$K15,$M15,$O15,$Q15,$S15,$U15,$W15,$Y15,$AA15,$AC15,$AE15),2)+$B15/2&gt;=Q15)),($E$5/$B$4),0))))</f>
        <v>3.3333333333333335</v>
      </c>
      <c r="S15" s="656">
        <f t="shared" si="51"/>
        <v>550000</v>
      </c>
      <c r="T15" s="657">
        <f t="shared" ref="T15:T28" si="66">IF($A15="","",IF(S15="","",IF($K$4="Media aritmética",(S15&lt;=$B15)*($E$5/$B$4)+(S15&gt;$B15)*0,IF(AND(ROUND(AVERAGE($C15,$E15,$G15,$I15,$K15,$M15,$O15,$Q15,$S15,$U15,$W15,$Y15,$AA15,$AC15,$AE15),2)-$B15/2&lt;=S15,(ROUND(AVERAGE($C15,$E15,$G15,$I15,$K15,$M15,$O15,$Q15,$S15,$U15,$W15,$Y15,$AA15,$AC15,$AE15),2)+$B15/2&gt;=S15)),($E$5/$B$4),0))))</f>
        <v>3.3333333333333335</v>
      </c>
      <c r="U15" s="656">
        <f t="shared" si="52"/>
        <v>900000</v>
      </c>
      <c r="V15" s="657">
        <f t="shared" ref="V15:V28" si="67">IF($A15="","",IF(U15="","",IF($K$4="Media aritmética",(U15&lt;=$B15)*($E$5/$B$4)+(U15&gt;$B15)*0,IF(AND(ROUND(AVERAGE($C15,$E15,$G15,$I15,$K15,$M15,$O15,$Q15,$S15,$U15,$W15,$Y15,$AA15,$AC15,$AE15),2)-$B15/2&lt;=U15,(ROUND(AVERAGE($C15,$E15,$G15,$I15,$K15,$M15,$O15,$Q15,$S15,$U15,$W15,$Y15,$AA15,$AC15,$AE15),2)+$B15/2&gt;=U15)),($E$5/$B$4),0))))</f>
        <v>0</v>
      </c>
      <c r="W15" s="656">
        <f t="shared" si="53"/>
        <v>532000</v>
      </c>
      <c r="X15" s="657">
        <f t="shared" ref="X15:X28" si="68">IF($A15="","",IF(W15="","",IF($K$4="Media aritmética",(W15&lt;=$B15)*($E$5/$B$4)+(W15&gt;$B15)*0,IF(AND(ROUND(AVERAGE($C15,$E15,$G15,$I15,$K15,$M15,$O15,$Q15,$S15,$U15,$W15,$Y15,$AA15,$AC15,$AE15),2)-$B15/2&lt;=W15,(ROUND(AVERAGE($C15,$E15,$G15,$I15,$K15,$M15,$O15,$Q15,$S15,$U15,$W15,$Y15,$AA15,$AC15,$AE15),2)+$B15/2&gt;=W15)),($E$5/$B$4),0))))</f>
        <v>0</v>
      </c>
      <c r="Y15" s="656">
        <f t="shared" si="54"/>
        <v>560000</v>
      </c>
      <c r="Z15" s="657">
        <f t="shared" ref="Z15:Z28" si="69">IF($A15="","",IF(Y15="","",IF($K$4="Media aritmética",(Y15&lt;=$B15)*($E$5/$B$4)+(Y15&gt;$B15)*0,IF(AND(ROUND(AVERAGE($C15,$E15,$G15,$I15,$K15,$M15,$O15,$Q15,$S15,$U15,$W15,$Y15,$AA15,$AC15,$AE15),2)-$B15/2&lt;=Y15,(ROUND(AVERAGE($C15,$E15,$G15,$I15,$K15,$M15,$O15,$Q15,$S15,$U15,$W15,$Y15,$AA15,$AC15,$AE15),2)+$B15/2&gt;=Y15)),($E$5/$B$4),0))))</f>
        <v>3.3333333333333335</v>
      </c>
      <c r="AA15" s="656">
        <f t="shared" si="55"/>
        <v>648700</v>
      </c>
      <c r="AB15" s="657">
        <f t="shared" ref="AB15:AB28" si="70">IF($A15="","",IF(AA15="","",IF($K$4="Media aritmética",(AA15&lt;=$B15)*($E$5/$B$4)+(AA15&gt;$B15)*0,IF(AND(ROUND(AVERAGE($C15,$E15,$G15,$I15,$K15,$M15,$O15,$Q15,$S15,$U15,$W15,$Y15,$AA15,$AC15,$AE15),2)-$B15/2&lt;=AA15,(ROUND(AVERAGE($C15,$E15,$G15,$I15,$K15,$M15,$O15,$Q15,$S15,$U15,$W15,$Y15,$AA15,$AC15,$AE15),2)+$B15/2&gt;=AA15)),($E$5/$B$4),0))))</f>
        <v>3.3333333333333335</v>
      </c>
      <c r="AC15" s="656">
        <f t="shared" si="56"/>
        <v>530000</v>
      </c>
      <c r="AD15" s="657">
        <f t="shared" ref="AD15:AD28" si="71">IF($A15="","",IF(AC15="","",IF($K$4="Media aritmética",(AC15&lt;=$B15)*($E$5/$B$4)+(AC15&gt;$B15)*0,IF(AND(ROUND(AVERAGE($C15,$E15,$G15,$I15,$K15,$M15,$O15,$Q15,$S15,$U15,$W15,$Y15,$AA15,$AC15,$AE15),2)-$B15/2&lt;=AC15,(ROUND(AVERAGE($C15,$E15,$G15,$I15,$K15,$M15,$O15,$Q15,$S15,$U15,$W15,$Y15,$AA15,$AC15,$AE15),2)+$B15/2&gt;=AC15)),($E$5/$B$4),0))))</f>
        <v>0</v>
      </c>
      <c r="AE15" s="656">
        <f t="shared" si="57"/>
        <v>550000</v>
      </c>
      <c r="AF15" s="657">
        <f t="shared" ref="AF15:AF28" si="72">IF($A15="","",IF(AE15="","",IF($K$4="Media aritmética",(AE15&lt;=$B15)*($E$5/$B$4)+(AE15&gt;$B15)*0,IF(AND(ROUND(AVERAGE($C15,$E15,$G15,$I15,$K15,$M15,$O15,$Q15,$S15,$U15,$W15,$Y15,$AA15,$AC15,$AE15),2)-$B15/2&lt;=AE15,(ROUND(AVERAGE($C15,$E15,$G15,$I15,$K15,$M15,$O15,$Q15,$S15,$U15,$W15,$Y15,$AA15,$AC15,$AE15),2)+$B15/2&gt;=AE15)),($E$5/$B$4),0))))</f>
        <v>3.3333333333333335</v>
      </c>
      <c r="AH15" s="658"/>
      <c r="AI15" s="659"/>
      <c r="AJ15" s="659"/>
    </row>
    <row r="16" spans="1:36" s="650" customFormat="1" ht="21" customHeight="1">
      <c r="A16" s="654" t="s">
        <v>222</v>
      </c>
      <c r="B16" s="655">
        <f t="shared" si="42"/>
        <v>18276.34</v>
      </c>
      <c r="C16" s="656" t="str">
        <f t="shared" si="43"/>
        <v/>
      </c>
      <c r="D16" s="657" t="str">
        <f t="shared" si="58"/>
        <v/>
      </c>
      <c r="E16" s="656">
        <f t="shared" si="44"/>
        <v>57766</v>
      </c>
      <c r="F16" s="657">
        <f t="shared" si="59"/>
        <v>3.3333333333333335</v>
      </c>
      <c r="G16" s="656">
        <f t="shared" si="45"/>
        <v>66000</v>
      </c>
      <c r="H16" s="657">
        <f t="shared" si="60"/>
        <v>3.3333333333333335</v>
      </c>
      <c r="I16" s="656" t="str">
        <f t="shared" si="46"/>
        <v/>
      </c>
      <c r="J16" s="657" t="str">
        <f t="shared" si="61"/>
        <v/>
      </c>
      <c r="K16" s="656">
        <f t="shared" si="47"/>
        <v>51500</v>
      </c>
      <c r="L16" s="657">
        <f t="shared" si="62"/>
        <v>3.3333333333333335</v>
      </c>
      <c r="M16" s="656">
        <f t="shared" si="48"/>
        <v>116760</v>
      </c>
      <c r="N16" s="657">
        <f t="shared" si="63"/>
        <v>0</v>
      </c>
      <c r="O16" s="656">
        <f t="shared" si="49"/>
        <v>53700</v>
      </c>
      <c r="P16" s="657">
        <f t="shared" si="64"/>
        <v>3.3333333333333335</v>
      </c>
      <c r="Q16" s="656">
        <f t="shared" si="50"/>
        <v>52000</v>
      </c>
      <c r="R16" s="657">
        <f t="shared" si="65"/>
        <v>3.3333333333333335</v>
      </c>
      <c r="S16" s="656">
        <f t="shared" si="51"/>
        <v>55000</v>
      </c>
      <c r="T16" s="657">
        <f t="shared" si="66"/>
        <v>3.3333333333333335</v>
      </c>
      <c r="U16" s="656">
        <f t="shared" si="52"/>
        <v>65000</v>
      </c>
      <c r="V16" s="657">
        <f t="shared" si="67"/>
        <v>3.3333333333333335</v>
      </c>
      <c r="W16" s="656">
        <f t="shared" si="53"/>
        <v>49300</v>
      </c>
      <c r="X16" s="657">
        <f t="shared" si="68"/>
        <v>0</v>
      </c>
      <c r="Y16" s="656">
        <f t="shared" si="54"/>
        <v>35500</v>
      </c>
      <c r="Z16" s="657">
        <f t="shared" si="69"/>
        <v>0</v>
      </c>
      <c r="AA16" s="656">
        <f t="shared" si="55"/>
        <v>57600</v>
      </c>
      <c r="AB16" s="657">
        <f t="shared" si="70"/>
        <v>3.3333333333333335</v>
      </c>
      <c r="AC16" s="656">
        <f t="shared" si="56"/>
        <v>58000</v>
      </c>
      <c r="AD16" s="657">
        <f t="shared" si="71"/>
        <v>3.3333333333333335</v>
      </c>
      <c r="AE16" s="656">
        <f t="shared" si="57"/>
        <v>48000</v>
      </c>
      <c r="AF16" s="657">
        <f t="shared" si="72"/>
        <v>0</v>
      </c>
      <c r="AH16" s="658"/>
      <c r="AI16" s="659"/>
      <c r="AJ16" s="659"/>
    </row>
    <row r="17" spans="1:36" s="650" customFormat="1" ht="21" customHeight="1">
      <c r="A17" s="654" t="s">
        <v>126</v>
      </c>
      <c r="B17" s="655">
        <f t="shared" si="42"/>
        <v>507.3</v>
      </c>
      <c r="C17" s="656" t="str">
        <f t="shared" si="43"/>
        <v/>
      </c>
      <c r="D17" s="657" t="str">
        <f t="shared" si="58"/>
        <v/>
      </c>
      <c r="E17" s="656">
        <f t="shared" si="44"/>
        <v>3155</v>
      </c>
      <c r="F17" s="657">
        <f t="shared" si="59"/>
        <v>0</v>
      </c>
      <c r="G17" s="656">
        <f t="shared" si="45"/>
        <v>2990</v>
      </c>
      <c r="H17" s="657">
        <f t="shared" si="60"/>
        <v>0</v>
      </c>
      <c r="I17" s="656" t="str">
        <f t="shared" si="46"/>
        <v/>
      </c>
      <c r="J17" s="657" t="str">
        <f t="shared" si="61"/>
        <v/>
      </c>
      <c r="K17" s="656">
        <f t="shared" si="47"/>
        <v>3750</v>
      </c>
      <c r="L17" s="657">
        <f t="shared" si="62"/>
        <v>3.3333333333333335</v>
      </c>
      <c r="M17" s="656">
        <f t="shared" si="48"/>
        <v>3318</v>
      </c>
      <c r="N17" s="657">
        <f t="shared" si="63"/>
        <v>0</v>
      </c>
      <c r="O17" s="656">
        <f t="shared" si="49"/>
        <v>3850</v>
      </c>
      <c r="P17" s="657">
        <f t="shared" si="64"/>
        <v>3.3333333333333335</v>
      </c>
      <c r="Q17" s="656">
        <f t="shared" si="50"/>
        <v>3800</v>
      </c>
      <c r="R17" s="657">
        <f t="shared" si="65"/>
        <v>3.3333333333333335</v>
      </c>
      <c r="S17" s="656">
        <f t="shared" si="51"/>
        <v>3900</v>
      </c>
      <c r="T17" s="657">
        <f t="shared" si="66"/>
        <v>3.3333333333333335</v>
      </c>
      <c r="U17" s="656">
        <f t="shared" si="52"/>
        <v>5000</v>
      </c>
      <c r="V17" s="657">
        <f t="shared" si="67"/>
        <v>0</v>
      </c>
      <c r="W17" s="656">
        <f t="shared" si="53"/>
        <v>3917</v>
      </c>
      <c r="X17" s="657">
        <f t="shared" si="68"/>
        <v>3.3333333333333335</v>
      </c>
      <c r="Y17" s="656">
        <f t="shared" si="54"/>
        <v>3600</v>
      </c>
      <c r="Z17" s="657">
        <f t="shared" si="69"/>
        <v>3.3333333333333335</v>
      </c>
      <c r="AA17" s="656">
        <f t="shared" si="55"/>
        <v>3890</v>
      </c>
      <c r="AB17" s="657">
        <f t="shared" si="70"/>
        <v>3.3333333333333335</v>
      </c>
      <c r="AC17" s="656">
        <f t="shared" si="56"/>
        <v>4000</v>
      </c>
      <c r="AD17" s="657">
        <f t="shared" si="71"/>
        <v>3.3333333333333335</v>
      </c>
      <c r="AE17" s="656">
        <f t="shared" si="57"/>
        <v>4500</v>
      </c>
      <c r="AF17" s="657">
        <f t="shared" si="72"/>
        <v>0</v>
      </c>
      <c r="AH17" s="658"/>
      <c r="AI17" s="659"/>
      <c r="AJ17" s="659"/>
    </row>
    <row r="18" spans="1:36" s="650" customFormat="1" ht="21" customHeight="1">
      <c r="A18" s="654" t="s">
        <v>234</v>
      </c>
      <c r="B18" s="655">
        <f t="shared" si="42"/>
        <v>19832.259999999998</v>
      </c>
      <c r="C18" s="656" t="str">
        <f t="shared" si="43"/>
        <v/>
      </c>
      <c r="D18" s="657" t="str">
        <f t="shared" si="58"/>
        <v/>
      </c>
      <c r="E18" s="656">
        <f t="shared" si="44"/>
        <v>45513</v>
      </c>
      <c r="F18" s="657">
        <f t="shared" si="59"/>
        <v>0</v>
      </c>
      <c r="G18" s="656">
        <f t="shared" si="45"/>
        <v>77000</v>
      </c>
      <c r="H18" s="657">
        <f t="shared" si="60"/>
        <v>0</v>
      </c>
      <c r="I18" s="656" t="str">
        <f t="shared" si="46"/>
        <v/>
      </c>
      <c r="J18" s="657" t="str">
        <f t="shared" si="61"/>
        <v/>
      </c>
      <c r="K18" s="656">
        <f t="shared" si="47"/>
        <v>35650</v>
      </c>
      <c r="L18" s="657">
        <f t="shared" si="62"/>
        <v>0</v>
      </c>
      <c r="M18" s="656">
        <f t="shared" si="48"/>
        <v>70056</v>
      </c>
      <c r="N18" s="657">
        <f t="shared" si="63"/>
        <v>0</v>
      </c>
      <c r="O18" s="656">
        <f t="shared" si="49"/>
        <v>37900</v>
      </c>
      <c r="P18" s="657">
        <f t="shared" si="64"/>
        <v>0</v>
      </c>
      <c r="Q18" s="656">
        <f t="shared" si="50"/>
        <v>36000</v>
      </c>
      <c r="R18" s="657">
        <f t="shared" si="65"/>
        <v>0</v>
      </c>
      <c r="S18" s="656">
        <f t="shared" si="51"/>
        <v>35000</v>
      </c>
      <c r="T18" s="657">
        <f t="shared" si="66"/>
        <v>0</v>
      </c>
      <c r="U18" s="656">
        <f t="shared" si="52"/>
        <v>70000</v>
      </c>
      <c r="V18" s="657">
        <f t="shared" si="67"/>
        <v>0</v>
      </c>
      <c r="W18" s="656">
        <f t="shared" si="53"/>
        <v>83200</v>
      </c>
      <c r="X18" s="657">
        <f t="shared" si="68"/>
        <v>0</v>
      </c>
      <c r="Y18" s="656">
        <f t="shared" si="54"/>
        <v>75000</v>
      </c>
      <c r="Z18" s="657">
        <f t="shared" si="69"/>
        <v>0</v>
      </c>
      <c r="AA18" s="656">
        <f t="shared" si="55"/>
        <v>93800</v>
      </c>
      <c r="AB18" s="657">
        <f t="shared" si="70"/>
        <v>0</v>
      </c>
      <c r="AC18" s="656">
        <f t="shared" si="56"/>
        <v>47000</v>
      </c>
      <c r="AD18" s="657">
        <f t="shared" si="71"/>
        <v>0</v>
      </c>
      <c r="AE18" s="656">
        <f t="shared" si="57"/>
        <v>50000</v>
      </c>
      <c r="AF18" s="657">
        <f t="shared" si="72"/>
        <v>3.3333333333333335</v>
      </c>
      <c r="AH18" s="658"/>
      <c r="AI18" s="659"/>
      <c r="AJ18" s="659"/>
    </row>
    <row r="19" spans="1:36" s="650" customFormat="1" ht="21" customHeight="1">
      <c r="A19" s="654" t="s">
        <v>238</v>
      </c>
      <c r="B19" s="655">
        <f t="shared" si="42"/>
        <v>14352.42</v>
      </c>
      <c r="C19" s="656" t="str">
        <f t="shared" si="43"/>
        <v/>
      </c>
      <c r="D19" s="657" t="str">
        <f t="shared" si="58"/>
        <v/>
      </c>
      <c r="E19" s="656">
        <f t="shared" si="44"/>
        <v>56348</v>
      </c>
      <c r="F19" s="657">
        <f t="shared" si="59"/>
        <v>3.3333333333333335</v>
      </c>
      <c r="G19" s="656">
        <f t="shared" si="45"/>
        <v>60000</v>
      </c>
      <c r="H19" s="657">
        <f t="shared" si="60"/>
        <v>0</v>
      </c>
      <c r="I19" s="656" t="str">
        <f t="shared" si="46"/>
        <v/>
      </c>
      <c r="J19" s="657" t="str">
        <f t="shared" si="61"/>
        <v/>
      </c>
      <c r="K19" s="656">
        <f t="shared" si="47"/>
        <v>38650</v>
      </c>
      <c r="L19" s="657">
        <f t="shared" si="62"/>
        <v>0</v>
      </c>
      <c r="M19" s="656">
        <f t="shared" si="48"/>
        <v>57120</v>
      </c>
      <c r="N19" s="657">
        <f t="shared" si="63"/>
        <v>3.3333333333333335</v>
      </c>
      <c r="O19" s="656">
        <f t="shared" si="49"/>
        <v>40200</v>
      </c>
      <c r="P19" s="657">
        <f t="shared" si="64"/>
        <v>0</v>
      </c>
      <c r="Q19" s="656">
        <f t="shared" si="50"/>
        <v>39000</v>
      </c>
      <c r="R19" s="657">
        <f t="shared" si="65"/>
        <v>0</v>
      </c>
      <c r="S19" s="656">
        <f t="shared" si="51"/>
        <v>38000</v>
      </c>
      <c r="T19" s="657">
        <f t="shared" si="66"/>
        <v>0</v>
      </c>
      <c r="U19" s="656">
        <f t="shared" si="52"/>
        <v>90000</v>
      </c>
      <c r="V19" s="657">
        <f t="shared" si="67"/>
        <v>0</v>
      </c>
      <c r="W19" s="656">
        <f t="shared" si="53"/>
        <v>55891</v>
      </c>
      <c r="X19" s="657">
        <f t="shared" si="68"/>
        <v>3.3333333333333335</v>
      </c>
      <c r="Y19" s="656">
        <f t="shared" si="54"/>
        <v>32000</v>
      </c>
      <c r="Z19" s="657">
        <f t="shared" si="69"/>
        <v>0</v>
      </c>
      <c r="AA19" s="656">
        <f t="shared" si="55"/>
        <v>56300</v>
      </c>
      <c r="AB19" s="657">
        <f t="shared" si="70"/>
        <v>3.3333333333333335</v>
      </c>
      <c r="AC19" s="656">
        <f t="shared" si="56"/>
        <v>55000</v>
      </c>
      <c r="AD19" s="657">
        <f t="shared" si="71"/>
        <v>3.3333333333333335</v>
      </c>
      <c r="AE19" s="656">
        <f t="shared" si="57"/>
        <v>50000</v>
      </c>
      <c r="AF19" s="657">
        <f t="shared" si="72"/>
        <v>3.3333333333333335</v>
      </c>
      <c r="AH19" s="658"/>
      <c r="AI19" s="659"/>
      <c r="AJ19" s="659"/>
    </row>
    <row r="20" spans="1:36" s="650" customFormat="1" ht="21" customHeight="1">
      <c r="A20" s="654" t="s">
        <v>256</v>
      </c>
      <c r="B20" s="655">
        <f t="shared" si="42"/>
        <v>2638.9</v>
      </c>
      <c r="C20" s="656" t="str">
        <f t="shared" si="43"/>
        <v/>
      </c>
      <c r="D20" s="657" t="str">
        <f t="shared" si="58"/>
        <v/>
      </c>
      <c r="E20" s="656">
        <f t="shared" si="44"/>
        <v>17276</v>
      </c>
      <c r="F20" s="657">
        <f t="shared" si="59"/>
        <v>0</v>
      </c>
      <c r="G20" s="656">
        <f t="shared" si="45"/>
        <v>21000</v>
      </c>
      <c r="H20" s="657">
        <f t="shared" si="60"/>
        <v>3.3333333333333335</v>
      </c>
      <c r="I20" s="656" t="str">
        <f t="shared" si="46"/>
        <v/>
      </c>
      <c r="J20" s="657" t="str">
        <f t="shared" si="61"/>
        <v/>
      </c>
      <c r="K20" s="656">
        <f t="shared" si="47"/>
        <v>21800</v>
      </c>
      <c r="L20" s="657">
        <f t="shared" si="62"/>
        <v>3.3333333333333335</v>
      </c>
      <c r="M20" s="656">
        <f t="shared" si="48"/>
        <v>19572</v>
      </c>
      <c r="N20" s="657">
        <f t="shared" si="63"/>
        <v>0</v>
      </c>
      <c r="O20" s="656">
        <f t="shared" si="49"/>
        <v>22600</v>
      </c>
      <c r="P20" s="657">
        <f t="shared" si="64"/>
        <v>0</v>
      </c>
      <c r="Q20" s="656">
        <f t="shared" si="50"/>
        <v>22000</v>
      </c>
      <c r="R20" s="657">
        <f t="shared" si="65"/>
        <v>3.3333333333333335</v>
      </c>
      <c r="S20" s="656">
        <f t="shared" si="51"/>
        <v>21000</v>
      </c>
      <c r="T20" s="657">
        <f t="shared" si="66"/>
        <v>3.3333333333333335</v>
      </c>
      <c r="U20" s="656">
        <f t="shared" si="52"/>
        <v>17000</v>
      </c>
      <c r="V20" s="657">
        <f t="shared" si="67"/>
        <v>0</v>
      </c>
      <c r="W20" s="656">
        <f t="shared" si="53"/>
        <v>22500</v>
      </c>
      <c r="X20" s="657">
        <f t="shared" si="68"/>
        <v>3.3333333333333335</v>
      </c>
      <c r="Y20" s="656">
        <f t="shared" si="54"/>
        <v>18500</v>
      </c>
      <c r="Z20" s="657">
        <f t="shared" si="69"/>
        <v>0</v>
      </c>
      <c r="AA20" s="656">
        <f t="shared" si="55"/>
        <v>26500</v>
      </c>
      <c r="AB20" s="657">
        <f t="shared" si="70"/>
        <v>0</v>
      </c>
      <c r="AC20" s="656">
        <f t="shared" si="56"/>
        <v>21800</v>
      </c>
      <c r="AD20" s="657">
        <f t="shared" si="71"/>
        <v>3.3333333333333335</v>
      </c>
      <c r="AE20" s="656">
        <f t="shared" si="57"/>
        <v>25000</v>
      </c>
      <c r="AF20" s="657">
        <f t="shared" si="72"/>
        <v>0</v>
      </c>
      <c r="AH20" s="658"/>
      <c r="AI20" s="659"/>
      <c r="AJ20" s="659"/>
    </row>
    <row r="21" spans="1:36" s="650" customFormat="1" ht="21" customHeight="1">
      <c r="A21" s="654" t="s">
        <v>258</v>
      </c>
      <c r="B21" s="655">
        <f t="shared" si="42"/>
        <v>3582.74</v>
      </c>
      <c r="C21" s="656" t="str">
        <f t="shared" si="43"/>
        <v/>
      </c>
      <c r="D21" s="657" t="str">
        <f t="shared" si="58"/>
        <v/>
      </c>
      <c r="E21" s="656">
        <f t="shared" si="44"/>
        <v>18527</v>
      </c>
      <c r="F21" s="657">
        <f t="shared" si="59"/>
        <v>0</v>
      </c>
      <c r="G21" s="656">
        <f t="shared" si="45"/>
        <v>24000</v>
      </c>
      <c r="H21" s="657">
        <f t="shared" si="60"/>
        <v>0</v>
      </c>
      <c r="I21" s="656" t="str">
        <f t="shared" si="46"/>
        <v/>
      </c>
      <c r="J21" s="657" t="str">
        <f t="shared" si="61"/>
        <v/>
      </c>
      <c r="K21" s="656">
        <f t="shared" si="47"/>
        <v>18850</v>
      </c>
      <c r="L21" s="657">
        <f t="shared" si="62"/>
        <v>0</v>
      </c>
      <c r="M21" s="656">
        <f t="shared" si="48"/>
        <v>15960</v>
      </c>
      <c r="N21" s="657">
        <f t="shared" si="63"/>
        <v>0</v>
      </c>
      <c r="O21" s="656">
        <f t="shared" si="49"/>
        <v>19700</v>
      </c>
      <c r="P21" s="657">
        <f t="shared" si="64"/>
        <v>3.3333333333333335</v>
      </c>
      <c r="Q21" s="656">
        <f t="shared" si="50"/>
        <v>19000</v>
      </c>
      <c r="R21" s="657">
        <f t="shared" si="65"/>
        <v>0</v>
      </c>
      <c r="S21" s="656">
        <f t="shared" si="51"/>
        <v>19500</v>
      </c>
      <c r="T21" s="657">
        <f t="shared" si="66"/>
        <v>3.3333333333333335</v>
      </c>
      <c r="U21" s="656">
        <f t="shared" si="52"/>
        <v>17000</v>
      </c>
      <c r="V21" s="657">
        <f t="shared" si="67"/>
        <v>0</v>
      </c>
      <c r="W21" s="656">
        <f t="shared" si="53"/>
        <v>25661</v>
      </c>
      <c r="X21" s="657">
        <f t="shared" si="68"/>
        <v>0</v>
      </c>
      <c r="Y21" s="656">
        <f t="shared" si="54"/>
        <v>22500</v>
      </c>
      <c r="Z21" s="657">
        <f t="shared" si="69"/>
        <v>3.3333333333333335</v>
      </c>
      <c r="AA21" s="656">
        <f t="shared" si="55"/>
        <v>25900</v>
      </c>
      <c r="AB21" s="657">
        <f t="shared" si="70"/>
        <v>0</v>
      </c>
      <c r="AC21" s="656">
        <f t="shared" si="56"/>
        <v>20000</v>
      </c>
      <c r="AD21" s="657">
        <f t="shared" si="71"/>
        <v>3.3333333333333335</v>
      </c>
      <c r="AE21" s="656">
        <f t="shared" si="57"/>
        <v>28000</v>
      </c>
      <c r="AF21" s="657">
        <f t="shared" si="72"/>
        <v>0</v>
      </c>
      <c r="AH21" s="658"/>
      <c r="AI21" s="659"/>
      <c r="AJ21" s="659"/>
    </row>
    <row r="22" spans="1:36" s="650" customFormat="1" ht="21" customHeight="1">
      <c r="A22" s="654" t="s">
        <v>260</v>
      </c>
      <c r="B22" s="655">
        <f t="shared" si="42"/>
        <v>2687.49</v>
      </c>
      <c r="C22" s="656" t="str">
        <f t="shared" si="43"/>
        <v/>
      </c>
      <c r="D22" s="657" t="str">
        <f t="shared" si="58"/>
        <v/>
      </c>
      <c r="E22" s="656">
        <f t="shared" si="44"/>
        <v>6307</v>
      </c>
      <c r="F22" s="657">
        <f t="shared" si="59"/>
        <v>0</v>
      </c>
      <c r="G22" s="656">
        <f t="shared" si="45"/>
        <v>10000</v>
      </c>
      <c r="H22" s="657">
        <f t="shared" si="60"/>
        <v>3.3333333333333335</v>
      </c>
      <c r="I22" s="656" t="str">
        <f t="shared" si="46"/>
        <v/>
      </c>
      <c r="J22" s="657" t="str">
        <f t="shared" si="61"/>
        <v/>
      </c>
      <c r="K22" s="656">
        <f t="shared" si="47"/>
        <v>10900</v>
      </c>
      <c r="L22" s="657">
        <f t="shared" si="62"/>
        <v>3.3333333333333335</v>
      </c>
      <c r="M22" s="656">
        <f t="shared" si="48"/>
        <v>10752</v>
      </c>
      <c r="N22" s="657">
        <f t="shared" si="63"/>
        <v>3.3333333333333335</v>
      </c>
      <c r="O22" s="656">
        <f t="shared" si="49"/>
        <v>11200</v>
      </c>
      <c r="P22" s="657">
        <f t="shared" si="64"/>
        <v>3.3333333333333335</v>
      </c>
      <c r="Q22" s="656">
        <f t="shared" si="50"/>
        <v>11000</v>
      </c>
      <c r="R22" s="657">
        <f t="shared" si="65"/>
        <v>3.3333333333333335</v>
      </c>
      <c r="S22" s="656">
        <f t="shared" si="51"/>
        <v>11600</v>
      </c>
      <c r="T22" s="657">
        <f t="shared" si="66"/>
        <v>3.3333333333333335</v>
      </c>
      <c r="U22" s="656">
        <f t="shared" si="52"/>
        <v>15000</v>
      </c>
      <c r="V22" s="657">
        <f t="shared" si="67"/>
        <v>0</v>
      </c>
      <c r="W22" s="656">
        <f t="shared" si="53"/>
        <v>10946</v>
      </c>
      <c r="X22" s="657">
        <f t="shared" si="68"/>
        <v>3.3333333333333335</v>
      </c>
      <c r="Y22" s="656">
        <f t="shared" si="54"/>
        <v>11000</v>
      </c>
      <c r="Z22" s="657">
        <f t="shared" si="69"/>
        <v>3.3333333333333335</v>
      </c>
      <c r="AA22" s="656">
        <f t="shared" si="55"/>
        <v>11300</v>
      </c>
      <c r="AB22" s="657">
        <f t="shared" si="70"/>
        <v>3.3333333333333335</v>
      </c>
      <c r="AC22" s="656">
        <f t="shared" si="56"/>
        <v>8500</v>
      </c>
      <c r="AD22" s="657">
        <f t="shared" si="71"/>
        <v>0</v>
      </c>
      <c r="AE22" s="656">
        <f t="shared" si="57"/>
        <v>18000</v>
      </c>
      <c r="AF22" s="657">
        <f t="shared" si="72"/>
        <v>0</v>
      </c>
      <c r="AH22" s="658"/>
      <c r="AI22" s="659"/>
      <c r="AJ22" s="659"/>
    </row>
    <row r="23" spans="1:36" s="650" customFormat="1" ht="21" customHeight="1">
      <c r="A23" s="654" t="s">
        <v>266</v>
      </c>
      <c r="B23" s="655">
        <f t="shared" si="42"/>
        <v>8597.0300000000007</v>
      </c>
      <c r="C23" s="656" t="str">
        <f t="shared" si="43"/>
        <v/>
      </c>
      <c r="D23" s="657" t="str">
        <f t="shared" si="58"/>
        <v/>
      </c>
      <c r="E23" s="656">
        <f t="shared" si="44"/>
        <v>59878</v>
      </c>
      <c r="F23" s="657">
        <f t="shared" si="59"/>
        <v>0</v>
      </c>
      <c r="G23" s="656">
        <f t="shared" si="45"/>
        <v>55000</v>
      </c>
      <c r="H23" s="657">
        <f t="shared" si="60"/>
        <v>3.3333333333333335</v>
      </c>
      <c r="I23" s="656" t="str">
        <f t="shared" si="46"/>
        <v/>
      </c>
      <c r="J23" s="657" t="str">
        <f t="shared" si="61"/>
        <v/>
      </c>
      <c r="K23" s="656">
        <f t="shared" si="47"/>
        <v>51500</v>
      </c>
      <c r="L23" s="657">
        <f t="shared" si="62"/>
        <v>3.3333333333333335</v>
      </c>
      <c r="M23" s="656">
        <f t="shared" si="48"/>
        <v>37800</v>
      </c>
      <c r="N23" s="657">
        <f t="shared" si="63"/>
        <v>0</v>
      </c>
      <c r="O23" s="656">
        <f t="shared" si="49"/>
        <v>52900</v>
      </c>
      <c r="P23" s="657">
        <f t="shared" si="64"/>
        <v>3.3333333333333335</v>
      </c>
      <c r="Q23" s="656">
        <f t="shared" si="50"/>
        <v>52000</v>
      </c>
      <c r="R23" s="657">
        <f t="shared" si="65"/>
        <v>3.3333333333333335</v>
      </c>
      <c r="S23" s="656">
        <f t="shared" si="51"/>
        <v>51100</v>
      </c>
      <c r="T23" s="657">
        <f t="shared" si="66"/>
        <v>3.3333333333333335</v>
      </c>
      <c r="U23" s="656">
        <f t="shared" si="52"/>
        <v>70000</v>
      </c>
      <c r="V23" s="657">
        <f t="shared" si="67"/>
        <v>0</v>
      </c>
      <c r="W23" s="656">
        <f t="shared" si="53"/>
        <v>58162</v>
      </c>
      <c r="X23" s="657">
        <f t="shared" si="68"/>
        <v>0</v>
      </c>
      <c r="Y23" s="656">
        <f t="shared" si="54"/>
        <v>41000</v>
      </c>
      <c r="Z23" s="657">
        <f t="shared" si="69"/>
        <v>0</v>
      </c>
      <c r="AA23" s="656">
        <f t="shared" si="55"/>
        <v>42300</v>
      </c>
      <c r="AB23" s="657">
        <f t="shared" si="70"/>
        <v>0</v>
      </c>
      <c r="AC23" s="656">
        <f t="shared" si="56"/>
        <v>60000</v>
      </c>
      <c r="AD23" s="657">
        <f t="shared" si="71"/>
        <v>0</v>
      </c>
      <c r="AE23" s="656">
        <f t="shared" si="57"/>
        <v>60000</v>
      </c>
      <c r="AF23" s="657">
        <f t="shared" si="72"/>
        <v>0</v>
      </c>
      <c r="AH23" s="658"/>
      <c r="AI23" s="659"/>
      <c r="AJ23" s="659"/>
    </row>
    <row r="24" spans="1:36" s="650" customFormat="1" ht="21" customHeight="1">
      <c r="A24" s="654" t="s">
        <v>272</v>
      </c>
      <c r="B24" s="655">
        <f t="shared" si="42"/>
        <v>3421.66</v>
      </c>
      <c r="C24" s="656" t="str">
        <f t="shared" si="43"/>
        <v/>
      </c>
      <c r="D24" s="657" t="str">
        <f t="shared" si="58"/>
        <v/>
      </c>
      <c r="E24" s="656">
        <f t="shared" si="44"/>
        <v>11510</v>
      </c>
      <c r="F24" s="657">
        <f t="shared" si="59"/>
        <v>0</v>
      </c>
      <c r="G24" s="656">
        <f t="shared" si="45"/>
        <v>25000</v>
      </c>
      <c r="H24" s="657">
        <f t="shared" si="60"/>
        <v>0</v>
      </c>
      <c r="I24" s="656" t="str">
        <f t="shared" si="46"/>
        <v/>
      </c>
      <c r="J24" s="657" t="str">
        <f t="shared" si="61"/>
        <v/>
      </c>
      <c r="K24" s="656">
        <f t="shared" si="47"/>
        <v>13900</v>
      </c>
      <c r="L24" s="657">
        <f t="shared" si="62"/>
        <v>3.3333333333333335</v>
      </c>
      <c r="M24" s="656">
        <f t="shared" si="48"/>
        <v>10752</v>
      </c>
      <c r="N24" s="657">
        <f t="shared" si="63"/>
        <v>0</v>
      </c>
      <c r="O24" s="656">
        <f t="shared" si="49"/>
        <v>14500</v>
      </c>
      <c r="P24" s="657">
        <f t="shared" si="64"/>
        <v>3.3333333333333335</v>
      </c>
      <c r="Q24" s="656">
        <f t="shared" si="50"/>
        <v>14000</v>
      </c>
      <c r="R24" s="657">
        <f t="shared" si="65"/>
        <v>3.3333333333333335</v>
      </c>
      <c r="S24" s="656">
        <f t="shared" si="51"/>
        <v>13800</v>
      </c>
      <c r="T24" s="657">
        <f t="shared" si="66"/>
        <v>3.3333333333333335</v>
      </c>
      <c r="U24" s="656">
        <f t="shared" si="52"/>
        <v>14500</v>
      </c>
      <c r="V24" s="657">
        <f t="shared" si="67"/>
        <v>3.3333333333333335</v>
      </c>
      <c r="W24" s="656">
        <f t="shared" si="53"/>
        <v>12022</v>
      </c>
      <c r="X24" s="657">
        <f t="shared" si="68"/>
        <v>0</v>
      </c>
      <c r="Y24" s="656">
        <f t="shared" si="54"/>
        <v>16500</v>
      </c>
      <c r="Z24" s="657">
        <f t="shared" si="69"/>
        <v>3.3333333333333335</v>
      </c>
      <c r="AA24" s="656">
        <f t="shared" si="55"/>
        <v>17200</v>
      </c>
      <c r="AB24" s="657">
        <f t="shared" si="70"/>
        <v>0</v>
      </c>
      <c r="AC24" s="656">
        <f t="shared" si="56"/>
        <v>14000</v>
      </c>
      <c r="AD24" s="657">
        <f t="shared" si="71"/>
        <v>3.3333333333333335</v>
      </c>
      <c r="AE24" s="656">
        <f t="shared" si="57"/>
        <v>16000</v>
      </c>
      <c r="AF24" s="657">
        <f t="shared" si="72"/>
        <v>3.3333333333333335</v>
      </c>
      <c r="AH24" s="658"/>
      <c r="AI24" s="659"/>
      <c r="AJ24" s="659"/>
    </row>
    <row r="25" spans="1:36" s="650" customFormat="1" ht="21" customHeight="1">
      <c r="A25" s="654" t="s">
        <v>279</v>
      </c>
      <c r="B25" s="655">
        <f t="shared" si="42"/>
        <v>13020.65</v>
      </c>
      <c r="C25" s="656" t="str">
        <f t="shared" si="43"/>
        <v/>
      </c>
      <c r="D25" s="657" t="str">
        <f t="shared" si="58"/>
        <v/>
      </c>
      <c r="E25" s="656">
        <f t="shared" si="44"/>
        <v>54435</v>
      </c>
      <c r="F25" s="657">
        <f t="shared" si="59"/>
        <v>3.3333333333333335</v>
      </c>
      <c r="G25" s="656">
        <f t="shared" si="45"/>
        <v>32000</v>
      </c>
      <c r="H25" s="657">
        <f t="shared" si="60"/>
        <v>0</v>
      </c>
      <c r="I25" s="656" t="str">
        <f t="shared" si="46"/>
        <v/>
      </c>
      <c r="J25" s="657" t="str">
        <f t="shared" si="61"/>
        <v/>
      </c>
      <c r="K25" s="656">
        <f t="shared" si="47"/>
        <v>61400</v>
      </c>
      <c r="L25" s="657">
        <f t="shared" si="62"/>
        <v>0</v>
      </c>
      <c r="M25" s="656">
        <f t="shared" si="48"/>
        <v>54600</v>
      </c>
      <c r="N25" s="657">
        <f t="shared" si="63"/>
        <v>3.3333333333333335</v>
      </c>
      <c r="O25" s="656">
        <f t="shared" si="49"/>
        <v>60800</v>
      </c>
      <c r="P25" s="657">
        <f t="shared" si="64"/>
        <v>0</v>
      </c>
      <c r="Q25" s="656">
        <f t="shared" si="50"/>
        <v>62000</v>
      </c>
      <c r="R25" s="657">
        <f t="shared" si="65"/>
        <v>0</v>
      </c>
      <c r="S25" s="656">
        <f t="shared" si="51"/>
        <v>65000</v>
      </c>
      <c r="T25" s="657">
        <f t="shared" si="66"/>
        <v>0</v>
      </c>
      <c r="U25" s="656">
        <f t="shared" si="52"/>
        <v>80000</v>
      </c>
      <c r="V25" s="657">
        <f t="shared" si="67"/>
        <v>0</v>
      </c>
      <c r="W25" s="656">
        <f t="shared" si="53"/>
        <v>37234</v>
      </c>
      <c r="X25" s="657">
        <f t="shared" si="68"/>
        <v>0</v>
      </c>
      <c r="Y25" s="656">
        <f t="shared" si="54"/>
        <v>65000</v>
      </c>
      <c r="Z25" s="657">
        <f t="shared" si="69"/>
        <v>0</v>
      </c>
      <c r="AA25" s="656">
        <f t="shared" si="55"/>
        <v>37900</v>
      </c>
      <c r="AB25" s="657">
        <f t="shared" si="70"/>
        <v>0</v>
      </c>
      <c r="AC25" s="656">
        <f t="shared" si="56"/>
        <v>50000</v>
      </c>
      <c r="AD25" s="657">
        <f t="shared" si="71"/>
        <v>3.3333333333333335</v>
      </c>
      <c r="AE25" s="656">
        <f t="shared" si="57"/>
        <v>45000</v>
      </c>
      <c r="AF25" s="657">
        <f t="shared" si="72"/>
        <v>0</v>
      </c>
      <c r="AH25" s="658"/>
      <c r="AI25" s="659"/>
      <c r="AJ25" s="659"/>
    </row>
    <row r="26" spans="1:36" s="650" customFormat="1" ht="21" customHeight="1">
      <c r="A26" s="654" t="s">
        <v>283</v>
      </c>
      <c r="B26" s="655">
        <f t="shared" si="42"/>
        <v>23727.14</v>
      </c>
      <c r="C26" s="656" t="str">
        <f t="shared" si="43"/>
        <v/>
      </c>
      <c r="D26" s="657" t="str">
        <f t="shared" si="58"/>
        <v/>
      </c>
      <c r="E26" s="656">
        <f t="shared" si="44"/>
        <v>33997</v>
      </c>
      <c r="F26" s="657">
        <f t="shared" si="59"/>
        <v>0</v>
      </c>
      <c r="G26" s="656">
        <f t="shared" si="45"/>
        <v>65000</v>
      </c>
      <c r="H26" s="657">
        <f t="shared" si="60"/>
        <v>0</v>
      </c>
      <c r="I26" s="656" t="str">
        <f t="shared" si="46"/>
        <v/>
      </c>
      <c r="J26" s="657" t="str">
        <f t="shared" si="61"/>
        <v/>
      </c>
      <c r="K26" s="656">
        <f t="shared" si="47"/>
        <v>89150</v>
      </c>
      <c r="L26" s="657">
        <f t="shared" si="62"/>
        <v>3.3333333333333335</v>
      </c>
      <c r="M26" s="656">
        <f t="shared" si="48"/>
        <v>113400</v>
      </c>
      <c r="N26" s="657">
        <f t="shared" si="63"/>
        <v>0</v>
      </c>
      <c r="O26" s="656">
        <f t="shared" si="49"/>
        <v>88900</v>
      </c>
      <c r="P26" s="657">
        <f t="shared" si="64"/>
        <v>3.3333333333333335</v>
      </c>
      <c r="Q26" s="656">
        <f t="shared" si="50"/>
        <v>90000</v>
      </c>
      <c r="R26" s="657">
        <f t="shared" si="65"/>
        <v>3.3333333333333335</v>
      </c>
      <c r="S26" s="656">
        <f t="shared" si="51"/>
        <v>93000</v>
      </c>
      <c r="T26" s="657">
        <f t="shared" si="66"/>
        <v>3.3333333333333335</v>
      </c>
      <c r="U26" s="656">
        <f t="shared" si="52"/>
        <v>90000</v>
      </c>
      <c r="V26" s="657">
        <f t="shared" si="67"/>
        <v>3.3333333333333335</v>
      </c>
      <c r="W26" s="656">
        <f t="shared" si="53"/>
        <v>80100</v>
      </c>
      <c r="X26" s="657">
        <f t="shared" si="68"/>
        <v>3.3333333333333335</v>
      </c>
      <c r="Y26" s="656">
        <f t="shared" si="54"/>
        <v>80000</v>
      </c>
      <c r="Z26" s="657">
        <f t="shared" si="69"/>
        <v>3.3333333333333335</v>
      </c>
      <c r="AA26" s="656">
        <f t="shared" si="55"/>
        <v>124300</v>
      </c>
      <c r="AB26" s="657">
        <f t="shared" si="70"/>
        <v>0</v>
      </c>
      <c r="AC26" s="656">
        <f t="shared" si="56"/>
        <v>95000</v>
      </c>
      <c r="AD26" s="657">
        <f t="shared" si="71"/>
        <v>3.3333333333333335</v>
      </c>
      <c r="AE26" s="656">
        <f t="shared" si="57"/>
        <v>130000</v>
      </c>
      <c r="AF26" s="657">
        <f t="shared" si="72"/>
        <v>0</v>
      </c>
      <c r="AH26" s="658"/>
      <c r="AI26" s="659"/>
      <c r="AJ26" s="659"/>
    </row>
    <row r="27" spans="1:36" s="650" customFormat="1" ht="21" customHeight="1">
      <c r="A27" s="654" t="s">
        <v>289</v>
      </c>
      <c r="B27" s="655">
        <f t="shared" si="42"/>
        <v>345910.86</v>
      </c>
      <c r="C27" s="656" t="str">
        <f t="shared" si="43"/>
        <v/>
      </c>
      <c r="D27" s="657" t="str">
        <f t="shared" si="58"/>
        <v/>
      </c>
      <c r="E27" s="656">
        <f t="shared" si="44"/>
        <v>197697</v>
      </c>
      <c r="F27" s="657">
        <f t="shared" si="59"/>
        <v>0</v>
      </c>
      <c r="G27" s="656">
        <f t="shared" si="45"/>
        <v>660000</v>
      </c>
      <c r="H27" s="657">
        <f t="shared" si="60"/>
        <v>3.3333333333333335</v>
      </c>
      <c r="I27" s="656" t="str">
        <f t="shared" si="46"/>
        <v/>
      </c>
      <c r="J27" s="657" t="str">
        <f t="shared" si="61"/>
        <v/>
      </c>
      <c r="K27" s="656">
        <f t="shared" si="47"/>
        <v>523000</v>
      </c>
      <c r="L27" s="657">
        <f t="shared" si="62"/>
        <v>3.3333333333333335</v>
      </c>
      <c r="M27" s="656">
        <f t="shared" si="48"/>
        <v>714000</v>
      </c>
      <c r="N27" s="657">
        <f t="shared" si="63"/>
        <v>3.3333333333333335</v>
      </c>
      <c r="O27" s="656">
        <f t="shared" si="49"/>
        <v>530000</v>
      </c>
      <c r="P27" s="657">
        <f t="shared" si="64"/>
        <v>3.3333333333333335</v>
      </c>
      <c r="Q27" s="656">
        <f t="shared" si="50"/>
        <v>528000</v>
      </c>
      <c r="R27" s="657">
        <f t="shared" si="65"/>
        <v>3.3333333333333335</v>
      </c>
      <c r="S27" s="656">
        <f t="shared" si="51"/>
        <v>540000</v>
      </c>
      <c r="T27" s="657">
        <f t="shared" si="66"/>
        <v>3.3333333333333335</v>
      </c>
      <c r="U27" s="656">
        <f t="shared" si="52"/>
        <v>500000</v>
      </c>
      <c r="V27" s="657">
        <f t="shared" si="67"/>
        <v>0</v>
      </c>
      <c r="W27" s="656">
        <f t="shared" si="53"/>
        <v>1636065</v>
      </c>
      <c r="X27" s="657">
        <f t="shared" si="68"/>
        <v>0</v>
      </c>
      <c r="Y27" s="656">
        <f t="shared" si="54"/>
        <v>780000</v>
      </c>
      <c r="Z27" s="657">
        <f t="shared" si="69"/>
        <v>3.3333333333333335</v>
      </c>
      <c r="AA27" s="656">
        <f t="shared" si="55"/>
        <v>990100</v>
      </c>
      <c r="AB27" s="657">
        <f t="shared" si="70"/>
        <v>0</v>
      </c>
      <c r="AC27" s="656">
        <f t="shared" si="56"/>
        <v>400000</v>
      </c>
      <c r="AD27" s="657">
        <f t="shared" si="71"/>
        <v>0</v>
      </c>
      <c r="AE27" s="656">
        <f t="shared" si="57"/>
        <v>1000000</v>
      </c>
      <c r="AF27" s="657">
        <f t="shared" si="72"/>
        <v>0</v>
      </c>
      <c r="AH27" s="658"/>
      <c r="AI27" s="659"/>
      <c r="AJ27" s="659"/>
    </row>
    <row r="28" spans="1:36" s="650" customFormat="1" ht="21" customHeight="1">
      <c r="A28" s="654" t="s">
        <v>305</v>
      </c>
      <c r="B28" s="655">
        <f t="shared" si="42"/>
        <v>82378.929999999993</v>
      </c>
      <c r="C28" s="656" t="str">
        <f t="shared" si="43"/>
        <v/>
      </c>
      <c r="D28" s="657" t="str">
        <f t="shared" si="58"/>
        <v/>
      </c>
      <c r="E28" s="656">
        <f t="shared" si="44"/>
        <v>379169</v>
      </c>
      <c r="F28" s="657">
        <f t="shared" si="59"/>
        <v>3.3333333333333335</v>
      </c>
      <c r="G28" s="656">
        <f t="shared" si="45"/>
        <v>600000</v>
      </c>
      <c r="H28" s="657">
        <f t="shared" si="60"/>
        <v>0</v>
      </c>
      <c r="I28" s="656" t="str">
        <f t="shared" si="46"/>
        <v/>
      </c>
      <c r="J28" s="657" t="str">
        <f t="shared" si="61"/>
        <v/>
      </c>
      <c r="K28" s="656">
        <f t="shared" si="47"/>
        <v>423800</v>
      </c>
      <c r="L28" s="657">
        <f t="shared" si="62"/>
        <v>3.3333333333333335</v>
      </c>
      <c r="M28" s="656">
        <f t="shared" si="48"/>
        <v>272160</v>
      </c>
      <c r="N28" s="657">
        <f t="shared" si="63"/>
        <v>0</v>
      </c>
      <c r="O28" s="656">
        <f t="shared" si="49"/>
        <v>381500</v>
      </c>
      <c r="P28" s="657">
        <f t="shared" si="64"/>
        <v>3.3333333333333335</v>
      </c>
      <c r="Q28" s="656">
        <f t="shared" si="50"/>
        <v>380000</v>
      </c>
      <c r="R28" s="657">
        <f t="shared" si="65"/>
        <v>3.3333333333333335</v>
      </c>
      <c r="S28" s="656">
        <f t="shared" si="51"/>
        <v>382000</v>
      </c>
      <c r="T28" s="657">
        <f t="shared" si="66"/>
        <v>3.3333333333333335</v>
      </c>
      <c r="U28" s="656">
        <f t="shared" si="52"/>
        <v>450000</v>
      </c>
      <c r="V28" s="657">
        <f t="shared" si="67"/>
        <v>0</v>
      </c>
      <c r="W28" s="656">
        <f t="shared" si="53"/>
        <v>355421</v>
      </c>
      <c r="X28" s="657">
        <f t="shared" si="68"/>
        <v>0</v>
      </c>
      <c r="Y28" s="656">
        <f t="shared" si="54"/>
        <v>360000</v>
      </c>
      <c r="Z28" s="657">
        <f t="shared" si="69"/>
        <v>3.3333333333333335</v>
      </c>
      <c r="AA28" s="656">
        <f t="shared" si="55"/>
        <v>282480</v>
      </c>
      <c r="AB28" s="657">
        <f t="shared" si="70"/>
        <v>0</v>
      </c>
      <c r="AC28" s="656">
        <f t="shared" si="56"/>
        <v>400000</v>
      </c>
      <c r="AD28" s="657">
        <f t="shared" si="71"/>
        <v>3.3333333333333335</v>
      </c>
      <c r="AE28" s="656">
        <f t="shared" si="57"/>
        <v>500000</v>
      </c>
      <c r="AF28" s="657">
        <f t="shared" si="72"/>
        <v>0</v>
      </c>
      <c r="AH28" s="658"/>
      <c r="AI28" s="659"/>
      <c r="AJ28" s="659"/>
    </row>
    <row r="29" spans="1:36" s="650" customFormat="1" ht="21" customHeight="1">
      <c r="A29" s="654" t="s">
        <v>307</v>
      </c>
      <c r="B29" s="655">
        <f t="shared" ref="B29:B43" si="73">IF(A29="","",IF($K$4="Media aritmética",ROUND(AVERAGE(C29,E29,G29,I29,K29,M29,O29,Q29,S29,U29,W29,Y29,AA29,AC29,AE29),2),ROUND(_xlfn.STDEV.P(C29,E29,G29,I29,K29,M29,O29,Q29,S29,U29,W29,Y29,AA29,AC29,AE29),2)))</f>
        <v>185000.69</v>
      </c>
      <c r="C29" s="656" t="str">
        <f t="shared" si="43"/>
        <v/>
      </c>
      <c r="D29" s="657" t="str">
        <f>IF($A29="","",IF(C29="","",IF($K$4="Media aritmética",(C29&lt;=$B29)*($E$5/$B$4)+(C29&gt;$B29)*0,IF(AND(ROUND(AVERAGE($C29,$E29,$G29,$I29,$K29,$M29,$O29,$Q29,$S29,$U29,$W29,$Y29,$AA29,$AC29,$AE29),2)-$B29/2&lt;=C29,(ROUND(AVERAGE($C29,$E29,$G29,$I29,$K29,$M29,$O29,$Q29,$S29,$U29,$W29,$Y29,$AA29,$AC29,$AE29),2)+$B29/2&gt;=C29)),($E$5/$B$4),0))))</f>
        <v/>
      </c>
      <c r="E29" s="656">
        <f t="shared" si="44"/>
        <v>797562</v>
      </c>
      <c r="F29" s="657">
        <f>IF($A29="","",IF(E29="","",IF($K$4="Media aritmética",(E29&lt;=$B29)*($E$5/$B$4)+(E29&gt;$B29)*0,IF(AND(ROUND(AVERAGE($C29,$E29,$G29,$I29,$K29,$M29,$O29,$Q29,$S29,$U29,$W29,$Y29,$AA29,$AC29,$AE29),2)-$B29/2&lt;=E29,(ROUND(AVERAGE($C29,$E29,$G29,$I29,$K29,$M29,$O29,$Q29,$S29,$U29,$W29,$Y29,$AA29,$AC29,$AE29),2)+$B29/2&gt;=E29)),($E$5/$B$4),0))))</f>
        <v>0</v>
      </c>
      <c r="G29" s="656">
        <f t="shared" si="45"/>
        <v>1100000</v>
      </c>
      <c r="H29" s="657">
        <f>IF($A29="","",IF(G29="","",IF($K$4="Media aritmética",(G29&lt;=$B29)*($E$5/$B$4)+(G29&gt;$B29)*0,IF(AND(ROUND(AVERAGE($C29,$E29,$G29,$I29,$K29,$M29,$O29,$Q29,$S29,$U29,$W29,$Y29,$AA29,$AC29,$AE29),2)-$B29/2&lt;=G29,(ROUND(AVERAGE($C29,$E29,$G29,$I29,$K29,$M29,$O29,$Q29,$S29,$U29,$W29,$Y29,$AA29,$AC29,$AE29),2)+$B29/2&gt;=G29)),($E$5/$B$4),0))))</f>
        <v>0</v>
      </c>
      <c r="I29" s="656" t="str">
        <f t="shared" si="46"/>
        <v/>
      </c>
      <c r="J29" s="657" t="str">
        <f>IF($A29="","",IF(I29="","",IF($K$4="Media aritmética",(I29&lt;=$B29)*($E$5/$B$4)+(I29&gt;$B29)*0,IF(AND(ROUND(AVERAGE($C29,$E29,$G29,$I29,$K29,$M29,$O29,$Q29,$S29,$U29,$W29,$Y29,$AA29,$AC29,$AE29),2)-$B29/2&lt;=I29,(ROUND(AVERAGE($C29,$E29,$G29,$I29,$K29,$M29,$O29,$Q29,$S29,$U29,$W29,$Y29,$AA29,$AC29,$AE29),2)+$B29/2&gt;=I29)),($E$5/$B$4),0))))</f>
        <v/>
      </c>
      <c r="K29" s="656">
        <f t="shared" si="47"/>
        <v>633700</v>
      </c>
      <c r="L29" s="657">
        <f>IF($A29="","",IF(K29="","",IF($K$4="Media aritmética",(K29&lt;=$B29)*($E$5/$B$4)+(K29&gt;$B29)*0,IF(AND(ROUND(AVERAGE($C29,$E29,$G29,$I29,$K29,$M29,$O29,$Q29,$S29,$U29,$W29,$Y29,$AA29,$AC29,$AE29),2)-$B29/2&lt;=K29,(ROUND(AVERAGE($C29,$E29,$G29,$I29,$K29,$M29,$O29,$Q29,$S29,$U29,$W29,$Y29,$AA29,$AC29,$AE29),2)+$B29/2&gt;=K29)),($E$5/$B$4),0))))</f>
        <v>3.3333333333333335</v>
      </c>
      <c r="M29" s="656">
        <f t="shared" si="48"/>
        <v>541901</v>
      </c>
      <c r="N29" s="657">
        <f>IF($A29="","",IF(M29="","",IF($K$4="Media aritmética",(M29&lt;=$B29)*($E$5/$B$4)+(M29&gt;$B29)*0,IF(AND(ROUND(AVERAGE($C29,$E29,$G29,$I29,$K29,$M29,$O29,$Q29,$S29,$U29,$W29,$Y29,$AA29,$AC29,$AE29),2)-$B29/2&lt;=M29,(ROUND(AVERAGE($C29,$E29,$G29,$I29,$K29,$M29,$O29,$Q29,$S29,$U29,$W29,$Y29,$AA29,$AC29,$AE29),2)+$B29/2&gt;=M29)),($E$5/$B$4),0))))</f>
        <v>0</v>
      </c>
      <c r="O29" s="656">
        <f t="shared" si="49"/>
        <v>637900</v>
      </c>
      <c r="P29" s="657">
        <f>IF($A29="","",IF(O29="","",IF($K$4="Media aritmética",(O29&lt;=$B29)*($E$5/$B$4)+(O29&gt;$B29)*0,IF(AND(ROUND(AVERAGE($C29,$E29,$G29,$I29,$K29,$M29,$O29,$Q29,$S29,$U29,$W29,$Y29,$AA29,$AC29,$AE29),2)-$B29/2&lt;=O29,(ROUND(AVERAGE($C29,$E29,$G29,$I29,$K29,$M29,$O29,$Q29,$S29,$U29,$W29,$Y29,$AA29,$AC29,$AE29),2)+$B29/2&gt;=O29)),($E$5/$B$4),0))))</f>
        <v>3.3333333333333335</v>
      </c>
      <c r="Q29" s="656">
        <f t="shared" si="50"/>
        <v>640000</v>
      </c>
      <c r="R29" s="657">
        <f>IF($A29="","",IF(Q29="","",IF($K$4="Media aritmética",(Q29&lt;=$B29)*($E$5/$B$4)+(Q29&gt;$B29)*0,IF(AND(ROUND(AVERAGE($C29,$E29,$G29,$I29,$K29,$M29,$O29,$Q29,$S29,$U29,$W29,$Y29,$AA29,$AC29,$AE29),2)-$B29/2&lt;=Q29,(ROUND(AVERAGE($C29,$E29,$G29,$I29,$K29,$M29,$O29,$Q29,$S29,$U29,$W29,$Y29,$AA29,$AC29,$AE29),2)+$B29/2&gt;=Q29)),($E$5/$B$4),0))))</f>
        <v>3.3333333333333335</v>
      </c>
      <c r="S29" s="656">
        <f t="shared" si="51"/>
        <v>637400</v>
      </c>
      <c r="T29" s="657">
        <f>IF($A29="","",IF(S29="","",IF($K$4="Media aritmética",(S29&lt;=$B29)*($E$5/$B$4)+(S29&gt;$B29)*0,IF(AND(ROUND(AVERAGE($C29,$E29,$G29,$I29,$K29,$M29,$O29,$Q29,$S29,$U29,$W29,$Y29,$AA29,$AC29,$AE29),2)-$B29/2&lt;=S29,(ROUND(AVERAGE($C29,$E29,$G29,$I29,$K29,$M29,$O29,$Q29,$S29,$U29,$W29,$Y29,$AA29,$AC29,$AE29),2)+$B29/2&gt;=S29)),($E$5/$B$4),0))))</f>
        <v>3.3333333333333335</v>
      </c>
      <c r="U29" s="656">
        <f t="shared" si="52"/>
        <v>490000</v>
      </c>
      <c r="V29" s="657">
        <f>IF($A29="","",IF(U29="","",IF($K$4="Media aritmética",(U29&lt;=$B29)*($E$5/$B$4)+(U29&gt;$B29)*0,IF(AND(ROUND(AVERAGE($C29,$E29,$G29,$I29,$K29,$M29,$O29,$Q29,$S29,$U29,$W29,$Y29,$AA29,$AC29,$AE29),2)-$B29/2&lt;=U29,(ROUND(AVERAGE($C29,$E29,$G29,$I29,$K29,$M29,$O29,$Q29,$S29,$U29,$W29,$Y29,$AA29,$AC29,$AE29),2)+$B29/2&gt;=U29)),($E$5/$B$4),0))))</f>
        <v>0</v>
      </c>
      <c r="W29" s="656">
        <f t="shared" si="53"/>
        <v>529481</v>
      </c>
      <c r="X29" s="657">
        <f>IF($A29="","",IF(W29="","",IF($K$4="Media aritmética",(W29&lt;=$B29)*($E$5/$B$4)+(W29&gt;$B29)*0,IF(AND(ROUND(AVERAGE($C29,$E29,$G29,$I29,$K29,$M29,$O29,$Q29,$S29,$U29,$W29,$Y29,$AA29,$AC29,$AE29),2)-$B29/2&lt;=W29,(ROUND(AVERAGE($C29,$E29,$G29,$I29,$K29,$M29,$O29,$Q29,$S29,$U29,$W29,$Y29,$AA29,$AC29,$AE29),2)+$B29/2&gt;=W29)),($E$5/$B$4),0))))</f>
        <v>0</v>
      </c>
      <c r="Y29" s="656">
        <f t="shared" si="54"/>
        <v>1040000</v>
      </c>
      <c r="Z29" s="657">
        <f>IF($A29="","",IF(Y29="","",IF($K$4="Media aritmética",(Y29&lt;=$B29)*($E$5/$B$4)+(Y29&gt;$B29)*0,IF(AND(ROUND(AVERAGE($C29,$E29,$G29,$I29,$K29,$M29,$O29,$Q29,$S29,$U29,$W29,$Y29,$AA29,$AC29,$AE29),2)-$B29/2&lt;=Y29,(ROUND(AVERAGE($C29,$E29,$G29,$I29,$K29,$M29,$O29,$Q29,$S29,$U29,$W29,$Y29,$AA29,$AC29,$AE29),2)+$B29/2&gt;=Y29)),($E$5/$B$4),0))))</f>
        <v>0</v>
      </c>
      <c r="AA29" s="656">
        <f t="shared" si="55"/>
        <v>602410</v>
      </c>
      <c r="AB29" s="657">
        <f>IF($A29="","",IF(AA29="","",IF($K$4="Media aritmética",(AA29&lt;=$B29)*($E$5/$B$4)+(AA29&gt;$B29)*0,IF(AND(ROUND(AVERAGE($C29,$E29,$G29,$I29,$K29,$M29,$O29,$Q29,$S29,$U29,$W29,$Y29,$AA29,$AC29,$AE29),2)-$B29/2&lt;=AA29,(ROUND(AVERAGE($C29,$E29,$G29,$I29,$K29,$M29,$O29,$Q29,$S29,$U29,$W29,$Y29,$AA29,$AC29,$AE29),2)+$B29/2&gt;=AA29)),($E$5/$B$4),0))))</f>
        <v>3.3333333333333335</v>
      </c>
      <c r="AC29" s="656">
        <f t="shared" si="56"/>
        <v>720000</v>
      </c>
      <c r="AD29" s="657">
        <f>IF($A29="","",IF(AC29="","",IF($K$4="Media aritmética",(AC29&lt;=$B29)*($E$5/$B$4)+(AC29&gt;$B29)*0,IF(AND(ROUND(AVERAGE($C29,$E29,$G29,$I29,$K29,$M29,$O29,$Q29,$S29,$U29,$W29,$Y29,$AA29,$AC29,$AE29),2)-$B29/2&lt;=AC29,(ROUND(AVERAGE($C29,$E29,$G29,$I29,$K29,$M29,$O29,$Q29,$S29,$U29,$W29,$Y29,$AA29,$AC29,$AE29),2)+$B29/2&gt;=AC29)),($E$5/$B$4),0))))</f>
        <v>3.3333333333333335</v>
      </c>
      <c r="AE29" s="656">
        <f t="shared" si="57"/>
        <v>500000</v>
      </c>
      <c r="AF29" s="657">
        <f>IF($A29="","",IF(AE29="","",IF($K$4="Media aritmética",(AE29&lt;=$B29)*($E$5/$B$4)+(AE29&gt;$B29)*0,IF(AND(ROUND(AVERAGE($C29,$E29,$G29,$I29,$K29,$M29,$O29,$Q29,$S29,$U29,$W29,$Y29,$AA29,$AC29,$AE29),2)-$B29/2&lt;=AE29,(ROUND(AVERAGE($C29,$E29,$G29,$I29,$K29,$M29,$O29,$Q29,$S29,$U29,$W29,$Y29,$AA29,$AC29,$AE29),2)+$B29/2&gt;=AE29)),($E$5/$B$4),0))))</f>
        <v>0</v>
      </c>
      <c r="AH29" s="658"/>
      <c r="AI29" s="659"/>
      <c r="AJ29" s="659"/>
    </row>
    <row r="30" spans="1:36" s="650" customFormat="1" ht="21" customHeight="1">
      <c r="A30" s="654" t="s">
        <v>309</v>
      </c>
      <c r="B30" s="655">
        <f t="shared" si="73"/>
        <v>270891.03999999998</v>
      </c>
      <c r="C30" s="656" t="str">
        <f t="shared" si="43"/>
        <v/>
      </c>
      <c r="D30" s="657" t="str">
        <f t="shared" ref="D30:D43" si="74">IF($A30="","",IF(C30="","",IF($K$4="Media aritmética",(C30&lt;=$B30)*($E$5/$B$4)+(C30&gt;$B30)*0,IF(AND(ROUND(AVERAGE($C30,$E30,$G30,$I30,$K30,$M30,$O30,$Q30,$S30,$U30,$W30,$Y30,$AA30,$AC30,$AE30),2)-$B30/2&lt;=C30,(ROUND(AVERAGE($C30,$E30,$G30,$I30,$K30,$M30,$O30,$Q30,$S30,$U30,$W30,$Y30,$AA30,$AC30,$AE30),2)+$B30/2&gt;=C30)),($E$5/$B$4),0))))</f>
        <v/>
      </c>
      <c r="E30" s="656">
        <f t="shared" si="44"/>
        <v>896007</v>
      </c>
      <c r="F30" s="657">
        <f t="shared" ref="F30:F43" si="75">IF($A30="","",IF(E30="","",IF($K$4="Media aritmética",(E30&lt;=$B30)*($E$5/$B$4)+(E30&gt;$B30)*0,IF(AND(ROUND(AVERAGE($C30,$E30,$G30,$I30,$K30,$M30,$O30,$Q30,$S30,$U30,$W30,$Y30,$AA30,$AC30,$AE30),2)-$B30/2&lt;=E30,(ROUND(AVERAGE($C30,$E30,$G30,$I30,$K30,$M30,$O30,$Q30,$S30,$U30,$W30,$Y30,$AA30,$AC30,$AE30),2)+$B30/2&gt;=E30)),($E$5/$B$4),0))))</f>
        <v>3.3333333333333335</v>
      </c>
      <c r="G30" s="656">
        <f t="shared" si="45"/>
        <v>1700000</v>
      </c>
      <c r="H30" s="657">
        <f t="shared" ref="H30:H43" si="76">IF($A30="","",IF(G30="","",IF($K$4="Media aritmética",(G30&lt;=$B30)*($E$5/$B$4)+(G30&gt;$B30)*0,IF(AND(ROUND(AVERAGE($C30,$E30,$G30,$I30,$K30,$M30,$O30,$Q30,$S30,$U30,$W30,$Y30,$AA30,$AC30,$AE30),2)-$B30/2&lt;=G30,(ROUND(AVERAGE($C30,$E30,$G30,$I30,$K30,$M30,$O30,$Q30,$S30,$U30,$W30,$Y30,$AA30,$AC30,$AE30),2)+$B30/2&gt;=G30)),($E$5/$B$4),0))))</f>
        <v>0</v>
      </c>
      <c r="I30" s="656" t="str">
        <f t="shared" si="46"/>
        <v/>
      </c>
      <c r="J30" s="657" t="str">
        <f t="shared" ref="J30:J43" si="77">IF($A30="","",IF(I30="","",IF($K$4="Media aritmética",(I30&lt;=$B30)*($E$5/$B$4)+(I30&gt;$B30)*0,IF(AND(ROUND(AVERAGE($C30,$E30,$G30,$I30,$K30,$M30,$O30,$Q30,$S30,$U30,$W30,$Y30,$AA30,$AC30,$AE30),2)-$B30/2&lt;=I30,(ROUND(AVERAGE($C30,$E30,$G30,$I30,$K30,$M30,$O30,$Q30,$S30,$U30,$W30,$Y30,$AA30,$AC30,$AE30),2)+$B30/2&gt;=I30)),($E$5/$B$4),0))))</f>
        <v/>
      </c>
      <c r="K30" s="656">
        <f t="shared" si="47"/>
        <v>915900</v>
      </c>
      <c r="L30" s="657">
        <f t="shared" ref="L30:L43" si="78">IF($A30="","",IF(K30="","",IF($K$4="Media aritmética",(K30&lt;=$B30)*($E$5/$B$4)+(K30&gt;$B30)*0,IF(AND(ROUND(AVERAGE($C30,$E30,$G30,$I30,$K30,$M30,$O30,$Q30,$S30,$U30,$W30,$Y30,$AA30,$AC30,$AE30),2)-$B30/2&lt;=K30,(ROUND(AVERAGE($C30,$E30,$G30,$I30,$K30,$M30,$O30,$Q30,$S30,$U30,$W30,$Y30,$AA30,$AC30,$AE30),2)+$B30/2&gt;=K30)),($E$5/$B$4),0))))</f>
        <v>3.3333333333333335</v>
      </c>
      <c r="M30" s="656">
        <f t="shared" si="48"/>
        <v>609638</v>
      </c>
      <c r="N30" s="657">
        <f t="shared" ref="N30:N43" si="79">IF($A30="","",IF(M30="","",IF($K$4="Media aritmética",(M30&lt;=$B30)*($E$5/$B$4)+(M30&gt;$B30)*0,IF(AND(ROUND(AVERAGE($C30,$E30,$G30,$I30,$K30,$M30,$O30,$Q30,$S30,$U30,$W30,$Y30,$AA30,$AC30,$AE30),2)-$B30/2&lt;=M30,(ROUND(AVERAGE($C30,$E30,$G30,$I30,$K30,$M30,$O30,$Q30,$S30,$U30,$W30,$Y30,$AA30,$AC30,$AE30),2)+$B30/2&gt;=M30)),($E$5/$B$4),0))))</f>
        <v>0</v>
      </c>
      <c r="O30" s="656">
        <f t="shared" si="49"/>
        <v>946700</v>
      </c>
      <c r="P30" s="657">
        <f t="shared" ref="P30:P43" si="80">IF($A30="","",IF(O30="","",IF($K$4="Media aritmética",(O30&lt;=$B30)*($E$5/$B$4)+(O30&gt;$B30)*0,IF(AND(ROUND(AVERAGE($C30,$E30,$G30,$I30,$K30,$M30,$O30,$Q30,$S30,$U30,$W30,$Y30,$AA30,$AC30,$AE30),2)-$B30/2&lt;=O30,(ROUND(AVERAGE($C30,$E30,$G30,$I30,$K30,$M30,$O30,$Q30,$S30,$U30,$W30,$Y30,$AA30,$AC30,$AE30),2)+$B30/2&gt;=O30)),($E$5/$B$4),0))))</f>
        <v>3.3333333333333335</v>
      </c>
      <c r="Q30" s="656">
        <f t="shared" si="50"/>
        <v>950000</v>
      </c>
      <c r="R30" s="657">
        <f t="shared" ref="R30:R43" si="81">IF($A30="","",IF(Q30="","",IF($K$4="Media aritmética",(Q30&lt;=$B30)*($E$5/$B$4)+(Q30&gt;$B30)*0,IF(AND(ROUND(AVERAGE($C30,$E30,$G30,$I30,$K30,$M30,$O30,$Q30,$S30,$U30,$W30,$Y30,$AA30,$AC30,$AE30),2)-$B30/2&lt;=Q30,(ROUND(AVERAGE($C30,$E30,$G30,$I30,$K30,$M30,$O30,$Q30,$S30,$U30,$W30,$Y30,$AA30,$AC30,$AE30),2)+$B30/2&gt;=Q30)),($E$5/$B$4),0))))</f>
        <v>3.3333333333333335</v>
      </c>
      <c r="S30" s="656">
        <f t="shared" si="51"/>
        <v>951900</v>
      </c>
      <c r="T30" s="657">
        <f t="shared" ref="T30:T43" si="82">IF($A30="","",IF(S30="","",IF($K$4="Media aritmética",(S30&lt;=$B30)*($E$5/$B$4)+(S30&gt;$B30)*0,IF(AND(ROUND(AVERAGE($C30,$E30,$G30,$I30,$K30,$M30,$O30,$Q30,$S30,$U30,$W30,$Y30,$AA30,$AC30,$AE30),2)-$B30/2&lt;=S30,(ROUND(AVERAGE($C30,$E30,$G30,$I30,$K30,$M30,$O30,$Q30,$S30,$U30,$W30,$Y30,$AA30,$AC30,$AE30),2)+$B30/2&gt;=S30)),($E$5/$B$4),0))))</f>
        <v>3.3333333333333335</v>
      </c>
      <c r="U30" s="656">
        <f t="shared" si="52"/>
        <v>510000</v>
      </c>
      <c r="V30" s="657">
        <f t="shared" ref="V30:V43" si="83">IF($A30="","",IF(U30="","",IF($K$4="Media aritmética",(U30&lt;=$B30)*($E$5/$B$4)+(U30&gt;$B30)*0,IF(AND(ROUND(AVERAGE($C30,$E30,$G30,$I30,$K30,$M30,$O30,$Q30,$S30,$U30,$W30,$Y30,$AA30,$AC30,$AE30),2)-$B30/2&lt;=U30,(ROUND(AVERAGE($C30,$E30,$G30,$I30,$K30,$M30,$O30,$Q30,$S30,$U30,$W30,$Y30,$AA30,$AC30,$AE30),2)+$B30/2&gt;=U30)),($E$5/$B$4),0))))</f>
        <v>0</v>
      </c>
      <c r="W30" s="656">
        <f t="shared" si="53"/>
        <v>988802</v>
      </c>
      <c r="X30" s="657">
        <f t="shared" ref="X30:X43" si="84">IF($A30="","",IF(W30="","",IF($K$4="Media aritmética",(W30&lt;=$B30)*($E$5/$B$4)+(W30&gt;$B30)*0,IF(AND(ROUND(AVERAGE($C30,$E30,$G30,$I30,$K30,$M30,$O30,$Q30,$S30,$U30,$W30,$Y30,$AA30,$AC30,$AE30),2)-$B30/2&lt;=W30,(ROUND(AVERAGE($C30,$E30,$G30,$I30,$K30,$M30,$O30,$Q30,$S30,$U30,$W30,$Y30,$AA30,$AC30,$AE30),2)+$B30/2&gt;=W30)),($E$5/$B$4),0))))</f>
        <v>3.3333333333333335</v>
      </c>
      <c r="Y30" s="656">
        <f t="shared" si="54"/>
        <v>960000</v>
      </c>
      <c r="Z30" s="657">
        <f t="shared" ref="Z30:Z43" si="85">IF($A30="","",IF(Y30="","",IF($K$4="Media aritmética",(Y30&lt;=$B30)*($E$5/$B$4)+(Y30&gt;$B30)*0,IF(AND(ROUND(AVERAGE($C30,$E30,$G30,$I30,$K30,$M30,$O30,$Q30,$S30,$U30,$W30,$Y30,$AA30,$AC30,$AE30),2)-$B30/2&lt;=Y30,(ROUND(AVERAGE($C30,$E30,$G30,$I30,$K30,$M30,$O30,$Q30,$S30,$U30,$W30,$Y30,$AA30,$AC30,$AE30),2)+$B30/2&gt;=Y30)),($E$5/$B$4),0))))</f>
        <v>3.3333333333333335</v>
      </c>
      <c r="AA30" s="656">
        <f t="shared" si="55"/>
        <v>677952</v>
      </c>
      <c r="AB30" s="657">
        <f t="shared" ref="AB30:AB43" si="86">IF($A30="","",IF(AA30="","",IF($K$4="Media aritmética",(AA30&lt;=$B30)*($E$5/$B$4)+(AA30&gt;$B30)*0,IF(AND(ROUND(AVERAGE($C30,$E30,$G30,$I30,$K30,$M30,$O30,$Q30,$S30,$U30,$W30,$Y30,$AA30,$AC30,$AE30),2)-$B30/2&lt;=AA30,(ROUND(AVERAGE($C30,$E30,$G30,$I30,$K30,$M30,$O30,$Q30,$S30,$U30,$W30,$Y30,$AA30,$AC30,$AE30),2)+$B30/2&gt;=AA30)),($E$5/$B$4),0))))</f>
        <v>0</v>
      </c>
      <c r="AC30" s="656">
        <f t="shared" si="56"/>
        <v>900000</v>
      </c>
      <c r="AD30" s="657">
        <f t="shared" ref="AD30:AD43" si="87">IF($A30="","",IF(AC30="","",IF($K$4="Media aritmética",(AC30&lt;=$B30)*($E$5/$B$4)+(AC30&gt;$B30)*0,IF(AND(ROUND(AVERAGE($C30,$E30,$G30,$I30,$K30,$M30,$O30,$Q30,$S30,$U30,$W30,$Y30,$AA30,$AC30,$AE30),2)-$B30/2&lt;=AC30,(ROUND(AVERAGE($C30,$E30,$G30,$I30,$K30,$M30,$O30,$Q30,$S30,$U30,$W30,$Y30,$AA30,$AC30,$AE30),2)+$B30/2&gt;=AC30)),($E$5/$B$4),0))))</f>
        <v>3.3333333333333335</v>
      </c>
      <c r="AE30" s="656">
        <f t="shared" si="57"/>
        <v>800000</v>
      </c>
      <c r="AF30" s="657">
        <f t="shared" ref="AF30:AF43" si="88">IF($A30="","",IF(AE30="","",IF($K$4="Media aritmética",(AE30&lt;=$B30)*($E$5/$B$4)+(AE30&gt;$B30)*0,IF(AND(ROUND(AVERAGE($C30,$E30,$G30,$I30,$K30,$M30,$O30,$Q30,$S30,$U30,$W30,$Y30,$AA30,$AC30,$AE30),2)-$B30/2&lt;=AE30,(ROUND(AVERAGE($C30,$E30,$G30,$I30,$K30,$M30,$O30,$Q30,$S30,$U30,$W30,$Y30,$AA30,$AC30,$AE30),2)+$B30/2&gt;=AE30)),($E$5/$B$4),0))))</f>
        <v>3.3333333333333335</v>
      </c>
      <c r="AH30" s="658"/>
      <c r="AI30" s="659"/>
      <c r="AJ30" s="659"/>
    </row>
    <row r="31" spans="1:36" s="650" customFormat="1" ht="21" customHeight="1">
      <c r="A31" s="654" t="s">
        <v>311</v>
      </c>
      <c r="B31" s="655">
        <f t="shared" si="73"/>
        <v>172537.21</v>
      </c>
      <c r="C31" s="656" t="str">
        <f t="shared" si="43"/>
        <v/>
      </c>
      <c r="D31" s="657" t="str">
        <f t="shared" si="74"/>
        <v/>
      </c>
      <c r="E31" s="656">
        <f t="shared" si="44"/>
        <v>619130</v>
      </c>
      <c r="F31" s="657">
        <f t="shared" si="75"/>
        <v>0</v>
      </c>
      <c r="G31" s="656">
        <f t="shared" si="45"/>
        <v>1000000</v>
      </c>
      <c r="H31" s="657">
        <f t="shared" si="76"/>
        <v>0</v>
      </c>
      <c r="I31" s="656" t="str">
        <f t="shared" si="46"/>
        <v/>
      </c>
      <c r="J31" s="657" t="str">
        <f t="shared" si="77"/>
        <v/>
      </c>
      <c r="K31" s="656">
        <f t="shared" si="47"/>
        <v>383200</v>
      </c>
      <c r="L31" s="657">
        <f t="shared" si="78"/>
        <v>0</v>
      </c>
      <c r="M31" s="656">
        <f t="shared" si="48"/>
        <v>419126</v>
      </c>
      <c r="N31" s="657">
        <f t="shared" si="79"/>
        <v>0</v>
      </c>
      <c r="O31" s="656">
        <f t="shared" si="49"/>
        <v>386000</v>
      </c>
      <c r="P31" s="657">
        <f t="shared" si="80"/>
        <v>0</v>
      </c>
      <c r="Q31" s="656">
        <f t="shared" si="50"/>
        <v>387000</v>
      </c>
      <c r="R31" s="657">
        <f t="shared" si="81"/>
        <v>0</v>
      </c>
      <c r="S31" s="656">
        <f t="shared" si="51"/>
        <v>385000</v>
      </c>
      <c r="T31" s="657">
        <f t="shared" si="82"/>
        <v>0</v>
      </c>
      <c r="U31" s="656">
        <f t="shared" si="52"/>
        <v>400000</v>
      </c>
      <c r="V31" s="657">
        <f t="shared" si="83"/>
        <v>0</v>
      </c>
      <c r="W31" s="656">
        <f t="shared" si="53"/>
        <v>676663</v>
      </c>
      <c r="X31" s="657">
        <f t="shared" si="84"/>
        <v>0</v>
      </c>
      <c r="Y31" s="656">
        <f t="shared" si="54"/>
        <v>498000</v>
      </c>
      <c r="Z31" s="657">
        <f t="shared" si="85"/>
        <v>3.3333333333333335</v>
      </c>
      <c r="AA31" s="656">
        <f t="shared" si="55"/>
        <v>466092</v>
      </c>
      <c r="AB31" s="657">
        <f t="shared" si="86"/>
        <v>3.3333333333333335</v>
      </c>
      <c r="AC31" s="656">
        <f t="shared" si="56"/>
        <v>650000</v>
      </c>
      <c r="AD31" s="657">
        <f t="shared" si="87"/>
        <v>0</v>
      </c>
      <c r="AE31" s="656">
        <f t="shared" si="57"/>
        <v>450000</v>
      </c>
      <c r="AF31" s="657">
        <f t="shared" si="88"/>
        <v>3.3333333333333335</v>
      </c>
      <c r="AH31" s="658"/>
      <c r="AI31" s="659"/>
      <c r="AJ31" s="659"/>
    </row>
    <row r="32" spans="1:36" s="650" customFormat="1" ht="21" customHeight="1">
      <c r="A32" s="654" t="s">
        <v>315</v>
      </c>
      <c r="B32" s="655">
        <f t="shared" si="73"/>
        <v>178857.29</v>
      </c>
      <c r="C32" s="656" t="str">
        <f t="shared" si="43"/>
        <v/>
      </c>
      <c r="D32" s="657" t="str">
        <f t="shared" si="74"/>
        <v/>
      </c>
      <c r="E32" s="656">
        <f t="shared" si="44"/>
        <v>886007</v>
      </c>
      <c r="F32" s="657">
        <f t="shared" si="75"/>
        <v>0</v>
      </c>
      <c r="G32" s="656">
        <f t="shared" si="45"/>
        <v>1200000</v>
      </c>
      <c r="H32" s="657">
        <f t="shared" si="76"/>
        <v>0</v>
      </c>
      <c r="I32" s="656" t="str">
        <f t="shared" si="46"/>
        <v/>
      </c>
      <c r="J32" s="657" t="str">
        <f t="shared" si="77"/>
        <v/>
      </c>
      <c r="K32" s="656">
        <f t="shared" si="47"/>
        <v>750000</v>
      </c>
      <c r="L32" s="657">
        <f t="shared" si="78"/>
        <v>3.3333333333333335</v>
      </c>
      <c r="M32" s="656">
        <f t="shared" si="48"/>
        <v>609638</v>
      </c>
      <c r="N32" s="657">
        <f t="shared" si="79"/>
        <v>0</v>
      </c>
      <c r="O32" s="656">
        <f t="shared" si="49"/>
        <v>735000</v>
      </c>
      <c r="P32" s="657">
        <f t="shared" si="80"/>
        <v>3.3333333333333335</v>
      </c>
      <c r="Q32" s="656">
        <f t="shared" si="50"/>
        <v>737000</v>
      </c>
      <c r="R32" s="657">
        <f t="shared" si="81"/>
        <v>3.3333333333333335</v>
      </c>
      <c r="S32" s="656">
        <f t="shared" si="51"/>
        <v>740000</v>
      </c>
      <c r="T32" s="657">
        <f t="shared" si="82"/>
        <v>3.3333333333333335</v>
      </c>
      <c r="U32" s="656">
        <f t="shared" si="52"/>
        <v>420000</v>
      </c>
      <c r="V32" s="657">
        <f t="shared" si="83"/>
        <v>0</v>
      </c>
      <c r="W32" s="656">
        <f t="shared" si="53"/>
        <v>829595</v>
      </c>
      <c r="X32" s="657">
        <f t="shared" si="84"/>
        <v>0</v>
      </c>
      <c r="Y32" s="656">
        <f t="shared" si="54"/>
        <v>540000</v>
      </c>
      <c r="Z32" s="657">
        <f t="shared" si="85"/>
        <v>0</v>
      </c>
      <c r="AA32" s="656">
        <f t="shared" si="55"/>
        <v>677952</v>
      </c>
      <c r="AB32" s="657">
        <f t="shared" si="86"/>
        <v>3.3333333333333335</v>
      </c>
      <c r="AC32" s="656">
        <f t="shared" si="56"/>
        <v>800000</v>
      </c>
      <c r="AD32" s="657">
        <f t="shared" si="87"/>
        <v>3.3333333333333335</v>
      </c>
      <c r="AE32" s="656">
        <f t="shared" si="57"/>
        <v>650000</v>
      </c>
      <c r="AF32" s="657">
        <f t="shared" si="88"/>
        <v>3.3333333333333335</v>
      </c>
      <c r="AH32" s="658"/>
      <c r="AI32" s="659"/>
      <c r="AJ32" s="659"/>
    </row>
    <row r="33" spans="1:36" s="650" customFormat="1" ht="21" customHeight="1">
      <c r="A33" s="654" t="s">
        <v>317</v>
      </c>
      <c r="B33" s="655">
        <f t="shared" si="73"/>
        <v>336358</v>
      </c>
      <c r="C33" s="656" t="str">
        <f t="shared" si="43"/>
        <v/>
      </c>
      <c r="D33" s="657" t="str">
        <f t="shared" si="74"/>
        <v/>
      </c>
      <c r="E33" s="656">
        <f t="shared" si="44"/>
        <v>1437456</v>
      </c>
      <c r="F33" s="657">
        <f t="shared" si="75"/>
        <v>0</v>
      </c>
      <c r="G33" s="656">
        <f t="shared" si="45"/>
        <v>1900000</v>
      </c>
      <c r="H33" s="657">
        <f t="shared" si="76"/>
        <v>0</v>
      </c>
      <c r="I33" s="656" t="str">
        <f t="shared" si="46"/>
        <v/>
      </c>
      <c r="J33" s="657" t="str">
        <f t="shared" si="77"/>
        <v/>
      </c>
      <c r="K33" s="656">
        <f t="shared" si="47"/>
        <v>1319850</v>
      </c>
      <c r="L33" s="657">
        <f t="shared" si="78"/>
        <v>3.3333333333333335</v>
      </c>
      <c r="M33" s="656">
        <f t="shared" si="48"/>
        <v>982195</v>
      </c>
      <c r="N33" s="657">
        <f t="shared" si="79"/>
        <v>0</v>
      </c>
      <c r="O33" s="656">
        <f t="shared" si="49"/>
        <v>1356700</v>
      </c>
      <c r="P33" s="657">
        <f t="shared" si="80"/>
        <v>3.3333333333333335</v>
      </c>
      <c r="Q33" s="656">
        <f t="shared" si="50"/>
        <v>1360000</v>
      </c>
      <c r="R33" s="657">
        <f t="shared" si="81"/>
        <v>3.3333333333333335</v>
      </c>
      <c r="S33" s="656">
        <f t="shared" si="51"/>
        <v>1357500</v>
      </c>
      <c r="T33" s="657">
        <f t="shared" si="82"/>
        <v>3.3333333333333335</v>
      </c>
      <c r="U33" s="656">
        <f t="shared" si="52"/>
        <v>400000</v>
      </c>
      <c r="V33" s="657">
        <f t="shared" si="83"/>
        <v>0</v>
      </c>
      <c r="W33" s="656">
        <f t="shared" si="53"/>
        <v>1216194</v>
      </c>
      <c r="X33" s="657">
        <f t="shared" si="84"/>
        <v>3.3333333333333335</v>
      </c>
      <c r="Y33" s="656">
        <f t="shared" si="54"/>
        <v>1310000</v>
      </c>
      <c r="Z33" s="657">
        <f t="shared" si="85"/>
        <v>3.3333333333333335</v>
      </c>
      <c r="AA33" s="656">
        <f t="shared" si="55"/>
        <v>1092256</v>
      </c>
      <c r="AB33" s="657">
        <f t="shared" si="86"/>
        <v>3.3333333333333335</v>
      </c>
      <c r="AC33" s="656">
        <f t="shared" si="56"/>
        <v>1150000</v>
      </c>
      <c r="AD33" s="657">
        <f t="shared" si="87"/>
        <v>3.3333333333333335</v>
      </c>
      <c r="AE33" s="656">
        <f t="shared" si="57"/>
        <v>850000</v>
      </c>
      <c r="AF33" s="657">
        <f t="shared" si="88"/>
        <v>0</v>
      </c>
      <c r="AH33" s="658"/>
      <c r="AI33" s="659"/>
      <c r="AJ33" s="659"/>
    </row>
    <row r="34" spans="1:36" s="650" customFormat="1" ht="21" customHeight="1">
      <c r="A34" s="654" t="s">
        <v>319</v>
      </c>
      <c r="B34" s="655">
        <f t="shared" si="73"/>
        <v>387805.49</v>
      </c>
      <c r="C34" s="656" t="str">
        <f t="shared" si="43"/>
        <v/>
      </c>
      <c r="D34" s="657" t="str">
        <f t="shared" si="74"/>
        <v/>
      </c>
      <c r="E34" s="656">
        <f t="shared" si="44"/>
        <v>55375</v>
      </c>
      <c r="F34" s="657">
        <f t="shared" si="75"/>
        <v>0</v>
      </c>
      <c r="G34" s="656">
        <f t="shared" si="45"/>
        <v>160000</v>
      </c>
      <c r="H34" s="657">
        <f t="shared" si="76"/>
        <v>0</v>
      </c>
      <c r="I34" s="656" t="str">
        <f t="shared" si="46"/>
        <v/>
      </c>
      <c r="J34" s="657" t="str">
        <f t="shared" si="77"/>
        <v/>
      </c>
      <c r="K34" s="656">
        <f t="shared" si="47"/>
        <v>204000</v>
      </c>
      <c r="L34" s="657">
        <f t="shared" si="78"/>
        <v>3.3333333333333335</v>
      </c>
      <c r="M34" s="656">
        <f t="shared" si="48"/>
        <v>1588810</v>
      </c>
      <c r="N34" s="657">
        <f t="shared" si="79"/>
        <v>0</v>
      </c>
      <c r="O34" s="656">
        <f t="shared" si="49"/>
        <v>205100</v>
      </c>
      <c r="P34" s="657">
        <f t="shared" si="80"/>
        <v>3.3333333333333335</v>
      </c>
      <c r="Q34" s="656">
        <f t="shared" si="50"/>
        <v>206000</v>
      </c>
      <c r="R34" s="657">
        <f t="shared" si="81"/>
        <v>3.3333333333333335</v>
      </c>
      <c r="S34" s="656">
        <f t="shared" si="51"/>
        <v>205000</v>
      </c>
      <c r="T34" s="657">
        <f t="shared" si="82"/>
        <v>3.3333333333333335</v>
      </c>
      <c r="U34" s="656">
        <f t="shared" si="52"/>
        <v>50000</v>
      </c>
      <c r="V34" s="657">
        <f t="shared" si="83"/>
        <v>0</v>
      </c>
      <c r="W34" s="656">
        <f t="shared" si="53"/>
        <v>245911</v>
      </c>
      <c r="X34" s="657">
        <f t="shared" si="84"/>
        <v>3.3333333333333335</v>
      </c>
      <c r="Y34" s="656">
        <f t="shared" si="54"/>
        <v>435000</v>
      </c>
      <c r="Z34" s="657">
        <f t="shared" si="85"/>
        <v>3.3333333333333335</v>
      </c>
      <c r="AA34" s="656">
        <f t="shared" si="55"/>
        <v>175900</v>
      </c>
      <c r="AB34" s="657">
        <f t="shared" si="86"/>
        <v>3.3333333333333335</v>
      </c>
      <c r="AC34" s="656">
        <f t="shared" si="56"/>
        <v>580000</v>
      </c>
      <c r="AD34" s="657">
        <f t="shared" si="87"/>
        <v>0</v>
      </c>
      <c r="AE34" s="656">
        <f t="shared" si="57"/>
        <v>500000</v>
      </c>
      <c r="AF34" s="657">
        <f t="shared" si="88"/>
        <v>3.3333333333333335</v>
      </c>
      <c r="AH34" s="658"/>
      <c r="AI34" s="659"/>
      <c r="AJ34" s="659"/>
    </row>
    <row r="35" spans="1:36" s="650" customFormat="1" ht="21" customHeight="1">
      <c r="A35" s="654" t="s">
        <v>325</v>
      </c>
      <c r="B35" s="655">
        <f t="shared" si="73"/>
        <v>681396.39</v>
      </c>
      <c r="C35" s="656" t="str">
        <f t="shared" si="43"/>
        <v/>
      </c>
      <c r="D35" s="657" t="str">
        <f t="shared" si="74"/>
        <v/>
      </c>
      <c r="E35" s="656">
        <f t="shared" si="44"/>
        <v>1456972</v>
      </c>
      <c r="F35" s="657">
        <f t="shared" si="75"/>
        <v>3.3333333333333335</v>
      </c>
      <c r="G35" s="656">
        <f t="shared" si="45"/>
        <v>1650000</v>
      </c>
      <c r="H35" s="657">
        <f t="shared" si="76"/>
        <v>3.3333333333333335</v>
      </c>
      <c r="I35" s="656" t="str">
        <f t="shared" si="46"/>
        <v/>
      </c>
      <c r="J35" s="657" t="str">
        <f t="shared" si="77"/>
        <v/>
      </c>
      <c r="K35" s="656">
        <f t="shared" si="47"/>
        <v>2300000</v>
      </c>
      <c r="L35" s="657">
        <f t="shared" si="78"/>
        <v>0</v>
      </c>
      <c r="M35" s="656">
        <f t="shared" si="48"/>
        <v>1888186</v>
      </c>
      <c r="N35" s="657">
        <f t="shared" si="79"/>
        <v>3.3333333333333335</v>
      </c>
      <c r="O35" s="656">
        <f t="shared" si="49"/>
        <v>2289000</v>
      </c>
      <c r="P35" s="657">
        <f t="shared" si="80"/>
        <v>0</v>
      </c>
      <c r="Q35" s="656">
        <f t="shared" si="50"/>
        <v>2300000</v>
      </c>
      <c r="R35" s="657">
        <f t="shared" si="81"/>
        <v>0</v>
      </c>
      <c r="S35" s="656">
        <f t="shared" si="51"/>
        <v>2287600</v>
      </c>
      <c r="T35" s="657">
        <f t="shared" si="82"/>
        <v>0</v>
      </c>
      <c r="U35" s="656">
        <f t="shared" si="52"/>
        <v>1800000</v>
      </c>
      <c r="V35" s="657">
        <f t="shared" si="83"/>
        <v>3.3333333333333335</v>
      </c>
      <c r="W35" s="656">
        <f t="shared" si="53"/>
        <v>1177169</v>
      </c>
      <c r="X35" s="657">
        <f t="shared" si="84"/>
        <v>0</v>
      </c>
      <c r="Y35" s="656">
        <f t="shared" si="54"/>
        <v>187000</v>
      </c>
      <c r="Z35" s="657">
        <f t="shared" si="85"/>
        <v>0</v>
      </c>
      <c r="AA35" s="656">
        <f t="shared" si="55"/>
        <v>2472700</v>
      </c>
      <c r="AB35" s="657">
        <f t="shared" si="86"/>
        <v>0</v>
      </c>
      <c r="AC35" s="656">
        <f t="shared" si="56"/>
        <v>2100000</v>
      </c>
      <c r="AD35" s="657">
        <f t="shared" si="87"/>
        <v>0</v>
      </c>
      <c r="AE35" s="656">
        <f t="shared" si="57"/>
        <v>600000</v>
      </c>
      <c r="AF35" s="657">
        <f t="shared" si="88"/>
        <v>0</v>
      </c>
      <c r="AH35" s="658"/>
      <c r="AI35" s="659"/>
      <c r="AJ35" s="659"/>
    </row>
    <row r="36" spans="1:36" s="650" customFormat="1" ht="21" customHeight="1">
      <c r="A36" s="654" t="s">
        <v>338</v>
      </c>
      <c r="B36" s="655">
        <f t="shared" si="73"/>
        <v>9061.9599999999991</v>
      </c>
      <c r="C36" s="656" t="str">
        <f t="shared" si="43"/>
        <v/>
      </c>
      <c r="D36" s="657" t="str">
        <f t="shared" si="74"/>
        <v/>
      </c>
      <c r="E36" s="656">
        <f t="shared" si="44"/>
        <v>16758</v>
      </c>
      <c r="F36" s="657">
        <f t="shared" si="75"/>
        <v>0</v>
      </c>
      <c r="G36" s="656">
        <f t="shared" si="45"/>
        <v>9800</v>
      </c>
      <c r="H36" s="657">
        <f t="shared" si="76"/>
        <v>0</v>
      </c>
      <c r="I36" s="656" t="str">
        <f t="shared" si="46"/>
        <v/>
      </c>
      <c r="J36" s="657" t="str">
        <f t="shared" si="77"/>
        <v/>
      </c>
      <c r="K36" s="656">
        <f t="shared" si="47"/>
        <v>27750</v>
      </c>
      <c r="L36" s="657">
        <f t="shared" si="78"/>
        <v>3.3333333333333335</v>
      </c>
      <c r="M36" s="656">
        <f t="shared" si="48"/>
        <v>35227</v>
      </c>
      <c r="N36" s="657">
        <f t="shared" si="79"/>
        <v>0</v>
      </c>
      <c r="O36" s="656">
        <f t="shared" si="49"/>
        <v>26800</v>
      </c>
      <c r="P36" s="657">
        <f t="shared" si="80"/>
        <v>3.3333333333333335</v>
      </c>
      <c r="Q36" s="656">
        <f t="shared" si="50"/>
        <v>28000</v>
      </c>
      <c r="R36" s="657">
        <f t="shared" si="81"/>
        <v>3.3333333333333335</v>
      </c>
      <c r="S36" s="656">
        <f t="shared" si="51"/>
        <v>29700</v>
      </c>
      <c r="T36" s="657">
        <f t="shared" si="82"/>
        <v>3.3333333333333335</v>
      </c>
      <c r="U36" s="656">
        <f t="shared" si="52"/>
        <v>45000</v>
      </c>
      <c r="V36" s="657">
        <f t="shared" si="83"/>
        <v>0</v>
      </c>
      <c r="W36" s="656">
        <f t="shared" si="53"/>
        <v>23671</v>
      </c>
      <c r="X36" s="657">
        <f t="shared" si="84"/>
        <v>3.3333333333333335</v>
      </c>
      <c r="Y36" s="656">
        <f t="shared" si="54"/>
        <v>16500</v>
      </c>
      <c r="Z36" s="657">
        <f t="shared" si="85"/>
        <v>0</v>
      </c>
      <c r="AA36" s="656">
        <f t="shared" si="55"/>
        <v>24100</v>
      </c>
      <c r="AB36" s="657">
        <f t="shared" si="86"/>
        <v>3.3333333333333335</v>
      </c>
      <c r="AC36" s="656">
        <f t="shared" si="56"/>
        <v>17500</v>
      </c>
      <c r="AD36" s="657">
        <f t="shared" si="87"/>
        <v>0</v>
      </c>
      <c r="AE36" s="656">
        <f t="shared" si="57"/>
        <v>35000</v>
      </c>
      <c r="AF36" s="657">
        <f t="shared" si="88"/>
        <v>0</v>
      </c>
      <c r="AH36" s="658"/>
      <c r="AI36" s="659"/>
      <c r="AJ36" s="659"/>
    </row>
    <row r="37" spans="1:36" s="650" customFormat="1" ht="21" customHeight="1">
      <c r="A37" s="654" t="s">
        <v>364</v>
      </c>
      <c r="B37" s="655">
        <f t="shared" si="73"/>
        <v>83118.66</v>
      </c>
      <c r="C37" s="656" t="str">
        <f t="shared" si="43"/>
        <v/>
      </c>
      <c r="D37" s="657" t="str">
        <f t="shared" si="74"/>
        <v/>
      </c>
      <c r="E37" s="656">
        <f t="shared" si="44"/>
        <v>577500</v>
      </c>
      <c r="F37" s="657">
        <f t="shared" si="75"/>
        <v>3.3333333333333335</v>
      </c>
      <c r="G37" s="656">
        <f t="shared" si="45"/>
        <v>590000</v>
      </c>
      <c r="H37" s="657">
        <f t="shared" si="76"/>
        <v>3.3333333333333335</v>
      </c>
      <c r="I37" s="656" t="str">
        <f t="shared" si="46"/>
        <v/>
      </c>
      <c r="J37" s="657" t="str">
        <f t="shared" si="77"/>
        <v/>
      </c>
      <c r="K37" s="656">
        <f t="shared" si="47"/>
        <v>524800</v>
      </c>
      <c r="L37" s="657">
        <f t="shared" si="78"/>
        <v>0</v>
      </c>
      <c r="M37" s="656">
        <f t="shared" si="48"/>
        <v>552780</v>
      </c>
      <c r="N37" s="657">
        <f t="shared" si="79"/>
        <v>3.3333333333333335</v>
      </c>
      <c r="O37" s="656">
        <f t="shared" si="49"/>
        <v>570000</v>
      </c>
      <c r="P37" s="657">
        <f t="shared" si="80"/>
        <v>3.3333333333333335</v>
      </c>
      <c r="Q37" s="656">
        <f t="shared" si="50"/>
        <v>565000</v>
      </c>
      <c r="R37" s="657">
        <f t="shared" si="81"/>
        <v>3.3333333333333335</v>
      </c>
      <c r="S37" s="656">
        <f t="shared" si="51"/>
        <v>570000</v>
      </c>
      <c r="T37" s="657">
        <f t="shared" si="82"/>
        <v>3.3333333333333335</v>
      </c>
      <c r="U37" s="656">
        <f t="shared" si="52"/>
        <v>400000</v>
      </c>
      <c r="V37" s="657">
        <f t="shared" si="83"/>
        <v>0</v>
      </c>
      <c r="W37" s="656">
        <f t="shared" si="53"/>
        <v>672066</v>
      </c>
      <c r="X37" s="657">
        <f t="shared" si="84"/>
        <v>0</v>
      </c>
      <c r="Y37" s="656">
        <f t="shared" si="54"/>
        <v>638000</v>
      </c>
      <c r="Z37" s="657">
        <f t="shared" si="85"/>
        <v>0</v>
      </c>
      <c r="AA37" s="656">
        <f t="shared" si="55"/>
        <v>749300</v>
      </c>
      <c r="AB37" s="657">
        <f t="shared" si="86"/>
        <v>0</v>
      </c>
      <c r="AC37" s="656">
        <f t="shared" si="56"/>
        <v>600000</v>
      </c>
      <c r="AD37" s="657">
        <f t="shared" si="87"/>
        <v>3.3333333333333335</v>
      </c>
      <c r="AE37" s="656">
        <f t="shared" si="57"/>
        <v>700000</v>
      </c>
      <c r="AF37" s="657">
        <f t="shared" si="88"/>
        <v>0</v>
      </c>
      <c r="AH37" s="658"/>
      <c r="AI37" s="659"/>
      <c r="AJ37" s="659"/>
    </row>
    <row r="38" spans="1:36" s="650" customFormat="1" ht="21" customHeight="1">
      <c r="A38" s="654" t="s">
        <v>366</v>
      </c>
      <c r="B38" s="655">
        <f t="shared" si="73"/>
        <v>81608.78</v>
      </c>
      <c r="C38" s="656" t="str">
        <f t="shared" si="43"/>
        <v/>
      </c>
      <c r="D38" s="657" t="str">
        <f t="shared" si="74"/>
        <v/>
      </c>
      <c r="E38" s="656">
        <f t="shared" si="44"/>
        <v>514958</v>
      </c>
      <c r="F38" s="657">
        <f t="shared" si="75"/>
        <v>3.3333333333333335</v>
      </c>
      <c r="G38" s="656">
        <f t="shared" si="45"/>
        <v>630000</v>
      </c>
      <c r="H38" s="657">
        <f t="shared" si="76"/>
        <v>0</v>
      </c>
      <c r="I38" s="656" t="str">
        <f t="shared" si="46"/>
        <v/>
      </c>
      <c r="J38" s="657" t="str">
        <f t="shared" si="77"/>
        <v/>
      </c>
      <c r="K38" s="656">
        <f t="shared" si="47"/>
        <v>475300</v>
      </c>
      <c r="L38" s="657">
        <f t="shared" si="78"/>
        <v>0</v>
      </c>
      <c r="M38" s="656">
        <f t="shared" si="48"/>
        <v>523757</v>
      </c>
      <c r="N38" s="657">
        <f t="shared" si="79"/>
        <v>3.3333333333333335</v>
      </c>
      <c r="O38" s="656">
        <f t="shared" si="49"/>
        <v>537500</v>
      </c>
      <c r="P38" s="657">
        <f t="shared" si="80"/>
        <v>3.3333333333333335</v>
      </c>
      <c r="Q38" s="656">
        <f t="shared" si="50"/>
        <v>535000</v>
      </c>
      <c r="R38" s="657">
        <f t="shared" si="81"/>
        <v>3.3333333333333335</v>
      </c>
      <c r="S38" s="656">
        <f t="shared" si="51"/>
        <v>540000</v>
      </c>
      <c r="T38" s="657">
        <f t="shared" si="82"/>
        <v>3.3333333333333335</v>
      </c>
      <c r="U38" s="656">
        <f t="shared" si="52"/>
        <v>350000</v>
      </c>
      <c r="V38" s="657">
        <f t="shared" si="83"/>
        <v>0</v>
      </c>
      <c r="W38" s="656">
        <f t="shared" si="53"/>
        <v>627408</v>
      </c>
      <c r="X38" s="657">
        <f t="shared" si="84"/>
        <v>0</v>
      </c>
      <c r="Y38" s="656">
        <f t="shared" si="54"/>
        <v>498000</v>
      </c>
      <c r="Z38" s="657">
        <f t="shared" si="85"/>
        <v>0</v>
      </c>
      <c r="AA38" s="656">
        <f t="shared" si="55"/>
        <v>662500</v>
      </c>
      <c r="AB38" s="657">
        <f t="shared" si="86"/>
        <v>0</v>
      </c>
      <c r="AC38" s="656">
        <f t="shared" si="56"/>
        <v>580000</v>
      </c>
      <c r="AD38" s="657">
        <f t="shared" si="87"/>
        <v>3.3333333333333335</v>
      </c>
      <c r="AE38" s="656">
        <f t="shared" si="57"/>
        <v>650000</v>
      </c>
      <c r="AF38" s="657">
        <f t="shared" si="88"/>
        <v>0</v>
      </c>
      <c r="AH38" s="658"/>
      <c r="AI38" s="659"/>
      <c r="AJ38" s="659"/>
    </row>
    <row r="39" spans="1:36" s="650" customFormat="1" ht="21" customHeight="1">
      <c r="A39" s="654" t="s">
        <v>368</v>
      </c>
      <c r="B39" s="655">
        <f t="shared" si="73"/>
        <v>145492.69</v>
      </c>
      <c r="C39" s="656" t="str">
        <f t="shared" si="43"/>
        <v/>
      </c>
      <c r="D39" s="657" t="str">
        <f t="shared" si="74"/>
        <v/>
      </c>
      <c r="E39" s="656">
        <f t="shared" si="44"/>
        <v>393552</v>
      </c>
      <c r="F39" s="657">
        <f t="shared" si="75"/>
        <v>3.3333333333333335</v>
      </c>
      <c r="G39" s="656">
        <f t="shared" si="45"/>
        <v>240000</v>
      </c>
      <c r="H39" s="657">
        <f t="shared" si="76"/>
        <v>0</v>
      </c>
      <c r="I39" s="656" t="str">
        <f t="shared" si="46"/>
        <v/>
      </c>
      <c r="J39" s="657" t="str">
        <f t="shared" si="77"/>
        <v/>
      </c>
      <c r="K39" s="656">
        <f t="shared" si="47"/>
        <v>282200</v>
      </c>
      <c r="L39" s="657">
        <f t="shared" si="78"/>
        <v>0</v>
      </c>
      <c r="M39" s="656">
        <f t="shared" si="48"/>
        <v>218843</v>
      </c>
      <c r="N39" s="657">
        <f t="shared" si="79"/>
        <v>0</v>
      </c>
      <c r="O39" s="656">
        <f t="shared" si="49"/>
        <v>283800</v>
      </c>
      <c r="P39" s="657">
        <f t="shared" si="80"/>
        <v>0</v>
      </c>
      <c r="Q39" s="656">
        <f t="shared" si="50"/>
        <v>285000</v>
      </c>
      <c r="R39" s="657">
        <f t="shared" si="81"/>
        <v>0</v>
      </c>
      <c r="S39" s="656">
        <f t="shared" si="51"/>
        <v>290000</v>
      </c>
      <c r="T39" s="657">
        <f t="shared" si="82"/>
        <v>0</v>
      </c>
      <c r="U39" s="656">
        <f t="shared" si="52"/>
        <v>350000</v>
      </c>
      <c r="V39" s="657">
        <f t="shared" si="83"/>
        <v>3.3333333333333335</v>
      </c>
      <c r="W39" s="656">
        <f t="shared" si="53"/>
        <v>370841</v>
      </c>
      <c r="X39" s="657">
        <f t="shared" si="84"/>
        <v>3.3333333333333335</v>
      </c>
      <c r="Y39" s="656">
        <f t="shared" si="54"/>
        <v>387000</v>
      </c>
      <c r="Z39" s="657">
        <f t="shared" si="85"/>
        <v>3.3333333333333335</v>
      </c>
      <c r="AA39" s="656">
        <f t="shared" si="55"/>
        <v>716400</v>
      </c>
      <c r="AB39" s="657">
        <f t="shared" si="86"/>
        <v>0</v>
      </c>
      <c r="AC39" s="656">
        <f t="shared" si="56"/>
        <v>460000</v>
      </c>
      <c r="AD39" s="657">
        <f t="shared" si="87"/>
        <v>0</v>
      </c>
      <c r="AE39" s="656">
        <f t="shared" si="57"/>
        <v>650000</v>
      </c>
      <c r="AF39" s="657">
        <f t="shared" si="88"/>
        <v>0</v>
      </c>
      <c r="AH39" s="658"/>
      <c r="AI39" s="659"/>
      <c r="AJ39" s="659"/>
    </row>
    <row r="40" spans="1:36" s="650" customFormat="1" ht="21" customHeight="1">
      <c r="A40" s="654" t="s">
        <v>370</v>
      </c>
      <c r="B40" s="655">
        <f t="shared" si="73"/>
        <v>42867.96</v>
      </c>
      <c r="C40" s="656" t="str">
        <f t="shared" si="43"/>
        <v/>
      </c>
      <c r="D40" s="657" t="str">
        <f t="shared" si="74"/>
        <v/>
      </c>
      <c r="E40" s="656">
        <f t="shared" si="44"/>
        <v>278285</v>
      </c>
      <c r="F40" s="657">
        <f t="shared" si="75"/>
        <v>0</v>
      </c>
      <c r="G40" s="656">
        <f t="shared" si="45"/>
        <v>240000</v>
      </c>
      <c r="H40" s="657">
        <f t="shared" si="76"/>
        <v>3.3333333333333335</v>
      </c>
      <c r="I40" s="656" t="str">
        <f t="shared" si="46"/>
        <v/>
      </c>
      <c r="J40" s="657" t="str">
        <f t="shared" si="77"/>
        <v/>
      </c>
      <c r="K40" s="656">
        <f t="shared" si="47"/>
        <v>217850</v>
      </c>
      <c r="L40" s="657">
        <f t="shared" si="78"/>
        <v>3.3333333333333335</v>
      </c>
      <c r="M40" s="656">
        <f t="shared" si="48"/>
        <v>139245</v>
      </c>
      <c r="N40" s="657">
        <f t="shared" si="79"/>
        <v>0</v>
      </c>
      <c r="O40" s="656">
        <f t="shared" si="49"/>
        <v>222400</v>
      </c>
      <c r="P40" s="657">
        <f t="shared" si="80"/>
        <v>3.3333333333333335</v>
      </c>
      <c r="Q40" s="656">
        <f t="shared" si="50"/>
        <v>220000</v>
      </c>
      <c r="R40" s="657">
        <f t="shared" si="81"/>
        <v>3.3333333333333335</v>
      </c>
      <c r="S40" s="656">
        <f t="shared" si="51"/>
        <v>225000</v>
      </c>
      <c r="T40" s="657">
        <f t="shared" si="82"/>
        <v>3.3333333333333335</v>
      </c>
      <c r="U40" s="656">
        <f t="shared" si="52"/>
        <v>230000</v>
      </c>
      <c r="V40" s="657">
        <f t="shared" si="83"/>
        <v>3.3333333333333335</v>
      </c>
      <c r="W40" s="656">
        <f t="shared" si="53"/>
        <v>268107</v>
      </c>
      <c r="X40" s="657">
        <f t="shared" si="84"/>
        <v>0</v>
      </c>
      <c r="Y40" s="656">
        <f t="shared" si="54"/>
        <v>225000</v>
      </c>
      <c r="Z40" s="657">
        <f t="shared" si="85"/>
        <v>3.3333333333333335</v>
      </c>
      <c r="AA40" s="656">
        <f t="shared" si="55"/>
        <v>317300</v>
      </c>
      <c r="AB40" s="657">
        <f t="shared" si="86"/>
        <v>0</v>
      </c>
      <c r="AC40" s="656">
        <f t="shared" si="56"/>
        <v>190000</v>
      </c>
      <c r="AD40" s="657">
        <f t="shared" si="87"/>
        <v>0</v>
      </c>
      <c r="AE40" s="656">
        <f t="shared" si="57"/>
        <v>280000</v>
      </c>
      <c r="AF40" s="657">
        <f t="shared" si="88"/>
        <v>0</v>
      </c>
      <c r="AH40" s="658"/>
      <c r="AI40" s="659"/>
      <c r="AJ40" s="659"/>
    </row>
    <row r="41" spans="1:36" s="650" customFormat="1" ht="21" customHeight="1">
      <c r="A41" s="654" t="s">
        <v>372</v>
      </c>
      <c r="B41" s="655">
        <f t="shared" si="73"/>
        <v>102973.68</v>
      </c>
      <c r="C41" s="656" t="str">
        <f t="shared" si="43"/>
        <v/>
      </c>
      <c r="D41" s="657" t="str">
        <f t="shared" si="74"/>
        <v/>
      </c>
      <c r="E41" s="656">
        <f t="shared" si="44"/>
        <v>481880</v>
      </c>
      <c r="F41" s="657">
        <f t="shared" si="75"/>
        <v>3.3333333333333335</v>
      </c>
      <c r="G41" s="656">
        <f t="shared" si="45"/>
        <v>425000</v>
      </c>
      <c r="H41" s="657">
        <f t="shared" si="76"/>
        <v>3.3333333333333335</v>
      </c>
      <c r="I41" s="656" t="str">
        <f t="shared" si="46"/>
        <v/>
      </c>
      <c r="J41" s="657" t="str">
        <f t="shared" si="77"/>
        <v/>
      </c>
      <c r="K41" s="656">
        <f t="shared" si="47"/>
        <v>405950</v>
      </c>
      <c r="L41" s="657">
        <f t="shared" si="78"/>
        <v>0</v>
      </c>
      <c r="M41" s="656">
        <f t="shared" si="48"/>
        <v>490349</v>
      </c>
      <c r="N41" s="657">
        <f t="shared" si="79"/>
        <v>3.3333333333333335</v>
      </c>
      <c r="O41" s="656">
        <f t="shared" si="49"/>
        <v>416900</v>
      </c>
      <c r="P41" s="657">
        <f t="shared" si="80"/>
        <v>3.3333333333333335</v>
      </c>
      <c r="Q41" s="656">
        <f t="shared" si="50"/>
        <v>420000</v>
      </c>
      <c r="R41" s="657">
        <f t="shared" si="81"/>
        <v>3.3333333333333335</v>
      </c>
      <c r="S41" s="656">
        <f t="shared" si="51"/>
        <v>425000</v>
      </c>
      <c r="T41" s="657">
        <f t="shared" si="82"/>
        <v>3.3333333333333335</v>
      </c>
      <c r="U41" s="656">
        <f t="shared" si="52"/>
        <v>230000</v>
      </c>
      <c r="V41" s="657">
        <f t="shared" si="83"/>
        <v>0</v>
      </c>
      <c r="W41" s="656">
        <f t="shared" si="53"/>
        <v>672441</v>
      </c>
      <c r="X41" s="657">
        <f t="shared" si="84"/>
        <v>0</v>
      </c>
      <c r="Y41" s="656">
        <f t="shared" si="54"/>
        <v>498000</v>
      </c>
      <c r="Z41" s="657">
        <f t="shared" si="85"/>
        <v>3.3333333333333335</v>
      </c>
      <c r="AA41" s="656">
        <f t="shared" si="55"/>
        <v>588400</v>
      </c>
      <c r="AB41" s="657">
        <f t="shared" si="86"/>
        <v>0</v>
      </c>
      <c r="AC41" s="656">
        <f t="shared" si="56"/>
        <v>400000</v>
      </c>
      <c r="AD41" s="657">
        <f t="shared" si="87"/>
        <v>0</v>
      </c>
      <c r="AE41" s="656">
        <f t="shared" si="57"/>
        <v>550000</v>
      </c>
      <c r="AF41" s="657">
        <f t="shared" si="88"/>
        <v>0</v>
      </c>
      <c r="AH41" s="658"/>
      <c r="AI41" s="659"/>
      <c r="AJ41" s="659"/>
    </row>
    <row r="42" spans="1:36" s="650" customFormat="1" ht="21" customHeight="1">
      <c r="A42" s="654" t="s">
        <v>374</v>
      </c>
      <c r="B42" s="655">
        <f t="shared" si="73"/>
        <v>175483.22</v>
      </c>
      <c r="C42" s="656" t="str">
        <f t="shared" si="43"/>
        <v/>
      </c>
      <c r="D42" s="657" t="str">
        <f t="shared" si="74"/>
        <v/>
      </c>
      <c r="E42" s="656">
        <f t="shared" si="44"/>
        <v>678120</v>
      </c>
      <c r="F42" s="657">
        <f t="shared" si="75"/>
        <v>3.3333333333333335</v>
      </c>
      <c r="G42" s="656">
        <f t="shared" si="45"/>
        <v>280000</v>
      </c>
      <c r="H42" s="657">
        <f t="shared" si="76"/>
        <v>0</v>
      </c>
      <c r="I42" s="656" t="str">
        <f t="shared" si="46"/>
        <v/>
      </c>
      <c r="J42" s="657" t="str">
        <f t="shared" si="77"/>
        <v/>
      </c>
      <c r="K42" s="656">
        <f t="shared" si="47"/>
        <v>688150</v>
      </c>
      <c r="L42" s="657">
        <f t="shared" si="78"/>
        <v>3.3333333333333335</v>
      </c>
      <c r="M42" s="656">
        <f t="shared" si="48"/>
        <v>451343</v>
      </c>
      <c r="N42" s="657">
        <f t="shared" si="79"/>
        <v>0</v>
      </c>
      <c r="O42" s="656">
        <f t="shared" si="49"/>
        <v>693700</v>
      </c>
      <c r="P42" s="657">
        <f t="shared" si="80"/>
        <v>3.3333333333333335</v>
      </c>
      <c r="Q42" s="656">
        <f t="shared" si="50"/>
        <v>695000</v>
      </c>
      <c r="R42" s="657">
        <f t="shared" si="81"/>
        <v>3.3333333333333335</v>
      </c>
      <c r="S42" s="656">
        <f t="shared" si="51"/>
        <v>700000</v>
      </c>
      <c r="T42" s="657">
        <f t="shared" si="82"/>
        <v>3.3333333333333335</v>
      </c>
      <c r="U42" s="656">
        <f t="shared" si="52"/>
        <v>700000</v>
      </c>
      <c r="V42" s="657">
        <f t="shared" si="83"/>
        <v>3.3333333333333335</v>
      </c>
      <c r="W42" s="656">
        <f t="shared" si="53"/>
        <v>843324</v>
      </c>
      <c r="X42" s="657">
        <f t="shared" si="84"/>
        <v>0</v>
      </c>
      <c r="Y42" s="656">
        <f t="shared" si="54"/>
        <v>890000</v>
      </c>
      <c r="Z42" s="657">
        <f t="shared" si="85"/>
        <v>0</v>
      </c>
      <c r="AA42" s="656">
        <f t="shared" si="55"/>
        <v>883700</v>
      </c>
      <c r="AB42" s="657">
        <f t="shared" si="86"/>
        <v>0</v>
      </c>
      <c r="AC42" s="656">
        <f t="shared" si="56"/>
        <v>700000</v>
      </c>
      <c r="AD42" s="657">
        <f t="shared" si="87"/>
        <v>3.3333333333333335</v>
      </c>
      <c r="AE42" s="656">
        <f t="shared" si="57"/>
        <v>400000</v>
      </c>
      <c r="AF42" s="657">
        <f t="shared" si="88"/>
        <v>0</v>
      </c>
      <c r="AH42" s="658"/>
      <c r="AI42" s="659"/>
      <c r="AJ42" s="659"/>
    </row>
    <row r="43" spans="1:36" s="650" customFormat="1" ht="21" customHeight="1">
      <c r="A43" s="654" t="s">
        <v>376</v>
      </c>
      <c r="B43" s="655">
        <f t="shared" si="73"/>
        <v>195384.34</v>
      </c>
      <c r="C43" s="656" t="str">
        <f t="shared" si="43"/>
        <v/>
      </c>
      <c r="D43" s="657" t="str">
        <f t="shared" si="74"/>
        <v/>
      </c>
      <c r="E43" s="656">
        <f t="shared" si="44"/>
        <v>725956</v>
      </c>
      <c r="F43" s="657">
        <f t="shared" si="75"/>
        <v>3.3333333333333335</v>
      </c>
      <c r="G43" s="656">
        <f t="shared" si="45"/>
        <v>225000</v>
      </c>
      <c r="H43" s="657">
        <f t="shared" si="76"/>
        <v>0</v>
      </c>
      <c r="I43" s="656" t="str">
        <f t="shared" si="46"/>
        <v/>
      </c>
      <c r="J43" s="657" t="str">
        <f t="shared" si="77"/>
        <v/>
      </c>
      <c r="K43" s="656">
        <f t="shared" si="47"/>
        <v>663400</v>
      </c>
      <c r="L43" s="657">
        <f t="shared" si="78"/>
        <v>3.3333333333333335</v>
      </c>
      <c r="M43" s="656">
        <f t="shared" si="48"/>
        <v>630303</v>
      </c>
      <c r="N43" s="657">
        <f t="shared" si="79"/>
        <v>3.3333333333333335</v>
      </c>
      <c r="O43" s="656">
        <f t="shared" si="49"/>
        <v>668000</v>
      </c>
      <c r="P43" s="657">
        <f t="shared" si="80"/>
        <v>3.3333333333333335</v>
      </c>
      <c r="Q43" s="656">
        <f t="shared" si="50"/>
        <v>670000</v>
      </c>
      <c r="R43" s="657">
        <f t="shared" si="81"/>
        <v>3.3333333333333335</v>
      </c>
      <c r="S43" s="656">
        <f t="shared" si="51"/>
        <v>660000</v>
      </c>
      <c r="T43" s="657">
        <f t="shared" si="82"/>
        <v>3.3333333333333335</v>
      </c>
      <c r="U43" s="656">
        <f t="shared" si="52"/>
        <v>500000</v>
      </c>
      <c r="V43" s="657">
        <f t="shared" si="83"/>
        <v>0</v>
      </c>
      <c r="W43" s="656">
        <f t="shared" si="53"/>
        <v>1010539</v>
      </c>
      <c r="X43" s="657">
        <f t="shared" si="84"/>
        <v>0</v>
      </c>
      <c r="Y43" s="656">
        <f t="shared" si="54"/>
        <v>780000</v>
      </c>
      <c r="Z43" s="657">
        <f t="shared" si="85"/>
        <v>0</v>
      </c>
      <c r="AA43" s="656">
        <f t="shared" si="55"/>
        <v>850500</v>
      </c>
      <c r="AB43" s="657">
        <f t="shared" si="86"/>
        <v>0</v>
      </c>
      <c r="AC43" s="656">
        <f t="shared" si="56"/>
        <v>400000</v>
      </c>
      <c r="AD43" s="657">
        <f t="shared" si="87"/>
        <v>0</v>
      </c>
      <c r="AE43" s="656">
        <f t="shared" si="57"/>
        <v>450000</v>
      </c>
      <c r="AF43" s="657">
        <f t="shared" si="88"/>
        <v>0</v>
      </c>
      <c r="AH43" s="658"/>
      <c r="AI43" s="659"/>
      <c r="AJ43" s="659"/>
    </row>
    <row r="44" spans="1:36" s="650" customFormat="1" ht="21" customHeight="1">
      <c r="A44" s="654" t="s">
        <v>378</v>
      </c>
      <c r="B44" s="655">
        <f t="shared" ref="B44:B49" si="89">IF(A44="","",IF($K$4="Media aritmética",ROUND(AVERAGE(C44,E44,G44,I44,K44,M44,O44,Q44,S44,U44,W44,Y44,AA44,AC44,AE44),2),ROUND(_xlfn.STDEV.P(C44,E44,G44,I44,K44,M44,O44,Q44,S44,U44,W44,Y44,AA44,AC44,AE44),2)))</f>
        <v>194784.37</v>
      </c>
      <c r="C44" s="656" t="str">
        <f t="shared" si="43"/>
        <v/>
      </c>
      <c r="D44" s="657" t="str">
        <f>IF($A44="","",IF(C44="","",IF($K$4="Media aritmética",(C44&lt;=$B44)*($E$5/$B$4)+(C44&gt;$B44)*0,IF(AND(ROUND(AVERAGE($C44,$E44,$G44,$I44,$K44,$M44,$O44,$Q44,$S44,$U44,$W44,$Y44,$AA44,$AC44,$AE44),2)-$B44/2&lt;=C44,(ROUND(AVERAGE($C44,$E44,$G44,$I44,$K44,$M44,$O44,$Q44,$S44,$U44,$W44,$Y44,$AA44,$AC44,$AE44),2)+$B44/2&gt;=C44)),($E$5/$B$4),0))))</f>
        <v/>
      </c>
      <c r="E44" s="656">
        <f t="shared" si="44"/>
        <v>569120</v>
      </c>
      <c r="F44" s="657">
        <f>IF($A44="","",IF(E44="","",IF($K$4="Media aritmética",(E44&lt;=$B44)*($E$5/$B$4)+(E44&gt;$B44)*0,IF(AND(ROUND(AVERAGE($C44,$E44,$G44,$I44,$K44,$M44,$O44,$Q44,$S44,$U44,$W44,$Y44,$AA44,$AC44,$AE44),2)-$B44/2&lt;=E44,(ROUND(AVERAGE($C44,$E44,$G44,$I44,$K44,$M44,$O44,$Q44,$S44,$U44,$W44,$Y44,$AA44,$AC44,$AE44),2)+$B44/2&gt;=E44)),($E$5/$B$4),0))))</f>
        <v>3.3333333333333335</v>
      </c>
      <c r="G44" s="656">
        <f t="shared" si="45"/>
        <v>285000</v>
      </c>
      <c r="H44" s="657">
        <f t="shared" ref="H44:H49" si="90">IF($A44="","",IF(G44="","",IF($K$4="Media aritmética",(G44&lt;=$B44)*($E$5/$B$4)+(G44&gt;$B44)*0,IF(AND(ROUND(AVERAGE($C44,$E44,$G44,$I44,$K44,$M44,$O44,$Q44,$S44,$U44,$W44,$Y44,$AA44,$AC44,$AE44),2)-$B44/2&lt;=G44,(ROUND(AVERAGE($C44,$E44,$G44,$I44,$K44,$M44,$O44,$Q44,$S44,$U44,$W44,$Y44,$AA44,$AC44,$AE44),2)+$B44/2&gt;=G44)),($E$5/$B$4),0))))</f>
        <v>0</v>
      </c>
      <c r="I44" s="656" t="str">
        <f t="shared" si="46"/>
        <v/>
      </c>
      <c r="J44" s="657" t="str">
        <f t="shared" ref="J44:J49" si="91">IF($A44="","",IF(I44="","",IF($K$4="Media aritmética",(I44&lt;=$B44)*($E$5/$B$4)+(I44&gt;$B44)*0,IF(AND(ROUND(AVERAGE($C44,$E44,$G44,$I44,$K44,$M44,$O44,$Q44,$S44,$U44,$W44,$Y44,$AA44,$AC44,$AE44),2)-$B44/2&lt;=I44,(ROUND(AVERAGE($C44,$E44,$G44,$I44,$K44,$M44,$O44,$Q44,$S44,$U44,$W44,$Y44,$AA44,$AC44,$AE44),2)+$B44/2&gt;=I44)),($E$5/$B$4),0))))</f>
        <v/>
      </c>
      <c r="K44" s="656">
        <f t="shared" si="47"/>
        <v>688200</v>
      </c>
      <c r="L44" s="657">
        <f t="shared" ref="L44:L49" si="92">IF($A44="","",IF(K44="","",IF($K$4="Media aritmética",(K44&lt;=$B44)*($E$5/$B$4)+(K44&gt;$B44)*0,IF(AND(ROUND(AVERAGE($C44,$E44,$G44,$I44,$K44,$M44,$O44,$Q44,$S44,$U44,$W44,$Y44,$AA44,$AC44,$AE44),2)-$B44/2&lt;=K44,(ROUND(AVERAGE($C44,$E44,$G44,$I44,$K44,$M44,$O44,$Q44,$S44,$U44,$W44,$Y44,$AA44,$AC44,$AE44),2)+$B44/2&gt;=K44)),($E$5/$B$4),0))))</f>
        <v>3.3333333333333335</v>
      </c>
      <c r="M44" s="656">
        <f t="shared" si="48"/>
        <v>547545</v>
      </c>
      <c r="N44" s="657">
        <f t="shared" ref="N44:N49" si="93">IF($A44="","",IF(M44="","",IF($K$4="Media aritmética",(M44&lt;=$B44)*($E$5/$B$4)+(M44&gt;$B44)*0,IF(AND(ROUND(AVERAGE($C44,$E44,$G44,$I44,$K44,$M44,$O44,$Q44,$S44,$U44,$W44,$Y44,$AA44,$AC44,$AE44),2)-$B44/2&lt;=M44,(ROUND(AVERAGE($C44,$E44,$G44,$I44,$K44,$M44,$O44,$Q44,$S44,$U44,$W44,$Y44,$AA44,$AC44,$AE44),2)+$B44/2&gt;=M44)),($E$5/$B$4),0))))</f>
        <v>3.3333333333333335</v>
      </c>
      <c r="O44" s="656">
        <f t="shared" si="49"/>
        <v>693700</v>
      </c>
      <c r="P44" s="657">
        <f t="shared" ref="P44:P49" si="94">IF($A44="","",IF(O44="","",IF($K$4="Media aritmética",(O44&lt;=$B44)*($E$5/$B$4)+(O44&gt;$B44)*0,IF(AND(ROUND(AVERAGE($C44,$E44,$G44,$I44,$K44,$M44,$O44,$Q44,$S44,$U44,$W44,$Y44,$AA44,$AC44,$AE44),2)-$B44/2&lt;=O44,(ROUND(AVERAGE($C44,$E44,$G44,$I44,$K44,$M44,$O44,$Q44,$S44,$U44,$W44,$Y44,$AA44,$AC44,$AE44),2)+$B44/2&gt;=O44)),($E$5/$B$4),0))))</f>
        <v>3.3333333333333335</v>
      </c>
      <c r="Q44" s="656">
        <f t="shared" si="50"/>
        <v>695000</v>
      </c>
      <c r="R44" s="657">
        <f t="shared" ref="R44:R49" si="95">IF($A44="","",IF(Q44="","",IF($K$4="Media aritmética",(Q44&lt;=$B44)*($E$5/$B$4)+(Q44&gt;$B44)*0,IF(AND(ROUND(AVERAGE($C44,$E44,$G44,$I44,$K44,$M44,$O44,$Q44,$S44,$U44,$W44,$Y44,$AA44,$AC44,$AE44),2)-$B44/2&lt;=Q44,(ROUND(AVERAGE($C44,$E44,$G44,$I44,$K44,$M44,$O44,$Q44,$S44,$U44,$W44,$Y44,$AA44,$AC44,$AE44),2)+$B44/2&gt;=Q44)),($E$5/$B$4),0))))</f>
        <v>3.3333333333333335</v>
      </c>
      <c r="S44" s="656">
        <f t="shared" si="51"/>
        <v>700000</v>
      </c>
      <c r="T44" s="657">
        <f t="shared" ref="T44:T49" si="96">IF($A44="","",IF(S44="","",IF($K$4="Media aritmética",(S44&lt;=$B44)*($E$5/$B$4)+(S44&gt;$B44)*0,IF(AND(ROUND(AVERAGE($C44,$E44,$G44,$I44,$K44,$M44,$O44,$Q44,$S44,$U44,$W44,$Y44,$AA44,$AC44,$AE44),2)-$B44/2&lt;=S44,(ROUND(AVERAGE($C44,$E44,$G44,$I44,$K44,$M44,$O44,$Q44,$S44,$U44,$W44,$Y44,$AA44,$AC44,$AE44),2)+$B44/2&gt;=S44)),($E$5/$B$4),0))))</f>
        <v>3.3333333333333335</v>
      </c>
      <c r="U44" s="656">
        <f t="shared" si="52"/>
        <v>240000</v>
      </c>
      <c r="V44" s="657">
        <f t="shared" ref="V44:V49" si="97">IF($A44="","",IF(U44="","",IF($K$4="Media aritmética",(U44&lt;=$B44)*($E$5/$B$4)+(U44&gt;$B44)*0,IF(AND(ROUND(AVERAGE($C44,$E44,$G44,$I44,$K44,$M44,$O44,$Q44,$S44,$U44,$W44,$Y44,$AA44,$AC44,$AE44),2)-$B44/2&lt;=U44,(ROUND(AVERAGE($C44,$E44,$G44,$I44,$K44,$M44,$O44,$Q44,$S44,$U44,$W44,$Y44,$AA44,$AC44,$AE44),2)+$B44/2&gt;=U44)),($E$5/$B$4),0))))</f>
        <v>0</v>
      </c>
      <c r="W44" s="656">
        <f t="shared" si="53"/>
        <v>843324</v>
      </c>
      <c r="X44" s="657">
        <f t="shared" ref="X44:X49" si="98">IF($A44="","",IF(W44="","",IF($K$4="Media aritmética",(W44&lt;=$B44)*($E$5/$B$4)+(W44&gt;$B44)*0,IF(AND(ROUND(AVERAGE($C44,$E44,$G44,$I44,$K44,$M44,$O44,$Q44,$S44,$U44,$W44,$Y44,$AA44,$AC44,$AE44),2)-$B44/2&lt;=W44,(ROUND(AVERAGE($C44,$E44,$G44,$I44,$K44,$M44,$O44,$Q44,$S44,$U44,$W44,$Y44,$AA44,$AC44,$AE44),2)+$B44/2&gt;=W44)),($E$5/$B$4),0))))</f>
        <v>0</v>
      </c>
      <c r="Y44" s="656">
        <f t="shared" si="54"/>
        <v>820000</v>
      </c>
      <c r="Z44" s="657">
        <f t="shared" ref="Z44:Z49" si="99">IF($A44="","",IF(Y44="","",IF($K$4="Media aritmética",(Y44&lt;=$B44)*($E$5/$B$4)+(Y44&gt;$B44)*0,IF(AND(ROUND(AVERAGE($C44,$E44,$G44,$I44,$K44,$M44,$O44,$Q44,$S44,$U44,$W44,$Y44,$AA44,$AC44,$AE44),2)-$B44/2&lt;=Y44,(ROUND(AVERAGE($C44,$E44,$G44,$I44,$K44,$M44,$O44,$Q44,$S44,$U44,$W44,$Y44,$AA44,$AC44,$AE44),2)+$B44/2&gt;=Y44)),($E$5/$B$4),0))))</f>
        <v>0</v>
      </c>
      <c r="AA44" s="656">
        <f t="shared" si="55"/>
        <v>882100</v>
      </c>
      <c r="AB44" s="657">
        <f t="shared" ref="AB44:AB49" si="100">IF($A44="","",IF(AA44="","",IF($K$4="Media aritmética",(AA44&lt;=$B44)*($E$5/$B$4)+(AA44&gt;$B44)*0,IF(AND(ROUND(AVERAGE($C44,$E44,$G44,$I44,$K44,$M44,$O44,$Q44,$S44,$U44,$W44,$Y44,$AA44,$AC44,$AE44),2)-$B44/2&lt;=AA44,(ROUND(AVERAGE($C44,$E44,$G44,$I44,$K44,$M44,$O44,$Q44,$S44,$U44,$W44,$Y44,$AA44,$AC44,$AE44),2)+$B44/2&gt;=AA44)),($E$5/$B$4),0))))</f>
        <v>0</v>
      </c>
      <c r="AC44" s="656">
        <f t="shared" si="56"/>
        <v>600000</v>
      </c>
      <c r="AD44" s="657">
        <f t="shared" ref="AD44:AD49" si="101">IF($A44="","",IF(AC44="","",IF($K$4="Media aritmética",(AC44&lt;=$B44)*($E$5/$B$4)+(AC44&gt;$B44)*0,IF(AND(ROUND(AVERAGE($C44,$E44,$G44,$I44,$K44,$M44,$O44,$Q44,$S44,$U44,$W44,$Y44,$AA44,$AC44,$AE44),2)-$B44/2&lt;=AC44,(ROUND(AVERAGE($C44,$E44,$G44,$I44,$K44,$M44,$O44,$Q44,$S44,$U44,$W44,$Y44,$AA44,$AC44,$AE44),2)+$B44/2&gt;=AC44)),($E$5/$B$4),0))))</f>
        <v>3.3333333333333335</v>
      </c>
      <c r="AE44" s="656">
        <f t="shared" si="57"/>
        <v>400000</v>
      </c>
      <c r="AF44" s="657">
        <f t="shared" ref="AF44:AF49" si="102">IF($A44="","",IF(AE44="","",IF($K$4="Media aritmética",(AE44&lt;=$B44)*($E$5/$B$4)+(AE44&gt;$B44)*0,IF(AND(ROUND(AVERAGE($C44,$E44,$G44,$I44,$K44,$M44,$O44,$Q44,$S44,$U44,$W44,$Y44,$AA44,$AC44,$AE44),2)-$B44/2&lt;=AE44,(ROUND(AVERAGE($C44,$E44,$G44,$I44,$K44,$M44,$O44,$Q44,$S44,$U44,$W44,$Y44,$AA44,$AC44,$AE44),2)+$B44/2&gt;=AE44)),($E$5/$B$4),0))))</f>
        <v>0</v>
      </c>
      <c r="AH44" s="658"/>
      <c r="AI44" s="659"/>
      <c r="AJ44" s="659"/>
    </row>
    <row r="45" spans="1:36" s="650" customFormat="1" ht="21" customHeight="1">
      <c r="A45" s="654" t="s">
        <v>380</v>
      </c>
      <c r="B45" s="655">
        <f t="shared" si="89"/>
        <v>56738.879999999997</v>
      </c>
      <c r="C45" s="656" t="str">
        <f t="shared" si="43"/>
        <v/>
      </c>
      <c r="D45" s="657" t="str">
        <f t="shared" ref="D45:F49" si="103">IF($A45="","",IF(C45="","",IF($K$4="Media aritmética",(C45&lt;=$B45)*($E$5/$B$4)+(C45&gt;$B45)*0,IF(AND(ROUND(AVERAGE($C45,$E45,$G45,$I45,$K45,$M45,$O45,$Q45,$S45,$U45,$W45,$Y45,$AA45,$AC45,$AE45),2)-$B45/2&lt;=C45,(ROUND(AVERAGE($C45,$E45,$G45,$I45,$K45,$M45,$O45,$Q45,$S45,$U45,$W45,$Y45,$AA45,$AC45,$AE45),2)+$B45/2&gt;=C45)),($E$5/$B$4),0))))</f>
        <v/>
      </c>
      <c r="E45" s="656">
        <f t="shared" si="44"/>
        <v>295126</v>
      </c>
      <c r="F45" s="657">
        <f t="shared" si="103"/>
        <v>0</v>
      </c>
      <c r="G45" s="656">
        <f t="shared" si="45"/>
        <v>185000</v>
      </c>
      <c r="H45" s="657">
        <f t="shared" si="90"/>
        <v>0</v>
      </c>
      <c r="I45" s="656" t="str">
        <f t="shared" si="46"/>
        <v/>
      </c>
      <c r="J45" s="657" t="str">
        <f t="shared" si="91"/>
        <v/>
      </c>
      <c r="K45" s="656">
        <f t="shared" si="47"/>
        <v>183200</v>
      </c>
      <c r="L45" s="657">
        <f t="shared" si="92"/>
        <v>0</v>
      </c>
      <c r="M45" s="656">
        <f t="shared" si="48"/>
        <v>136764</v>
      </c>
      <c r="N45" s="657">
        <f t="shared" si="93"/>
        <v>0</v>
      </c>
      <c r="O45" s="656">
        <f t="shared" si="49"/>
        <v>187000</v>
      </c>
      <c r="P45" s="657">
        <f t="shared" si="94"/>
        <v>0</v>
      </c>
      <c r="Q45" s="656">
        <f t="shared" si="50"/>
        <v>185000</v>
      </c>
      <c r="R45" s="657">
        <f t="shared" si="95"/>
        <v>0</v>
      </c>
      <c r="S45" s="656">
        <f t="shared" si="51"/>
        <v>180000</v>
      </c>
      <c r="T45" s="657">
        <f t="shared" si="96"/>
        <v>0</v>
      </c>
      <c r="U45" s="656">
        <f t="shared" si="52"/>
        <v>255000</v>
      </c>
      <c r="V45" s="657">
        <f t="shared" si="97"/>
        <v>0</v>
      </c>
      <c r="W45" s="656">
        <f t="shared" si="53"/>
        <v>271394</v>
      </c>
      <c r="X45" s="657">
        <f t="shared" si="98"/>
        <v>0</v>
      </c>
      <c r="Y45" s="656">
        <f t="shared" si="54"/>
        <v>225000</v>
      </c>
      <c r="Z45" s="657">
        <f t="shared" si="99"/>
        <v>3.3333333333333335</v>
      </c>
      <c r="AA45" s="656">
        <f t="shared" si="55"/>
        <v>198700</v>
      </c>
      <c r="AB45" s="657">
        <f t="shared" si="100"/>
        <v>3.3333333333333335</v>
      </c>
      <c r="AC45" s="656">
        <f t="shared" si="56"/>
        <v>180000</v>
      </c>
      <c r="AD45" s="657">
        <f t="shared" si="101"/>
        <v>0</v>
      </c>
      <c r="AE45" s="656">
        <f t="shared" si="57"/>
        <v>350000</v>
      </c>
      <c r="AF45" s="657">
        <f t="shared" si="102"/>
        <v>0</v>
      </c>
      <c r="AH45" s="658"/>
      <c r="AI45" s="659"/>
      <c r="AJ45" s="659"/>
    </row>
    <row r="46" spans="1:36" s="650" customFormat="1" ht="21" customHeight="1">
      <c r="A46" s="654" t="s">
        <v>388</v>
      </c>
      <c r="B46" s="655">
        <f t="shared" si="89"/>
        <v>13851.66</v>
      </c>
      <c r="C46" s="656" t="str">
        <f t="shared" si="43"/>
        <v/>
      </c>
      <c r="D46" s="657" t="str">
        <f t="shared" si="103"/>
        <v/>
      </c>
      <c r="E46" s="656">
        <f t="shared" si="44"/>
        <v>59035</v>
      </c>
      <c r="F46" s="657">
        <f t="shared" si="103"/>
        <v>0</v>
      </c>
      <c r="G46" s="656">
        <f t="shared" si="45"/>
        <v>42000</v>
      </c>
      <c r="H46" s="657">
        <f t="shared" si="90"/>
        <v>3.3333333333333335</v>
      </c>
      <c r="I46" s="656" t="str">
        <f t="shared" si="46"/>
        <v/>
      </c>
      <c r="J46" s="657" t="str">
        <f t="shared" si="91"/>
        <v/>
      </c>
      <c r="K46" s="656">
        <f t="shared" si="47"/>
        <v>35250</v>
      </c>
      <c r="L46" s="657">
        <f t="shared" si="92"/>
        <v>3.3333333333333335</v>
      </c>
      <c r="M46" s="656">
        <f t="shared" si="48"/>
        <v>36540</v>
      </c>
      <c r="N46" s="657">
        <f t="shared" si="93"/>
        <v>3.3333333333333335</v>
      </c>
      <c r="O46" s="656">
        <f t="shared" si="49"/>
        <v>36000</v>
      </c>
      <c r="P46" s="657">
        <f t="shared" si="94"/>
        <v>3.3333333333333335</v>
      </c>
      <c r="Q46" s="656">
        <f t="shared" si="50"/>
        <v>35600</v>
      </c>
      <c r="R46" s="657">
        <f t="shared" si="95"/>
        <v>3.3333333333333335</v>
      </c>
      <c r="S46" s="656">
        <f t="shared" si="51"/>
        <v>36000</v>
      </c>
      <c r="T46" s="657">
        <f t="shared" si="96"/>
        <v>3.3333333333333335</v>
      </c>
      <c r="U46" s="656">
        <f t="shared" si="52"/>
        <v>70000</v>
      </c>
      <c r="V46" s="657">
        <f t="shared" si="97"/>
        <v>0</v>
      </c>
      <c r="W46" s="656">
        <f t="shared" si="53"/>
        <v>63617</v>
      </c>
      <c r="X46" s="657">
        <f t="shared" si="98"/>
        <v>0</v>
      </c>
      <c r="Y46" s="656">
        <f t="shared" si="54"/>
        <v>32000</v>
      </c>
      <c r="Z46" s="657">
        <f t="shared" si="99"/>
        <v>0</v>
      </c>
      <c r="AA46" s="656">
        <f t="shared" si="55"/>
        <v>25400</v>
      </c>
      <c r="AB46" s="657">
        <f t="shared" si="100"/>
        <v>0</v>
      </c>
      <c r="AC46" s="656">
        <f t="shared" si="56"/>
        <v>23000</v>
      </c>
      <c r="AD46" s="657">
        <f t="shared" si="101"/>
        <v>0</v>
      </c>
      <c r="AE46" s="656">
        <f t="shared" si="57"/>
        <v>35000</v>
      </c>
      <c r="AF46" s="657">
        <f t="shared" si="102"/>
        <v>3.3333333333333335</v>
      </c>
      <c r="AH46" s="658"/>
      <c r="AI46" s="659"/>
      <c r="AJ46" s="659"/>
    </row>
    <row r="47" spans="1:36" s="650" customFormat="1" ht="21" customHeight="1">
      <c r="A47" s="654" t="s">
        <v>392</v>
      </c>
      <c r="B47" s="655">
        <f t="shared" si="89"/>
        <v>9695.77</v>
      </c>
      <c r="C47" s="656" t="str">
        <f t="shared" si="43"/>
        <v/>
      </c>
      <c r="D47" s="657" t="str">
        <f t="shared" si="103"/>
        <v/>
      </c>
      <c r="E47" s="656">
        <f t="shared" si="44"/>
        <v>37709</v>
      </c>
      <c r="F47" s="657">
        <f t="shared" si="103"/>
        <v>0</v>
      </c>
      <c r="G47" s="656">
        <f t="shared" si="45"/>
        <v>28000</v>
      </c>
      <c r="H47" s="657">
        <f t="shared" si="90"/>
        <v>3.3333333333333335</v>
      </c>
      <c r="I47" s="656" t="str">
        <f t="shared" si="46"/>
        <v/>
      </c>
      <c r="J47" s="657" t="str">
        <f t="shared" si="91"/>
        <v/>
      </c>
      <c r="K47" s="656">
        <f t="shared" si="47"/>
        <v>20800</v>
      </c>
      <c r="L47" s="657">
        <f t="shared" si="92"/>
        <v>0</v>
      </c>
      <c r="M47" s="656">
        <f t="shared" si="48"/>
        <v>19152</v>
      </c>
      <c r="N47" s="657">
        <f t="shared" si="93"/>
        <v>0</v>
      </c>
      <c r="O47" s="656">
        <f t="shared" si="49"/>
        <v>20800</v>
      </c>
      <c r="P47" s="657">
        <f t="shared" si="94"/>
        <v>0</v>
      </c>
      <c r="Q47" s="656">
        <f t="shared" si="50"/>
        <v>22000</v>
      </c>
      <c r="R47" s="657">
        <f t="shared" si="95"/>
        <v>3.3333333333333335</v>
      </c>
      <c r="S47" s="656">
        <f t="shared" si="51"/>
        <v>21000</v>
      </c>
      <c r="T47" s="657">
        <f t="shared" si="96"/>
        <v>0</v>
      </c>
      <c r="U47" s="656">
        <f t="shared" si="52"/>
        <v>55000</v>
      </c>
      <c r="V47" s="657">
        <f t="shared" si="97"/>
        <v>0</v>
      </c>
      <c r="W47" s="656">
        <f t="shared" si="53"/>
        <v>29911</v>
      </c>
      <c r="X47" s="657">
        <f t="shared" si="98"/>
        <v>3.3333333333333335</v>
      </c>
      <c r="Y47" s="656">
        <f t="shared" si="54"/>
        <v>23500</v>
      </c>
      <c r="Z47" s="657">
        <f t="shared" si="99"/>
        <v>3.3333333333333335</v>
      </c>
      <c r="AA47" s="656">
        <f t="shared" si="55"/>
        <v>20700</v>
      </c>
      <c r="AB47" s="657">
        <f t="shared" si="100"/>
        <v>0</v>
      </c>
      <c r="AC47" s="656">
        <f t="shared" si="56"/>
        <v>19000</v>
      </c>
      <c r="AD47" s="657">
        <f t="shared" si="101"/>
        <v>0</v>
      </c>
      <c r="AE47" s="656">
        <f t="shared" si="57"/>
        <v>25000</v>
      </c>
      <c r="AF47" s="657">
        <f t="shared" si="102"/>
        <v>3.3333333333333335</v>
      </c>
      <c r="AH47" s="658"/>
      <c r="AI47" s="659"/>
      <c r="AJ47" s="659"/>
    </row>
    <row r="48" spans="1:36" s="650" customFormat="1" ht="21" customHeight="1">
      <c r="A48" s="654" t="s">
        <v>394</v>
      </c>
      <c r="B48" s="655">
        <f t="shared" si="89"/>
        <v>15670.52</v>
      </c>
      <c r="C48" s="656" t="str">
        <f t="shared" si="43"/>
        <v/>
      </c>
      <c r="D48" s="657" t="str">
        <f t="shared" si="103"/>
        <v/>
      </c>
      <c r="E48" s="656">
        <f t="shared" si="44"/>
        <v>95356</v>
      </c>
      <c r="F48" s="657">
        <f t="shared" si="103"/>
        <v>0</v>
      </c>
      <c r="G48" s="656">
        <f t="shared" si="45"/>
        <v>77000</v>
      </c>
      <c r="H48" s="657">
        <f t="shared" si="90"/>
        <v>3.3333333333333335</v>
      </c>
      <c r="I48" s="656" t="str">
        <f t="shared" si="46"/>
        <v/>
      </c>
      <c r="J48" s="657" t="str">
        <f t="shared" si="91"/>
        <v/>
      </c>
      <c r="K48" s="656">
        <f t="shared" si="47"/>
        <v>79250</v>
      </c>
      <c r="L48" s="657">
        <f t="shared" si="92"/>
        <v>3.3333333333333335</v>
      </c>
      <c r="M48" s="656">
        <f t="shared" si="48"/>
        <v>92400</v>
      </c>
      <c r="N48" s="657">
        <f t="shared" si="93"/>
        <v>0</v>
      </c>
      <c r="O48" s="656">
        <f t="shared" si="49"/>
        <v>72200</v>
      </c>
      <c r="P48" s="657">
        <f t="shared" si="94"/>
        <v>3.3333333333333335</v>
      </c>
      <c r="Q48" s="656">
        <f t="shared" si="50"/>
        <v>70000</v>
      </c>
      <c r="R48" s="657">
        <f t="shared" si="95"/>
        <v>3.3333333333333335</v>
      </c>
      <c r="S48" s="656">
        <f t="shared" si="51"/>
        <v>75000</v>
      </c>
      <c r="T48" s="657">
        <f t="shared" si="96"/>
        <v>3.3333333333333335</v>
      </c>
      <c r="U48" s="656">
        <f t="shared" si="52"/>
        <v>70000</v>
      </c>
      <c r="V48" s="657">
        <f t="shared" si="97"/>
        <v>3.3333333333333335</v>
      </c>
      <c r="W48" s="656">
        <f t="shared" si="53"/>
        <v>96519</v>
      </c>
      <c r="X48" s="657">
        <f t="shared" si="98"/>
        <v>0</v>
      </c>
      <c r="Y48" s="656">
        <f t="shared" si="54"/>
        <v>86000</v>
      </c>
      <c r="Z48" s="657">
        <f t="shared" si="99"/>
        <v>0</v>
      </c>
      <c r="AA48" s="656">
        <f t="shared" si="55"/>
        <v>68400</v>
      </c>
      <c r="AB48" s="657">
        <f t="shared" si="100"/>
        <v>3.3333333333333335</v>
      </c>
      <c r="AC48" s="656">
        <f t="shared" si="56"/>
        <v>62000</v>
      </c>
      <c r="AD48" s="657">
        <f t="shared" si="101"/>
        <v>0</v>
      </c>
      <c r="AE48" s="656">
        <f t="shared" si="57"/>
        <v>35000</v>
      </c>
      <c r="AF48" s="657">
        <f t="shared" si="102"/>
        <v>0</v>
      </c>
      <c r="AH48" s="658"/>
      <c r="AI48" s="659"/>
      <c r="AJ48" s="659"/>
    </row>
    <row r="49" spans="1:36" s="650" customFormat="1" ht="21" customHeight="1">
      <c r="A49" s="654" t="s">
        <v>421</v>
      </c>
      <c r="B49" s="655">
        <f t="shared" si="89"/>
        <v>166471.35999999999</v>
      </c>
      <c r="C49" s="656" t="str">
        <f t="shared" si="43"/>
        <v/>
      </c>
      <c r="D49" s="657" t="str">
        <f t="shared" si="103"/>
        <v/>
      </c>
      <c r="E49" s="656">
        <f t="shared" si="44"/>
        <v>195940</v>
      </c>
      <c r="F49" s="657">
        <f t="shared" si="103"/>
        <v>0</v>
      </c>
      <c r="G49" s="656">
        <f t="shared" si="45"/>
        <v>95000</v>
      </c>
      <c r="H49" s="657">
        <f t="shared" si="90"/>
        <v>0</v>
      </c>
      <c r="I49" s="656" t="str">
        <f t="shared" si="46"/>
        <v/>
      </c>
      <c r="J49" s="657" t="str">
        <f t="shared" si="91"/>
        <v/>
      </c>
      <c r="K49" s="656">
        <f t="shared" si="47"/>
        <v>650000</v>
      </c>
      <c r="L49" s="657">
        <f t="shared" si="92"/>
        <v>0</v>
      </c>
      <c r="M49" s="656">
        <f t="shared" si="48"/>
        <v>180600</v>
      </c>
      <c r="N49" s="657">
        <f t="shared" si="93"/>
        <v>0</v>
      </c>
      <c r="O49" s="656">
        <f t="shared" si="49"/>
        <v>545700</v>
      </c>
      <c r="P49" s="657">
        <f t="shared" si="94"/>
        <v>0</v>
      </c>
      <c r="Q49" s="656">
        <f t="shared" si="50"/>
        <v>548000</v>
      </c>
      <c r="R49" s="657">
        <f t="shared" si="95"/>
        <v>0</v>
      </c>
      <c r="S49" s="656">
        <f t="shared" si="51"/>
        <v>545000</v>
      </c>
      <c r="T49" s="657">
        <f t="shared" si="96"/>
        <v>0</v>
      </c>
      <c r="U49" s="656">
        <f t="shared" si="52"/>
        <v>319000</v>
      </c>
      <c r="V49" s="657">
        <f t="shared" si="97"/>
        <v>3.3333333333333335</v>
      </c>
      <c r="W49" s="656">
        <f t="shared" si="53"/>
        <v>281348</v>
      </c>
      <c r="X49" s="657">
        <f t="shared" si="98"/>
        <v>3.3333333333333335</v>
      </c>
      <c r="Y49" s="656">
        <f t="shared" si="54"/>
        <v>215000</v>
      </c>
      <c r="Z49" s="657">
        <f t="shared" si="99"/>
        <v>0</v>
      </c>
      <c r="AA49" s="656">
        <f t="shared" si="55"/>
        <v>384000</v>
      </c>
      <c r="AB49" s="657">
        <f t="shared" si="100"/>
        <v>3.3333333333333335</v>
      </c>
      <c r="AC49" s="656">
        <f t="shared" si="56"/>
        <v>250000</v>
      </c>
      <c r="AD49" s="657">
        <f t="shared" si="101"/>
        <v>0</v>
      </c>
      <c r="AE49" s="656">
        <f t="shared" si="57"/>
        <v>400000</v>
      </c>
      <c r="AF49" s="657">
        <f t="shared" si="102"/>
        <v>3.3333333333333335</v>
      </c>
      <c r="AH49" s="658"/>
      <c r="AI49" s="659"/>
      <c r="AJ49" s="659"/>
    </row>
    <row r="50" spans="1:36" ht="21" customHeight="1">
      <c r="B50" s="639" t="str">
        <f>IF(A50="","",IF($K$4="Media aritmética",AVERAGE(C50,E50,G50,I50,K50,M50,O50,Q50,S50,U50,W50,Y50,AA50,AC50,AE50),_xlfn.STDEV.P(C50,E50,G50,I50,K50,M50,O50,Q50,S50,U50,W50,Y50,AA50,AC50,AE50)))</f>
        <v/>
      </c>
    </row>
    <row r="51" spans="1:36" ht="21.75" customHeight="1">
      <c r="A51" s="660" t="s">
        <v>90</v>
      </c>
      <c r="B51" s="660"/>
      <c r="C51" s="660"/>
      <c r="D51" s="660"/>
      <c r="E51" s="660"/>
      <c r="F51" s="660"/>
      <c r="G51" s="660"/>
      <c r="H51" s="660"/>
      <c r="I51" s="660"/>
      <c r="J51" s="660"/>
      <c r="K51" s="660"/>
      <c r="L51" s="660"/>
      <c r="M51" s="660"/>
      <c r="N51" s="660"/>
      <c r="O51" s="660"/>
      <c r="P51" s="660"/>
      <c r="Q51" s="660"/>
      <c r="R51" s="660"/>
      <c r="S51" s="660"/>
      <c r="T51" s="660"/>
      <c r="U51" s="660"/>
      <c r="V51" s="660"/>
      <c r="W51" s="660"/>
      <c r="X51" s="660"/>
      <c r="Y51" s="660"/>
      <c r="Z51" s="660"/>
      <c r="AA51" s="660"/>
      <c r="AB51" s="660"/>
      <c r="AC51" s="660"/>
      <c r="AD51" s="660"/>
      <c r="AE51" s="660"/>
      <c r="AF51" s="660"/>
    </row>
    <row r="52" spans="1:36" s="650" customFormat="1" ht="21" customHeight="1">
      <c r="A52" s="661" t="s">
        <v>166</v>
      </c>
      <c r="B52" s="662">
        <f t="shared" ref="B52:B70" si="104">IF(A52="","",IF($K$4="Media aritmética",ROUND(AVERAGE(C52,E52,G52,I52,K52,M52,O52,Q52,S52,U52,W52,Y52,AA52,AC52,AE52),2),ROUND(_xlfn.STDEV.P(C52,E52,G52,I52,K52,M52,O52,Q52,S52,U52,W52,Y52,AA52,AC52,AE52),2)))</f>
        <v>15397.42</v>
      </c>
      <c r="C52" s="656" t="str">
        <f t="shared" ref="C52:C83" si="105">IF($C$8="Habilitado",IF($A52="","",ROUND(VLOOKUP($A52,OFERENTE_1,6,FALSE),2)),"")</f>
        <v/>
      </c>
      <c r="D52" s="657" t="str">
        <f t="shared" ref="D52:F97" si="106">IF($A52="","",IF(C52="","",IF($K$4="Media aritmética",(C52&lt;=$B52)*($G$5/$B$5)+(C52&gt;$B52)*0,IF(AND(ROUND(AVERAGE($C52,$E52,$G52,$I52,$K52,$M52,$O52,$Q52,$S52,$U52,$W52,$Y52,$AA52,$AC52,$AE52),2)-$B52/2&lt;=C52,(ROUND(AVERAGE($C52,$E52,$G52,$I52,$K52,$M52,$O52,$Q52,$S52,$U52,$W52,$Y52,$AA52,$AC52,$AE52),2)+$B52/2&gt;=C52)),($G$5/$B$5),0))))</f>
        <v/>
      </c>
      <c r="E52" s="656">
        <f t="shared" ref="E52:E83" si="107">IF($E$8="Habilitado",IF($A52="","",ROUND(VLOOKUP($A52,OFERENTE_2,6,FALSE),2)),"")</f>
        <v>37997</v>
      </c>
      <c r="F52" s="657">
        <f t="shared" si="106"/>
        <v>1.4285714285714286</v>
      </c>
      <c r="G52" s="656">
        <f t="shared" ref="G52:G83" si="108">IF($G$8="Habilitado",IF($A52="","",ROUND(VLOOKUP($A52,OFERENTE_3,6,FALSE),2)),"")</f>
        <v>25000</v>
      </c>
      <c r="H52" s="657">
        <f t="shared" ref="H52:H74" si="109">IF($A52="","",IF(G52="","",IF($K$4="Media aritmética",(G52&lt;=$B52)*($G$5/$B$5)+(G52&gt;$B52)*0,IF(AND(ROUND(AVERAGE($C52,$E52,$G52,$I52,$K52,$M52,$O52,$Q52,$S52,$U52,$W52,$Y52,$AA52,$AC52,$AE52),2)-$B52/2&lt;=G52,(ROUND(AVERAGE($C52,$E52,$G52,$I52,$K52,$M52,$O52,$Q52,$S52,$U52,$W52,$Y52,$AA52,$AC52,$AE52),2)+$B52/2&gt;=G52)),($G$5/$B$5),0))))</f>
        <v>1.4285714285714286</v>
      </c>
      <c r="I52" s="656" t="str">
        <f t="shared" ref="I52:I83" si="110">IF($I$8="Habilitado",IF($A52="","",ROUND(VLOOKUP($A52,OFERENTE_4,6,FALSE),2)),"")</f>
        <v/>
      </c>
      <c r="J52" s="657" t="str">
        <f t="shared" ref="J52:J74" si="111">IF($A52="","",IF(I52="","",IF($K$4="Media aritmética",(I52&lt;=$B52)*($G$5/$B$5)+(I52&gt;$B52)*0,IF(AND(ROUND(AVERAGE($C52,$E52,$G52,$I52,$K52,$M52,$O52,$Q52,$S52,$U52,$W52,$Y52,$AA52,$AC52,$AE52),2)-$B52/2&lt;=I52,(ROUND(AVERAGE($C52,$E52,$G52,$I52,$K52,$M52,$O52,$Q52,$S52,$U52,$W52,$Y52,$AA52,$AC52,$AE52),2)+$B52/2&gt;=I52)),($G$5/$B$5),0))))</f>
        <v/>
      </c>
      <c r="K52" s="656">
        <f t="shared" ref="K52:K83" si="112">IF($K$8="Habilitado",IF($A52="","",ROUND(VLOOKUP($A52,OFERENTE_5,6,FALSE),2)),"")</f>
        <v>27750</v>
      </c>
      <c r="L52" s="657">
        <f t="shared" ref="L52:L74" si="113">IF($A52="","",IF(K52="","",IF($K$4="Media aritmética",(K52&lt;=$B52)*($G$5/$B$5)+(K52&gt;$B52)*0,IF(AND(ROUND(AVERAGE($C52,$E52,$G52,$I52,$K52,$M52,$O52,$Q52,$S52,$U52,$W52,$Y52,$AA52,$AC52,$AE52),2)-$B52/2&lt;=K52,(ROUND(AVERAGE($C52,$E52,$G52,$I52,$K52,$M52,$O52,$Q52,$S52,$U52,$W52,$Y52,$AA52,$AC52,$AE52),2)+$B52/2&gt;=K52)),($G$5/$B$5),0))))</f>
        <v>1.4285714285714286</v>
      </c>
      <c r="M52" s="656">
        <f t="shared" ref="M52:M83" si="114">IF($M$8="Habilitado",IF($A52="","",ROUND(VLOOKUP($A52,OFERENTE_6,6,FALSE),2)),"")</f>
        <v>10920</v>
      </c>
      <c r="N52" s="657">
        <f t="shared" ref="N52:N74" si="115">IF($A52="","",IF(M52="","",IF($K$4="Media aritmética",(M52&lt;=$B52)*($G$5/$B$5)+(M52&gt;$B52)*0,IF(AND(ROUND(AVERAGE($C52,$E52,$G52,$I52,$K52,$M52,$O52,$Q52,$S52,$U52,$W52,$Y52,$AA52,$AC52,$AE52),2)-$B52/2&lt;=M52,(ROUND(AVERAGE($C52,$E52,$G52,$I52,$K52,$M52,$O52,$Q52,$S52,$U52,$W52,$Y52,$AA52,$AC52,$AE52),2)+$B52/2&gt;=M52)),($G$5/$B$5),0))))</f>
        <v>0</v>
      </c>
      <c r="O52" s="656">
        <f t="shared" ref="O52:O83" si="116">IF($O$8="Habilitado",IF($A52="","",ROUND(VLOOKUP($A52,OFERENTE_7,6,FALSE),2)),"")</f>
        <v>28500</v>
      </c>
      <c r="P52" s="657">
        <f t="shared" ref="P52:P74" si="117">IF($A52="","",IF(O52="","",IF($K$4="Media aritmética",(O52&lt;=$B52)*($G$5/$B$5)+(O52&gt;$B52)*0,IF(AND(ROUND(AVERAGE($C52,$E52,$G52,$I52,$K52,$M52,$O52,$Q52,$S52,$U52,$W52,$Y52,$AA52,$AC52,$AE52),2)-$B52/2&lt;=O52,(ROUND(AVERAGE($C52,$E52,$G52,$I52,$K52,$M52,$O52,$Q52,$S52,$U52,$W52,$Y52,$AA52,$AC52,$AE52),2)+$B52/2&gt;=O52)),($G$5/$B$5),0))))</f>
        <v>1.4285714285714286</v>
      </c>
      <c r="Q52" s="656">
        <f t="shared" ref="Q52:Q83" si="118">IF($Q$8="Habilitado",IF($A52="","",ROUND(VLOOKUP($A52,OFERENTE_8,6,FALSE),2)),"")</f>
        <v>28000</v>
      </c>
      <c r="R52" s="657">
        <f t="shared" ref="R52:R74" si="119">IF($A52="","",IF(Q52="","",IF($K$4="Media aritmética",(Q52&lt;=$B52)*($G$5/$B$5)+(Q52&gt;$B52)*0,IF(AND(ROUND(AVERAGE($C52,$E52,$G52,$I52,$K52,$M52,$O52,$Q52,$S52,$U52,$W52,$Y52,$AA52,$AC52,$AE52),2)-$B52/2&lt;=Q52,(ROUND(AVERAGE($C52,$E52,$G52,$I52,$K52,$M52,$O52,$Q52,$S52,$U52,$W52,$Y52,$AA52,$AC52,$AE52),2)+$B52/2&gt;=Q52)),($G$5/$B$5),0))))</f>
        <v>1.4285714285714286</v>
      </c>
      <c r="S52" s="656">
        <f t="shared" ref="S52:S83" si="120">IF($S$8="Habilitado",IF($A52="","",ROUND(VLOOKUP($A52,OFERENTE_9,6,FALSE),2)),"")</f>
        <v>30000</v>
      </c>
      <c r="T52" s="657">
        <f t="shared" ref="T52:T74" si="121">IF($A52="","",IF(S52="","",IF($K$4="Media aritmética",(S52&lt;=$B52)*($G$5/$B$5)+(S52&gt;$B52)*0,IF(AND(ROUND(AVERAGE($C52,$E52,$G52,$I52,$K52,$M52,$O52,$Q52,$S52,$U52,$W52,$Y52,$AA52,$AC52,$AE52),2)-$B52/2&lt;=S52,(ROUND(AVERAGE($C52,$E52,$G52,$I52,$K52,$M52,$O52,$Q52,$S52,$U52,$W52,$Y52,$AA52,$AC52,$AE52),2)+$B52/2&gt;=S52)),($G$5/$B$5),0))))</f>
        <v>1.4285714285714286</v>
      </c>
      <c r="U52" s="656">
        <f t="shared" ref="U52:U83" si="122">IF($U$8="Habilitado",IF($A52="","",ROUND(VLOOKUP($A52,OFERENTE_10,6,FALSE),2)),"")</f>
        <v>80000</v>
      </c>
      <c r="V52" s="657">
        <f t="shared" ref="V52:V74" si="123">IF($A52="","",IF(U52="","",IF($K$4="Media aritmética",(U52&lt;=$B52)*($G$5/$B$5)+(U52&gt;$B52)*0,IF(AND(ROUND(AVERAGE($C52,$E52,$G52,$I52,$K52,$M52,$O52,$Q52,$S52,$U52,$W52,$Y52,$AA52,$AC52,$AE52),2)-$B52/2&lt;=U52,(ROUND(AVERAGE($C52,$E52,$G52,$I52,$K52,$M52,$O52,$Q52,$S52,$U52,$W52,$Y52,$AA52,$AC52,$AE52),2)+$B52/2&gt;=U52)),($G$5/$B$5),0))))</f>
        <v>0</v>
      </c>
      <c r="W52" s="656">
        <f t="shared" ref="W52:W83" si="124">IF($W$8="Habilitado",IF($A52="","",ROUND(VLOOKUP($A52,OFERENTE_11,6,FALSE),2)),"")</f>
        <v>23540</v>
      </c>
      <c r="X52" s="657">
        <f t="shared" ref="X52:X74" si="125">IF($A52="","",IF(W52="","",IF($K$4="Media aritmética",(W52&lt;=$B52)*($G$5/$B$5)+(W52&gt;$B52)*0,IF(AND(ROUND(AVERAGE($C52,$E52,$G52,$I52,$K52,$M52,$O52,$Q52,$S52,$U52,$W52,$Y52,$AA52,$AC52,$AE52),2)-$B52/2&lt;=W52,(ROUND(AVERAGE($C52,$E52,$G52,$I52,$K52,$M52,$O52,$Q52,$S52,$U52,$W52,$Y52,$AA52,$AC52,$AE52),2)+$B52/2&gt;=W52)),($G$5/$B$5),0))))</f>
        <v>1.4285714285714286</v>
      </c>
      <c r="Y52" s="656">
        <f t="shared" ref="Y52:Y83" si="126">IF($Y$8="Habilitado",IF($A52="","",ROUND(VLOOKUP($A52,OFERENTE_12,6,FALSE),2)),"")</f>
        <v>35000</v>
      </c>
      <c r="Z52" s="657">
        <f t="shared" ref="Z52:Z74" si="127">IF($A52="","",IF(Y52="","",IF($K$4="Media aritmética",(Y52&lt;=$B52)*($G$5/$B$5)+(Y52&gt;$B52)*0,IF(AND(ROUND(AVERAGE($C52,$E52,$G52,$I52,$K52,$M52,$O52,$Q52,$S52,$U52,$W52,$Y52,$AA52,$AC52,$AE52),2)-$B52/2&lt;=Y52,(ROUND(AVERAGE($C52,$E52,$G52,$I52,$K52,$M52,$O52,$Q52,$S52,$U52,$W52,$Y52,$AA52,$AC52,$AE52),2)+$B52/2&gt;=Y52)),($G$5/$B$5),0))))</f>
        <v>1.4285714285714286</v>
      </c>
      <c r="AA52" s="656">
        <f t="shared" ref="AA52:AA83" si="128">IF($AA$8="Habilitado",IF($A52="","",ROUND(VLOOKUP($A52,OFERENTE_13,6,FALSE),2)),"")</f>
        <v>23400</v>
      </c>
      <c r="AB52" s="657">
        <f t="shared" ref="AB52:AB74" si="129">IF($A52="","",IF(AA52="","",IF($K$4="Media aritmética",(AA52&lt;=$B52)*($G$5/$B$5)+(AA52&gt;$B52)*0,IF(AND(ROUND(AVERAGE($C52,$E52,$G52,$I52,$K52,$M52,$O52,$Q52,$S52,$U52,$W52,$Y52,$AA52,$AC52,$AE52),2)-$B52/2&lt;=AA52,(ROUND(AVERAGE($C52,$E52,$G52,$I52,$K52,$M52,$O52,$Q52,$S52,$U52,$W52,$Y52,$AA52,$AC52,$AE52),2)+$B52/2&gt;=AA52)),($G$5/$B$5),0))))</f>
        <v>0</v>
      </c>
      <c r="AC52" s="656">
        <f t="shared" ref="AC52:AC83" si="130">IF($AC$8="Habilitado",IF($A52="","",ROUND(VLOOKUP($A52,OFERENTE_14,6,FALSE),2)),"")</f>
        <v>30000</v>
      </c>
      <c r="AD52" s="657">
        <f t="shared" ref="AD52:AD74" si="131">IF($A52="","",IF(AC52="","",IF($K$4="Media aritmética",(AC52&lt;=$B52)*($G$5/$B$5)+(AC52&gt;$B52)*0,IF(AND(ROUND(AVERAGE($C52,$E52,$G52,$I52,$K52,$M52,$O52,$Q52,$S52,$U52,$W52,$Y52,$AA52,$AC52,$AE52),2)-$B52/2&lt;=AC52,(ROUND(AVERAGE($C52,$E52,$G52,$I52,$K52,$M52,$O52,$Q52,$S52,$U52,$W52,$Y52,$AA52,$AC52,$AE52),2)+$B52/2&gt;=AC52)),($G$5/$B$5),0))))</f>
        <v>1.4285714285714286</v>
      </c>
      <c r="AE52" s="656">
        <f t="shared" ref="AE52:AE83" si="132">IF($AE$8="Habilitado",IF($A52="","",ROUND(VLOOKUP($A52,OFERENTE_15,6,FALSE),2)),"")</f>
        <v>25000</v>
      </c>
      <c r="AF52" s="657">
        <f t="shared" ref="AF52:AF74" si="133">IF($A52="","",IF(AE52="","",IF($K$4="Media aritmética",(AE52&lt;=$B52)*($G$5/$B$5)+(AE52&gt;$B52)*0,IF(AND(ROUND(AVERAGE($C52,$E52,$G52,$I52,$K52,$M52,$O52,$Q52,$S52,$U52,$W52,$Y52,$AA52,$AC52,$AE52),2)-$B52/2&lt;=AE52,(ROUND(AVERAGE($C52,$E52,$G52,$I52,$K52,$M52,$O52,$Q52,$S52,$U52,$W52,$Y52,$AA52,$AC52,$AE52),2)+$B52/2&gt;=AE52)),($G$5/$B$5),0))))</f>
        <v>1.4285714285714286</v>
      </c>
    </row>
    <row r="53" spans="1:36" s="650" customFormat="1" ht="21" customHeight="1">
      <c r="A53" s="661" t="s">
        <v>169</v>
      </c>
      <c r="B53" s="662">
        <f t="shared" si="104"/>
        <v>7961.22</v>
      </c>
      <c r="C53" s="656" t="str">
        <f t="shared" si="105"/>
        <v/>
      </c>
      <c r="D53" s="657" t="str">
        <f t="shared" si="106"/>
        <v/>
      </c>
      <c r="E53" s="656">
        <f t="shared" si="107"/>
        <v>16184</v>
      </c>
      <c r="F53" s="657">
        <f t="shared" si="106"/>
        <v>1.4285714285714286</v>
      </c>
      <c r="G53" s="656">
        <f t="shared" si="108"/>
        <v>8000</v>
      </c>
      <c r="H53" s="657">
        <f t="shared" si="109"/>
        <v>0</v>
      </c>
      <c r="I53" s="656" t="str">
        <f t="shared" si="110"/>
        <v/>
      </c>
      <c r="J53" s="657" t="str">
        <f t="shared" si="111"/>
        <v/>
      </c>
      <c r="K53" s="656">
        <f t="shared" si="112"/>
        <v>4950</v>
      </c>
      <c r="L53" s="657">
        <f t="shared" si="113"/>
        <v>0</v>
      </c>
      <c r="M53" s="656">
        <f t="shared" si="114"/>
        <v>10500</v>
      </c>
      <c r="N53" s="657">
        <f t="shared" si="115"/>
        <v>1.4285714285714286</v>
      </c>
      <c r="O53" s="656">
        <f t="shared" si="116"/>
        <v>5200</v>
      </c>
      <c r="P53" s="657">
        <f t="shared" si="117"/>
        <v>0</v>
      </c>
      <c r="Q53" s="656">
        <f t="shared" si="118"/>
        <v>5000</v>
      </c>
      <c r="R53" s="657">
        <f t="shared" si="119"/>
        <v>0</v>
      </c>
      <c r="S53" s="656">
        <f t="shared" si="120"/>
        <v>7000</v>
      </c>
      <c r="T53" s="657">
        <f t="shared" si="121"/>
        <v>0</v>
      </c>
      <c r="U53" s="656">
        <f t="shared" si="122"/>
        <v>20000</v>
      </c>
      <c r="V53" s="657">
        <f t="shared" si="123"/>
        <v>0</v>
      </c>
      <c r="W53" s="656">
        <f t="shared" si="124"/>
        <v>19058</v>
      </c>
      <c r="X53" s="657">
        <f t="shared" si="125"/>
        <v>0</v>
      </c>
      <c r="Y53" s="656">
        <f t="shared" si="126"/>
        <v>30000</v>
      </c>
      <c r="Z53" s="657">
        <f t="shared" si="127"/>
        <v>0</v>
      </c>
      <c r="AA53" s="656">
        <f t="shared" si="128"/>
        <v>20600</v>
      </c>
      <c r="AB53" s="657">
        <f t="shared" si="129"/>
        <v>0</v>
      </c>
      <c r="AC53" s="656">
        <f t="shared" si="130"/>
        <v>15000</v>
      </c>
      <c r="AD53" s="657">
        <f t="shared" si="131"/>
        <v>1.4285714285714286</v>
      </c>
      <c r="AE53" s="656">
        <f t="shared" si="132"/>
        <v>25000</v>
      </c>
      <c r="AF53" s="657">
        <f t="shared" si="133"/>
        <v>0</v>
      </c>
    </row>
    <row r="54" spans="1:36" s="650" customFormat="1" ht="21" customHeight="1">
      <c r="A54" s="661" t="s">
        <v>172</v>
      </c>
      <c r="B54" s="662">
        <f t="shared" si="104"/>
        <v>16003.15</v>
      </c>
      <c r="C54" s="656" t="str">
        <f t="shared" si="105"/>
        <v/>
      </c>
      <c r="D54" s="657" t="str">
        <f t="shared" si="106"/>
        <v/>
      </c>
      <c r="E54" s="656">
        <f t="shared" si="107"/>
        <v>29409</v>
      </c>
      <c r="F54" s="657">
        <f t="shared" si="106"/>
        <v>1.4285714285714286</v>
      </c>
      <c r="G54" s="656">
        <f t="shared" si="108"/>
        <v>12500</v>
      </c>
      <c r="H54" s="657">
        <f t="shared" si="109"/>
        <v>0</v>
      </c>
      <c r="I54" s="656" t="str">
        <f t="shared" si="110"/>
        <v/>
      </c>
      <c r="J54" s="657" t="str">
        <f t="shared" si="111"/>
        <v/>
      </c>
      <c r="K54" s="656">
        <f t="shared" si="112"/>
        <v>28750</v>
      </c>
      <c r="L54" s="657">
        <f t="shared" si="113"/>
        <v>1.4285714285714286</v>
      </c>
      <c r="M54" s="656">
        <f t="shared" si="114"/>
        <v>10920</v>
      </c>
      <c r="N54" s="657">
        <f t="shared" si="115"/>
        <v>0</v>
      </c>
      <c r="O54" s="656">
        <f t="shared" si="116"/>
        <v>29500</v>
      </c>
      <c r="P54" s="657">
        <f t="shared" si="117"/>
        <v>1.4285714285714286</v>
      </c>
      <c r="Q54" s="656">
        <f t="shared" si="118"/>
        <v>29000</v>
      </c>
      <c r="R54" s="657">
        <f t="shared" si="119"/>
        <v>1.4285714285714286</v>
      </c>
      <c r="S54" s="656">
        <f t="shared" si="120"/>
        <v>30700</v>
      </c>
      <c r="T54" s="657">
        <f t="shared" si="121"/>
        <v>1.4285714285714286</v>
      </c>
      <c r="U54" s="656">
        <f t="shared" si="122"/>
        <v>80000</v>
      </c>
      <c r="V54" s="657">
        <f t="shared" si="123"/>
        <v>0</v>
      </c>
      <c r="W54" s="656">
        <f t="shared" si="124"/>
        <v>20058</v>
      </c>
      <c r="X54" s="657">
        <f t="shared" si="125"/>
        <v>0</v>
      </c>
      <c r="Y54" s="656">
        <f t="shared" si="126"/>
        <v>35000</v>
      </c>
      <c r="Z54" s="657">
        <f t="shared" si="127"/>
        <v>1.4285714285714286</v>
      </c>
      <c r="AA54" s="656">
        <f t="shared" si="128"/>
        <v>27400</v>
      </c>
      <c r="AB54" s="657">
        <f t="shared" si="129"/>
        <v>1.4285714285714286</v>
      </c>
      <c r="AC54" s="656">
        <f t="shared" si="130"/>
        <v>30000</v>
      </c>
      <c r="AD54" s="657">
        <f t="shared" si="131"/>
        <v>1.4285714285714286</v>
      </c>
      <c r="AE54" s="656">
        <f t="shared" si="132"/>
        <v>25000</v>
      </c>
      <c r="AF54" s="657">
        <f t="shared" si="133"/>
        <v>1.4285714285714286</v>
      </c>
    </row>
    <row r="55" spans="1:36" s="650" customFormat="1" ht="21" customHeight="1">
      <c r="A55" s="661" t="s">
        <v>178</v>
      </c>
      <c r="B55" s="662">
        <f t="shared" si="104"/>
        <v>11928.87</v>
      </c>
      <c r="C55" s="656" t="str">
        <f t="shared" si="105"/>
        <v/>
      </c>
      <c r="D55" s="657" t="str">
        <f t="shared" si="106"/>
        <v/>
      </c>
      <c r="E55" s="656">
        <f t="shared" si="107"/>
        <v>11335</v>
      </c>
      <c r="F55" s="657">
        <f t="shared" si="106"/>
        <v>1.4285714285714286</v>
      </c>
      <c r="G55" s="656">
        <f t="shared" si="108"/>
        <v>7000</v>
      </c>
      <c r="H55" s="657">
        <f t="shared" si="109"/>
        <v>0</v>
      </c>
      <c r="I55" s="656" t="str">
        <f t="shared" si="110"/>
        <v/>
      </c>
      <c r="J55" s="657" t="str">
        <f t="shared" si="111"/>
        <v/>
      </c>
      <c r="K55" s="656">
        <f t="shared" si="112"/>
        <v>2950</v>
      </c>
      <c r="L55" s="657">
        <f t="shared" si="113"/>
        <v>0</v>
      </c>
      <c r="M55" s="656">
        <f t="shared" si="114"/>
        <v>10920</v>
      </c>
      <c r="N55" s="657">
        <f t="shared" si="115"/>
        <v>1.4285714285714286</v>
      </c>
      <c r="O55" s="656">
        <f t="shared" si="116"/>
        <v>3500</v>
      </c>
      <c r="P55" s="657">
        <f t="shared" si="117"/>
        <v>0</v>
      </c>
      <c r="Q55" s="656">
        <f t="shared" si="118"/>
        <v>3000</v>
      </c>
      <c r="R55" s="657">
        <f t="shared" si="119"/>
        <v>0</v>
      </c>
      <c r="S55" s="656">
        <f t="shared" si="120"/>
        <v>4200</v>
      </c>
      <c r="T55" s="657">
        <f t="shared" si="121"/>
        <v>0</v>
      </c>
      <c r="U55" s="656">
        <f t="shared" si="122"/>
        <v>36000</v>
      </c>
      <c r="V55" s="657">
        <f t="shared" si="123"/>
        <v>0</v>
      </c>
      <c r="W55" s="656">
        <f t="shared" si="124"/>
        <v>7651</v>
      </c>
      <c r="X55" s="657">
        <f t="shared" si="125"/>
        <v>1.4285714285714286</v>
      </c>
      <c r="Y55" s="656">
        <f t="shared" si="126"/>
        <v>40000</v>
      </c>
      <c r="Z55" s="657">
        <f t="shared" si="127"/>
        <v>0</v>
      </c>
      <c r="AA55" s="656">
        <f t="shared" si="128"/>
        <v>12400</v>
      </c>
      <c r="AB55" s="657">
        <f t="shared" si="129"/>
        <v>1.4285714285714286</v>
      </c>
      <c r="AC55" s="656">
        <f t="shared" si="130"/>
        <v>10000</v>
      </c>
      <c r="AD55" s="657">
        <f t="shared" si="131"/>
        <v>1.4285714285714286</v>
      </c>
      <c r="AE55" s="656">
        <f t="shared" si="132"/>
        <v>25000</v>
      </c>
      <c r="AF55" s="657">
        <f t="shared" si="133"/>
        <v>0</v>
      </c>
    </row>
    <row r="56" spans="1:36" s="650" customFormat="1" ht="21" customHeight="1">
      <c r="A56" s="661" t="s">
        <v>180</v>
      </c>
      <c r="B56" s="662">
        <f t="shared" si="104"/>
        <v>37000.42</v>
      </c>
      <c r="C56" s="656" t="str">
        <f t="shared" si="105"/>
        <v/>
      </c>
      <c r="D56" s="657" t="str">
        <f t="shared" si="106"/>
        <v/>
      </c>
      <c r="E56" s="656">
        <f t="shared" si="107"/>
        <v>244714</v>
      </c>
      <c r="F56" s="657">
        <f t="shared" si="106"/>
        <v>0</v>
      </c>
      <c r="G56" s="656">
        <f t="shared" si="108"/>
        <v>145000</v>
      </c>
      <c r="H56" s="657">
        <f t="shared" si="109"/>
        <v>1.4285714285714286</v>
      </c>
      <c r="I56" s="656" t="str">
        <f t="shared" si="110"/>
        <v/>
      </c>
      <c r="J56" s="657" t="str">
        <f t="shared" si="111"/>
        <v/>
      </c>
      <c r="K56" s="656">
        <f t="shared" si="112"/>
        <v>123700</v>
      </c>
      <c r="L56" s="657">
        <f t="shared" si="113"/>
        <v>0</v>
      </c>
      <c r="M56" s="656">
        <f t="shared" si="114"/>
        <v>100800</v>
      </c>
      <c r="N56" s="657">
        <f t="shared" si="115"/>
        <v>0</v>
      </c>
      <c r="O56" s="656">
        <f t="shared" si="116"/>
        <v>127300</v>
      </c>
      <c r="P56" s="657">
        <f t="shared" si="117"/>
        <v>0</v>
      </c>
      <c r="Q56" s="656">
        <f t="shared" si="118"/>
        <v>125000</v>
      </c>
      <c r="R56" s="657">
        <f t="shared" si="119"/>
        <v>0</v>
      </c>
      <c r="S56" s="656">
        <f t="shared" si="120"/>
        <v>130000</v>
      </c>
      <c r="T56" s="657">
        <f t="shared" si="121"/>
        <v>0</v>
      </c>
      <c r="U56" s="656">
        <f t="shared" si="122"/>
        <v>180000</v>
      </c>
      <c r="V56" s="657">
        <f t="shared" si="123"/>
        <v>0</v>
      </c>
      <c r="W56" s="656">
        <f t="shared" si="124"/>
        <v>167620</v>
      </c>
      <c r="X56" s="657">
        <f t="shared" si="125"/>
        <v>1.4285714285714286</v>
      </c>
      <c r="Y56" s="656">
        <f t="shared" si="126"/>
        <v>125000</v>
      </c>
      <c r="Z56" s="657">
        <f t="shared" si="127"/>
        <v>0</v>
      </c>
      <c r="AA56" s="656">
        <f t="shared" si="128"/>
        <v>178700</v>
      </c>
      <c r="AB56" s="657">
        <f t="shared" si="129"/>
        <v>0</v>
      </c>
      <c r="AC56" s="656">
        <f t="shared" si="130"/>
        <v>190000</v>
      </c>
      <c r="AD56" s="657">
        <f t="shared" si="131"/>
        <v>0</v>
      </c>
      <c r="AE56" s="656">
        <f t="shared" si="132"/>
        <v>150000</v>
      </c>
      <c r="AF56" s="657">
        <f t="shared" si="133"/>
        <v>1.4285714285714286</v>
      </c>
    </row>
    <row r="57" spans="1:36" s="650" customFormat="1" ht="21" customHeight="1">
      <c r="A57" s="661" t="s">
        <v>187</v>
      </c>
      <c r="B57" s="662">
        <f t="shared" si="104"/>
        <v>14102.66</v>
      </c>
      <c r="C57" s="656" t="str">
        <f t="shared" si="105"/>
        <v/>
      </c>
      <c r="D57" s="657" t="str">
        <f t="shared" si="106"/>
        <v/>
      </c>
      <c r="E57" s="656">
        <f t="shared" si="107"/>
        <v>48948</v>
      </c>
      <c r="F57" s="657">
        <f t="shared" si="106"/>
        <v>1.4285714285714286</v>
      </c>
      <c r="G57" s="656">
        <f t="shared" si="108"/>
        <v>40000</v>
      </c>
      <c r="H57" s="657">
        <f t="shared" si="109"/>
        <v>0</v>
      </c>
      <c r="I57" s="656" t="str">
        <f t="shared" si="110"/>
        <v/>
      </c>
      <c r="J57" s="657" t="str">
        <f t="shared" si="111"/>
        <v/>
      </c>
      <c r="K57" s="656">
        <f t="shared" si="112"/>
        <v>45550</v>
      </c>
      <c r="L57" s="657">
        <f t="shared" si="113"/>
        <v>0</v>
      </c>
      <c r="M57" s="656">
        <f t="shared" si="114"/>
        <v>41773</v>
      </c>
      <c r="N57" s="657">
        <f t="shared" si="115"/>
        <v>0</v>
      </c>
      <c r="O57" s="656">
        <f t="shared" si="116"/>
        <v>45600</v>
      </c>
      <c r="P57" s="657">
        <f t="shared" si="117"/>
        <v>0</v>
      </c>
      <c r="Q57" s="656">
        <f t="shared" si="118"/>
        <v>46000</v>
      </c>
      <c r="R57" s="657">
        <f t="shared" si="119"/>
        <v>1.4285714285714286</v>
      </c>
      <c r="S57" s="656">
        <f t="shared" si="120"/>
        <v>48000</v>
      </c>
      <c r="T57" s="657">
        <f t="shared" si="121"/>
        <v>1.4285714285714286</v>
      </c>
      <c r="U57" s="656">
        <f t="shared" si="122"/>
        <v>80000</v>
      </c>
      <c r="V57" s="657">
        <f t="shared" si="123"/>
        <v>0</v>
      </c>
      <c r="W57" s="656">
        <f t="shared" si="124"/>
        <v>52533</v>
      </c>
      <c r="X57" s="657">
        <f t="shared" si="125"/>
        <v>1.4285714285714286</v>
      </c>
      <c r="Y57" s="656">
        <f t="shared" si="126"/>
        <v>32000</v>
      </c>
      <c r="Z57" s="657">
        <f t="shared" si="127"/>
        <v>0</v>
      </c>
      <c r="AA57" s="656">
        <f t="shared" si="128"/>
        <v>59900</v>
      </c>
      <c r="AB57" s="657">
        <f t="shared" si="129"/>
        <v>0</v>
      </c>
      <c r="AC57" s="656">
        <f t="shared" si="130"/>
        <v>80000</v>
      </c>
      <c r="AD57" s="657">
        <f t="shared" si="131"/>
        <v>0</v>
      </c>
      <c r="AE57" s="656">
        <f t="shared" si="132"/>
        <v>65000</v>
      </c>
      <c r="AF57" s="657">
        <f t="shared" si="133"/>
        <v>0</v>
      </c>
    </row>
    <row r="58" spans="1:36" s="650" customFormat="1" ht="21" customHeight="1">
      <c r="A58" s="661" t="s">
        <v>189</v>
      </c>
      <c r="B58" s="662">
        <f t="shared" si="104"/>
        <v>23036.34</v>
      </c>
      <c r="C58" s="656" t="str">
        <f t="shared" si="105"/>
        <v/>
      </c>
      <c r="D58" s="657" t="str">
        <f t="shared" si="106"/>
        <v/>
      </c>
      <c r="E58" s="656">
        <f t="shared" si="107"/>
        <v>93321</v>
      </c>
      <c r="F58" s="657">
        <f t="shared" si="106"/>
        <v>0</v>
      </c>
      <c r="G58" s="656">
        <f t="shared" si="108"/>
        <v>40000</v>
      </c>
      <c r="H58" s="657">
        <f t="shared" si="109"/>
        <v>1.4285714285714286</v>
      </c>
      <c r="I58" s="656" t="str">
        <f t="shared" si="110"/>
        <v/>
      </c>
      <c r="J58" s="657" t="str">
        <f t="shared" si="111"/>
        <v/>
      </c>
      <c r="K58" s="656">
        <f t="shared" si="112"/>
        <v>17850</v>
      </c>
      <c r="L58" s="657">
        <f t="shared" si="113"/>
        <v>0</v>
      </c>
      <c r="M58" s="656">
        <f t="shared" si="114"/>
        <v>45360</v>
      </c>
      <c r="N58" s="657">
        <f t="shared" si="115"/>
        <v>1.4285714285714286</v>
      </c>
      <c r="O58" s="656">
        <f t="shared" si="116"/>
        <v>19000</v>
      </c>
      <c r="P58" s="657">
        <f t="shared" si="117"/>
        <v>0</v>
      </c>
      <c r="Q58" s="656">
        <f t="shared" si="118"/>
        <v>18000</v>
      </c>
      <c r="R58" s="657">
        <f t="shared" si="119"/>
        <v>0</v>
      </c>
      <c r="S58" s="656">
        <f t="shared" si="120"/>
        <v>18600</v>
      </c>
      <c r="T58" s="657">
        <f t="shared" si="121"/>
        <v>0</v>
      </c>
      <c r="U58" s="656">
        <f t="shared" si="122"/>
        <v>70000</v>
      </c>
      <c r="V58" s="657">
        <f t="shared" si="123"/>
        <v>0</v>
      </c>
      <c r="W58" s="656">
        <f t="shared" si="124"/>
        <v>17512</v>
      </c>
      <c r="X58" s="657">
        <f t="shared" si="125"/>
        <v>0</v>
      </c>
      <c r="Y58" s="656">
        <f t="shared" si="126"/>
        <v>25000</v>
      </c>
      <c r="Z58" s="657">
        <f t="shared" si="127"/>
        <v>1.4285714285714286</v>
      </c>
      <c r="AA58" s="656">
        <f t="shared" si="128"/>
        <v>38700</v>
      </c>
      <c r="AB58" s="657">
        <f t="shared" si="129"/>
        <v>1.4285714285714286</v>
      </c>
      <c r="AC58" s="656">
        <f t="shared" si="130"/>
        <v>12000</v>
      </c>
      <c r="AD58" s="657">
        <f t="shared" si="131"/>
        <v>0</v>
      </c>
      <c r="AE58" s="656">
        <f t="shared" si="132"/>
        <v>25000</v>
      </c>
      <c r="AF58" s="657">
        <f t="shared" si="133"/>
        <v>1.4285714285714286</v>
      </c>
    </row>
    <row r="59" spans="1:36" s="650" customFormat="1" ht="21" customHeight="1">
      <c r="A59" s="661" t="s">
        <v>196</v>
      </c>
      <c r="B59" s="662">
        <f t="shared" si="104"/>
        <v>3715.37</v>
      </c>
      <c r="C59" s="656" t="str">
        <f t="shared" si="105"/>
        <v/>
      </c>
      <c r="D59" s="657" t="str">
        <f t="shared" si="106"/>
        <v/>
      </c>
      <c r="E59" s="656">
        <f t="shared" si="107"/>
        <v>8872</v>
      </c>
      <c r="F59" s="657">
        <f t="shared" si="106"/>
        <v>0</v>
      </c>
      <c r="G59" s="656">
        <f t="shared" si="108"/>
        <v>12000</v>
      </c>
      <c r="H59" s="657">
        <f t="shared" si="109"/>
        <v>0</v>
      </c>
      <c r="I59" s="656" t="str">
        <f t="shared" si="110"/>
        <v/>
      </c>
      <c r="J59" s="657" t="str">
        <f t="shared" si="111"/>
        <v/>
      </c>
      <c r="K59" s="656">
        <f t="shared" si="112"/>
        <v>14900</v>
      </c>
      <c r="L59" s="657">
        <f t="shared" si="113"/>
        <v>1.4285714285714286</v>
      </c>
      <c r="M59" s="656">
        <f t="shared" si="114"/>
        <v>17640</v>
      </c>
      <c r="N59" s="657">
        <f t="shared" si="115"/>
        <v>0</v>
      </c>
      <c r="O59" s="656">
        <f t="shared" si="116"/>
        <v>14300</v>
      </c>
      <c r="P59" s="657">
        <f t="shared" si="117"/>
        <v>1.4285714285714286</v>
      </c>
      <c r="Q59" s="656">
        <f t="shared" si="118"/>
        <v>15000</v>
      </c>
      <c r="R59" s="657">
        <f t="shared" si="119"/>
        <v>1.4285714285714286</v>
      </c>
      <c r="S59" s="656">
        <f t="shared" si="120"/>
        <v>14000</v>
      </c>
      <c r="T59" s="657">
        <f t="shared" si="121"/>
        <v>1.4285714285714286</v>
      </c>
      <c r="U59" s="656">
        <f t="shared" si="122"/>
        <v>15000</v>
      </c>
      <c r="V59" s="657">
        <f t="shared" si="123"/>
        <v>1.4285714285714286</v>
      </c>
      <c r="W59" s="656">
        <f t="shared" si="124"/>
        <v>10850</v>
      </c>
      <c r="X59" s="657">
        <f t="shared" si="125"/>
        <v>0</v>
      </c>
      <c r="Y59" s="656">
        <f t="shared" si="126"/>
        <v>25000</v>
      </c>
      <c r="Z59" s="657">
        <f t="shared" si="127"/>
        <v>0</v>
      </c>
      <c r="AA59" s="656">
        <f t="shared" si="128"/>
        <v>15400</v>
      </c>
      <c r="AB59" s="657">
        <f t="shared" si="129"/>
        <v>1.4285714285714286</v>
      </c>
      <c r="AC59" s="656">
        <f t="shared" si="130"/>
        <v>12000</v>
      </c>
      <c r="AD59" s="657">
        <f t="shared" si="131"/>
        <v>0</v>
      </c>
      <c r="AE59" s="656">
        <f t="shared" si="132"/>
        <v>15000</v>
      </c>
      <c r="AF59" s="657">
        <f t="shared" si="133"/>
        <v>1.4285714285714286</v>
      </c>
    </row>
    <row r="60" spans="1:36" s="650" customFormat="1" ht="21" customHeight="1">
      <c r="A60" s="661" t="s">
        <v>200</v>
      </c>
      <c r="B60" s="662">
        <f t="shared" si="104"/>
        <v>132400.78</v>
      </c>
      <c r="C60" s="656" t="str">
        <f t="shared" si="105"/>
        <v/>
      </c>
      <c r="D60" s="657" t="str">
        <f t="shared" si="106"/>
        <v/>
      </c>
      <c r="E60" s="656">
        <f t="shared" si="107"/>
        <v>387044</v>
      </c>
      <c r="F60" s="657">
        <f t="shared" si="106"/>
        <v>0</v>
      </c>
      <c r="G60" s="656">
        <f t="shared" si="108"/>
        <v>330000</v>
      </c>
      <c r="H60" s="657">
        <f t="shared" si="109"/>
        <v>1.4285714285714286</v>
      </c>
      <c r="I60" s="656" t="str">
        <f t="shared" si="110"/>
        <v/>
      </c>
      <c r="J60" s="657" t="str">
        <f t="shared" si="111"/>
        <v/>
      </c>
      <c r="K60" s="656">
        <f t="shared" si="112"/>
        <v>292100</v>
      </c>
      <c r="L60" s="657">
        <f t="shared" si="113"/>
        <v>1.4285714285714286</v>
      </c>
      <c r="M60" s="656">
        <f t="shared" si="114"/>
        <v>70560</v>
      </c>
      <c r="N60" s="657">
        <f t="shared" si="115"/>
        <v>0</v>
      </c>
      <c r="O60" s="656">
        <f t="shared" si="116"/>
        <v>296400</v>
      </c>
      <c r="P60" s="657">
        <f t="shared" si="117"/>
        <v>1.4285714285714286</v>
      </c>
      <c r="Q60" s="656">
        <f t="shared" si="118"/>
        <v>295000</v>
      </c>
      <c r="R60" s="657">
        <f t="shared" si="119"/>
        <v>1.4285714285714286</v>
      </c>
      <c r="S60" s="656">
        <f t="shared" si="120"/>
        <v>300000</v>
      </c>
      <c r="T60" s="657">
        <f t="shared" si="121"/>
        <v>1.4285714285714286</v>
      </c>
      <c r="U60" s="656">
        <f t="shared" si="122"/>
        <v>450000</v>
      </c>
      <c r="V60" s="657">
        <f t="shared" si="123"/>
        <v>0</v>
      </c>
      <c r="W60" s="656">
        <f t="shared" si="124"/>
        <v>155498</v>
      </c>
      <c r="X60" s="657">
        <f t="shared" si="125"/>
        <v>0</v>
      </c>
      <c r="Y60" s="656">
        <f t="shared" si="126"/>
        <v>430000</v>
      </c>
      <c r="Z60" s="657">
        <f t="shared" si="127"/>
        <v>0</v>
      </c>
      <c r="AA60" s="656">
        <f t="shared" si="128"/>
        <v>138700</v>
      </c>
      <c r="AB60" s="657">
        <f t="shared" si="129"/>
        <v>0</v>
      </c>
      <c r="AC60" s="656">
        <f t="shared" si="130"/>
        <v>550000</v>
      </c>
      <c r="AD60" s="657">
        <f t="shared" si="131"/>
        <v>0</v>
      </c>
      <c r="AE60" s="656">
        <f t="shared" si="132"/>
        <v>450000</v>
      </c>
      <c r="AF60" s="657">
        <f t="shared" si="133"/>
        <v>0</v>
      </c>
    </row>
    <row r="61" spans="1:36" s="650" customFormat="1" ht="21" customHeight="1">
      <c r="A61" s="661" t="s">
        <v>202</v>
      </c>
      <c r="B61" s="662">
        <f t="shared" si="104"/>
        <v>184554.97</v>
      </c>
      <c r="C61" s="656" t="str">
        <f t="shared" si="105"/>
        <v/>
      </c>
      <c r="D61" s="657" t="str">
        <f t="shared" si="106"/>
        <v/>
      </c>
      <c r="E61" s="656">
        <f t="shared" si="107"/>
        <v>645283</v>
      </c>
      <c r="F61" s="657">
        <f t="shared" si="106"/>
        <v>0</v>
      </c>
      <c r="G61" s="656">
        <f t="shared" si="108"/>
        <v>390000</v>
      </c>
      <c r="H61" s="657">
        <f t="shared" si="109"/>
        <v>1.4285714285714286</v>
      </c>
      <c r="I61" s="656" t="str">
        <f t="shared" si="110"/>
        <v/>
      </c>
      <c r="J61" s="657" t="str">
        <f t="shared" si="111"/>
        <v/>
      </c>
      <c r="K61" s="656">
        <f t="shared" si="112"/>
        <v>430700</v>
      </c>
      <c r="L61" s="657">
        <f t="shared" si="113"/>
        <v>1.4285714285714286</v>
      </c>
      <c r="M61" s="656">
        <f t="shared" si="114"/>
        <v>193200</v>
      </c>
      <c r="N61" s="657">
        <f t="shared" si="115"/>
        <v>0</v>
      </c>
      <c r="O61" s="656">
        <f t="shared" si="116"/>
        <v>437600</v>
      </c>
      <c r="P61" s="657">
        <f t="shared" si="117"/>
        <v>1.4285714285714286</v>
      </c>
      <c r="Q61" s="656">
        <f t="shared" si="118"/>
        <v>435000</v>
      </c>
      <c r="R61" s="657">
        <f t="shared" si="119"/>
        <v>1.4285714285714286</v>
      </c>
      <c r="S61" s="656">
        <f t="shared" si="120"/>
        <v>440000</v>
      </c>
      <c r="T61" s="657">
        <f t="shared" si="121"/>
        <v>1.4285714285714286</v>
      </c>
      <c r="U61" s="656">
        <f t="shared" si="122"/>
        <v>600000</v>
      </c>
      <c r="V61" s="657">
        <f t="shared" si="123"/>
        <v>0</v>
      </c>
      <c r="W61" s="656">
        <f t="shared" si="124"/>
        <v>461514</v>
      </c>
      <c r="X61" s="657">
        <f t="shared" si="125"/>
        <v>1.4285714285714286</v>
      </c>
      <c r="Y61" s="656">
        <f t="shared" si="126"/>
        <v>430000</v>
      </c>
      <c r="Z61" s="657">
        <f t="shared" si="127"/>
        <v>1.4285714285714286</v>
      </c>
      <c r="AA61" s="656">
        <f t="shared" si="128"/>
        <v>225600</v>
      </c>
      <c r="AB61" s="657">
        <f t="shared" si="129"/>
        <v>0</v>
      </c>
      <c r="AC61" s="656">
        <f t="shared" si="130"/>
        <v>950000</v>
      </c>
      <c r="AD61" s="657">
        <f t="shared" si="131"/>
        <v>0</v>
      </c>
      <c r="AE61" s="656">
        <f t="shared" si="132"/>
        <v>600000</v>
      </c>
      <c r="AF61" s="657">
        <f t="shared" si="133"/>
        <v>0</v>
      </c>
    </row>
    <row r="62" spans="1:36" s="650" customFormat="1" ht="21" customHeight="1">
      <c r="A62" s="661" t="s">
        <v>206</v>
      </c>
      <c r="B62" s="662">
        <f t="shared" si="104"/>
        <v>163224.45000000001</v>
      </c>
      <c r="C62" s="656" t="str">
        <f t="shared" si="105"/>
        <v/>
      </c>
      <c r="D62" s="657" t="str">
        <f t="shared" si="106"/>
        <v/>
      </c>
      <c r="E62" s="656">
        <f t="shared" si="107"/>
        <v>663731</v>
      </c>
      <c r="F62" s="657">
        <f t="shared" si="106"/>
        <v>0</v>
      </c>
      <c r="G62" s="656">
        <f t="shared" si="108"/>
        <v>425000</v>
      </c>
      <c r="H62" s="657">
        <f t="shared" si="109"/>
        <v>1.4285714285714286</v>
      </c>
      <c r="I62" s="656" t="str">
        <f t="shared" si="110"/>
        <v/>
      </c>
      <c r="J62" s="657" t="str">
        <f t="shared" si="111"/>
        <v/>
      </c>
      <c r="K62" s="656">
        <f t="shared" si="112"/>
        <v>218500</v>
      </c>
      <c r="L62" s="657">
        <f t="shared" si="113"/>
        <v>0</v>
      </c>
      <c r="M62" s="656">
        <f t="shared" si="114"/>
        <v>330960</v>
      </c>
      <c r="N62" s="657">
        <f t="shared" si="115"/>
        <v>1.4285714285714286</v>
      </c>
      <c r="O62" s="656">
        <f t="shared" si="116"/>
        <v>225800</v>
      </c>
      <c r="P62" s="657">
        <f t="shared" si="117"/>
        <v>0</v>
      </c>
      <c r="Q62" s="656">
        <f t="shared" si="118"/>
        <v>220000</v>
      </c>
      <c r="R62" s="657">
        <f t="shared" si="119"/>
        <v>0</v>
      </c>
      <c r="S62" s="656">
        <f t="shared" si="120"/>
        <v>231000</v>
      </c>
      <c r="T62" s="657">
        <f t="shared" si="121"/>
        <v>0</v>
      </c>
      <c r="U62" s="656">
        <f t="shared" si="122"/>
        <v>400000</v>
      </c>
      <c r="V62" s="657">
        <f t="shared" si="123"/>
        <v>1.4285714285714286</v>
      </c>
      <c r="W62" s="656">
        <f t="shared" si="124"/>
        <v>520989</v>
      </c>
      <c r="X62" s="657">
        <f t="shared" si="125"/>
        <v>0</v>
      </c>
      <c r="Y62" s="656">
        <f t="shared" si="126"/>
        <v>145000</v>
      </c>
      <c r="Z62" s="657">
        <f t="shared" si="127"/>
        <v>0</v>
      </c>
      <c r="AA62" s="656">
        <f t="shared" si="128"/>
        <v>578700</v>
      </c>
      <c r="AB62" s="657">
        <f t="shared" si="129"/>
        <v>0</v>
      </c>
      <c r="AC62" s="656">
        <f t="shared" si="130"/>
        <v>600000</v>
      </c>
      <c r="AD62" s="657">
        <f t="shared" si="131"/>
        <v>0</v>
      </c>
      <c r="AE62" s="656">
        <f t="shared" si="132"/>
        <v>400000</v>
      </c>
      <c r="AF62" s="657">
        <f t="shared" si="133"/>
        <v>1.4285714285714286</v>
      </c>
    </row>
    <row r="63" spans="1:36" s="650" customFormat="1" ht="21" customHeight="1">
      <c r="A63" s="661" t="s">
        <v>210</v>
      </c>
      <c r="B63" s="662">
        <f t="shared" si="104"/>
        <v>15989.55</v>
      </c>
      <c r="C63" s="656" t="str">
        <f t="shared" si="105"/>
        <v/>
      </c>
      <c r="D63" s="657" t="str">
        <f t="shared" si="106"/>
        <v/>
      </c>
      <c r="E63" s="656">
        <f t="shared" si="107"/>
        <v>43371</v>
      </c>
      <c r="F63" s="657">
        <f t="shared" si="106"/>
        <v>1.4285714285714286</v>
      </c>
      <c r="G63" s="656">
        <f t="shared" si="108"/>
        <v>60000</v>
      </c>
      <c r="H63" s="657">
        <f t="shared" si="109"/>
        <v>0</v>
      </c>
      <c r="I63" s="656" t="str">
        <f t="shared" si="110"/>
        <v/>
      </c>
      <c r="J63" s="657" t="str">
        <f t="shared" si="111"/>
        <v/>
      </c>
      <c r="K63" s="656">
        <f t="shared" si="112"/>
        <v>40600</v>
      </c>
      <c r="L63" s="657">
        <f t="shared" si="113"/>
        <v>0</v>
      </c>
      <c r="M63" s="656">
        <f t="shared" si="114"/>
        <v>88200</v>
      </c>
      <c r="N63" s="657">
        <f t="shared" si="115"/>
        <v>0</v>
      </c>
      <c r="O63" s="656">
        <f t="shared" si="116"/>
        <v>42100</v>
      </c>
      <c r="P63" s="657">
        <f t="shared" si="117"/>
        <v>0</v>
      </c>
      <c r="Q63" s="656">
        <f t="shared" si="118"/>
        <v>41000</v>
      </c>
      <c r="R63" s="657">
        <f t="shared" si="119"/>
        <v>0</v>
      </c>
      <c r="S63" s="656">
        <f t="shared" si="120"/>
        <v>42000</v>
      </c>
      <c r="T63" s="657">
        <f t="shared" si="121"/>
        <v>0</v>
      </c>
      <c r="U63" s="656">
        <f t="shared" si="122"/>
        <v>60000</v>
      </c>
      <c r="V63" s="657">
        <f t="shared" si="123"/>
        <v>0</v>
      </c>
      <c r="W63" s="656">
        <f t="shared" si="124"/>
        <v>33423</v>
      </c>
      <c r="X63" s="657">
        <f t="shared" si="125"/>
        <v>0</v>
      </c>
      <c r="Y63" s="656">
        <f t="shared" si="126"/>
        <v>25000</v>
      </c>
      <c r="Z63" s="657">
        <f t="shared" si="127"/>
        <v>0</v>
      </c>
      <c r="AA63" s="656">
        <f t="shared" si="128"/>
        <v>60100</v>
      </c>
      <c r="AB63" s="657">
        <f t="shared" si="129"/>
        <v>0</v>
      </c>
      <c r="AC63" s="656">
        <f t="shared" si="130"/>
        <v>68000</v>
      </c>
      <c r="AD63" s="657">
        <f t="shared" si="131"/>
        <v>0</v>
      </c>
      <c r="AE63" s="656">
        <f t="shared" si="132"/>
        <v>50000</v>
      </c>
      <c r="AF63" s="657">
        <f t="shared" si="133"/>
        <v>1.4285714285714286</v>
      </c>
    </row>
    <row r="64" spans="1:36" s="650" customFormat="1" ht="21" customHeight="1">
      <c r="A64" s="661" t="s">
        <v>240</v>
      </c>
      <c r="B64" s="662">
        <f t="shared" si="104"/>
        <v>24723.119999999999</v>
      </c>
      <c r="C64" s="656" t="str">
        <f t="shared" si="105"/>
        <v/>
      </c>
      <c r="D64" s="657" t="str">
        <f t="shared" si="106"/>
        <v/>
      </c>
      <c r="E64" s="656">
        <f t="shared" si="107"/>
        <v>18518</v>
      </c>
      <c r="F64" s="657">
        <f t="shared" si="106"/>
        <v>0</v>
      </c>
      <c r="G64" s="656">
        <f t="shared" si="108"/>
        <v>75000</v>
      </c>
      <c r="H64" s="657">
        <f t="shared" si="109"/>
        <v>0</v>
      </c>
      <c r="I64" s="656" t="str">
        <f t="shared" si="110"/>
        <v/>
      </c>
      <c r="J64" s="657" t="str">
        <f t="shared" si="111"/>
        <v/>
      </c>
      <c r="K64" s="656">
        <f t="shared" si="112"/>
        <v>27750</v>
      </c>
      <c r="L64" s="657">
        <f t="shared" si="113"/>
        <v>0</v>
      </c>
      <c r="M64" s="656">
        <f t="shared" si="114"/>
        <v>78540</v>
      </c>
      <c r="N64" s="657">
        <f t="shared" si="115"/>
        <v>0</v>
      </c>
      <c r="O64" s="656">
        <f t="shared" si="116"/>
        <v>28400</v>
      </c>
      <c r="P64" s="657">
        <f t="shared" si="117"/>
        <v>0</v>
      </c>
      <c r="Q64" s="656">
        <f t="shared" si="118"/>
        <v>28000</v>
      </c>
      <c r="R64" s="657">
        <f t="shared" si="119"/>
        <v>0</v>
      </c>
      <c r="S64" s="656">
        <f t="shared" si="120"/>
        <v>27000</v>
      </c>
      <c r="T64" s="657">
        <f t="shared" si="121"/>
        <v>0</v>
      </c>
      <c r="U64" s="656">
        <f t="shared" si="122"/>
        <v>75000</v>
      </c>
      <c r="V64" s="657">
        <f t="shared" si="123"/>
        <v>0</v>
      </c>
      <c r="W64" s="656">
        <f t="shared" si="124"/>
        <v>32232</v>
      </c>
      <c r="X64" s="657">
        <f t="shared" si="125"/>
        <v>0</v>
      </c>
      <c r="Y64" s="656">
        <f t="shared" si="126"/>
        <v>75000</v>
      </c>
      <c r="Z64" s="657">
        <f t="shared" si="127"/>
        <v>0</v>
      </c>
      <c r="AA64" s="656">
        <f t="shared" si="128"/>
        <v>24700</v>
      </c>
      <c r="AB64" s="657">
        <f t="shared" si="129"/>
        <v>0</v>
      </c>
      <c r="AC64" s="656">
        <f t="shared" si="130"/>
        <v>71000</v>
      </c>
      <c r="AD64" s="657">
        <f t="shared" si="131"/>
        <v>0</v>
      </c>
      <c r="AE64" s="656">
        <f t="shared" si="132"/>
        <v>80000</v>
      </c>
      <c r="AF64" s="657">
        <f t="shared" si="133"/>
        <v>0</v>
      </c>
    </row>
    <row r="65" spans="1:32" s="650" customFormat="1" ht="21" customHeight="1">
      <c r="A65" s="661" t="s">
        <v>244</v>
      </c>
      <c r="B65" s="662">
        <f t="shared" si="104"/>
        <v>3193.34</v>
      </c>
      <c r="C65" s="656" t="str">
        <f t="shared" si="105"/>
        <v/>
      </c>
      <c r="D65" s="657" t="str">
        <f t="shared" si="106"/>
        <v/>
      </c>
      <c r="E65" s="656">
        <f t="shared" si="107"/>
        <v>5446</v>
      </c>
      <c r="F65" s="657">
        <f t="shared" si="106"/>
        <v>0</v>
      </c>
      <c r="G65" s="656">
        <f t="shared" si="108"/>
        <v>15000</v>
      </c>
      <c r="H65" s="657">
        <f t="shared" si="109"/>
        <v>0</v>
      </c>
      <c r="I65" s="656" t="str">
        <f t="shared" si="110"/>
        <v/>
      </c>
      <c r="J65" s="657" t="str">
        <f t="shared" si="111"/>
        <v/>
      </c>
      <c r="K65" s="656">
        <f t="shared" si="112"/>
        <v>7950</v>
      </c>
      <c r="L65" s="657">
        <f t="shared" si="113"/>
        <v>1.4285714285714286</v>
      </c>
      <c r="M65" s="656">
        <f t="shared" si="114"/>
        <v>6636</v>
      </c>
      <c r="N65" s="657">
        <f t="shared" si="115"/>
        <v>0</v>
      </c>
      <c r="O65" s="656">
        <f t="shared" si="116"/>
        <v>8700</v>
      </c>
      <c r="P65" s="657">
        <f t="shared" si="117"/>
        <v>1.4285714285714286</v>
      </c>
      <c r="Q65" s="656">
        <f t="shared" si="118"/>
        <v>9000</v>
      </c>
      <c r="R65" s="657">
        <f t="shared" si="119"/>
        <v>1.4285714285714286</v>
      </c>
      <c r="S65" s="656">
        <f t="shared" si="120"/>
        <v>9500</v>
      </c>
      <c r="T65" s="657">
        <f t="shared" si="121"/>
        <v>1.4285714285714286</v>
      </c>
      <c r="U65" s="656">
        <f t="shared" si="122"/>
        <v>12000</v>
      </c>
      <c r="V65" s="657">
        <f t="shared" si="123"/>
        <v>0</v>
      </c>
      <c r="W65" s="656">
        <f t="shared" si="124"/>
        <v>6186</v>
      </c>
      <c r="X65" s="657">
        <f t="shared" si="125"/>
        <v>0</v>
      </c>
      <c r="Y65" s="656">
        <f t="shared" si="126"/>
        <v>6500</v>
      </c>
      <c r="Z65" s="657">
        <f t="shared" si="127"/>
        <v>0</v>
      </c>
      <c r="AA65" s="656">
        <f t="shared" si="128"/>
        <v>15600</v>
      </c>
      <c r="AB65" s="657">
        <f t="shared" si="129"/>
        <v>0</v>
      </c>
      <c r="AC65" s="656">
        <f t="shared" si="130"/>
        <v>6500</v>
      </c>
      <c r="AD65" s="657">
        <f t="shared" si="131"/>
        <v>0</v>
      </c>
      <c r="AE65" s="656">
        <f t="shared" si="132"/>
        <v>7000</v>
      </c>
      <c r="AF65" s="657">
        <f t="shared" si="133"/>
        <v>0</v>
      </c>
    </row>
    <row r="66" spans="1:32" s="650" customFormat="1" ht="21" customHeight="1">
      <c r="A66" s="661" t="s">
        <v>246</v>
      </c>
      <c r="B66" s="662">
        <f t="shared" si="104"/>
        <v>2556.1</v>
      </c>
      <c r="C66" s="656" t="str">
        <f t="shared" si="105"/>
        <v/>
      </c>
      <c r="D66" s="657" t="str">
        <f t="shared" si="106"/>
        <v/>
      </c>
      <c r="E66" s="656">
        <f t="shared" si="107"/>
        <v>9382</v>
      </c>
      <c r="F66" s="657">
        <f t="shared" si="106"/>
        <v>1.4285714285714286</v>
      </c>
      <c r="G66" s="656">
        <f t="shared" si="108"/>
        <v>7000</v>
      </c>
      <c r="H66" s="657">
        <f t="shared" si="109"/>
        <v>0</v>
      </c>
      <c r="I66" s="656" t="str">
        <f t="shared" si="110"/>
        <v/>
      </c>
      <c r="J66" s="657" t="str">
        <f t="shared" si="111"/>
        <v/>
      </c>
      <c r="K66" s="656">
        <f t="shared" si="112"/>
        <v>7950</v>
      </c>
      <c r="L66" s="657">
        <f t="shared" si="113"/>
        <v>0</v>
      </c>
      <c r="M66" s="656">
        <f t="shared" si="114"/>
        <v>7560</v>
      </c>
      <c r="N66" s="657">
        <f t="shared" si="115"/>
        <v>0</v>
      </c>
      <c r="O66" s="656">
        <f t="shared" si="116"/>
        <v>8700</v>
      </c>
      <c r="P66" s="657">
        <f t="shared" si="117"/>
        <v>1.4285714285714286</v>
      </c>
      <c r="Q66" s="656">
        <f t="shared" si="118"/>
        <v>9000</v>
      </c>
      <c r="R66" s="657">
        <f t="shared" si="119"/>
        <v>1.4285714285714286</v>
      </c>
      <c r="S66" s="656">
        <f t="shared" si="120"/>
        <v>9500</v>
      </c>
      <c r="T66" s="657">
        <f t="shared" si="121"/>
        <v>1.4285714285714286</v>
      </c>
      <c r="U66" s="656">
        <f t="shared" si="122"/>
        <v>12000</v>
      </c>
      <c r="V66" s="657">
        <f t="shared" si="123"/>
        <v>0</v>
      </c>
      <c r="W66" s="656">
        <f t="shared" si="124"/>
        <v>8715</v>
      </c>
      <c r="X66" s="657">
        <f t="shared" si="125"/>
        <v>1.4285714285714286</v>
      </c>
      <c r="Y66" s="656">
        <f t="shared" si="126"/>
        <v>16500</v>
      </c>
      <c r="Z66" s="657">
        <f t="shared" si="127"/>
        <v>0</v>
      </c>
      <c r="AA66" s="656">
        <f t="shared" si="128"/>
        <v>12600</v>
      </c>
      <c r="AB66" s="657">
        <f t="shared" si="129"/>
        <v>0</v>
      </c>
      <c r="AC66" s="656">
        <f t="shared" si="130"/>
        <v>9200</v>
      </c>
      <c r="AD66" s="657">
        <f t="shared" si="131"/>
        <v>1.4285714285714286</v>
      </c>
      <c r="AE66" s="656">
        <f t="shared" si="132"/>
        <v>7000</v>
      </c>
      <c r="AF66" s="657">
        <f t="shared" si="133"/>
        <v>0</v>
      </c>
    </row>
    <row r="67" spans="1:32" s="650" customFormat="1" ht="21" customHeight="1">
      <c r="A67" s="661" t="s">
        <v>250</v>
      </c>
      <c r="B67" s="662">
        <f t="shared" si="104"/>
        <v>50150.67</v>
      </c>
      <c r="C67" s="656" t="str">
        <f t="shared" si="105"/>
        <v/>
      </c>
      <c r="D67" s="657" t="str">
        <f t="shared" si="106"/>
        <v/>
      </c>
      <c r="E67" s="656">
        <f t="shared" si="107"/>
        <v>57441</v>
      </c>
      <c r="F67" s="657">
        <f t="shared" si="106"/>
        <v>1.4285714285714286</v>
      </c>
      <c r="G67" s="656">
        <f t="shared" si="108"/>
        <v>56000</v>
      </c>
      <c r="H67" s="657">
        <f t="shared" si="109"/>
        <v>1.4285714285714286</v>
      </c>
      <c r="I67" s="656" t="str">
        <f t="shared" si="110"/>
        <v/>
      </c>
      <c r="J67" s="657" t="str">
        <f t="shared" si="111"/>
        <v/>
      </c>
      <c r="K67" s="656">
        <f t="shared" si="112"/>
        <v>23800</v>
      </c>
      <c r="L67" s="657">
        <f t="shared" si="113"/>
        <v>0</v>
      </c>
      <c r="M67" s="656">
        <f t="shared" si="114"/>
        <v>67452</v>
      </c>
      <c r="N67" s="657">
        <f t="shared" si="115"/>
        <v>1.4285714285714286</v>
      </c>
      <c r="O67" s="656">
        <f t="shared" si="116"/>
        <v>25100</v>
      </c>
      <c r="P67" s="657">
        <f t="shared" si="117"/>
        <v>0</v>
      </c>
      <c r="Q67" s="656">
        <f t="shared" si="118"/>
        <v>24000</v>
      </c>
      <c r="R67" s="657">
        <f t="shared" si="119"/>
        <v>0</v>
      </c>
      <c r="S67" s="656">
        <f t="shared" si="120"/>
        <v>26000</v>
      </c>
      <c r="T67" s="657">
        <f t="shared" si="121"/>
        <v>0</v>
      </c>
      <c r="U67" s="656">
        <f t="shared" si="122"/>
        <v>60000</v>
      </c>
      <c r="V67" s="657">
        <f t="shared" si="123"/>
        <v>1.4285714285714286</v>
      </c>
      <c r="W67" s="656">
        <f t="shared" si="124"/>
        <v>59088</v>
      </c>
      <c r="X67" s="657">
        <f t="shared" si="125"/>
        <v>1.4285714285714286</v>
      </c>
      <c r="Y67" s="656">
        <f t="shared" si="126"/>
        <v>125000</v>
      </c>
      <c r="Z67" s="657">
        <f t="shared" si="127"/>
        <v>0</v>
      </c>
      <c r="AA67" s="656">
        <f t="shared" si="128"/>
        <v>123900</v>
      </c>
      <c r="AB67" s="657">
        <f t="shared" si="129"/>
        <v>0</v>
      </c>
      <c r="AC67" s="656">
        <f t="shared" si="130"/>
        <v>105000</v>
      </c>
      <c r="AD67" s="657">
        <f t="shared" si="131"/>
        <v>0</v>
      </c>
      <c r="AE67" s="656">
        <f t="shared" si="132"/>
        <v>200000</v>
      </c>
      <c r="AF67" s="657">
        <f t="shared" si="133"/>
        <v>0</v>
      </c>
    </row>
    <row r="68" spans="1:32" s="650" customFormat="1" ht="21" customHeight="1">
      <c r="A68" s="661" t="s">
        <v>262</v>
      </c>
      <c r="B68" s="662">
        <f t="shared" si="104"/>
        <v>3206.46</v>
      </c>
      <c r="C68" s="656" t="str">
        <f t="shared" si="105"/>
        <v/>
      </c>
      <c r="D68" s="657" t="str">
        <f t="shared" si="106"/>
        <v/>
      </c>
      <c r="E68" s="656">
        <f t="shared" si="107"/>
        <v>7278</v>
      </c>
      <c r="F68" s="657">
        <f t="shared" si="106"/>
        <v>0</v>
      </c>
      <c r="G68" s="656">
        <f t="shared" si="108"/>
        <v>10000</v>
      </c>
      <c r="H68" s="657">
        <f t="shared" si="109"/>
        <v>0</v>
      </c>
      <c r="I68" s="656" t="str">
        <f t="shared" si="110"/>
        <v/>
      </c>
      <c r="J68" s="657" t="str">
        <f t="shared" si="111"/>
        <v/>
      </c>
      <c r="K68" s="656">
        <f t="shared" si="112"/>
        <v>11900</v>
      </c>
      <c r="L68" s="657">
        <f t="shared" si="113"/>
        <v>1.4285714285714286</v>
      </c>
      <c r="M68" s="656">
        <f t="shared" si="114"/>
        <v>12600</v>
      </c>
      <c r="N68" s="657">
        <f t="shared" si="115"/>
        <v>1.4285714285714286</v>
      </c>
      <c r="O68" s="656">
        <f t="shared" si="116"/>
        <v>12400</v>
      </c>
      <c r="P68" s="657">
        <f t="shared" si="117"/>
        <v>1.4285714285714286</v>
      </c>
      <c r="Q68" s="656">
        <f t="shared" si="118"/>
        <v>12000</v>
      </c>
      <c r="R68" s="657">
        <f t="shared" si="119"/>
        <v>1.4285714285714286</v>
      </c>
      <c r="S68" s="656">
        <f t="shared" si="120"/>
        <v>12600</v>
      </c>
      <c r="T68" s="657">
        <f t="shared" si="121"/>
        <v>1.4285714285714286</v>
      </c>
      <c r="U68" s="656">
        <f t="shared" si="122"/>
        <v>18000</v>
      </c>
      <c r="V68" s="657">
        <f t="shared" si="123"/>
        <v>0</v>
      </c>
      <c r="W68" s="656">
        <f t="shared" si="124"/>
        <v>11814</v>
      </c>
      <c r="X68" s="657">
        <f t="shared" si="125"/>
        <v>1.4285714285714286</v>
      </c>
      <c r="Y68" s="656">
        <f t="shared" si="126"/>
        <v>13000</v>
      </c>
      <c r="Z68" s="657">
        <f t="shared" si="127"/>
        <v>1.4285714285714286</v>
      </c>
      <c r="AA68" s="656">
        <f t="shared" si="128"/>
        <v>12300</v>
      </c>
      <c r="AB68" s="657">
        <f t="shared" si="129"/>
        <v>1.4285714285714286</v>
      </c>
      <c r="AC68" s="656">
        <f t="shared" si="130"/>
        <v>9000</v>
      </c>
      <c r="AD68" s="657">
        <f t="shared" si="131"/>
        <v>0</v>
      </c>
      <c r="AE68" s="656">
        <f t="shared" si="132"/>
        <v>20000</v>
      </c>
      <c r="AF68" s="657">
        <f t="shared" si="133"/>
        <v>0</v>
      </c>
    </row>
    <row r="69" spans="1:32" s="650" customFormat="1" ht="21" customHeight="1">
      <c r="A69" s="661" t="s">
        <v>270</v>
      </c>
      <c r="B69" s="662">
        <f t="shared" si="104"/>
        <v>4058.11</v>
      </c>
      <c r="C69" s="656" t="str">
        <f t="shared" si="105"/>
        <v/>
      </c>
      <c r="D69" s="657" t="str">
        <f t="shared" si="106"/>
        <v/>
      </c>
      <c r="E69" s="656">
        <f t="shared" si="107"/>
        <v>10745</v>
      </c>
      <c r="F69" s="657">
        <f t="shared" si="106"/>
        <v>0</v>
      </c>
      <c r="G69" s="656">
        <f t="shared" si="108"/>
        <v>28000</v>
      </c>
      <c r="H69" s="657">
        <f t="shared" si="109"/>
        <v>0</v>
      </c>
      <c r="I69" s="656" t="str">
        <f t="shared" si="110"/>
        <v/>
      </c>
      <c r="J69" s="657" t="str">
        <f t="shared" si="111"/>
        <v/>
      </c>
      <c r="K69" s="656">
        <f t="shared" si="112"/>
        <v>15350</v>
      </c>
      <c r="L69" s="657">
        <f t="shared" si="113"/>
        <v>1.4285714285714286</v>
      </c>
      <c r="M69" s="656">
        <f t="shared" si="114"/>
        <v>12432</v>
      </c>
      <c r="N69" s="657">
        <f t="shared" si="115"/>
        <v>0</v>
      </c>
      <c r="O69" s="656">
        <f t="shared" si="116"/>
        <v>15100</v>
      </c>
      <c r="P69" s="657">
        <f t="shared" si="117"/>
        <v>1.4285714285714286</v>
      </c>
      <c r="Q69" s="656">
        <f t="shared" si="118"/>
        <v>15500</v>
      </c>
      <c r="R69" s="657">
        <f t="shared" si="119"/>
        <v>1.4285714285714286</v>
      </c>
      <c r="S69" s="656">
        <f t="shared" si="120"/>
        <v>15000</v>
      </c>
      <c r="T69" s="657">
        <f t="shared" si="121"/>
        <v>1.4285714285714286</v>
      </c>
      <c r="U69" s="656">
        <f t="shared" si="122"/>
        <v>15000</v>
      </c>
      <c r="V69" s="657">
        <f t="shared" si="123"/>
        <v>1.4285714285714286</v>
      </c>
      <c r="W69" s="656">
        <f t="shared" si="124"/>
        <v>12656</v>
      </c>
      <c r="X69" s="657">
        <f t="shared" si="125"/>
        <v>0</v>
      </c>
      <c r="Y69" s="656">
        <f t="shared" si="126"/>
        <v>16500</v>
      </c>
      <c r="Z69" s="657">
        <f t="shared" si="127"/>
        <v>1.4285714285714286</v>
      </c>
      <c r="AA69" s="656">
        <f t="shared" si="128"/>
        <v>17400</v>
      </c>
      <c r="AB69" s="657">
        <f t="shared" si="129"/>
        <v>1.4285714285714286</v>
      </c>
      <c r="AC69" s="656">
        <f t="shared" si="130"/>
        <v>14000</v>
      </c>
      <c r="AD69" s="657">
        <f t="shared" si="131"/>
        <v>1.4285714285714286</v>
      </c>
      <c r="AE69" s="656">
        <f t="shared" si="132"/>
        <v>19000</v>
      </c>
      <c r="AF69" s="657">
        <f t="shared" si="133"/>
        <v>0</v>
      </c>
    </row>
    <row r="70" spans="1:32" s="650" customFormat="1" ht="21" customHeight="1">
      <c r="A70" s="661" t="s">
        <v>272</v>
      </c>
      <c r="B70" s="662">
        <f t="shared" si="104"/>
        <v>3421.66</v>
      </c>
      <c r="C70" s="656" t="str">
        <f t="shared" si="105"/>
        <v/>
      </c>
      <c r="D70" s="657" t="str">
        <f t="shared" si="106"/>
        <v/>
      </c>
      <c r="E70" s="656">
        <f t="shared" si="107"/>
        <v>11510</v>
      </c>
      <c r="F70" s="657">
        <f t="shared" si="106"/>
        <v>0</v>
      </c>
      <c r="G70" s="656">
        <f t="shared" si="108"/>
        <v>25000</v>
      </c>
      <c r="H70" s="657">
        <f t="shared" si="109"/>
        <v>0</v>
      </c>
      <c r="I70" s="656" t="str">
        <f t="shared" si="110"/>
        <v/>
      </c>
      <c r="J70" s="657" t="str">
        <f t="shared" si="111"/>
        <v/>
      </c>
      <c r="K70" s="656">
        <f t="shared" si="112"/>
        <v>13900</v>
      </c>
      <c r="L70" s="657">
        <f t="shared" si="113"/>
        <v>1.4285714285714286</v>
      </c>
      <c r="M70" s="656">
        <f t="shared" si="114"/>
        <v>10752</v>
      </c>
      <c r="N70" s="657">
        <f t="shared" si="115"/>
        <v>0</v>
      </c>
      <c r="O70" s="656">
        <f t="shared" si="116"/>
        <v>14500</v>
      </c>
      <c r="P70" s="657">
        <f t="shared" si="117"/>
        <v>1.4285714285714286</v>
      </c>
      <c r="Q70" s="656">
        <f t="shared" si="118"/>
        <v>14000</v>
      </c>
      <c r="R70" s="657">
        <f t="shared" si="119"/>
        <v>1.4285714285714286</v>
      </c>
      <c r="S70" s="656">
        <f t="shared" si="120"/>
        <v>13800</v>
      </c>
      <c r="T70" s="657">
        <f t="shared" si="121"/>
        <v>1.4285714285714286</v>
      </c>
      <c r="U70" s="656">
        <f t="shared" si="122"/>
        <v>14500</v>
      </c>
      <c r="V70" s="657">
        <f t="shared" si="123"/>
        <v>1.4285714285714286</v>
      </c>
      <c r="W70" s="656">
        <f t="shared" si="124"/>
        <v>12022</v>
      </c>
      <c r="X70" s="657">
        <f t="shared" si="125"/>
        <v>0</v>
      </c>
      <c r="Y70" s="656">
        <f t="shared" si="126"/>
        <v>16500</v>
      </c>
      <c r="Z70" s="657">
        <f t="shared" si="127"/>
        <v>1.4285714285714286</v>
      </c>
      <c r="AA70" s="656">
        <f t="shared" si="128"/>
        <v>17200</v>
      </c>
      <c r="AB70" s="657">
        <f t="shared" si="129"/>
        <v>0</v>
      </c>
      <c r="AC70" s="656">
        <f t="shared" si="130"/>
        <v>14000</v>
      </c>
      <c r="AD70" s="657">
        <f t="shared" si="131"/>
        <v>1.4285714285714286</v>
      </c>
      <c r="AE70" s="656">
        <f t="shared" si="132"/>
        <v>16000</v>
      </c>
      <c r="AF70" s="657">
        <f t="shared" si="133"/>
        <v>1.4285714285714286</v>
      </c>
    </row>
    <row r="71" spans="1:32" s="650" customFormat="1" ht="21" customHeight="1">
      <c r="A71" s="661" t="s">
        <v>281</v>
      </c>
      <c r="B71" s="662">
        <f>IF(A71="","",IF($K$4="Media aritmética",ROUND(AVERAGE(C71,E71,G71,I71,K71,M71,O71,Q71,S71,U71,W71,Y71,AA71,AC71,AE71),2),ROUND(_xlfn.STDEV.P(C71,E71,G71,I71,K71,M71,O71,Q71,S71,U71,W71,Y71,AA71,AC71,AE71),2)))</f>
        <v>18608.96</v>
      </c>
      <c r="C71" s="656" t="str">
        <f t="shared" si="105"/>
        <v/>
      </c>
      <c r="D71" s="657" t="str">
        <f t="shared" si="106"/>
        <v/>
      </c>
      <c r="E71" s="656">
        <f t="shared" si="107"/>
        <v>95146</v>
      </c>
      <c r="F71" s="657">
        <f t="shared" si="106"/>
        <v>0</v>
      </c>
      <c r="G71" s="656">
        <f t="shared" si="108"/>
        <v>23000</v>
      </c>
      <c r="H71" s="657">
        <f t="shared" si="109"/>
        <v>0</v>
      </c>
      <c r="I71" s="656" t="str">
        <f t="shared" si="110"/>
        <v/>
      </c>
      <c r="J71" s="657" t="str">
        <f t="shared" si="111"/>
        <v/>
      </c>
      <c r="K71" s="656">
        <f t="shared" si="112"/>
        <v>41600</v>
      </c>
      <c r="L71" s="657">
        <f t="shared" si="113"/>
        <v>0</v>
      </c>
      <c r="M71" s="656">
        <f t="shared" si="114"/>
        <v>63168</v>
      </c>
      <c r="N71" s="657">
        <f t="shared" si="115"/>
        <v>0</v>
      </c>
      <c r="O71" s="656">
        <f t="shared" si="116"/>
        <v>43000</v>
      </c>
      <c r="P71" s="657">
        <f t="shared" si="117"/>
        <v>1.4285714285714286</v>
      </c>
      <c r="Q71" s="656">
        <f t="shared" si="118"/>
        <v>42000</v>
      </c>
      <c r="R71" s="657">
        <f t="shared" si="119"/>
        <v>0</v>
      </c>
      <c r="S71" s="656">
        <f t="shared" si="120"/>
        <v>44500</v>
      </c>
      <c r="T71" s="657">
        <f t="shared" si="121"/>
        <v>1.4285714285714286</v>
      </c>
      <c r="U71" s="656">
        <f t="shared" si="122"/>
        <v>80000</v>
      </c>
      <c r="V71" s="657">
        <f t="shared" si="123"/>
        <v>0</v>
      </c>
      <c r="W71" s="656">
        <f t="shared" si="124"/>
        <v>53376</v>
      </c>
      <c r="X71" s="657">
        <f t="shared" si="125"/>
        <v>1.4285714285714286</v>
      </c>
      <c r="Y71" s="656">
        <f t="shared" si="126"/>
        <v>45000</v>
      </c>
      <c r="Z71" s="657">
        <f t="shared" si="127"/>
        <v>1.4285714285714286</v>
      </c>
      <c r="AA71" s="656">
        <f t="shared" si="128"/>
        <v>64500</v>
      </c>
      <c r="AB71" s="657">
        <f t="shared" si="129"/>
        <v>0</v>
      </c>
      <c r="AC71" s="656">
        <f t="shared" si="130"/>
        <v>45000</v>
      </c>
      <c r="AD71" s="657">
        <f t="shared" si="131"/>
        <v>1.4285714285714286</v>
      </c>
      <c r="AE71" s="656">
        <f t="shared" si="132"/>
        <v>35000</v>
      </c>
      <c r="AF71" s="657">
        <f t="shared" si="133"/>
        <v>0</v>
      </c>
    </row>
    <row r="72" spans="1:32" s="650" customFormat="1" ht="21" customHeight="1">
      <c r="A72" s="661" t="s">
        <v>293</v>
      </c>
      <c r="B72" s="662">
        <f>IF(A72="","",IF($K$4="Media aritmética",ROUND(AVERAGE(C72,E72,G72,I72,K72,M72,O72,Q72,S72,U72,W72,Y72,AA72,AC72,AE72),2),ROUND(_xlfn.STDEV.P(C72,E72,G72,I72,K72,M72,O72,Q72,S72,U72,W72,Y72,AA72,AC72,AE72),2)))</f>
        <v>26174.45</v>
      </c>
      <c r="C72" s="656" t="str">
        <f t="shared" si="105"/>
        <v/>
      </c>
      <c r="D72" s="657" t="str">
        <f t="shared" si="106"/>
        <v/>
      </c>
      <c r="E72" s="656">
        <f t="shared" si="107"/>
        <v>26500</v>
      </c>
      <c r="F72" s="657">
        <f t="shared" si="106"/>
        <v>0</v>
      </c>
      <c r="G72" s="656">
        <f t="shared" si="108"/>
        <v>28000</v>
      </c>
      <c r="H72" s="657">
        <f t="shared" si="109"/>
        <v>0</v>
      </c>
      <c r="I72" s="656" t="str">
        <f t="shared" si="110"/>
        <v/>
      </c>
      <c r="J72" s="657" t="str">
        <f t="shared" si="111"/>
        <v/>
      </c>
      <c r="K72" s="656">
        <f t="shared" si="112"/>
        <v>89200</v>
      </c>
      <c r="L72" s="657">
        <f t="shared" si="113"/>
        <v>0</v>
      </c>
      <c r="M72" s="656">
        <f t="shared" si="114"/>
        <v>100800</v>
      </c>
      <c r="N72" s="657">
        <f t="shared" si="115"/>
        <v>0</v>
      </c>
      <c r="O72" s="656">
        <f t="shared" si="116"/>
        <v>89200</v>
      </c>
      <c r="P72" s="657">
        <f t="shared" si="117"/>
        <v>0</v>
      </c>
      <c r="Q72" s="656">
        <f t="shared" si="118"/>
        <v>90000</v>
      </c>
      <c r="R72" s="657">
        <f t="shared" si="119"/>
        <v>0</v>
      </c>
      <c r="S72" s="656">
        <f t="shared" si="120"/>
        <v>88000</v>
      </c>
      <c r="T72" s="657">
        <f t="shared" si="121"/>
        <v>0</v>
      </c>
      <c r="U72" s="656">
        <f t="shared" si="122"/>
        <v>55000</v>
      </c>
      <c r="V72" s="657">
        <f t="shared" si="123"/>
        <v>1.4285714285714286</v>
      </c>
      <c r="W72" s="656">
        <f t="shared" si="124"/>
        <v>24747</v>
      </c>
      <c r="X72" s="657">
        <f t="shared" si="125"/>
        <v>0</v>
      </c>
      <c r="Y72" s="656">
        <f t="shared" si="126"/>
        <v>45000</v>
      </c>
      <c r="Z72" s="657">
        <f t="shared" si="127"/>
        <v>0</v>
      </c>
      <c r="AA72" s="656">
        <f t="shared" si="128"/>
        <v>44300</v>
      </c>
      <c r="AB72" s="657">
        <f t="shared" si="129"/>
        <v>0</v>
      </c>
      <c r="AC72" s="656">
        <f t="shared" si="130"/>
        <v>60000</v>
      </c>
      <c r="AD72" s="657">
        <f t="shared" si="131"/>
        <v>1.4285714285714286</v>
      </c>
      <c r="AE72" s="656">
        <f t="shared" si="132"/>
        <v>60000</v>
      </c>
      <c r="AF72" s="657">
        <f t="shared" si="133"/>
        <v>1.4285714285714286</v>
      </c>
    </row>
    <row r="73" spans="1:32" s="650" customFormat="1" ht="21" customHeight="1">
      <c r="A73" s="661" t="s">
        <v>297</v>
      </c>
      <c r="B73" s="662">
        <f>IF(A73="","",IF($K$4="Media aritmética",ROUND(AVERAGE(C73,E73,G73,I73,K73,M73,O73,Q73,S73,U73,W73,Y73,AA73,AC73,AE73),2),ROUND(_xlfn.STDEV.P(C73,E73,G73,I73,K73,M73,O73,Q73,S73,U73,W73,Y73,AA73,AC73,AE73),2)))</f>
        <v>113678.74</v>
      </c>
      <c r="C73" s="656" t="str">
        <f t="shared" si="105"/>
        <v/>
      </c>
      <c r="D73" s="657" t="str">
        <f t="shared" si="106"/>
        <v/>
      </c>
      <c r="E73" s="656">
        <f t="shared" si="107"/>
        <v>254000</v>
      </c>
      <c r="F73" s="657">
        <f t="shared" si="106"/>
        <v>1.4285714285714286</v>
      </c>
      <c r="G73" s="656">
        <f t="shared" si="108"/>
        <v>380000</v>
      </c>
      <c r="H73" s="657">
        <f t="shared" si="109"/>
        <v>0</v>
      </c>
      <c r="I73" s="656" t="str">
        <f t="shared" si="110"/>
        <v/>
      </c>
      <c r="J73" s="657" t="str">
        <f t="shared" si="111"/>
        <v/>
      </c>
      <c r="K73" s="656">
        <f t="shared" si="112"/>
        <v>183200</v>
      </c>
      <c r="L73" s="657">
        <f t="shared" si="113"/>
        <v>0</v>
      </c>
      <c r="M73" s="656">
        <f t="shared" si="114"/>
        <v>414893</v>
      </c>
      <c r="N73" s="657">
        <f t="shared" si="115"/>
        <v>0</v>
      </c>
      <c r="O73" s="656">
        <f t="shared" si="116"/>
        <v>418100</v>
      </c>
      <c r="P73" s="657">
        <f t="shared" si="117"/>
        <v>0</v>
      </c>
      <c r="Q73" s="656">
        <f t="shared" si="118"/>
        <v>185000</v>
      </c>
      <c r="R73" s="657">
        <f t="shared" si="119"/>
        <v>0</v>
      </c>
      <c r="S73" s="656">
        <f t="shared" si="120"/>
        <v>190000</v>
      </c>
      <c r="T73" s="657">
        <f t="shared" si="121"/>
        <v>0</v>
      </c>
      <c r="U73" s="656">
        <f t="shared" si="122"/>
        <v>350000</v>
      </c>
      <c r="V73" s="657">
        <f t="shared" si="123"/>
        <v>0</v>
      </c>
      <c r="W73" s="656">
        <f t="shared" si="124"/>
        <v>183261</v>
      </c>
      <c r="X73" s="657">
        <f t="shared" si="125"/>
        <v>0</v>
      </c>
      <c r="Y73" s="656">
        <f t="shared" si="126"/>
        <v>77000</v>
      </c>
      <c r="Z73" s="657">
        <f t="shared" si="127"/>
        <v>0</v>
      </c>
      <c r="AA73" s="656">
        <f t="shared" si="128"/>
        <v>378300</v>
      </c>
      <c r="AB73" s="657">
        <f t="shared" si="129"/>
        <v>0</v>
      </c>
      <c r="AC73" s="656">
        <f t="shared" si="130"/>
        <v>390000</v>
      </c>
      <c r="AD73" s="657">
        <f t="shared" si="131"/>
        <v>0</v>
      </c>
      <c r="AE73" s="656">
        <f t="shared" si="132"/>
        <v>150000</v>
      </c>
      <c r="AF73" s="657">
        <f t="shared" si="133"/>
        <v>0</v>
      </c>
    </row>
    <row r="74" spans="1:32" s="650" customFormat="1" ht="21" customHeight="1">
      <c r="A74" s="661" t="s">
        <v>299</v>
      </c>
      <c r="B74" s="662">
        <f>IF(A74="","",IF($K$4="Media aritmética",ROUND(AVERAGE(C74,E74,G74,I74,K74,M74,O74,Q74,S74,U74,W74,Y74,AA74,AC74,AE74),2),ROUND(_xlfn.STDEV.P(C74,E74,G74,I74,K74,M74,O74,Q74,S74,U74,W74,Y74,AA74,AC74,AE74),2)))</f>
        <v>93398.47</v>
      </c>
      <c r="C74" s="656" t="str">
        <f t="shared" si="105"/>
        <v/>
      </c>
      <c r="D74" s="657" t="str">
        <f t="shared" si="106"/>
        <v/>
      </c>
      <c r="E74" s="656">
        <f t="shared" si="107"/>
        <v>331200</v>
      </c>
      <c r="F74" s="657">
        <f t="shared" si="106"/>
        <v>1.4285714285714286</v>
      </c>
      <c r="G74" s="656">
        <f t="shared" si="108"/>
        <v>380000</v>
      </c>
      <c r="H74" s="657">
        <f t="shared" si="109"/>
        <v>1.4285714285714286</v>
      </c>
      <c r="I74" s="656" t="str">
        <f t="shared" si="110"/>
        <v/>
      </c>
      <c r="J74" s="657" t="str">
        <f t="shared" si="111"/>
        <v/>
      </c>
      <c r="K74" s="656">
        <f t="shared" si="112"/>
        <v>415850</v>
      </c>
      <c r="L74" s="657">
        <f t="shared" si="113"/>
        <v>1.4285714285714286</v>
      </c>
      <c r="M74" s="656">
        <f t="shared" si="114"/>
        <v>439085</v>
      </c>
      <c r="N74" s="657">
        <f t="shared" si="115"/>
        <v>0</v>
      </c>
      <c r="O74" s="656">
        <f t="shared" si="116"/>
        <v>418100</v>
      </c>
      <c r="P74" s="657">
        <f t="shared" si="117"/>
        <v>0</v>
      </c>
      <c r="Q74" s="656">
        <f t="shared" si="118"/>
        <v>420000</v>
      </c>
      <c r="R74" s="657">
        <f t="shared" si="119"/>
        <v>0</v>
      </c>
      <c r="S74" s="656">
        <f t="shared" si="120"/>
        <v>415000</v>
      </c>
      <c r="T74" s="657">
        <f t="shared" si="121"/>
        <v>1.4285714285714286</v>
      </c>
      <c r="U74" s="656">
        <f t="shared" si="122"/>
        <v>400000</v>
      </c>
      <c r="V74" s="657">
        <f t="shared" si="123"/>
        <v>1.4285714285714286</v>
      </c>
      <c r="W74" s="656">
        <f t="shared" si="124"/>
        <v>313743</v>
      </c>
      <c r="X74" s="657">
        <f t="shared" si="125"/>
        <v>0</v>
      </c>
      <c r="Y74" s="656">
        <f t="shared" si="126"/>
        <v>98000</v>
      </c>
      <c r="Z74" s="657">
        <f t="shared" si="127"/>
        <v>0</v>
      </c>
      <c r="AA74" s="656">
        <f t="shared" si="128"/>
        <v>397200</v>
      </c>
      <c r="AB74" s="657">
        <f t="shared" si="129"/>
        <v>1.4285714285714286</v>
      </c>
      <c r="AC74" s="656">
        <f t="shared" si="130"/>
        <v>490000</v>
      </c>
      <c r="AD74" s="657">
        <f t="shared" si="131"/>
        <v>0</v>
      </c>
      <c r="AE74" s="656">
        <f t="shared" si="132"/>
        <v>300000</v>
      </c>
      <c r="AF74" s="657">
        <f t="shared" si="133"/>
        <v>0</v>
      </c>
    </row>
    <row r="75" spans="1:32" s="650" customFormat="1" ht="21" customHeight="1">
      <c r="A75" s="661" t="s">
        <v>313</v>
      </c>
      <c r="B75" s="662">
        <f t="shared" ref="B75:B97" si="134">IF(A75="","",IF($K$4="Media aritmética",ROUND(AVERAGE(C75,E75,G75,I75,K75,M75,O75,Q75,S75,U75,W75,Y75,AA75,AC75,AE75),2),ROUND(_xlfn.STDEV.P(C75,E75,G75,I75,K75,M75,O75,Q75,S75,U75,W75,Y75,AA75,AC75,AE75),2)))</f>
        <v>114352.77</v>
      </c>
      <c r="C75" s="656" t="str">
        <f t="shared" si="105"/>
        <v/>
      </c>
      <c r="D75" s="657" t="str">
        <f t="shared" si="106"/>
        <v/>
      </c>
      <c r="E75" s="656">
        <f t="shared" si="107"/>
        <v>332252</v>
      </c>
      <c r="F75" s="657">
        <f t="shared" si="106"/>
        <v>1.4285714285714286</v>
      </c>
      <c r="G75" s="656">
        <f t="shared" si="108"/>
        <v>450000</v>
      </c>
      <c r="H75" s="657">
        <f t="shared" ref="H75:H97" si="135">IF($A75="","",IF(G75="","",IF($K$4="Media aritmética",(G75&lt;=$B75)*($G$5/$B$5)+(G75&gt;$B75)*0,IF(AND(ROUND(AVERAGE($C75,$E75,$G75,$I75,$K75,$M75,$O75,$Q75,$S75,$U75,$W75,$Y75,$AA75,$AC75,$AE75),2)-$B75/2&lt;=G75,(ROUND(AVERAGE($C75,$E75,$G75,$I75,$K75,$M75,$O75,$Q75,$S75,$U75,$W75,$Y75,$AA75,$AC75,$AE75),2)+$B75/2&gt;=G75)),($G$5/$B$5),0))))</f>
        <v>0</v>
      </c>
      <c r="I75" s="656" t="str">
        <f t="shared" si="110"/>
        <v/>
      </c>
      <c r="J75" s="657" t="str">
        <f t="shared" ref="J75:J97" si="136">IF($A75="","",IF(I75="","",IF($K$4="Media aritmética",(I75&lt;=$B75)*($G$5/$B$5)+(I75&gt;$B75)*0,IF(AND(ROUND(AVERAGE($C75,$E75,$G75,$I75,$K75,$M75,$O75,$Q75,$S75,$U75,$W75,$Y75,$AA75,$AC75,$AE75),2)-$B75/2&lt;=I75,(ROUND(AVERAGE($C75,$E75,$G75,$I75,$K75,$M75,$O75,$Q75,$S75,$U75,$W75,$Y75,$AA75,$AC75,$AE75),2)+$B75/2&gt;=I75)),($G$5/$B$5),0))))</f>
        <v/>
      </c>
      <c r="K75" s="656">
        <f t="shared" si="112"/>
        <v>148550</v>
      </c>
      <c r="L75" s="657">
        <f t="shared" ref="L75:L97" si="137">IF($A75="","",IF(K75="","",IF($K$4="Media aritmética",(K75&lt;=$B75)*($G$5/$B$5)+(K75&gt;$B75)*0,IF(AND(ROUND(AVERAGE($C75,$E75,$G75,$I75,$K75,$M75,$O75,$Q75,$S75,$U75,$W75,$Y75,$AA75,$AC75,$AE75),2)-$B75/2&lt;=K75,(ROUND(AVERAGE($C75,$E75,$G75,$I75,$K75,$M75,$O75,$Q75,$S75,$U75,$W75,$Y75,$AA75,$AC75,$AE75),2)+$B75/2&gt;=K75)),($G$5/$B$5),0))))</f>
        <v>0</v>
      </c>
      <c r="M75" s="656">
        <f t="shared" si="114"/>
        <v>228614</v>
      </c>
      <c r="N75" s="657">
        <f t="shared" ref="N75:N97" si="138">IF($A75="","",IF(M75="","",IF($K$4="Media aritmética",(M75&lt;=$B75)*($G$5/$B$5)+(M75&gt;$B75)*0,IF(AND(ROUND(AVERAGE($C75,$E75,$G75,$I75,$K75,$M75,$O75,$Q75,$S75,$U75,$W75,$Y75,$AA75,$AC75,$AE75),2)-$B75/2&lt;=M75,(ROUND(AVERAGE($C75,$E75,$G75,$I75,$K75,$M75,$O75,$Q75,$S75,$U75,$W75,$Y75,$AA75,$AC75,$AE75),2)+$B75/2&gt;=M75)),($G$5/$B$5),0))))</f>
        <v>0</v>
      </c>
      <c r="O75" s="656">
        <f t="shared" si="116"/>
        <v>152000</v>
      </c>
      <c r="P75" s="657">
        <f t="shared" ref="P75:P97" si="139">IF($A75="","",IF(O75="","",IF($K$4="Media aritmética",(O75&lt;=$B75)*($G$5/$B$5)+(O75&gt;$B75)*0,IF(AND(ROUND(AVERAGE($C75,$E75,$G75,$I75,$K75,$M75,$O75,$Q75,$S75,$U75,$W75,$Y75,$AA75,$AC75,$AE75),2)-$B75/2&lt;=O75,(ROUND(AVERAGE($C75,$E75,$G75,$I75,$K75,$M75,$O75,$Q75,$S75,$U75,$W75,$Y75,$AA75,$AC75,$AE75),2)+$B75/2&gt;=O75)),($G$5/$B$5),0))))</f>
        <v>0</v>
      </c>
      <c r="Q75" s="656">
        <f t="shared" si="118"/>
        <v>150000</v>
      </c>
      <c r="R75" s="657">
        <f t="shared" ref="R75:R97" si="140">IF($A75="","",IF(Q75="","",IF($K$4="Media aritmética",(Q75&lt;=$B75)*($G$5/$B$5)+(Q75&gt;$B75)*0,IF(AND(ROUND(AVERAGE($C75,$E75,$G75,$I75,$K75,$M75,$O75,$Q75,$S75,$U75,$W75,$Y75,$AA75,$AC75,$AE75),2)-$B75/2&lt;=Q75,(ROUND(AVERAGE($C75,$E75,$G75,$I75,$K75,$M75,$O75,$Q75,$S75,$U75,$W75,$Y75,$AA75,$AC75,$AE75),2)+$B75/2&gt;=Q75)),($G$5/$B$5),0))))</f>
        <v>0</v>
      </c>
      <c r="S75" s="656">
        <f t="shared" si="120"/>
        <v>153000</v>
      </c>
      <c r="T75" s="657">
        <f t="shared" ref="T75:T97" si="141">IF($A75="","",IF(S75="","",IF($K$4="Media aritmética",(S75&lt;=$B75)*($G$5/$B$5)+(S75&gt;$B75)*0,IF(AND(ROUND(AVERAGE($C75,$E75,$G75,$I75,$K75,$M75,$O75,$Q75,$S75,$U75,$W75,$Y75,$AA75,$AC75,$AE75),2)-$B75/2&lt;=S75,(ROUND(AVERAGE($C75,$E75,$G75,$I75,$K75,$M75,$O75,$Q75,$S75,$U75,$W75,$Y75,$AA75,$AC75,$AE75),2)+$B75/2&gt;=S75)),($G$5/$B$5),0))))</f>
        <v>0</v>
      </c>
      <c r="U75" s="656">
        <f t="shared" si="122"/>
        <v>350000</v>
      </c>
      <c r="V75" s="657">
        <f t="shared" ref="V75:V97" si="142">IF($A75="","",IF(U75="","",IF($K$4="Media aritmética",(U75&lt;=$B75)*($G$5/$B$5)+(U75&gt;$B75)*0,IF(AND(ROUND(AVERAGE($C75,$E75,$G75,$I75,$K75,$M75,$O75,$Q75,$S75,$U75,$W75,$Y75,$AA75,$AC75,$AE75),2)-$B75/2&lt;=U75,(ROUND(AVERAGE($C75,$E75,$G75,$I75,$K75,$M75,$O75,$Q75,$S75,$U75,$W75,$Y75,$AA75,$AC75,$AE75),2)+$B75/2&gt;=U75)),($G$5/$B$5),0))))</f>
        <v>0</v>
      </c>
      <c r="W75" s="656">
        <f t="shared" si="124"/>
        <v>408522</v>
      </c>
      <c r="X75" s="657">
        <f t="shared" ref="X75:X97" si="143">IF($A75="","",IF(W75="","",IF($K$4="Media aritmética",(W75&lt;=$B75)*($G$5/$B$5)+(W75&gt;$B75)*0,IF(AND(ROUND(AVERAGE($C75,$E75,$G75,$I75,$K75,$M75,$O75,$Q75,$S75,$U75,$W75,$Y75,$AA75,$AC75,$AE75),2)-$B75/2&lt;=W75,(ROUND(AVERAGE($C75,$E75,$G75,$I75,$K75,$M75,$O75,$Q75,$S75,$U75,$W75,$Y75,$AA75,$AC75,$AE75),2)+$B75/2&gt;=W75)),($G$5/$B$5),0))))</f>
        <v>0</v>
      </c>
      <c r="Y75" s="656">
        <f t="shared" si="126"/>
        <v>420000</v>
      </c>
      <c r="Z75" s="657">
        <f t="shared" ref="Z75:Z97" si="144">IF($A75="","",IF(Y75="","",IF($K$4="Media aritmética",(Y75&lt;=$B75)*($G$5/$B$5)+(Y75&gt;$B75)*0,IF(AND(ROUND(AVERAGE($C75,$E75,$G75,$I75,$K75,$M75,$O75,$Q75,$S75,$U75,$W75,$Y75,$AA75,$AC75,$AE75),2)-$B75/2&lt;=Y75,(ROUND(AVERAGE($C75,$E75,$G75,$I75,$K75,$M75,$O75,$Q75,$S75,$U75,$W75,$Y75,$AA75,$AC75,$AE75),2)+$B75/2&gt;=Y75)),($G$5/$B$5),0))))</f>
        <v>0</v>
      </c>
      <c r="AA75" s="656">
        <f t="shared" si="128"/>
        <v>183612</v>
      </c>
      <c r="AB75" s="657">
        <f t="shared" ref="AB75:AB97" si="145">IF($A75="","",IF(AA75="","",IF($K$4="Media aritmética",(AA75&lt;=$B75)*($G$5/$B$5)+(AA75&gt;$B75)*0,IF(AND(ROUND(AVERAGE($C75,$E75,$G75,$I75,$K75,$M75,$O75,$Q75,$S75,$U75,$W75,$Y75,$AA75,$AC75,$AE75),2)-$B75/2&lt;=AA75,(ROUND(AVERAGE($C75,$E75,$G75,$I75,$K75,$M75,$O75,$Q75,$S75,$U75,$W75,$Y75,$AA75,$AC75,$AE75),2)+$B75/2&gt;=AA75)),($G$5/$B$5),0))))</f>
        <v>0</v>
      </c>
      <c r="AC75" s="656">
        <f t="shared" si="130"/>
        <v>400000</v>
      </c>
      <c r="AD75" s="657">
        <f t="shared" ref="AD75:AD97" si="146">IF($A75="","",IF(AC75="","",IF($K$4="Media aritmética",(AC75&lt;=$B75)*($G$5/$B$5)+(AC75&gt;$B75)*0,IF(AND(ROUND(AVERAGE($C75,$E75,$G75,$I75,$K75,$M75,$O75,$Q75,$S75,$U75,$W75,$Y75,$AA75,$AC75,$AE75),2)-$B75/2&lt;=AC75,(ROUND(AVERAGE($C75,$E75,$G75,$I75,$K75,$M75,$O75,$Q75,$S75,$U75,$W75,$Y75,$AA75,$AC75,$AE75),2)+$B75/2&gt;=AC75)),($G$5/$B$5),0))))</f>
        <v>0</v>
      </c>
      <c r="AE75" s="656">
        <f t="shared" si="132"/>
        <v>350000</v>
      </c>
      <c r="AF75" s="657">
        <f t="shared" ref="AF75:AF97" si="147">IF($A75="","",IF(AE75="","",IF($K$4="Media aritmética",(AE75&lt;=$B75)*($G$5/$B$5)+(AE75&gt;$B75)*0,IF(AND(ROUND(AVERAGE($C75,$E75,$G75,$I75,$K75,$M75,$O75,$Q75,$S75,$U75,$W75,$Y75,$AA75,$AC75,$AE75),2)-$B75/2&lt;=AE75,(ROUND(AVERAGE($C75,$E75,$G75,$I75,$K75,$M75,$O75,$Q75,$S75,$U75,$W75,$Y75,$AA75,$AC75,$AE75),2)+$B75/2&gt;=AE75)),($G$5/$B$5),0))))</f>
        <v>0</v>
      </c>
    </row>
    <row r="76" spans="1:32" s="650" customFormat="1" ht="21" customHeight="1">
      <c r="A76" s="661" t="s">
        <v>321</v>
      </c>
      <c r="B76" s="662">
        <f t="shared" si="134"/>
        <v>682727.77</v>
      </c>
      <c r="C76" s="656" t="str">
        <f t="shared" si="105"/>
        <v/>
      </c>
      <c r="D76" s="657" t="str">
        <f t="shared" si="106"/>
        <v/>
      </c>
      <c r="E76" s="656">
        <f t="shared" si="107"/>
        <v>55375</v>
      </c>
      <c r="F76" s="657">
        <f t="shared" si="106"/>
        <v>0</v>
      </c>
      <c r="G76" s="656">
        <f t="shared" si="108"/>
        <v>220000</v>
      </c>
      <c r="H76" s="657">
        <f t="shared" si="135"/>
        <v>1.4285714285714286</v>
      </c>
      <c r="I76" s="656" t="str">
        <f t="shared" si="110"/>
        <v/>
      </c>
      <c r="J76" s="657" t="str">
        <f t="shared" si="136"/>
        <v/>
      </c>
      <c r="K76" s="656">
        <f t="shared" si="112"/>
        <v>253500</v>
      </c>
      <c r="L76" s="657">
        <f t="shared" si="137"/>
        <v>1.4285714285714286</v>
      </c>
      <c r="M76" s="656">
        <f t="shared" si="114"/>
        <v>2739018</v>
      </c>
      <c r="N76" s="657">
        <f t="shared" si="138"/>
        <v>0</v>
      </c>
      <c r="O76" s="656">
        <f t="shared" si="116"/>
        <v>257200</v>
      </c>
      <c r="P76" s="657">
        <f t="shared" si="139"/>
        <v>1.4285714285714286</v>
      </c>
      <c r="Q76" s="656">
        <f t="shared" si="118"/>
        <v>256000</v>
      </c>
      <c r="R76" s="657">
        <f t="shared" si="140"/>
        <v>1.4285714285714286</v>
      </c>
      <c r="S76" s="656">
        <f t="shared" si="120"/>
        <v>257300</v>
      </c>
      <c r="T76" s="657">
        <f t="shared" si="141"/>
        <v>1.4285714285714286</v>
      </c>
      <c r="U76" s="656">
        <f t="shared" si="122"/>
        <v>50000</v>
      </c>
      <c r="V76" s="657">
        <f t="shared" si="142"/>
        <v>0</v>
      </c>
      <c r="W76" s="656">
        <f t="shared" si="124"/>
        <v>100073</v>
      </c>
      <c r="X76" s="657">
        <f t="shared" si="143"/>
        <v>1.4285714285714286</v>
      </c>
      <c r="Y76" s="656">
        <f t="shared" si="126"/>
        <v>180000</v>
      </c>
      <c r="Z76" s="657">
        <f t="shared" si="144"/>
        <v>1.4285714285714286</v>
      </c>
      <c r="AA76" s="656">
        <f t="shared" si="128"/>
        <v>140100</v>
      </c>
      <c r="AB76" s="657">
        <f t="shared" si="145"/>
        <v>1.4285714285714286</v>
      </c>
      <c r="AC76" s="656">
        <f t="shared" si="130"/>
        <v>580000</v>
      </c>
      <c r="AD76" s="657">
        <f t="shared" si="146"/>
        <v>1.4285714285714286</v>
      </c>
      <c r="AE76" s="656">
        <f t="shared" si="132"/>
        <v>400000</v>
      </c>
      <c r="AF76" s="657">
        <f t="shared" si="147"/>
        <v>1.4285714285714286</v>
      </c>
    </row>
    <row r="77" spans="1:32" s="650" customFormat="1" ht="21" customHeight="1">
      <c r="A77" s="661" t="s">
        <v>323</v>
      </c>
      <c r="B77" s="662">
        <f t="shared" si="134"/>
        <v>77374.13</v>
      </c>
      <c r="C77" s="656" t="str">
        <f t="shared" si="105"/>
        <v/>
      </c>
      <c r="D77" s="657" t="str">
        <f t="shared" si="106"/>
        <v/>
      </c>
      <c r="E77" s="656">
        <f t="shared" si="107"/>
        <v>22430</v>
      </c>
      <c r="F77" s="657">
        <f t="shared" si="106"/>
        <v>0</v>
      </c>
      <c r="G77" s="656">
        <f t="shared" si="108"/>
        <v>66000</v>
      </c>
      <c r="H77" s="657">
        <f t="shared" si="135"/>
        <v>0</v>
      </c>
      <c r="I77" s="656" t="str">
        <f t="shared" si="110"/>
        <v/>
      </c>
      <c r="J77" s="657" t="str">
        <f t="shared" si="136"/>
        <v/>
      </c>
      <c r="K77" s="656">
        <f t="shared" si="112"/>
        <v>148550</v>
      </c>
      <c r="L77" s="657">
        <f t="shared" si="137"/>
        <v>1.4285714285714286</v>
      </c>
      <c r="M77" s="656">
        <f t="shared" si="114"/>
        <v>205632</v>
      </c>
      <c r="N77" s="657">
        <f t="shared" si="138"/>
        <v>0</v>
      </c>
      <c r="O77" s="656">
        <f t="shared" si="116"/>
        <v>204300</v>
      </c>
      <c r="P77" s="657">
        <f t="shared" si="139"/>
        <v>0</v>
      </c>
      <c r="Q77" s="656">
        <f t="shared" si="118"/>
        <v>205000</v>
      </c>
      <c r="R77" s="657">
        <f t="shared" si="140"/>
        <v>0</v>
      </c>
      <c r="S77" s="656">
        <f t="shared" si="120"/>
        <v>204000</v>
      </c>
      <c r="T77" s="657">
        <f t="shared" si="141"/>
        <v>0</v>
      </c>
      <c r="U77" s="656">
        <f t="shared" si="122"/>
        <v>90000</v>
      </c>
      <c r="V77" s="657">
        <f t="shared" si="142"/>
        <v>0</v>
      </c>
      <c r="W77" s="656">
        <f t="shared" si="124"/>
        <v>165992</v>
      </c>
      <c r="X77" s="657">
        <f t="shared" si="143"/>
        <v>1.4285714285714286</v>
      </c>
      <c r="Y77" s="656">
        <f t="shared" si="126"/>
        <v>87000</v>
      </c>
      <c r="Z77" s="657">
        <f t="shared" si="144"/>
        <v>0</v>
      </c>
      <c r="AA77" s="656">
        <f t="shared" si="128"/>
        <v>96300</v>
      </c>
      <c r="AB77" s="657">
        <f t="shared" si="145"/>
        <v>0</v>
      </c>
      <c r="AC77" s="656">
        <f t="shared" si="130"/>
        <v>250000</v>
      </c>
      <c r="AD77" s="657">
        <f t="shared" si="146"/>
        <v>0</v>
      </c>
      <c r="AE77" s="656">
        <f t="shared" si="132"/>
        <v>300000</v>
      </c>
      <c r="AF77" s="657">
        <f t="shared" si="147"/>
        <v>0</v>
      </c>
    </row>
    <row r="78" spans="1:32" s="650" customFormat="1" ht="21" customHeight="1">
      <c r="A78" s="661" t="s">
        <v>330</v>
      </c>
      <c r="B78" s="662">
        <f t="shared" si="134"/>
        <v>561257.42000000004</v>
      </c>
      <c r="C78" s="656" t="str">
        <f t="shared" si="105"/>
        <v/>
      </c>
      <c r="D78" s="657" t="str">
        <f t="shared" si="106"/>
        <v/>
      </c>
      <c r="E78" s="656">
        <f t="shared" si="107"/>
        <v>2300000</v>
      </c>
      <c r="F78" s="657">
        <f t="shared" si="106"/>
        <v>0</v>
      </c>
      <c r="G78" s="656">
        <f t="shared" si="108"/>
        <v>330000</v>
      </c>
      <c r="H78" s="657">
        <f t="shared" si="135"/>
        <v>1.4285714285714286</v>
      </c>
      <c r="I78" s="656" t="str">
        <f t="shared" si="110"/>
        <v/>
      </c>
      <c r="J78" s="657" t="str">
        <f t="shared" si="136"/>
        <v/>
      </c>
      <c r="K78" s="656">
        <f t="shared" si="112"/>
        <v>750000</v>
      </c>
      <c r="L78" s="657">
        <f t="shared" si="137"/>
        <v>1.4285714285714286</v>
      </c>
      <c r="M78" s="656">
        <f t="shared" si="114"/>
        <v>50000</v>
      </c>
      <c r="N78" s="657">
        <f t="shared" si="138"/>
        <v>0</v>
      </c>
      <c r="O78" s="656">
        <f t="shared" si="116"/>
        <v>490000</v>
      </c>
      <c r="P78" s="657">
        <f t="shared" si="139"/>
        <v>1.4285714285714286</v>
      </c>
      <c r="Q78" s="656">
        <f t="shared" si="118"/>
        <v>500000</v>
      </c>
      <c r="R78" s="657">
        <f t="shared" si="140"/>
        <v>1.4285714285714286</v>
      </c>
      <c r="S78" s="656">
        <f t="shared" si="120"/>
        <v>520000</v>
      </c>
      <c r="T78" s="657">
        <f t="shared" si="141"/>
        <v>1.4285714285714286</v>
      </c>
      <c r="U78" s="656">
        <f t="shared" si="122"/>
        <v>200000</v>
      </c>
      <c r="V78" s="657">
        <f t="shared" si="142"/>
        <v>0</v>
      </c>
      <c r="W78" s="656">
        <f t="shared" si="124"/>
        <v>118200</v>
      </c>
      <c r="X78" s="657">
        <f t="shared" si="143"/>
        <v>0</v>
      </c>
      <c r="Y78" s="656">
        <f t="shared" si="126"/>
        <v>600000</v>
      </c>
      <c r="Z78" s="657">
        <f t="shared" si="144"/>
        <v>1.4285714285714286</v>
      </c>
      <c r="AA78" s="656">
        <f t="shared" si="128"/>
        <v>70000</v>
      </c>
      <c r="AB78" s="657">
        <f t="shared" si="145"/>
        <v>0</v>
      </c>
      <c r="AC78" s="656">
        <f t="shared" si="130"/>
        <v>150000</v>
      </c>
      <c r="AD78" s="657">
        <f t="shared" si="146"/>
        <v>0</v>
      </c>
      <c r="AE78" s="656">
        <f t="shared" si="132"/>
        <v>600000</v>
      </c>
      <c r="AF78" s="657">
        <f t="shared" si="147"/>
        <v>1.4285714285714286</v>
      </c>
    </row>
    <row r="79" spans="1:32" s="650" customFormat="1" ht="21" customHeight="1">
      <c r="A79" s="661" t="s">
        <v>340</v>
      </c>
      <c r="B79" s="662">
        <f t="shared" si="134"/>
        <v>8224.23</v>
      </c>
      <c r="C79" s="656" t="str">
        <f t="shared" si="105"/>
        <v/>
      </c>
      <c r="D79" s="657" t="str">
        <f t="shared" si="106"/>
        <v/>
      </c>
      <c r="E79" s="656">
        <f t="shared" si="107"/>
        <v>9648</v>
      </c>
      <c r="F79" s="657">
        <f t="shared" si="106"/>
        <v>0</v>
      </c>
      <c r="G79" s="656">
        <f t="shared" si="108"/>
        <v>8000</v>
      </c>
      <c r="H79" s="657">
        <f t="shared" si="135"/>
        <v>0</v>
      </c>
      <c r="I79" s="656" t="str">
        <f t="shared" si="110"/>
        <v/>
      </c>
      <c r="J79" s="657" t="str">
        <f t="shared" si="136"/>
        <v/>
      </c>
      <c r="K79" s="656">
        <f t="shared" si="112"/>
        <v>17850</v>
      </c>
      <c r="L79" s="657">
        <f t="shared" si="137"/>
        <v>1.4285714285714286</v>
      </c>
      <c r="M79" s="656">
        <f t="shared" si="114"/>
        <v>13823</v>
      </c>
      <c r="N79" s="657">
        <f t="shared" si="138"/>
        <v>1.4285714285714286</v>
      </c>
      <c r="O79" s="656">
        <f t="shared" si="116"/>
        <v>18600</v>
      </c>
      <c r="P79" s="657">
        <f t="shared" si="139"/>
        <v>1.4285714285714286</v>
      </c>
      <c r="Q79" s="656">
        <f t="shared" si="118"/>
        <v>18000</v>
      </c>
      <c r="R79" s="657">
        <f t="shared" si="140"/>
        <v>1.4285714285714286</v>
      </c>
      <c r="S79" s="656">
        <f t="shared" si="120"/>
        <v>19400</v>
      </c>
      <c r="T79" s="657">
        <f t="shared" si="141"/>
        <v>1.4285714285714286</v>
      </c>
      <c r="U79" s="656">
        <f t="shared" si="122"/>
        <v>40000</v>
      </c>
      <c r="V79" s="657">
        <f t="shared" si="142"/>
        <v>0</v>
      </c>
      <c r="W79" s="656">
        <f t="shared" si="124"/>
        <v>12881</v>
      </c>
      <c r="X79" s="657">
        <f t="shared" si="143"/>
        <v>0</v>
      </c>
      <c r="Y79" s="656">
        <f t="shared" si="126"/>
        <v>14500</v>
      </c>
      <c r="Z79" s="657">
        <f t="shared" si="144"/>
        <v>1.4285714285714286</v>
      </c>
      <c r="AA79" s="656">
        <f t="shared" si="128"/>
        <v>16200</v>
      </c>
      <c r="AB79" s="657">
        <f t="shared" si="145"/>
        <v>1.4285714285714286</v>
      </c>
      <c r="AC79" s="656">
        <f t="shared" si="130"/>
        <v>13500</v>
      </c>
      <c r="AD79" s="657">
        <f t="shared" si="146"/>
        <v>0</v>
      </c>
      <c r="AE79" s="656">
        <f t="shared" si="132"/>
        <v>30000</v>
      </c>
      <c r="AF79" s="657">
        <f t="shared" si="147"/>
        <v>0</v>
      </c>
    </row>
    <row r="80" spans="1:32" s="650" customFormat="1" ht="21" customHeight="1">
      <c r="A80" s="661" t="s">
        <v>342</v>
      </c>
      <c r="B80" s="662">
        <f t="shared" si="134"/>
        <v>6057.26</v>
      </c>
      <c r="C80" s="656" t="str">
        <f t="shared" si="105"/>
        <v/>
      </c>
      <c r="D80" s="657" t="str">
        <f t="shared" si="106"/>
        <v/>
      </c>
      <c r="E80" s="656">
        <f t="shared" si="107"/>
        <v>7703</v>
      </c>
      <c r="F80" s="657">
        <f t="shared" si="106"/>
        <v>0</v>
      </c>
      <c r="G80" s="656">
        <f t="shared" si="108"/>
        <v>7000</v>
      </c>
      <c r="H80" s="657">
        <f t="shared" si="135"/>
        <v>0</v>
      </c>
      <c r="I80" s="656" t="str">
        <f t="shared" si="110"/>
        <v/>
      </c>
      <c r="J80" s="657" t="str">
        <f t="shared" si="136"/>
        <v/>
      </c>
      <c r="K80" s="656">
        <f t="shared" si="112"/>
        <v>13900</v>
      </c>
      <c r="L80" s="657">
        <f t="shared" si="137"/>
        <v>1.4285714285714286</v>
      </c>
      <c r="M80" s="656">
        <f t="shared" si="114"/>
        <v>12264</v>
      </c>
      <c r="N80" s="657">
        <f t="shared" si="138"/>
        <v>1.4285714285714286</v>
      </c>
      <c r="O80" s="656">
        <f t="shared" si="116"/>
        <v>14100</v>
      </c>
      <c r="P80" s="657">
        <f t="shared" si="139"/>
        <v>1.4285714285714286</v>
      </c>
      <c r="Q80" s="656">
        <f t="shared" si="118"/>
        <v>15000</v>
      </c>
      <c r="R80" s="657">
        <f t="shared" si="140"/>
        <v>1.4285714285714286</v>
      </c>
      <c r="S80" s="656">
        <f t="shared" si="120"/>
        <v>14800</v>
      </c>
      <c r="T80" s="657">
        <f t="shared" si="141"/>
        <v>1.4285714285714286</v>
      </c>
      <c r="U80" s="656">
        <f t="shared" si="122"/>
        <v>30000</v>
      </c>
      <c r="V80" s="657">
        <f t="shared" si="142"/>
        <v>0</v>
      </c>
      <c r="W80" s="656">
        <f t="shared" si="124"/>
        <v>12221</v>
      </c>
      <c r="X80" s="657">
        <f t="shared" si="143"/>
        <v>1.4285714285714286</v>
      </c>
      <c r="Y80" s="656">
        <f t="shared" si="126"/>
        <v>13500</v>
      </c>
      <c r="Z80" s="657">
        <f t="shared" si="144"/>
        <v>1.4285714285714286</v>
      </c>
      <c r="AA80" s="656">
        <f t="shared" si="128"/>
        <v>14200</v>
      </c>
      <c r="AB80" s="657">
        <f t="shared" si="145"/>
        <v>1.4285714285714286</v>
      </c>
      <c r="AC80" s="656">
        <f t="shared" si="130"/>
        <v>11000</v>
      </c>
      <c r="AD80" s="657">
        <f t="shared" si="146"/>
        <v>0</v>
      </c>
      <c r="AE80" s="656">
        <f t="shared" si="132"/>
        <v>25000</v>
      </c>
      <c r="AF80" s="657">
        <f t="shared" si="147"/>
        <v>0</v>
      </c>
    </row>
    <row r="81" spans="1:32" s="650" customFormat="1" ht="21" customHeight="1">
      <c r="A81" s="661" t="s">
        <v>344</v>
      </c>
      <c r="B81" s="662">
        <f t="shared" si="134"/>
        <v>4685.95</v>
      </c>
      <c r="C81" s="656" t="str">
        <f t="shared" si="105"/>
        <v/>
      </c>
      <c r="D81" s="657" t="str">
        <f t="shared" si="106"/>
        <v/>
      </c>
      <c r="E81" s="656">
        <f t="shared" si="107"/>
        <v>8001</v>
      </c>
      <c r="F81" s="657">
        <f t="shared" si="106"/>
        <v>0</v>
      </c>
      <c r="G81" s="656">
        <f t="shared" si="108"/>
        <v>15000</v>
      </c>
      <c r="H81" s="657">
        <f t="shared" si="135"/>
        <v>0</v>
      </c>
      <c r="I81" s="656" t="str">
        <f t="shared" si="110"/>
        <v/>
      </c>
      <c r="J81" s="657" t="str">
        <f t="shared" si="136"/>
        <v/>
      </c>
      <c r="K81" s="656">
        <f t="shared" si="112"/>
        <v>10900</v>
      </c>
      <c r="L81" s="657">
        <f t="shared" si="137"/>
        <v>1.4285714285714286</v>
      </c>
      <c r="M81" s="656">
        <f t="shared" si="114"/>
        <v>8492</v>
      </c>
      <c r="N81" s="657">
        <f t="shared" si="138"/>
        <v>0</v>
      </c>
      <c r="O81" s="656">
        <f t="shared" si="116"/>
        <v>11400</v>
      </c>
      <c r="P81" s="657">
        <f t="shared" si="139"/>
        <v>1.4285714285714286</v>
      </c>
      <c r="Q81" s="656">
        <f t="shared" si="118"/>
        <v>12000</v>
      </c>
      <c r="R81" s="657">
        <f t="shared" si="140"/>
        <v>1.4285714285714286</v>
      </c>
      <c r="S81" s="656">
        <f t="shared" si="120"/>
        <v>12100</v>
      </c>
      <c r="T81" s="657">
        <f t="shared" si="141"/>
        <v>1.4285714285714286</v>
      </c>
      <c r="U81" s="656">
        <f t="shared" si="122"/>
        <v>25000</v>
      </c>
      <c r="V81" s="657">
        <f t="shared" si="142"/>
        <v>0</v>
      </c>
      <c r="W81" s="656">
        <f t="shared" si="124"/>
        <v>9238</v>
      </c>
      <c r="X81" s="657">
        <f t="shared" si="143"/>
        <v>0</v>
      </c>
      <c r="Y81" s="656">
        <f t="shared" si="126"/>
        <v>12500</v>
      </c>
      <c r="Z81" s="657">
        <f t="shared" si="144"/>
        <v>1.4285714285714286</v>
      </c>
      <c r="AA81" s="656">
        <f t="shared" si="128"/>
        <v>9900</v>
      </c>
      <c r="AB81" s="657">
        <f t="shared" si="145"/>
        <v>0</v>
      </c>
      <c r="AC81" s="656">
        <f t="shared" si="130"/>
        <v>9500</v>
      </c>
      <c r="AD81" s="657">
        <f t="shared" si="146"/>
        <v>0</v>
      </c>
      <c r="AE81" s="656">
        <f t="shared" si="132"/>
        <v>20000</v>
      </c>
      <c r="AF81" s="657">
        <f t="shared" si="147"/>
        <v>0</v>
      </c>
    </row>
    <row r="82" spans="1:32" s="650" customFormat="1" ht="21" customHeight="1">
      <c r="A82" s="661" t="s">
        <v>346</v>
      </c>
      <c r="B82" s="662">
        <f t="shared" si="134"/>
        <v>20812.04</v>
      </c>
      <c r="C82" s="656" t="str">
        <f t="shared" si="105"/>
        <v/>
      </c>
      <c r="D82" s="657" t="str">
        <f t="shared" si="106"/>
        <v/>
      </c>
      <c r="E82" s="656">
        <f t="shared" si="107"/>
        <v>62706</v>
      </c>
      <c r="F82" s="657">
        <f t="shared" si="106"/>
        <v>0</v>
      </c>
      <c r="G82" s="656">
        <f t="shared" si="108"/>
        <v>78000</v>
      </c>
      <c r="H82" s="657">
        <f t="shared" si="135"/>
        <v>1.4285714285714286</v>
      </c>
      <c r="I82" s="656" t="str">
        <f t="shared" si="110"/>
        <v/>
      </c>
      <c r="J82" s="657" t="str">
        <f t="shared" si="136"/>
        <v/>
      </c>
      <c r="K82" s="656">
        <f t="shared" si="112"/>
        <v>74300</v>
      </c>
      <c r="L82" s="657">
        <f t="shared" si="137"/>
        <v>1.4285714285714286</v>
      </c>
      <c r="M82" s="656">
        <f t="shared" si="114"/>
        <v>126063</v>
      </c>
      <c r="N82" s="657">
        <f t="shared" si="138"/>
        <v>0</v>
      </c>
      <c r="O82" s="656">
        <f t="shared" si="116"/>
        <v>76000</v>
      </c>
      <c r="P82" s="657">
        <f t="shared" si="139"/>
        <v>1.4285714285714286</v>
      </c>
      <c r="Q82" s="656">
        <f t="shared" si="118"/>
        <v>75000</v>
      </c>
      <c r="R82" s="657">
        <f t="shared" si="140"/>
        <v>1.4285714285714286</v>
      </c>
      <c r="S82" s="656">
        <f t="shared" si="120"/>
        <v>74000</v>
      </c>
      <c r="T82" s="657">
        <f t="shared" si="141"/>
        <v>1.4285714285714286</v>
      </c>
      <c r="U82" s="656">
        <f t="shared" si="122"/>
        <v>70000</v>
      </c>
      <c r="V82" s="657">
        <f t="shared" si="142"/>
        <v>1.4285714285714286</v>
      </c>
      <c r="W82" s="656">
        <f t="shared" si="124"/>
        <v>68879</v>
      </c>
      <c r="X82" s="657">
        <f t="shared" si="143"/>
        <v>1.4285714285714286</v>
      </c>
      <c r="Y82" s="656">
        <f t="shared" si="126"/>
        <v>55000</v>
      </c>
      <c r="Z82" s="657">
        <f t="shared" si="144"/>
        <v>0</v>
      </c>
      <c r="AA82" s="656">
        <f t="shared" si="128"/>
        <v>102400</v>
      </c>
      <c r="AB82" s="657">
        <f t="shared" si="145"/>
        <v>0</v>
      </c>
      <c r="AC82" s="656">
        <f t="shared" si="130"/>
        <v>82000</v>
      </c>
      <c r="AD82" s="657">
        <f t="shared" si="146"/>
        <v>1.4285714285714286</v>
      </c>
      <c r="AE82" s="656">
        <f t="shared" si="132"/>
        <v>35000</v>
      </c>
      <c r="AF82" s="657">
        <f t="shared" si="147"/>
        <v>0</v>
      </c>
    </row>
    <row r="83" spans="1:32" s="650" customFormat="1" ht="21" customHeight="1">
      <c r="A83" s="661" t="s">
        <v>348</v>
      </c>
      <c r="B83" s="662">
        <f t="shared" si="134"/>
        <v>16808.189999999999</v>
      </c>
      <c r="C83" s="656" t="str">
        <f t="shared" si="105"/>
        <v/>
      </c>
      <c r="D83" s="657" t="str">
        <f t="shared" si="106"/>
        <v/>
      </c>
      <c r="E83" s="656">
        <f t="shared" si="107"/>
        <v>44936</v>
      </c>
      <c r="F83" s="657">
        <f t="shared" si="106"/>
        <v>0</v>
      </c>
      <c r="G83" s="656">
        <f t="shared" si="108"/>
        <v>71000</v>
      </c>
      <c r="H83" s="657">
        <f t="shared" si="135"/>
        <v>0</v>
      </c>
      <c r="I83" s="656" t="str">
        <f t="shared" si="110"/>
        <v/>
      </c>
      <c r="J83" s="657" t="str">
        <f t="shared" si="136"/>
        <v/>
      </c>
      <c r="K83" s="656">
        <f t="shared" si="112"/>
        <v>64400</v>
      </c>
      <c r="L83" s="657">
        <f t="shared" si="137"/>
        <v>1.4285714285714286</v>
      </c>
      <c r="M83" s="656">
        <f t="shared" si="114"/>
        <v>105336</v>
      </c>
      <c r="N83" s="657">
        <f t="shared" si="138"/>
        <v>0</v>
      </c>
      <c r="O83" s="656">
        <f t="shared" si="116"/>
        <v>66100</v>
      </c>
      <c r="P83" s="657">
        <f t="shared" si="139"/>
        <v>1.4285714285714286</v>
      </c>
      <c r="Q83" s="656">
        <f t="shared" si="118"/>
        <v>65000</v>
      </c>
      <c r="R83" s="657">
        <f t="shared" si="140"/>
        <v>1.4285714285714286</v>
      </c>
      <c r="S83" s="656">
        <f t="shared" si="120"/>
        <v>63000</v>
      </c>
      <c r="T83" s="657">
        <f t="shared" si="141"/>
        <v>1.4285714285714286</v>
      </c>
      <c r="U83" s="656">
        <f t="shared" si="122"/>
        <v>60000</v>
      </c>
      <c r="V83" s="657">
        <f t="shared" si="142"/>
        <v>1.4285714285714286</v>
      </c>
      <c r="W83" s="656">
        <f t="shared" si="124"/>
        <v>59445</v>
      </c>
      <c r="X83" s="657">
        <f t="shared" si="143"/>
        <v>1.4285714285714286</v>
      </c>
      <c r="Y83" s="656">
        <f t="shared" si="126"/>
        <v>45000</v>
      </c>
      <c r="Z83" s="657">
        <f t="shared" si="144"/>
        <v>0</v>
      </c>
      <c r="AA83" s="656">
        <f t="shared" si="128"/>
        <v>60400</v>
      </c>
      <c r="AB83" s="657">
        <f t="shared" si="145"/>
        <v>1.4285714285714286</v>
      </c>
      <c r="AC83" s="656">
        <f t="shared" si="130"/>
        <v>70000</v>
      </c>
      <c r="AD83" s="657">
        <f t="shared" si="146"/>
        <v>1.4285714285714286</v>
      </c>
      <c r="AE83" s="656">
        <f t="shared" si="132"/>
        <v>30000</v>
      </c>
      <c r="AF83" s="657">
        <f t="shared" si="147"/>
        <v>0</v>
      </c>
    </row>
    <row r="84" spans="1:32" s="650" customFormat="1" ht="21" customHeight="1">
      <c r="A84" s="661" t="s">
        <v>350</v>
      </c>
      <c r="B84" s="662">
        <f t="shared" si="134"/>
        <v>14547.68</v>
      </c>
      <c r="C84" s="656" t="str">
        <f t="shared" ref="C84:C107" si="148">IF($C$8="Habilitado",IF($A84="","",ROUND(VLOOKUP($A84,OFERENTE_1,6,FALSE),2)),"")</f>
        <v/>
      </c>
      <c r="D84" s="657" t="str">
        <f t="shared" si="106"/>
        <v/>
      </c>
      <c r="E84" s="656">
        <f t="shared" ref="E84:E107" si="149">IF($E$8="Habilitado",IF($A84="","",ROUND(VLOOKUP($A84,OFERENTE_2,6,FALSE),2)),"")</f>
        <v>33006</v>
      </c>
      <c r="F84" s="657">
        <f t="shared" si="106"/>
        <v>0</v>
      </c>
      <c r="G84" s="656">
        <f t="shared" ref="G84:G107" si="150">IF($G$8="Habilitado",IF($A84="","",ROUND(VLOOKUP($A84,OFERENTE_3,6,FALSE),2)),"")</f>
        <v>66000</v>
      </c>
      <c r="H84" s="657">
        <f t="shared" si="135"/>
        <v>0</v>
      </c>
      <c r="I84" s="656" t="str">
        <f t="shared" ref="I84:I107" si="151">IF($I$8="Habilitado",IF($A84="","",ROUND(VLOOKUP($A84,OFERENTE_4,6,FALSE),2)),"")</f>
        <v/>
      </c>
      <c r="J84" s="657" t="str">
        <f t="shared" si="136"/>
        <v/>
      </c>
      <c r="K84" s="656">
        <f t="shared" ref="K84:K107" si="152">IF($K$8="Habilitado",IF($A84="","",ROUND(VLOOKUP($A84,OFERENTE_5,6,FALSE),2)),"")</f>
        <v>59450</v>
      </c>
      <c r="L84" s="657">
        <f t="shared" si="137"/>
        <v>1.4285714285714286</v>
      </c>
      <c r="M84" s="656">
        <f t="shared" ref="M84:M107" si="153">IF($M$8="Habilitado",IF($A84="","",ROUND(VLOOKUP($A84,OFERENTE_6,6,FALSE),2)),"")</f>
        <v>78926</v>
      </c>
      <c r="N84" s="657">
        <f t="shared" si="138"/>
        <v>0</v>
      </c>
      <c r="O84" s="656">
        <f t="shared" ref="O84:O107" si="154">IF($O$8="Habilitado",IF($A84="","",ROUND(VLOOKUP($A84,OFERENTE_7,6,FALSE),2)),"")</f>
        <v>58900</v>
      </c>
      <c r="P84" s="657">
        <f t="shared" si="139"/>
        <v>1.4285714285714286</v>
      </c>
      <c r="Q84" s="656">
        <f t="shared" ref="Q84:Q107" si="155">IF($Q$8="Habilitado",IF($A84="","",ROUND(VLOOKUP($A84,OFERENTE_8,6,FALSE),2)),"")</f>
        <v>60000</v>
      </c>
      <c r="R84" s="657">
        <f t="shared" si="140"/>
        <v>0</v>
      </c>
      <c r="S84" s="656">
        <f t="shared" ref="S84:S107" si="156">IF($S$8="Habilitado",IF($A84="","",ROUND(VLOOKUP($A84,OFERENTE_9,6,FALSE),2)),"")</f>
        <v>57000</v>
      </c>
      <c r="T84" s="657">
        <f t="shared" si="141"/>
        <v>1.4285714285714286</v>
      </c>
      <c r="U84" s="656">
        <f t="shared" ref="U84:U107" si="157">IF($U$8="Habilitado",IF($A84="","",ROUND(VLOOKUP($A84,OFERENTE_10,6,FALSE),2)),"")</f>
        <v>58000</v>
      </c>
      <c r="V84" s="657">
        <f t="shared" si="142"/>
        <v>1.4285714285714286</v>
      </c>
      <c r="W84" s="656">
        <f t="shared" ref="W84:W107" si="158">IF($W$8="Habilitado",IF($A84="","",ROUND(VLOOKUP($A84,OFERENTE_11,6,FALSE),2)),"")</f>
        <v>39958</v>
      </c>
      <c r="X84" s="657">
        <f t="shared" si="143"/>
        <v>0</v>
      </c>
      <c r="Y84" s="656">
        <f t="shared" ref="Y84:Y107" si="159">IF($Y$8="Habilitado",IF($A84="","",ROUND(VLOOKUP($A84,OFERENTE_12,6,FALSE),2)),"")</f>
        <v>35000</v>
      </c>
      <c r="Z84" s="657">
        <f t="shared" si="144"/>
        <v>0</v>
      </c>
      <c r="AA84" s="656">
        <f t="shared" ref="AA84:AA107" si="160">IF($AA$8="Habilitado",IF($A84="","",ROUND(VLOOKUP($A84,OFERENTE_13,6,FALSE),2)),"")</f>
        <v>48100</v>
      </c>
      <c r="AB84" s="657">
        <f t="shared" si="145"/>
        <v>1.4285714285714286</v>
      </c>
      <c r="AC84" s="656">
        <f t="shared" ref="AC84:AC107" si="161">IF($AC$8="Habilitado",IF($A84="","",ROUND(VLOOKUP($A84,OFERENTE_14,6,FALSE),2)),"")</f>
        <v>60000</v>
      </c>
      <c r="AD84" s="657">
        <f t="shared" si="146"/>
        <v>0</v>
      </c>
      <c r="AE84" s="656">
        <f t="shared" ref="AE84:AE107" si="162">IF($AE$8="Habilitado",IF($A84="","",ROUND(VLOOKUP($A84,OFERENTE_15,6,FALSE),2)),"")</f>
        <v>25000</v>
      </c>
      <c r="AF84" s="657">
        <f t="shared" si="147"/>
        <v>0</v>
      </c>
    </row>
    <row r="85" spans="1:32" s="650" customFormat="1" ht="21" customHeight="1">
      <c r="A85" s="661" t="s">
        <v>352</v>
      </c>
      <c r="B85" s="662">
        <f t="shared" si="134"/>
        <v>23947.919999999998</v>
      </c>
      <c r="C85" s="656" t="str">
        <f t="shared" si="148"/>
        <v/>
      </c>
      <c r="D85" s="657" t="str">
        <f t="shared" si="106"/>
        <v/>
      </c>
      <c r="E85" s="656">
        <f t="shared" si="149"/>
        <v>69358</v>
      </c>
      <c r="F85" s="657">
        <f t="shared" si="106"/>
        <v>1.4285714285714286</v>
      </c>
      <c r="G85" s="656">
        <f t="shared" si="150"/>
        <v>60000</v>
      </c>
      <c r="H85" s="657">
        <f t="shared" si="135"/>
        <v>1.4285714285714286</v>
      </c>
      <c r="I85" s="656" t="str">
        <f t="shared" si="151"/>
        <v/>
      </c>
      <c r="J85" s="657" t="str">
        <f t="shared" si="136"/>
        <v/>
      </c>
      <c r="K85" s="656">
        <f t="shared" si="152"/>
        <v>89200</v>
      </c>
      <c r="L85" s="657">
        <f t="shared" si="137"/>
        <v>0</v>
      </c>
      <c r="M85" s="656">
        <f t="shared" si="153"/>
        <v>22169</v>
      </c>
      <c r="N85" s="657">
        <f t="shared" si="138"/>
        <v>0</v>
      </c>
      <c r="O85" s="656">
        <f t="shared" si="154"/>
        <v>88000</v>
      </c>
      <c r="P85" s="657">
        <f t="shared" si="139"/>
        <v>0</v>
      </c>
      <c r="Q85" s="656">
        <f t="shared" si="155"/>
        <v>90000</v>
      </c>
      <c r="R85" s="657">
        <f t="shared" si="140"/>
        <v>0</v>
      </c>
      <c r="S85" s="656">
        <f t="shared" si="156"/>
        <v>85000</v>
      </c>
      <c r="T85" s="657">
        <f t="shared" si="141"/>
        <v>0</v>
      </c>
      <c r="U85" s="656">
        <f t="shared" si="157"/>
        <v>70000</v>
      </c>
      <c r="V85" s="657">
        <f t="shared" si="142"/>
        <v>1.4285714285714286</v>
      </c>
      <c r="W85" s="656">
        <f t="shared" si="158"/>
        <v>35360</v>
      </c>
      <c r="X85" s="657">
        <f t="shared" si="143"/>
        <v>0</v>
      </c>
      <c r="Y85" s="656">
        <f t="shared" si="159"/>
        <v>37000</v>
      </c>
      <c r="Z85" s="657">
        <f t="shared" si="144"/>
        <v>0</v>
      </c>
      <c r="AA85" s="656">
        <f t="shared" si="160"/>
        <v>37200</v>
      </c>
      <c r="AB85" s="657">
        <f t="shared" si="145"/>
        <v>0</v>
      </c>
      <c r="AC85" s="656">
        <f t="shared" si="161"/>
        <v>58000</v>
      </c>
      <c r="AD85" s="657">
        <f t="shared" si="146"/>
        <v>1.4285714285714286</v>
      </c>
      <c r="AE85" s="656">
        <f t="shared" si="162"/>
        <v>28000</v>
      </c>
      <c r="AF85" s="657">
        <f t="shared" si="147"/>
        <v>0</v>
      </c>
    </row>
    <row r="86" spans="1:32" s="650" customFormat="1" ht="21" customHeight="1">
      <c r="A86" s="661" t="s">
        <v>354</v>
      </c>
      <c r="B86" s="662">
        <f t="shared" si="134"/>
        <v>22859.41</v>
      </c>
      <c r="C86" s="656" t="str">
        <f t="shared" si="148"/>
        <v/>
      </c>
      <c r="D86" s="657" t="str">
        <f t="shared" si="106"/>
        <v/>
      </c>
      <c r="E86" s="656">
        <f t="shared" si="149"/>
        <v>59465</v>
      </c>
      <c r="F86" s="657">
        <f t="shared" si="106"/>
        <v>1.4285714285714286</v>
      </c>
      <c r="G86" s="656">
        <f t="shared" si="150"/>
        <v>45000</v>
      </c>
      <c r="H86" s="657">
        <f t="shared" si="135"/>
        <v>1.4285714285714286</v>
      </c>
      <c r="I86" s="656" t="str">
        <f t="shared" si="151"/>
        <v/>
      </c>
      <c r="J86" s="657" t="str">
        <f t="shared" si="136"/>
        <v/>
      </c>
      <c r="K86" s="656">
        <f t="shared" si="152"/>
        <v>81200</v>
      </c>
      <c r="L86" s="657">
        <f t="shared" si="137"/>
        <v>0</v>
      </c>
      <c r="M86" s="656">
        <f t="shared" si="153"/>
        <v>17976</v>
      </c>
      <c r="N86" s="657">
        <f t="shared" si="138"/>
        <v>0</v>
      </c>
      <c r="O86" s="656">
        <f t="shared" si="154"/>
        <v>80500</v>
      </c>
      <c r="P86" s="657">
        <f t="shared" si="139"/>
        <v>0</v>
      </c>
      <c r="Q86" s="656">
        <f t="shared" si="155"/>
        <v>82000</v>
      </c>
      <c r="R86" s="657">
        <f t="shared" si="140"/>
        <v>0</v>
      </c>
      <c r="S86" s="656">
        <f t="shared" si="156"/>
        <v>77000</v>
      </c>
      <c r="T86" s="657">
        <f t="shared" si="141"/>
        <v>0</v>
      </c>
      <c r="U86" s="656">
        <f t="shared" si="157"/>
        <v>60000</v>
      </c>
      <c r="V86" s="657">
        <f t="shared" si="142"/>
        <v>1.4285714285714286</v>
      </c>
      <c r="W86" s="656">
        <f t="shared" si="158"/>
        <v>25911</v>
      </c>
      <c r="X86" s="657">
        <f t="shared" si="143"/>
        <v>0</v>
      </c>
      <c r="Y86" s="656">
        <f t="shared" si="159"/>
        <v>29500</v>
      </c>
      <c r="Z86" s="657">
        <f t="shared" si="144"/>
        <v>0</v>
      </c>
      <c r="AA86" s="656">
        <f t="shared" si="160"/>
        <v>33200</v>
      </c>
      <c r="AB86" s="657">
        <f t="shared" si="145"/>
        <v>0</v>
      </c>
      <c r="AC86" s="656">
        <f t="shared" si="161"/>
        <v>55000</v>
      </c>
      <c r="AD86" s="657">
        <f t="shared" si="146"/>
        <v>1.4285714285714286</v>
      </c>
      <c r="AE86" s="656">
        <f t="shared" si="162"/>
        <v>25000</v>
      </c>
      <c r="AF86" s="657">
        <f t="shared" si="147"/>
        <v>0</v>
      </c>
    </row>
    <row r="87" spans="1:32" s="650" customFormat="1" ht="21" customHeight="1">
      <c r="A87" s="661" t="s">
        <v>356</v>
      </c>
      <c r="B87" s="662">
        <f t="shared" si="134"/>
        <v>21829.93</v>
      </c>
      <c r="C87" s="656" t="str">
        <f t="shared" si="148"/>
        <v/>
      </c>
      <c r="D87" s="657" t="str">
        <f t="shared" si="106"/>
        <v/>
      </c>
      <c r="E87" s="656">
        <f t="shared" si="149"/>
        <v>54418</v>
      </c>
      <c r="F87" s="657">
        <f t="shared" si="106"/>
        <v>1.4285714285714286</v>
      </c>
      <c r="G87" s="656">
        <f t="shared" si="150"/>
        <v>36000</v>
      </c>
      <c r="H87" s="657">
        <f t="shared" si="135"/>
        <v>1.4285714285714286</v>
      </c>
      <c r="I87" s="656" t="str">
        <f t="shared" si="151"/>
        <v/>
      </c>
      <c r="J87" s="657" t="str">
        <f t="shared" si="136"/>
        <v/>
      </c>
      <c r="K87" s="656">
        <f t="shared" si="152"/>
        <v>74300</v>
      </c>
      <c r="L87" s="657">
        <f t="shared" si="137"/>
        <v>0</v>
      </c>
      <c r="M87" s="656">
        <f t="shared" si="153"/>
        <v>13057</v>
      </c>
      <c r="N87" s="657">
        <f t="shared" si="138"/>
        <v>0</v>
      </c>
      <c r="O87" s="656">
        <f t="shared" si="154"/>
        <v>74000</v>
      </c>
      <c r="P87" s="657">
        <f t="shared" si="139"/>
        <v>0</v>
      </c>
      <c r="Q87" s="656">
        <f t="shared" si="155"/>
        <v>75000</v>
      </c>
      <c r="R87" s="657">
        <f t="shared" si="140"/>
        <v>0</v>
      </c>
      <c r="S87" s="656">
        <f t="shared" si="156"/>
        <v>72000</v>
      </c>
      <c r="T87" s="657">
        <f t="shared" si="141"/>
        <v>0</v>
      </c>
      <c r="U87" s="656">
        <f t="shared" si="157"/>
        <v>55000</v>
      </c>
      <c r="V87" s="657">
        <f t="shared" si="142"/>
        <v>1.4285714285714286</v>
      </c>
      <c r="W87" s="656">
        <f t="shared" si="158"/>
        <v>22402</v>
      </c>
      <c r="X87" s="657">
        <f t="shared" si="143"/>
        <v>0</v>
      </c>
      <c r="Y87" s="656">
        <f t="shared" si="159"/>
        <v>27500</v>
      </c>
      <c r="Z87" s="657">
        <f t="shared" si="144"/>
        <v>0</v>
      </c>
      <c r="AA87" s="656">
        <f t="shared" si="160"/>
        <v>29300</v>
      </c>
      <c r="AB87" s="657">
        <f t="shared" si="145"/>
        <v>0</v>
      </c>
      <c r="AC87" s="656">
        <f t="shared" si="161"/>
        <v>48000</v>
      </c>
      <c r="AD87" s="657">
        <f t="shared" si="146"/>
        <v>1.4285714285714286</v>
      </c>
      <c r="AE87" s="656">
        <f t="shared" si="162"/>
        <v>22000</v>
      </c>
      <c r="AF87" s="657">
        <f t="shared" si="147"/>
        <v>0</v>
      </c>
    </row>
    <row r="88" spans="1:32" s="650" customFormat="1" ht="21" customHeight="1">
      <c r="A88" s="661" t="s">
        <v>360</v>
      </c>
      <c r="B88" s="662">
        <f t="shared" si="134"/>
        <v>104910.91</v>
      </c>
      <c r="C88" s="656" t="str">
        <f t="shared" si="148"/>
        <v/>
      </c>
      <c r="D88" s="657" t="str">
        <f t="shared" si="106"/>
        <v/>
      </c>
      <c r="E88" s="656">
        <f t="shared" si="149"/>
        <v>452226</v>
      </c>
      <c r="F88" s="657">
        <f t="shared" si="106"/>
        <v>0</v>
      </c>
      <c r="G88" s="656">
        <f t="shared" si="150"/>
        <v>220000</v>
      </c>
      <c r="H88" s="657">
        <f t="shared" si="135"/>
        <v>1.4285714285714286</v>
      </c>
      <c r="I88" s="656" t="str">
        <f t="shared" si="151"/>
        <v/>
      </c>
      <c r="J88" s="657" t="str">
        <f t="shared" si="136"/>
        <v/>
      </c>
      <c r="K88" s="656">
        <f t="shared" si="152"/>
        <v>183200</v>
      </c>
      <c r="L88" s="657">
        <f t="shared" si="137"/>
        <v>1.4285714285714286</v>
      </c>
      <c r="M88" s="656">
        <f t="shared" si="153"/>
        <v>244956</v>
      </c>
      <c r="N88" s="657">
        <f t="shared" si="138"/>
        <v>1.4285714285714286</v>
      </c>
      <c r="O88" s="656">
        <f t="shared" si="154"/>
        <v>183700</v>
      </c>
      <c r="P88" s="657">
        <f t="shared" si="139"/>
        <v>1.4285714285714286</v>
      </c>
      <c r="Q88" s="656">
        <f t="shared" si="155"/>
        <v>185000</v>
      </c>
      <c r="R88" s="657">
        <f t="shared" si="140"/>
        <v>1.4285714285714286</v>
      </c>
      <c r="S88" s="656">
        <f t="shared" si="156"/>
        <v>190000</v>
      </c>
      <c r="T88" s="657">
        <f t="shared" si="141"/>
        <v>1.4285714285714286</v>
      </c>
      <c r="U88" s="656">
        <f t="shared" si="157"/>
        <v>350000</v>
      </c>
      <c r="V88" s="657">
        <f t="shared" si="142"/>
        <v>0</v>
      </c>
      <c r="W88" s="656">
        <f t="shared" si="158"/>
        <v>201451</v>
      </c>
      <c r="X88" s="657">
        <f t="shared" si="143"/>
        <v>1.4285714285714286</v>
      </c>
      <c r="Y88" s="656">
        <f t="shared" si="159"/>
        <v>54000</v>
      </c>
      <c r="Z88" s="657">
        <f t="shared" si="144"/>
        <v>0</v>
      </c>
      <c r="AA88" s="656">
        <f t="shared" si="160"/>
        <v>234700</v>
      </c>
      <c r="AB88" s="657">
        <f t="shared" si="145"/>
        <v>1.4285714285714286</v>
      </c>
      <c r="AC88" s="656">
        <f t="shared" si="161"/>
        <v>360000</v>
      </c>
      <c r="AD88" s="657">
        <f t="shared" si="146"/>
        <v>0</v>
      </c>
      <c r="AE88" s="656">
        <f t="shared" si="162"/>
        <v>80000</v>
      </c>
      <c r="AF88" s="657">
        <f t="shared" si="147"/>
        <v>0</v>
      </c>
    </row>
    <row r="89" spans="1:32" s="650" customFormat="1" ht="21" customHeight="1">
      <c r="A89" s="661" t="s">
        <v>382</v>
      </c>
      <c r="B89" s="662">
        <f t="shared" si="134"/>
        <v>85020.3</v>
      </c>
      <c r="C89" s="656" t="str">
        <f t="shared" si="148"/>
        <v/>
      </c>
      <c r="D89" s="657" t="str">
        <f t="shared" si="106"/>
        <v/>
      </c>
      <c r="E89" s="656">
        <f t="shared" si="149"/>
        <v>308880</v>
      </c>
      <c r="F89" s="657">
        <f t="shared" si="106"/>
        <v>0</v>
      </c>
      <c r="G89" s="656">
        <f t="shared" si="150"/>
        <v>175000</v>
      </c>
      <c r="H89" s="657">
        <f t="shared" si="135"/>
        <v>0</v>
      </c>
      <c r="I89" s="656" t="str">
        <f t="shared" si="151"/>
        <v/>
      </c>
      <c r="J89" s="657" t="str">
        <f t="shared" si="136"/>
        <v/>
      </c>
      <c r="K89" s="656">
        <f t="shared" si="152"/>
        <v>173300</v>
      </c>
      <c r="L89" s="657">
        <f t="shared" si="137"/>
        <v>0</v>
      </c>
      <c r="M89" s="656">
        <f t="shared" si="153"/>
        <v>195696</v>
      </c>
      <c r="N89" s="657">
        <f t="shared" si="138"/>
        <v>1.4285714285714286</v>
      </c>
      <c r="O89" s="656">
        <f t="shared" si="154"/>
        <v>176500</v>
      </c>
      <c r="P89" s="657">
        <f t="shared" si="139"/>
        <v>0</v>
      </c>
      <c r="Q89" s="656">
        <f t="shared" si="155"/>
        <v>175000</v>
      </c>
      <c r="R89" s="657">
        <f t="shared" si="140"/>
        <v>0</v>
      </c>
      <c r="S89" s="656">
        <f t="shared" si="156"/>
        <v>170000</v>
      </c>
      <c r="T89" s="657">
        <f t="shared" si="141"/>
        <v>0</v>
      </c>
      <c r="U89" s="656">
        <f t="shared" si="157"/>
        <v>58000</v>
      </c>
      <c r="V89" s="657">
        <f t="shared" si="142"/>
        <v>0</v>
      </c>
      <c r="W89" s="656">
        <f t="shared" si="158"/>
        <v>294837</v>
      </c>
      <c r="X89" s="657">
        <f t="shared" si="143"/>
        <v>0</v>
      </c>
      <c r="Y89" s="656">
        <f t="shared" si="159"/>
        <v>240000</v>
      </c>
      <c r="Z89" s="657">
        <f t="shared" si="144"/>
        <v>1.4285714285714286</v>
      </c>
      <c r="AA89" s="656">
        <f t="shared" si="160"/>
        <v>315600</v>
      </c>
      <c r="AB89" s="657">
        <f t="shared" si="145"/>
        <v>0</v>
      </c>
      <c r="AC89" s="656">
        <f t="shared" si="161"/>
        <v>260000</v>
      </c>
      <c r="AD89" s="657">
        <f t="shared" si="146"/>
        <v>1.4285714285714286</v>
      </c>
      <c r="AE89" s="656">
        <f t="shared" si="162"/>
        <v>400000</v>
      </c>
      <c r="AF89" s="657">
        <f t="shared" si="147"/>
        <v>0</v>
      </c>
    </row>
    <row r="90" spans="1:32" s="650" customFormat="1" ht="21" customHeight="1">
      <c r="A90" s="661" t="s">
        <v>386</v>
      </c>
      <c r="B90" s="662">
        <f t="shared" si="134"/>
        <v>13203.44</v>
      </c>
      <c r="C90" s="656" t="str">
        <f t="shared" si="148"/>
        <v/>
      </c>
      <c r="D90" s="657" t="str">
        <f t="shared" si="106"/>
        <v/>
      </c>
      <c r="E90" s="656">
        <f t="shared" si="149"/>
        <v>20913</v>
      </c>
      <c r="F90" s="657">
        <f t="shared" si="106"/>
        <v>0</v>
      </c>
      <c r="G90" s="656">
        <f t="shared" si="150"/>
        <v>55000</v>
      </c>
      <c r="H90" s="657">
        <f t="shared" si="135"/>
        <v>0</v>
      </c>
      <c r="I90" s="656" t="str">
        <f t="shared" si="151"/>
        <v/>
      </c>
      <c r="J90" s="657" t="str">
        <f t="shared" si="136"/>
        <v/>
      </c>
      <c r="K90" s="656">
        <f t="shared" si="152"/>
        <v>41600</v>
      </c>
      <c r="L90" s="657">
        <f t="shared" si="137"/>
        <v>0</v>
      </c>
      <c r="M90" s="656">
        <f t="shared" si="153"/>
        <v>32647</v>
      </c>
      <c r="N90" s="657">
        <f t="shared" si="138"/>
        <v>1.4285714285714286</v>
      </c>
      <c r="O90" s="656">
        <f t="shared" si="154"/>
        <v>41200</v>
      </c>
      <c r="P90" s="657">
        <f t="shared" si="139"/>
        <v>0</v>
      </c>
      <c r="Q90" s="656">
        <f t="shared" si="155"/>
        <v>42000</v>
      </c>
      <c r="R90" s="657">
        <f t="shared" si="140"/>
        <v>0</v>
      </c>
      <c r="S90" s="656">
        <f t="shared" si="156"/>
        <v>45000</v>
      </c>
      <c r="T90" s="657">
        <f t="shared" si="141"/>
        <v>0</v>
      </c>
      <c r="U90" s="656">
        <f t="shared" si="157"/>
        <v>45000</v>
      </c>
      <c r="V90" s="657">
        <f t="shared" si="142"/>
        <v>0</v>
      </c>
      <c r="W90" s="656">
        <f t="shared" si="158"/>
        <v>7680</v>
      </c>
      <c r="X90" s="657">
        <f t="shared" si="143"/>
        <v>0</v>
      </c>
      <c r="Y90" s="656">
        <f t="shared" si="159"/>
        <v>22000</v>
      </c>
      <c r="Z90" s="657">
        <f t="shared" si="144"/>
        <v>0</v>
      </c>
      <c r="AA90" s="656">
        <f t="shared" si="160"/>
        <v>32100</v>
      </c>
      <c r="AB90" s="657">
        <f t="shared" si="145"/>
        <v>1.4285714285714286</v>
      </c>
      <c r="AC90" s="656">
        <f t="shared" si="161"/>
        <v>14000</v>
      </c>
      <c r="AD90" s="657">
        <f t="shared" si="146"/>
        <v>0</v>
      </c>
      <c r="AE90" s="656">
        <f t="shared" si="162"/>
        <v>35000</v>
      </c>
      <c r="AF90" s="657">
        <f t="shared" si="147"/>
        <v>1.4285714285714286</v>
      </c>
    </row>
    <row r="91" spans="1:32" s="650" customFormat="1" ht="21" customHeight="1">
      <c r="A91" s="661" t="s">
        <v>390</v>
      </c>
      <c r="B91" s="662">
        <f t="shared" si="134"/>
        <v>10499.2</v>
      </c>
      <c r="C91" s="656" t="str">
        <f t="shared" si="148"/>
        <v/>
      </c>
      <c r="D91" s="657" t="str">
        <f t="shared" si="106"/>
        <v/>
      </c>
      <c r="E91" s="656">
        <f t="shared" si="149"/>
        <v>48416</v>
      </c>
      <c r="F91" s="657">
        <f t="shared" si="106"/>
        <v>0</v>
      </c>
      <c r="G91" s="656">
        <f t="shared" si="150"/>
        <v>33000</v>
      </c>
      <c r="H91" s="657">
        <f t="shared" si="135"/>
        <v>1.4285714285714286</v>
      </c>
      <c r="I91" s="656" t="str">
        <f t="shared" si="151"/>
        <v/>
      </c>
      <c r="J91" s="657" t="str">
        <f t="shared" si="136"/>
        <v/>
      </c>
      <c r="K91" s="656">
        <f t="shared" si="152"/>
        <v>29700</v>
      </c>
      <c r="L91" s="657">
        <f t="shared" si="137"/>
        <v>1.4285714285714286</v>
      </c>
      <c r="M91" s="656">
        <f t="shared" si="153"/>
        <v>28980</v>
      </c>
      <c r="N91" s="657">
        <f t="shared" si="138"/>
        <v>1.4285714285714286</v>
      </c>
      <c r="O91" s="656">
        <f t="shared" si="154"/>
        <v>29100</v>
      </c>
      <c r="P91" s="657">
        <f t="shared" si="139"/>
        <v>1.4285714285714286</v>
      </c>
      <c r="Q91" s="656">
        <f t="shared" si="155"/>
        <v>30000</v>
      </c>
      <c r="R91" s="657">
        <f t="shared" si="140"/>
        <v>1.4285714285714286</v>
      </c>
      <c r="S91" s="656">
        <f t="shared" si="156"/>
        <v>29000</v>
      </c>
      <c r="T91" s="657">
        <f t="shared" si="141"/>
        <v>1.4285714285714286</v>
      </c>
      <c r="U91" s="656">
        <f t="shared" si="157"/>
        <v>60000</v>
      </c>
      <c r="V91" s="657">
        <f t="shared" si="142"/>
        <v>0</v>
      </c>
      <c r="W91" s="656">
        <f t="shared" si="158"/>
        <v>41419</v>
      </c>
      <c r="X91" s="657">
        <f t="shared" si="143"/>
        <v>0</v>
      </c>
      <c r="Y91" s="656">
        <f t="shared" si="159"/>
        <v>27000</v>
      </c>
      <c r="Z91" s="657">
        <f t="shared" si="144"/>
        <v>0</v>
      </c>
      <c r="AA91" s="656">
        <f t="shared" si="160"/>
        <v>21200</v>
      </c>
      <c r="AB91" s="657">
        <f t="shared" si="145"/>
        <v>0</v>
      </c>
      <c r="AC91" s="656">
        <f t="shared" si="161"/>
        <v>21000</v>
      </c>
      <c r="AD91" s="657">
        <f t="shared" si="146"/>
        <v>0</v>
      </c>
      <c r="AE91" s="656">
        <f t="shared" si="162"/>
        <v>30000</v>
      </c>
      <c r="AF91" s="657">
        <f t="shared" si="147"/>
        <v>1.4285714285714286</v>
      </c>
    </row>
    <row r="92" spans="1:32" s="650" customFormat="1" ht="21" customHeight="1">
      <c r="A92" s="661" t="s">
        <v>396</v>
      </c>
      <c r="B92" s="662">
        <f t="shared" si="134"/>
        <v>12466.57</v>
      </c>
      <c r="C92" s="656" t="str">
        <f t="shared" si="148"/>
        <v/>
      </c>
      <c r="D92" s="657" t="str">
        <f t="shared" si="106"/>
        <v/>
      </c>
      <c r="E92" s="656">
        <f t="shared" si="149"/>
        <v>80724</v>
      </c>
      <c r="F92" s="657">
        <f t="shared" si="106"/>
        <v>0</v>
      </c>
      <c r="G92" s="656">
        <f t="shared" si="150"/>
        <v>55000</v>
      </c>
      <c r="H92" s="657">
        <f t="shared" si="135"/>
        <v>1.4285714285714286</v>
      </c>
      <c r="I92" s="656" t="str">
        <f t="shared" si="151"/>
        <v/>
      </c>
      <c r="J92" s="657" t="str">
        <f t="shared" si="136"/>
        <v/>
      </c>
      <c r="K92" s="656">
        <f t="shared" si="152"/>
        <v>49500</v>
      </c>
      <c r="L92" s="657">
        <f t="shared" si="137"/>
        <v>1.4285714285714286</v>
      </c>
      <c r="M92" s="656">
        <f t="shared" si="153"/>
        <v>62377</v>
      </c>
      <c r="N92" s="657">
        <f t="shared" si="138"/>
        <v>0</v>
      </c>
      <c r="O92" s="656">
        <f t="shared" si="154"/>
        <v>52400</v>
      </c>
      <c r="P92" s="657">
        <f t="shared" si="139"/>
        <v>1.4285714285714286</v>
      </c>
      <c r="Q92" s="656">
        <f t="shared" si="155"/>
        <v>50000</v>
      </c>
      <c r="R92" s="657">
        <f t="shared" si="140"/>
        <v>1.4285714285714286</v>
      </c>
      <c r="S92" s="656">
        <f t="shared" si="156"/>
        <v>55000</v>
      </c>
      <c r="T92" s="657">
        <f t="shared" si="141"/>
        <v>1.4285714285714286</v>
      </c>
      <c r="U92" s="656">
        <f t="shared" si="157"/>
        <v>60000</v>
      </c>
      <c r="V92" s="657">
        <f t="shared" si="142"/>
        <v>1.4285714285714286</v>
      </c>
      <c r="W92" s="656">
        <f t="shared" si="158"/>
        <v>47715</v>
      </c>
      <c r="X92" s="657">
        <f t="shared" si="143"/>
        <v>0</v>
      </c>
      <c r="Y92" s="656">
        <f t="shared" si="159"/>
        <v>75000</v>
      </c>
      <c r="Z92" s="657">
        <f t="shared" si="144"/>
        <v>0</v>
      </c>
      <c r="AA92" s="656">
        <f t="shared" si="160"/>
        <v>43200</v>
      </c>
      <c r="AB92" s="657">
        <f t="shared" si="145"/>
        <v>0</v>
      </c>
      <c r="AC92" s="656">
        <f t="shared" si="161"/>
        <v>55000</v>
      </c>
      <c r="AD92" s="657">
        <f t="shared" si="146"/>
        <v>1.4285714285714286</v>
      </c>
      <c r="AE92" s="656">
        <f t="shared" si="162"/>
        <v>30000</v>
      </c>
      <c r="AF92" s="657">
        <f t="shared" si="147"/>
        <v>0</v>
      </c>
    </row>
    <row r="93" spans="1:32" s="650" customFormat="1" ht="21" customHeight="1">
      <c r="A93" s="661" t="s">
        <v>398</v>
      </c>
      <c r="B93" s="662">
        <f t="shared" si="134"/>
        <v>17654.04</v>
      </c>
      <c r="C93" s="656" t="str">
        <f t="shared" si="148"/>
        <v/>
      </c>
      <c r="D93" s="657" t="str">
        <f t="shared" si="106"/>
        <v/>
      </c>
      <c r="E93" s="656">
        <f t="shared" si="149"/>
        <v>57460</v>
      </c>
      <c r="F93" s="657">
        <f t="shared" si="106"/>
        <v>0</v>
      </c>
      <c r="G93" s="656">
        <f t="shared" si="150"/>
        <v>28000</v>
      </c>
      <c r="H93" s="657">
        <f t="shared" si="135"/>
        <v>0</v>
      </c>
      <c r="I93" s="656" t="str">
        <f t="shared" si="151"/>
        <v/>
      </c>
      <c r="J93" s="657" t="str">
        <f t="shared" si="136"/>
        <v/>
      </c>
      <c r="K93" s="656">
        <f t="shared" si="152"/>
        <v>41600</v>
      </c>
      <c r="L93" s="657">
        <f t="shared" si="137"/>
        <v>1.4285714285714286</v>
      </c>
      <c r="M93" s="656">
        <f t="shared" si="153"/>
        <v>46620</v>
      </c>
      <c r="N93" s="657">
        <f t="shared" si="138"/>
        <v>1.4285714285714286</v>
      </c>
      <c r="O93" s="656">
        <f t="shared" si="154"/>
        <v>56800</v>
      </c>
      <c r="P93" s="657">
        <f t="shared" si="139"/>
        <v>0</v>
      </c>
      <c r="Q93" s="656">
        <f t="shared" si="155"/>
        <v>58000</v>
      </c>
      <c r="R93" s="657">
        <f t="shared" si="140"/>
        <v>0</v>
      </c>
      <c r="S93" s="656">
        <f t="shared" si="156"/>
        <v>52000</v>
      </c>
      <c r="T93" s="657">
        <f t="shared" si="141"/>
        <v>1.4285714285714286</v>
      </c>
      <c r="U93" s="656">
        <f t="shared" si="157"/>
        <v>60000</v>
      </c>
      <c r="V93" s="657">
        <f t="shared" si="142"/>
        <v>0</v>
      </c>
      <c r="W93" s="656">
        <f t="shared" si="158"/>
        <v>39297</v>
      </c>
      <c r="X93" s="657">
        <f t="shared" si="143"/>
        <v>1.4285714285714286</v>
      </c>
      <c r="Y93" s="656">
        <f t="shared" si="159"/>
        <v>76900</v>
      </c>
      <c r="Z93" s="657">
        <f t="shared" si="144"/>
        <v>0</v>
      </c>
      <c r="AA93" s="656">
        <f t="shared" si="160"/>
        <v>31100</v>
      </c>
      <c r="AB93" s="657">
        <f t="shared" si="145"/>
        <v>0</v>
      </c>
      <c r="AC93" s="656">
        <f t="shared" si="161"/>
        <v>8000</v>
      </c>
      <c r="AD93" s="657">
        <f t="shared" si="146"/>
        <v>0</v>
      </c>
      <c r="AE93" s="656">
        <f t="shared" si="162"/>
        <v>25000</v>
      </c>
      <c r="AF93" s="657">
        <f t="shared" si="147"/>
        <v>0</v>
      </c>
    </row>
    <row r="94" spans="1:32" s="650" customFormat="1" ht="21" customHeight="1">
      <c r="A94" s="661" t="s">
        <v>402</v>
      </c>
      <c r="B94" s="662">
        <f t="shared" si="134"/>
        <v>11494.52</v>
      </c>
      <c r="C94" s="656" t="str">
        <f t="shared" si="148"/>
        <v/>
      </c>
      <c r="D94" s="657" t="str">
        <f t="shared" si="106"/>
        <v/>
      </c>
      <c r="E94" s="656">
        <f t="shared" si="149"/>
        <v>15753</v>
      </c>
      <c r="F94" s="657">
        <f t="shared" si="106"/>
        <v>0</v>
      </c>
      <c r="G94" s="656">
        <f t="shared" si="150"/>
        <v>22000</v>
      </c>
      <c r="H94" s="657">
        <f t="shared" si="135"/>
        <v>1.4285714285714286</v>
      </c>
      <c r="I94" s="656" t="str">
        <f t="shared" si="151"/>
        <v/>
      </c>
      <c r="J94" s="657" t="str">
        <f t="shared" si="136"/>
        <v/>
      </c>
      <c r="K94" s="656">
        <f t="shared" si="152"/>
        <v>29700</v>
      </c>
      <c r="L94" s="657">
        <f t="shared" si="137"/>
        <v>1.4285714285714286</v>
      </c>
      <c r="M94" s="656">
        <f t="shared" si="153"/>
        <v>18480</v>
      </c>
      <c r="N94" s="657">
        <f t="shared" si="138"/>
        <v>0</v>
      </c>
      <c r="O94" s="656">
        <f t="shared" si="154"/>
        <v>32500</v>
      </c>
      <c r="P94" s="657">
        <f t="shared" si="139"/>
        <v>0</v>
      </c>
      <c r="Q94" s="656">
        <f t="shared" si="155"/>
        <v>30000</v>
      </c>
      <c r="R94" s="657">
        <f t="shared" si="140"/>
        <v>1.4285714285714286</v>
      </c>
      <c r="S94" s="656">
        <f t="shared" si="156"/>
        <v>35000</v>
      </c>
      <c r="T94" s="657">
        <f t="shared" si="141"/>
        <v>0</v>
      </c>
      <c r="U94" s="656">
        <f t="shared" si="157"/>
        <v>50000</v>
      </c>
      <c r="V94" s="657">
        <f t="shared" si="142"/>
        <v>0</v>
      </c>
      <c r="W94" s="656">
        <f t="shared" si="158"/>
        <v>10277</v>
      </c>
      <c r="X94" s="657">
        <f t="shared" si="143"/>
        <v>0</v>
      </c>
      <c r="Y94" s="656">
        <f t="shared" si="159"/>
        <v>45000</v>
      </c>
      <c r="Z94" s="657">
        <f t="shared" si="144"/>
        <v>0</v>
      </c>
      <c r="AA94" s="656">
        <f t="shared" si="160"/>
        <v>12900</v>
      </c>
      <c r="AB94" s="657">
        <f t="shared" si="145"/>
        <v>0</v>
      </c>
      <c r="AC94" s="656">
        <f t="shared" si="161"/>
        <v>20000</v>
      </c>
      <c r="AD94" s="657">
        <f t="shared" si="146"/>
        <v>0</v>
      </c>
      <c r="AE94" s="656">
        <f t="shared" si="162"/>
        <v>25000</v>
      </c>
      <c r="AF94" s="657">
        <f t="shared" si="147"/>
        <v>1.4285714285714286</v>
      </c>
    </row>
    <row r="95" spans="1:32" s="650" customFormat="1" ht="21" customHeight="1">
      <c r="A95" s="661" t="s">
        <v>404</v>
      </c>
      <c r="B95" s="662">
        <f t="shared" si="134"/>
        <v>6321.98</v>
      </c>
      <c r="C95" s="656" t="str">
        <f t="shared" si="148"/>
        <v/>
      </c>
      <c r="D95" s="657" t="str">
        <f t="shared" si="106"/>
        <v/>
      </c>
      <c r="E95" s="656">
        <f t="shared" si="149"/>
        <v>20930</v>
      </c>
      <c r="F95" s="657">
        <f t="shared" si="106"/>
        <v>0</v>
      </c>
      <c r="G95" s="656">
        <f t="shared" si="150"/>
        <v>5000</v>
      </c>
      <c r="H95" s="657">
        <f t="shared" si="135"/>
        <v>0</v>
      </c>
      <c r="I95" s="656" t="str">
        <f t="shared" si="151"/>
        <v/>
      </c>
      <c r="J95" s="657" t="str">
        <f t="shared" si="136"/>
        <v/>
      </c>
      <c r="K95" s="656">
        <f t="shared" si="152"/>
        <v>19800</v>
      </c>
      <c r="L95" s="657">
        <f t="shared" si="137"/>
        <v>0</v>
      </c>
      <c r="M95" s="656">
        <f t="shared" si="153"/>
        <v>14280</v>
      </c>
      <c r="N95" s="657">
        <f t="shared" si="138"/>
        <v>1.4285714285714286</v>
      </c>
      <c r="O95" s="656">
        <f t="shared" si="154"/>
        <v>19600</v>
      </c>
      <c r="P95" s="657">
        <f t="shared" si="139"/>
        <v>0</v>
      </c>
      <c r="Q95" s="656">
        <f t="shared" si="155"/>
        <v>20000</v>
      </c>
      <c r="R95" s="657">
        <f t="shared" si="140"/>
        <v>0</v>
      </c>
      <c r="S95" s="656">
        <f t="shared" si="156"/>
        <v>19000</v>
      </c>
      <c r="T95" s="657">
        <f t="shared" si="141"/>
        <v>1.4285714285714286</v>
      </c>
      <c r="U95" s="656">
        <f t="shared" si="157"/>
        <v>15000</v>
      </c>
      <c r="V95" s="657">
        <f t="shared" si="142"/>
        <v>1.4285714285714286</v>
      </c>
      <c r="W95" s="656">
        <f t="shared" si="158"/>
        <v>2978</v>
      </c>
      <c r="X95" s="657">
        <f t="shared" si="143"/>
        <v>0</v>
      </c>
      <c r="Y95" s="656">
        <f t="shared" si="159"/>
        <v>24500</v>
      </c>
      <c r="Z95" s="657">
        <f t="shared" si="144"/>
        <v>0</v>
      </c>
      <c r="AA95" s="656">
        <f t="shared" si="160"/>
        <v>8300</v>
      </c>
      <c r="AB95" s="657">
        <f t="shared" si="145"/>
        <v>0</v>
      </c>
      <c r="AC95" s="656">
        <f t="shared" si="161"/>
        <v>17000</v>
      </c>
      <c r="AD95" s="657">
        <f t="shared" si="146"/>
        <v>1.4285714285714286</v>
      </c>
      <c r="AE95" s="656">
        <f t="shared" si="162"/>
        <v>20000</v>
      </c>
      <c r="AF95" s="657">
        <f t="shared" si="147"/>
        <v>0</v>
      </c>
    </row>
    <row r="96" spans="1:32" s="650" customFormat="1" ht="21" customHeight="1">
      <c r="A96" s="661" t="s">
        <v>406</v>
      </c>
      <c r="B96" s="662">
        <f t="shared" si="134"/>
        <v>12510.78</v>
      </c>
      <c r="C96" s="656" t="str">
        <f t="shared" si="148"/>
        <v/>
      </c>
      <c r="D96" s="657" t="str">
        <f t="shared" si="106"/>
        <v/>
      </c>
      <c r="E96" s="656">
        <f t="shared" si="149"/>
        <v>49948</v>
      </c>
      <c r="F96" s="657">
        <f t="shared" si="106"/>
        <v>1.4285714285714286</v>
      </c>
      <c r="G96" s="656">
        <f t="shared" si="150"/>
        <v>40000</v>
      </c>
      <c r="H96" s="657">
        <f t="shared" si="135"/>
        <v>0</v>
      </c>
      <c r="I96" s="656" t="str">
        <f t="shared" si="151"/>
        <v/>
      </c>
      <c r="J96" s="657" t="str">
        <f t="shared" si="136"/>
        <v/>
      </c>
      <c r="K96" s="656">
        <f t="shared" si="152"/>
        <v>45550</v>
      </c>
      <c r="L96" s="657">
        <f t="shared" si="137"/>
        <v>0</v>
      </c>
      <c r="M96" s="656">
        <f t="shared" si="153"/>
        <v>48048</v>
      </c>
      <c r="N96" s="657">
        <f t="shared" si="138"/>
        <v>1.4285714285714286</v>
      </c>
      <c r="O96" s="656">
        <f t="shared" si="154"/>
        <v>45600</v>
      </c>
      <c r="P96" s="657">
        <f t="shared" si="139"/>
        <v>0</v>
      </c>
      <c r="Q96" s="656">
        <f t="shared" si="155"/>
        <v>46000</v>
      </c>
      <c r="R96" s="657">
        <f t="shared" si="140"/>
        <v>0</v>
      </c>
      <c r="S96" s="656">
        <f t="shared" si="156"/>
        <v>48000</v>
      </c>
      <c r="T96" s="657">
        <f t="shared" si="141"/>
        <v>1.4285714285714286</v>
      </c>
      <c r="U96" s="656">
        <f t="shared" si="157"/>
        <v>70000</v>
      </c>
      <c r="V96" s="657">
        <f t="shared" si="142"/>
        <v>0</v>
      </c>
      <c r="W96" s="656">
        <f t="shared" si="158"/>
        <v>52533</v>
      </c>
      <c r="X96" s="657">
        <f t="shared" si="143"/>
        <v>1.4285714285714286</v>
      </c>
      <c r="Y96" s="656">
        <f t="shared" si="159"/>
        <v>32000</v>
      </c>
      <c r="Z96" s="657">
        <f t="shared" si="144"/>
        <v>0</v>
      </c>
      <c r="AA96" s="656">
        <f t="shared" si="160"/>
        <v>59900</v>
      </c>
      <c r="AB96" s="657">
        <f t="shared" si="145"/>
        <v>0</v>
      </c>
      <c r="AC96" s="656">
        <f t="shared" si="161"/>
        <v>80000</v>
      </c>
      <c r="AD96" s="657">
        <f t="shared" si="146"/>
        <v>0</v>
      </c>
      <c r="AE96" s="656">
        <f t="shared" si="162"/>
        <v>65000</v>
      </c>
      <c r="AF96" s="657">
        <f t="shared" si="147"/>
        <v>0</v>
      </c>
    </row>
    <row r="97" spans="1:32" s="650" customFormat="1" ht="21" customHeight="1">
      <c r="A97" s="661" t="s">
        <v>407</v>
      </c>
      <c r="B97" s="662">
        <f t="shared" si="134"/>
        <v>11930.64</v>
      </c>
      <c r="C97" s="656" t="str">
        <f t="shared" si="148"/>
        <v/>
      </c>
      <c r="D97" s="657" t="str">
        <f t="shared" si="106"/>
        <v/>
      </c>
      <c r="E97" s="656">
        <f t="shared" si="149"/>
        <v>13320</v>
      </c>
      <c r="F97" s="657">
        <f t="shared" si="106"/>
        <v>0</v>
      </c>
      <c r="G97" s="656">
        <f t="shared" si="150"/>
        <v>40000</v>
      </c>
      <c r="H97" s="657">
        <f t="shared" si="135"/>
        <v>0</v>
      </c>
      <c r="I97" s="656" t="str">
        <f t="shared" si="151"/>
        <v/>
      </c>
      <c r="J97" s="657" t="str">
        <f t="shared" si="136"/>
        <v/>
      </c>
      <c r="K97" s="656">
        <f t="shared" si="152"/>
        <v>17850</v>
      </c>
      <c r="L97" s="657">
        <f t="shared" si="137"/>
        <v>0</v>
      </c>
      <c r="M97" s="656">
        <f t="shared" si="153"/>
        <v>53399</v>
      </c>
      <c r="N97" s="657">
        <f t="shared" si="138"/>
        <v>0</v>
      </c>
      <c r="O97" s="656">
        <f t="shared" si="154"/>
        <v>17300</v>
      </c>
      <c r="P97" s="657">
        <f t="shared" si="139"/>
        <v>0</v>
      </c>
      <c r="Q97" s="656">
        <f t="shared" si="155"/>
        <v>18000</v>
      </c>
      <c r="R97" s="657">
        <f t="shared" si="140"/>
        <v>0</v>
      </c>
      <c r="S97" s="656">
        <f t="shared" si="156"/>
        <v>16000</v>
      </c>
      <c r="T97" s="657">
        <f t="shared" si="141"/>
        <v>0</v>
      </c>
      <c r="U97" s="656">
        <f t="shared" si="157"/>
        <v>45000</v>
      </c>
      <c r="V97" s="657">
        <f t="shared" si="142"/>
        <v>0</v>
      </c>
      <c r="W97" s="656">
        <f t="shared" si="158"/>
        <v>23314</v>
      </c>
      <c r="X97" s="657">
        <f t="shared" si="143"/>
        <v>1.4285714285714286</v>
      </c>
      <c r="Y97" s="656">
        <f t="shared" si="159"/>
        <v>23500</v>
      </c>
      <c r="Z97" s="657">
        <f t="shared" si="144"/>
        <v>1.4285714285714286</v>
      </c>
      <c r="AA97" s="656">
        <f t="shared" si="160"/>
        <v>34600</v>
      </c>
      <c r="AB97" s="657">
        <f t="shared" si="145"/>
        <v>0</v>
      </c>
      <c r="AC97" s="656">
        <f t="shared" si="161"/>
        <v>25000</v>
      </c>
      <c r="AD97" s="657">
        <f t="shared" si="146"/>
        <v>1.4285714285714286</v>
      </c>
      <c r="AE97" s="656">
        <f t="shared" si="162"/>
        <v>30000</v>
      </c>
      <c r="AF97" s="657">
        <f t="shared" si="147"/>
        <v>1.4285714285714286</v>
      </c>
    </row>
    <row r="98" spans="1:32" s="650" customFormat="1" ht="21" customHeight="1">
      <c r="A98" s="661" t="s">
        <v>409</v>
      </c>
      <c r="B98" s="662">
        <f t="shared" ref="B98:B107" si="163">IF(A98="","",IF($K$4="Media aritmética",ROUND(AVERAGE(C98,E98,G98,I98,K98,M98,O98,Q98,S98,U98,W98,Y98,AA98,AC98,AE98),2),ROUND(_xlfn.STDEV.P(C98,E98,G98,I98,K98,M98,O98,Q98,S98,U98,W98,Y98,AA98,AC98,AE98),2)))</f>
        <v>26132.77</v>
      </c>
      <c r="C98" s="656" t="str">
        <f t="shared" si="148"/>
        <v/>
      </c>
      <c r="D98" s="657" t="str">
        <f t="shared" ref="D98:D107" si="164">IF($A98="","",IF(C98="","",IF($K$4="Media aritmética",(C98&lt;=$B98)*($G$5/$B$5)+(C98&gt;$B98)*0,IF(AND(ROUND(AVERAGE($C98,$E98,$G98,$I98,$K98,$M98,$O98,$Q98,$S98,$U98,$W98,$Y98,$AA98,$AC98,$AE98),2)-$B98/2&lt;=C98,(ROUND(AVERAGE($C98,$E98,$G98,$I98,$K98,$M98,$O98,$Q98,$S98,$U98,$W98,$Y98,$AA98,$AC98,$AE98),2)+$B98/2&gt;=C98)),($G$5/$B$5),0))))</f>
        <v/>
      </c>
      <c r="E98" s="656">
        <f t="shared" si="149"/>
        <v>38997</v>
      </c>
      <c r="F98" s="657">
        <f t="shared" ref="F98:F107" si="165">IF($A98="","",IF(E98="","",IF($K$4="Media aritmética",(E98&lt;=$B98)*($G$5/$B$5)+(E98&gt;$B98)*0,IF(AND(ROUND(AVERAGE($C98,$E98,$G98,$I98,$K98,$M98,$O98,$Q98,$S98,$U98,$W98,$Y98,$AA98,$AC98,$AE98),2)-$B98/2&lt;=E98,(ROUND(AVERAGE($C98,$E98,$G98,$I98,$K98,$M98,$O98,$Q98,$S98,$U98,$W98,$Y98,$AA98,$AC98,$AE98),2)+$B98/2&gt;=E98)),($G$5/$B$5),0))))</f>
        <v>0</v>
      </c>
      <c r="G98" s="656">
        <f t="shared" si="150"/>
        <v>60000</v>
      </c>
      <c r="H98" s="657">
        <f t="shared" ref="H98:H107" si="166">IF($A98="","",IF(G98="","",IF($K$4="Media aritmética",(G98&lt;=$B98)*($G$5/$B$5)+(G98&gt;$B98)*0,IF(AND(ROUND(AVERAGE($C98,$E98,$G98,$I98,$K98,$M98,$O98,$Q98,$S98,$U98,$W98,$Y98,$AA98,$AC98,$AE98),2)-$B98/2&lt;=G98,(ROUND(AVERAGE($C98,$E98,$G98,$I98,$K98,$M98,$O98,$Q98,$S98,$U98,$W98,$Y98,$AA98,$AC98,$AE98),2)+$B98/2&gt;=G98)),($G$5/$B$5),0))))</f>
        <v>0</v>
      </c>
      <c r="I98" s="656" t="str">
        <f t="shared" si="151"/>
        <v/>
      </c>
      <c r="J98" s="657" t="str">
        <f t="shared" ref="J98:J107" si="167">IF($A98="","",IF(I98="","",IF($K$4="Media aritmética",(I98&lt;=$B98)*($G$5/$B$5)+(I98&gt;$B98)*0,IF(AND(ROUND(AVERAGE($C98,$E98,$G98,$I98,$K98,$M98,$O98,$Q98,$S98,$U98,$W98,$Y98,$AA98,$AC98,$AE98),2)-$B98/2&lt;=I98,(ROUND(AVERAGE($C98,$E98,$G98,$I98,$K98,$M98,$O98,$Q98,$S98,$U98,$W98,$Y98,$AA98,$AC98,$AE98),2)+$B98/2&gt;=I98)),($G$5/$B$5),0))))</f>
        <v/>
      </c>
      <c r="K98" s="656">
        <f t="shared" si="152"/>
        <v>89150</v>
      </c>
      <c r="L98" s="657">
        <f t="shared" ref="L98:L107" si="168">IF($A98="","",IF(K98="","",IF($K$4="Media aritmética",(K98&lt;=$B98)*($G$5/$B$5)+(K98&gt;$B98)*0,IF(AND(ROUND(AVERAGE($C98,$E98,$G98,$I98,$K98,$M98,$O98,$Q98,$S98,$U98,$W98,$Y98,$AA98,$AC98,$AE98),2)-$B98/2&lt;=K98,(ROUND(AVERAGE($C98,$E98,$G98,$I98,$K98,$M98,$O98,$Q98,$S98,$U98,$W98,$Y98,$AA98,$AC98,$AE98),2)+$B98/2&gt;=K98)),($G$5/$B$5),0))))</f>
        <v>1.4285714285714286</v>
      </c>
      <c r="M98" s="656">
        <f t="shared" si="153"/>
        <v>113400</v>
      </c>
      <c r="N98" s="657">
        <f t="shared" ref="N98:N107" si="169">IF($A98="","",IF(M98="","",IF($K$4="Media aritmética",(M98&lt;=$B98)*($G$5/$B$5)+(M98&gt;$B98)*0,IF(AND(ROUND(AVERAGE($C98,$E98,$G98,$I98,$K98,$M98,$O98,$Q98,$S98,$U98,$W98,$Y98,$AA98,$AC98,$AE98),2)-$B98/2&lt;=M98,(ROUND(AVERAGE($C98,$E98,$G98,$I98,$K98,$M98,$O98,$Q98,$S98,$U98,$W98,$Y98,$AA98,$AC98,$AE98),2)+$B98/2&gt;=M98)),($G$5/$B$5),0))))</f>
        <v>0</v>
      </c>
      <c r="O98" s="656">
        <f t="shared" si="154"/>
        <v>91600</v>
      </c>
      <c r="P98" s="657">
        <f t="shared" ref="P98:P107" si="170">IF($A98="","",IF(O98="","",IF($K$4="Media aritmética",(O98&lt;=$B98)*($G$5/$B$5)+(O98&gt;$B98)*0,IF(AND(ROUND(AVERAGE($C98,$E98,$G98,$I98,$K98,$M98,$O98,$Q98,$S98,$U98,$W98,$Y98,$AA98,$AC98,$AE98),2)-$B98/2&lt;=O98,(ROUND(AVERAGE($C98,$E98,$G98,$I98,$K98,$M98,$O98,$Q98,$S98,$U98,$W98,$Y98,$AA98,$AC98,$AE98),2)+$B98/2&gt;=O98)),($G$5/$B$5),0))))</f>
        <v>1.4285714285714286</v>
      </c>
      <c r="Q98" s="656">
        <f t="shared" si="155"/>
        <v>90000</v>
      </c>
      <c r="R98" s="657">
        <f t="shared" ref="R98:R107" si="171">IF($A98="","",IF(Q98="","",IF($K$4="Media aritmética",(Q98&lt;=$B98)*($G$5/$B$5)+(Q98&gt;$B98)*0,IF(AND(ROUND(AVERAGE($C98,$E98,$G98,$I98,$K98,$M98,$O98,$Q98,$S98,$U98,$W98,$Y98,$AA98,$AC98,$AE98),2)-$B98/2&lt;=Q98,(ROUND(AVERAGE($C98,$E98,$G98,$I98,$K98,$M98,$O98,$Q98,$S98,$U98,$W98,$Y98,$AA98,$AC98,$AE98),2)+$B98/2&gt;=Q98)),($G$5/$B$5),0))))</f>
        <v>1.4285714285714286</v>
      </c>
      <c r="S98" s="656">
        <f t="shared" si="156"/>
        <v>93000</v>
      </c>
      <c r="T98" s="657">
        <f t="shared" ref="T98:T107" si="172">IF($A98="","",IF(S98="","",IF($K$4="Media aritmética",(S98&lt;=$B98)*($G$5/$B$5)+(S98&gt;$B98)*0,IF(AND(ROUND(AVERAGE($C98,$E98,$G98,$I98,$K98,$M98,$O98,$Q98,$S98,$U98,$W98,$Y98,$AA98,$AC98,$AE98),2)-$B98/2&lt;=S98,(ROUND(AVERAGE($C98,$E98,$G98,$I98,$K98,$M98,$O98,$Q98,$S98,$U98,$W98,$Y98,$AA98,$AC98,$AE98),2)+$B98/2&gt;=S98)),($G$5/$B$5),0))))</f>
        <v>1.4285714285714286</v>
      </c>
      <c r="U98" s="656">
        <f t="shared" si="157"/>
        <v>90000</v>
      </c>
      <c r="V98" s="657">
        <f t="shared" ref="V98:V107" si="173">IF($A98="","",IF(U98="","",IF($K$4="Media aritmética",(U98&lt;=$B98)*($G$5/$B$5)+(U98&gt;$B98)*0,IF(AND(ROUND(AVERAGE($C98,$E98,$G98,$I98,$K98,$M98,$O98,$Q98,$S98,$U98,$W98,$Y98,$AA98,$AC98,$AE98),2)-$B98/2&lt;=U98,(ROUND(AVERAGE($C98,$E98,$G98,$I98,$K98,$M98,$O98,$Q98,$S98,$U98,$W98,$Y98,$AA98,$AC98,$AE98),2)+$B98/2&gt;=U98)),($G$5/$B$5),0))))</f>
        <v>1.4285714285714286</v>
      </c>
      <c r="W98" s="656">
        <f t="shared" si="158"/>
        <v>83466</v>
      </c>
      <c r="X98" s="657">
        <f t="shared" ref="X98:X107" si="174">IF($A98="","",IF(W98="","",IF($K$4="Media aritmética",(W98&lt;=$B98)*($G$5/$B$5)+(W98&gt;$B98)*0,IF(AND(ROUND(AVERAGE($C98,$E98,$G98,$I98,$K98,$M98,$O98,$Q98,$S98,$U98,$W98,$Y98,$AA98,$AC98,$AE98),2)-$B98/2&lt;=W98,(ROUND(AVERAGE($C98,$E98,$G98,$I98,$K98,$M98,$O98,$Q98,$S98,$U98,$W98,$Y98,$AA98,$AC98,$AE98),2)+$B98/2&gt;=W98)),($G$5/$B$5),0))))</f>
        <v>1.4285714285714286</v>
      </c>
      <c r="Y98" s="656">
        <f t="shared" si="159"/>
        <v>45000</v>
      </c>
      <c r="Z98" s="657">
        <f t="shared" ref="Z98:Z107" si="175">IF($A98="","",IF(Y98="","",IF($K$4="Media aritmética",(Y98&lt;=$B98)*($G$5/$B$5)+(Y98&gt;$B98)*0,IF(AND(ROUND(AVERAGE($C98,$E98,$G98,$I98,$K98,$M98,$O98,$Q98,$S98,$U98,$W98,$Y98,$AA98,$AC98,$AE98),2)-$B98/2&lt;=Y98,(ROUND(AVERAGE($C98,$E98,$G98,$I98,$K98,$M98,$O98,$Q98,$S98,$U98,$W98,$Y98,$AA98,$AC98,$AE98),2)+$B98/2&gt;=Y98)),($G$5/$B$5),0))))</f>
        <v>0</v>
      </c>
      <c r="AA98" s="656">
        <f t="shared" si="160"/>
        <v>124300</v>
      </c>
      <c r="AB98" s="657">
        <f t="shared" ref="AB98:AB107" si="176">IF($A98="","",IF(AA98="","",IF($K$4="Media aritmética",(AA98&lt;=$B98)*($G$5/$B$5)+(AA98&gt;$B98)*0,IF(AND(ROUND(AVERAGE($C98,$E98,$G98,$I98,$K98,$M98,$O98,$Q98,$S98,$U98,$W98,$Y98,$AA98,$AC98,$AE98),2)-$B98/2&lt;=AA98,(ROUND(AVERAGE($C98,$E98,$G98,$I98,$K98,$M98,$O98,$Q98,$S98,$U98,$W98,$Y98,$AA98,$AC98,$AE98),2)+$B98/2&gt;=AA98)),($G$5/$B$5),0))))</f>
        <v>0</v>
      </c>
      <c r="AC98" s="656">
        <f t="shared" si="161"/>
        <v>95000</v>
      </c>
      <c r="AD98" s="657">
        <f t="shared" ref="AD98:AD107" si="177">IF($A98="","",IF(AC98="","",IF($K$4="Media aritmética",(AC98&lt;=$B98)*($G$5/$B$5)+(AC98&gt;$B98)*0,IF(AND(ROUND(AVERAGE($C98,$E98,$G98,$I98,$K98,$M98,$O98,$Q98,$S98,$U98,$W98,$Y98,$AA98,$AC98,$AE98),2)-$B98/2&lt;=AC98,(ROUND(AVERAGE($C98,$E98,$G98,$I98,$K98,$M98,$O98,$Q98,$S98,$U98,$W98,$Y98,$AA98,$AC98,$AE98),2)+$B98/2&gt;=AC98)),($G$5/$B$5),0))))</f>
        <v>1.4285714285714286</v>
      </c>
      <c r="AE98" s="656">
        <f t="shared" si="162"/>
        <v>130000</v>
      </c>
      <c r="AF98" s="657">
        <f t="shared" ref="AF98:AF107" si="178">IF($A98="","",IF(AE98="","",IF($K$4="Media aritmética",(AE98&lt;=$B98)*($G$5/$B$5)+(AE98&gt;$B98)*0,IF(AND(ROUND(AVERAGE($C98,$E98,$G98,$I98,$K98,$M98,$O98,$Q98,$S98,$U98,$W98,$Y98,$AA98,$AC98,$AE98),2)-$B98/2&lt;=AE98,(ROUND(AVERAGE($C98,$E98,$G98,$I98,$K98,$M98,$O98,$Q98,$S98,$U98,$W98,$Y98,$AA98,$AC98,$AE98),2)+$B98/2&gt;=AE98)),($G$5/$B$5),0))))</f>
        <v>0</v>
      </c>
    </row>
    <row r="99" spans="1:32" s="650" customFormat="1" ht="21" customHeight="1">
      <c r="A99" s="661" t="s">
        <v>416</v>
      </c>
      <c r="B99" s="662">
        <f t="shared" si="163"/>
        <v>7607.2</v>
      </c>
      <c r="C99" s="656" t="str">
        <f t="shared" si="148"/>
        <v/>
      </c>
      <c r="D99" s="657" t="str">
        <f t="shared" si="164"/>
        <v/>
      </c>
      <c r="E99" s="656">
        <f t="shared" si="149"/>
        <v>40310</v>
      </c>
      <c r="F99" s="657">
        <f t="shared" si="165"/>
        <v>0</v>
      </c>
      <c r="G99" s="656">
        <f t="shared" si="150"/>
        <v>22000</v>
      </c>
      <c r="H99" s="657">
        <f t="shared" si="166"/>
        <v>0</v>
      </c>
      <c r="I99" s="656" t="str">
        <f t="shared" si="151"/>
        <v/>
      </c>
      <c r="J99" s="657" t="str">
        <f t="shared" si="167"/>
        <v/>
      </c>
      <c r="K99" s="656">
        <f t="shared" si="152"/>
        <v>23800</v>
      </c>
      <c r="L99" s="657">
        <f t="shared" si="168"/>
        <v>1.4285714285714286</v>
      </c>
      <c r="M99" s="656">
        <f t="shared" si="153"/>
        <v>34125</v>
      </c>
      <c r="N99" s="657">
        <f t="shared" si="169"/>
        <v>0</v>
      </c>
      <c r="O99" s="656">
        <f t="shared" si="154"/>
        <v>26000</v>
      </c>
      <c r="P99" s="657">
        <f t="shared" si="170"/>
        <v>1.4285714285714286</v>
      </c>
      <c r="Q99" s="656">
        <f t="shared" si="155"/>
        <v>24000</v>
      </c>
      <c r="R99" s="657">
        <f t="shared" si="171"/>
        <v>1.4285714285714286</v>
      </c>
      <c r="S99" s="656">
        <f t="shared" si="156"/>
        <v>22000</v>
      </c>
      <c r="T99" s="657">
        <f t="shared" si="172"/>
        <v>0</v>
      </c>
      <c r="U99" s="656">
        <f t="shared" si="157"/>
        <v>40000</v>
      </c>
      <c r="V99" s="657">
        <f t="shared" si="173"/>
        <v>0</v>
      </c>
      <c r="W99" s="656">
        <f t="shared" si="158"/>
        <v>18555</v>
      </c>
      <c r="X99" s="657">
        <f t="shared" si="174"/>
        <v>0</v>
      </c>
      <c r="Y99" s="656">
        <f t="shared" si="159"/>
        <v>14500</v>
      </c>
      <c r="Z99" s="657">
        <f t="shared" si="175"/>
        <v>0</v>
      </c>
      <c r="AA99" s="656">
        <f t="shared" si="160"/>
        <v>21000</v>
      </c>
      <c r="AB99" s="657">
        <f t="shared" si="176"/>
        <v>0</v>
      </c>
      <c r="AC99" s="656">
        <f t="shared" si="161"/>
        <v>30000</v>
      </c>
      <c r="AD99" s="657">
        <f t="shared" si="177"/>
        <v>0</v>
      </c>
      <c r="AE99" s="656">
        <f t="shared" si="162"/>
        <v>22000</v>
      </c>
      <c r="AF99" s="657">
        <f t="shared" si="178"/>
        <v>0</v>
      </c>
    </row>
    <row r="100" spans="1:32" s="650" customFormat="1" ht="21" customHeight="1">
      <c r="A100" s="661" t="s">
        <v>423</v>
      </c>
      <c r="B100" s="662">
        <f t="shared" si="163"/>
        <v>20161.169999999998</v>
      </c>
      <c r="C100" s="656" t="str">
        <f t="shared" si="148"/>
        <v/>
      </c>
      <c r="D100" s="657" t="str">
        <f t="shared" si="164"/>
        <v/>
      </c>
      <c r="E100" s="656">
        <f t="shared" si="149"/>
        <v>77897</v>
      </c>
      <c r="F100" s="657">
        <f t="shared" si="165"/>
        <v>1.4285714285714286</v>
      </c>
      <c r="G100" s="656">
        <f t="shared" si="150"/>
        <v>75000</v>
      </c>
      <c r="H100" s="657">
        <f t="shared" si="166"/>
        <v>1.4285714285714286</v>
      </c>
      <c r="I100" s="656" t="str">
        <f t="shared" si="151"/>
        <v/>
      </c>
      <c r="J100" s="657" t="str">
        <f t="shared" si="167"/>
        <v/>
      </c>
      <c r="K100" s="656">
        <f t="shared" si="152"/>
        <v>54950</v>
      </c>
      <c r="L100" s="657">
        <f t="shared" si="168"/>
        <v>0</v>
      </c>
      <c r="M100" s="656">
        <f t="shared" si="153"/>
        <v>56700</v>
      </c>
      <c r="N100" s="657">
        <f t="shared" si="169"/>
        <v>0</v>
      </c>
      <c r="O100" s="656">
        <f t="shared" si="154"/>
        <v>56200</v>
      </c>
      <c r="P100" s="657">
        <f t="shared" si="170"/>
        <v>0</v>
      </c>
      <c r="Q100" s="656">
        <f t="shared" si="155"/>
        <v>55500</v>
      </c>
      <c r="R100" s="657">
        <f t="shared" si="171"/>
        <v>0</v>
      </c>
      <c r="S100" s="656">
        <f t="shared" si="156"/>
        <v>55000</v>
      </c>
      <c r="T100" s="657">
        <f t="shared" si="172"/>
        <v>0</v>
      </c>
      <c r="U100" s="656">
        <f t="shared" si="157"/>
        <v>90000</v>
      </c>
      <c r="V100" s="657">
        <f t="shared" si="173"/>
        <v>0</v>
      </c>
      <c r="W100" s="656">
        <f t="shared" si="158"/>
        <v>41039</v>
      </c>
      <c r="X100" s="657">
        <f t="shared" si="174"/>
        <v>0</v>
      </c>
      <c r="Y100" s="656">
        <f t="shared" si="159"/>
        <v>120000</v>
      </c>
      <c r="Z100" s="657">
        <f t="shared" si="175"/>
        <v>0</v>
      </c>
      <c r="AA100" s="656">
        <f t="shared" si="160"/>
        <v>72000</v>
      </c>
      <c r="AB100" s="657">
        <f t="shared" si="176"/>
        <v>1.4285714285714286</v>
      </c>
      <c r="AC100" s="656">
        <f t="shared" si="161"/>
        <v>65000</v>
      </c>
      <c r="AD100" s="657">
        <f t="shared" si="177"/>
        <v>1.4285714285714286</v>
      </c>
      <c r="AE100" s="656">
        <f t="shared" si="162"/>
        <v>90000</v>
      </c>
      <c r="AF100" s="657">
        <f t="shared" si="178"/>
        <v>0</v>
      </c>
    </row>
    <row r="101" spans="1:32" s="650" customFormat="1" ht="21" customHeight="1">
      <c r="A101" s="661" t="s">
        <v>425</v>
      </c>
      <c r="B101" s="662">
        <f t="shared" si="163"/>
        <v>6748.92</v>
      </c>
      <c r="C101" s="656" t="str">
        <f t="shared" si="148"/>
        <v/>
      </c>
      <c r="D101" s="657" t="str">
        <f t="shared" si="164"/>
        <v/>
      </c>
      <c r="E101" s="656">
        <f t="shared" si="149"/>
        <v>13196</v>
      </c>
      <c r="F101" s="657">
        <f t="shared" si="165"/>
        <v>0</v>
      </c>
      <c r="G101" s="656">
        <f t="shared" si="150"/>
        <v>22000</v>
      </c>
      <c r="H101" s="657">
        <f t="shared" si="166"/>
        <v>1.4285714285714286</v>
      </c>
      <c r="I101" s="656" t="str">
        <f t="shared" si="151"/>
        <v/>
      </c>
      <c r="J101" s="657" t="str">
        <f t="shared" si="167"/>
        <v/>
      </c>
      <c r="K101" s="656">
        <f t="shared" si="152"/>
        <v>15850</v>
      </c>
      <c r="L101" s="657">
        <f t="shared" si="168"/>
        <v>1.4285714285714286</v>
      </c>
      <c r="M101" s="656">
        <f t="shared" si="153"/>
        <v>22575</v>
      </c>
      <c r="N101" s="657">
        <f t="shared" si="169"/>
        <v>0</v>
      </c>
      <c r="O101" s="656">
        <f t="shared" si="154"/>
        <v>17200</v>
      </c>
      <c r="P101" s="657">
        <f t="shared" si="170"/>
        <v>1.4285714285714286</v>
      </c>
      <c r="Q101" s="656">
        <f t="shared" si="155"/>
        <v>16000</v>
      </c>
      <c r="R101" s="657">
        <f t="shared" si="171"/>
        <v>1.4285714285714286</v>
      </c>
      <c r="S101" s="656">
        <f t="shared" si="156"/>
        <v>15000</v>
      </c>
      <c r="T101" s="657">
        <f t="shared" si="172"/>
        <v>0</v>
      </c>
      <c r="U101" s="656">
        <f t="shared" si="157"/>
        <v>30000</v>
      </c>
      <c r="V101" s="657">
        <f t="shared" si="173"/>
        <v>0</v>
      </c>
      <c r="W101" s="656">
        <f t="shared" si="158"/>
        <v>12817</v>
      </c>
      <c r="X101" s="657">
        <f t="shared" si="174"/>
        <v>0</v>
      </c>
      <c r="Y101" s="656">
        <f t="shared" si="159"/>
        <v>35000</v>
      </c>
      <c r="Z101" s="657">
        <f t="shared" si="175"/>
        <v>0</v>
      </c>
      <c r="AA101" s="656">
        <f t="shared" si="160"/>
        <v>10800</v>
      </c>
      <c r="AB101" s="657">
        <f t="shared" si="176"/>
        <v>0</v>
      </c>
      <c r="AC101" s="656">
        <f t="shared" si="161"/>
        <v>18000</v>
      </c>
      <c r="AD101" s="657">
        <f t="shared" si="177"/>
        <v>1.4285714285714286</v>
      </c>
      <c r="AE101" s="656">
        <f t="shared" si="162"/>
        <v>15000</v>
      </c>
      <c r="AF101" s="657">
        <f t="shared" si="178"/>
        <v>0</v>
      </c>
    </row>
    <row r="102" spans="1:32" s="650" customFormat="1" ht="21" customHeight="1">
      <c r="A102" s="661" t="s">
        <v>427</v>
      </c>
      <c r="B102" s="662">
        <f t="shared" si="163"/>
        <v>24098.69</v>
      </c>
      <c r="C102" s="656" t="str">
        <f t="shared" si="148"/>
        <v/>
      </c>
      <c r="D102" s="657" t="str">
        <f t="shared" si="164"/>
        <v/>
      </c>
      <c r="E102" s="656">
        <f t="shared" si="149"/>
        <v>75016</v>
      </c>
      <c r="F102" s="657">
        <f t="shared" si="165"/>
        <v>1.4285714285714286</v>
      </c>
      <c r="G102" s="656">
        <f t="shared" si="150"/>
        <v>130000</v>
      </c>
      <c r="H102" s="657">
        <f t="shared" si="166"/>
        <v>0</v>
      </c>
      <c r="I102" s="656" t="str">
        <f t="shared" si="151"/>
        <v/>
      </c>
      <c r="J102" s="657" t="str">
        <f t="shared" si="167"/>
        <v/>
      </c>
      <c r="K102" s="656">
        <f t="shared" si="152"/>
        <v>51500</v>
      </c>
      <c r="L102" s="657">
        <f t="shared" si="168"/>
        <v>0</v>
      </c>
      <c r="M102" s="656">
        <f t="shared" si="153"/>
        <v>53760</v>
      </c>
      <c r="N102" s="657">
        <f t="shared" si="169"/>
        <v>0</v>
      </c>
      <c r="O102" s="656">
        <f t="shared" si="154"/>
        <v>54500</v>
      </c>
      <c r="P102" s="657">
        <f t="shared" si="170"/>
        <v>0</v>
      </c>
      <c r="Q102" s="656">
        <f t="shared" si="155"/>
        <v>52000</v>
      </c>
      <c r="R102" s="657">
        <f t="shared" si="171"/>
        <v>0</v>
      </c>
      <c r="S102" s="656">
        <f t="shared" si="156"/>
        <v>50000</v>
      </c>
      <c r="T102" s="657">
        <f t="shared" si="172"/>
        <v>0</v>
      </c>
      <c r="U102" s="656">
        <f t="shared" si="157"/>
        <v>90000</v>
      </c>
      <c r="V102" s="657">
        <f t="shared" si="173"/>
        <v>0</v>
      </c>
      <c r="W102" s="656">
        <f t="shared" si="158"/>
        <v>40163</v>
      </c>
      <c r="X102" s="657">
        <f t="shared" si="174"/>
        <v>0</v>
      </c>
      <c r="Y102" s="656">
        <f t="shared" si="159"/>
        <v>96000</v>
      </c>
      <c r="Z102" s="657">
        <f t="shared" si="175"/>
        <v>0</v>
      </c>
      <c r="AA102" s="656">
        <f t="shared" si="160"/>
        <v>69600</v>
      </c>
      <c r="AB102" s="657">
        <f t="shared" si="176"/>
        <v>1.4285714285714286</v>
      </c>
      <c r="AC102" s="656">
        <f t="shared" si="161"/>
        <v>70000</v>
      </c>
      <c r="AD102" s="657">
        <f t="shared" si="177"/>
        <v>1.4285714285714286</v>
      </c>
      <c r="AE102" s="656">
        <f t="shared" si="162"/>
        <v>90000</v>
      </c>
      <c r="AF102" s="657">
        <f t="shared" si="178"/>
        <v>0</v>
      </c>
    </row>
    <row r="103" spans="1:32" s="650" customFormat="1" ht="21" customHeight="1">
      <c r="A103" s="661" t="s">
        <v>429</v>
      </c>
      <c r="B103" s="662">
        <f t="shared" si="163"/>
        <v>613911.46</v>
      </c>
      <c r="C103" s="656" t="str">
        <f t="shared" si="148"/>
        <v/>
      </c>
      <c r="D103" s="657" t="str">
        <f t="shared" si="164"/>
        <v/>
      </c>
      <c r="E103" s="656">
        <f t="shared" si="149"/>
        <v>685800</v>
      </c>
      <c r="F103" s="657">
        <f t="shared" si="165"/>
        <v>1.4285714285714286</v>
      </c>
      <c r="G103" s="656">
        <f t="shared" si="150"/>
        <v>185000</v>
      </c>
      <c r="H103" s="657">
        <f t="shared" si="166"/>
        <v>0</v>
      </c>
      <c r="I103" s="656" t="str">
        <f t="shared" si="151"/>
        <v/>
      </c>
      <c r="J103" s="657" t="str">
        <f t="shared" si="167"/>
        <v/>
      </c>
      <c r="K103" s="656">
        <f t="shared" si="152"/>
        <v>1500000</v>
      </c>
      <c r="L103" s="657">
        <f t="shared" si="168"/>
        <v>0</v>
      </c>
      <c r="M103" s="656">
        <f t="shared" si="153"/>
        <v>703500</v>
      </c>
      <c r="N103" s="657">
        <f t="shared" si="169"/>
        <v>1.4285714285714286</v>
      </c>
      <c r="O103" s="656">
        <f t="shared" si="154"/>
        <v>1440500</v>
      </c>
      <c r="P103" s="657">
        <f t="shared" si="170"/>
        <v>0</v>
      </c>
      <c r="Q103" s="656">
        <f t="shared" si="155"/>
        <v>1450000</v>
      </c>
      <c r="R103" s="657">
        <f t="shared" si="171"/>
        <v>0</v>
      </c>
      <c r="S103" s="656">
        <f t="shared" si="156"/>
        <v>1460000</v>
      </c>
      <c r="T103" s="657">
        <f t="shared" si="172"/>
        <v>0</v>
      </c>
      <c r="U103" s="656">
        <f t="shared" si="157"/>
        <v>250000</v>
      </c>
      <c r="V103" s="657">
        <f t="shared" si="173"/>
        <v>0</v>
      </c>
      <c r="W103" s="656">
        <f t="shared" si="158"/>
        <v>340490</v>
      </c>
      <c r="X103" s="657">
        <f t="shared" si="174"/>
        <v>0</v>
      </c>
      <c r="Y103" s="656">
        <f t="shared" si="159"/>
        <v>2350000</v>
      </c>
      <c r="Z103" s="657">
        <f t="shared" si="175"/>
        <v>0</v>
      </c>
      <c r="AA103" s="656">
        <f t="shared" si="160"/>
        <v>660000</v>
      </c>
      <c r="AB103" s="657">
        <f t="shared" si="176"/>
        <v>1.4285714285714286</v>
      </c>
      <c r="AC103" s="656">
        <f t="shared" si="161"/>
        <v>800000</v>
      </c>
      <c r="AD103" s="657">
        <f t="shared" si="177"/>
        <v>1.4285714285714286</v>
      </c>
      <c r="AE103" s="656">
        <f t="shared" si="162"/>
        <v>500000</v>
      </c>
      <c r="AF103" s="657">
        <f t="shared" si="178"/>
        <v>0</v>
      </c>
    </row>
    <row r="104" spans="1:32" s="650" customFormat="1" ht="21" customHeight="1">
      <c r="A104" s="661" t="s">
        <v>434</v>
      </c>
      <c r="B104" s="662">
        <f t="shared" si="163"/>
        <v>8464.74</v>
      </c>
      <c r="C104" s="656" t="str">
        <f t="shared" si="148"/>
        <v/>
      </c>
      <c r="D104" s="657" t="str">
        <f t="shared" si="164"/>
        <v/>
      </c>
      <c r="E104" s="656">
        <f t="shared" si="149"/>
        <v>14925</v>
      </c>
      <c r="F104" s="657">
        <f t="shared" si="165"/>
        <v>1.4285714285714286</v>
      </c>
      <c r="G104" s="656">
        <f t="shared" si="150"/>
        <v>14000</v>
      </c>
      <c r="H104" s="657">
        <f t="shared" si="166"/>
        <v>1.4285714285714286</v>
      </c>
      <c r="I104" s="656" t="str">
        <f t="shared" si="151"/>
        <v/>
      </c>
      <c r="J104" s="657" t="str">
        <f t="shared" si="167"/>
        <v/>
      </c>
      <c r="K104" s="656">
        <f t="shared" si="152"/>
        <v>13500</v>
      </c>
      <c r="L104" s="657">
        <f t="shared" si="168"/>
        <v>1.4285714285714286</v>
      </c>
      <c r="M104" s="656">
        <f t="shared" si="153"/>
        <v>20160</v>
      </c>
      <c r="N104" s="657">
        <f t="shared" si="169"/>
        <v>1.4285714285714286</v>
      </c>
      <c r="O104" s="656">
        <f t="shared" si="154"/>
        <v>14200</v>
      </c>
      <c r="P104" s="657">
        <f t="shared" si="170"/>
        <v>1.4285714285714286</v>
      </c>
      <c r="Q104" s="656">
        <f t="shared" si="155"/>
        <v>13600</v>
      </c>
      <c r="R104" s="657">
        <f t="shared" si="171"/>
        <v>1.4285714285714286</v>
      </c>
      <c r="S104" s="656">
        <f t="shared" si="156"/>
        <v>13000</v>
      </c>
      <c r="T104" s="657">
        <f t="shared" si="172"/>
        <v>0</v>
      </c>
      <c r="U104" s="656">
        <f t="shared" si="157"/>
        <v>20000</v>
      </c>
      <c r="V104" s="657">
        <f t="shared" si="173"/>
        <v>1.4285714285714286</v>
      </c>
      <c r="W104" s="656">
        <f t="shared" si="158"/>
        <v>12435</v>
      </c>
      <c r="X104" s="657">
        <f t="shared" si="174"/>
        <v>0</v>
      </c>
      <c r="Y104" s="656">
        <f t="shared" si="159"/>
        <v>45000</v>
      </c>
      <c r="Z104" s="657">
        <f t="shared" si="175"/>
        <v>0</v>
      </c>
      <c r="AA104" s="656">
        <f t="shared" si="160"/>
        <v>10680</v>
      </c>
      <c r="AB104" s="657">
        <f t="shared" si="176"/>
        <v>0</v>
      </c>
      <c r="AC104" s="656">
        <f t="shared" si="161"/>
        <v>16000</v>
      </c>
      <c r="AD104" s="657">
        <f t="shared" si="177"/>
        <v>1.4285714285714286</v>
      </c>
      <c r="AE104" s="656">
        <f t="shared" si="162"/>
        <v>20000</v>
      </c>
      <c r="AF104" s="657">
        <f t="shared" si="178"/>
        <v>1.4285714285714286</v>
      </c>
    </row>
    <row r="105" spans="1:32" s="650" customFormat="1" ht="21" customHeight="1">
      <c r="A105" s="661" t="s">
        <v>439</v>
      </c>
      <c r="B105" s="662">
        <f t="shared" si="163"/>
        <v>4125.0600000000004</v>
      </c>
      <c r="C105" s="656" t="str">
        <f t="shared" si="148"/>
        <v/>
      </c>
      <c r="D105" s="657" t="str">
        <f t="shared" si="164"/>
        <v/>
      </c>
      <c r="E105" s="656">
        <f t="shared" si="149"/>
        <v>3857</v>
      </c>
      <c r="F105" s="657">
        <f t="shared" si="165"/>
        <v>1.4285714285714286</v>
      </c>
      <c r="G105" s="656">
        <f t="shared" si="150"/>
        <v>2100</v>
      </c>
      <c r="H105" s="657">
        <f t="shared" si="166"/>
        <v>0</v>
      </c>
      <c r="I105" s="656" t="str">
        <f t="shared" si="151"/>
        <v/>
      </c>
      <c r="J105" s="657" t="str">
        <f t="shared" si="167"/>
        <v/>
      </c>
      <c r="K105" s="656">
        <f t="shared" si="152"/>
        <v>3500</v>
      </c>
      <c r="L105" s="657">
        <f t="shared" si="168"/>
        <v>1.4285714285714286</v>
      </c>
      <c r="M105" s="656">
        <f t="shared" si="153"/>
        <v>18480</v>
      </c>
      <c r="N105" s="657">
        <f t="shared" si="169"/>
        <v>0</v>
      </c>
      <c r="O105" s="656">
        <f t="shared" si="154"/>
        <v>3200</v>
      </c>
      <c r="P105" s="657">
        <f t="shared" si="170"/>
        <v>1.4285714285714286</v>
      </c>
      <c r="Q105" s="656">
        <f t="shared" si="155"/>
        <v>3100</v>
      </c>
      <c r="R105" s="657">
        <f t="shared" si="171"/>
        <v>1.4285714285714286</v>
      </c>
      <c r="S105" s="656">
        <f t="shared" si="156"/>
        <v>3150</v>
      </c>
      <c r="T105" s="657">
        <f t="shared" si="172"/>
        <v>1.4285714285714286</v>
      </c>
      <c r="U105" s="656">
        <f t="shared" si="157"/>
        <v>2500</v>
      </c>
      <c r="V105" s="657">
        <f t="shared" si="173"/>
        <v>1.4285714285714286</v>
      </c>
      <c r="W105" s="656">
        <f t="shared" si="158"/>
        <v>3200</v>
      </c>
      <c r="X105" s="657">
        <f t="shared" si="174"/>
        <v>1.4285714285714286</v>
      </c>
      <c r="Y105" s="656">
        <f t="shared" si="159"/>
        <v>3600</v>
      </c>
      <c r="Z105" s="657">
        <f t="shared" si="175"/>
        <v>1.4285714285714286</v>
      </c>
      <c r="AA105" s="656">
        <f t="shared" si="160"/>
        <v>2820</v>
      </c>
      <c r="AB105" s="657">
        <f t="shared" si="176"/>
        <v>1.4285714285714286</v>
      </c>
      <c r="AC105" s="656">
        <f t="shared" si="161"/>
        <v>2650</v>
      </c>
      <c r="AD105" s="657">
        <f t="shared" si="177"/>
        <v>1.4285714285714286</v>
      </c>
      <c r="AE105" s="656">
        <f t="shared" si="162"/>
        <v>3500</v>
      </c>
      <c r="AF105" s="657">
        <f t="shared" si="178"/>
        <v>1.4285714285714286</v>
      </c>
    </row>
    <row r="106" spans="1:32" s="650" customFormat="1" ht="21" customHeight="1">
      <c r="A106" s="661" t="s">
        <v>443</v>
      </c>
      <c r="B106" s="662">
        <f t="shared" si="163"/>
        <v>156062.95000000001</v>
      </c>
      <c r="C106" s="656" t="str">
        <f t="shared" si="148"/>
        <v/>
      </c>
      <c r="D106" s="657" t="str">
        <f t="shared" si="164"/>
        <v/>
      </c>
      <c r="E106" s="656">
        <f t="shared" si="149"/>
        <v>851750</v>
      </c>
      <c r="F106" s="657">
        <f t="shared" si="165"/>
        <v>0</v>
      </c>
      <c r="G106" s="656">
        <f t="shared" si="150"/>
        <v>400000</v>
      </c>
      <c r="H106" s="657">
        <f t="shared" si="166"/>
        <v>1.4285714285714286</v>
      </c>
      <c r="I106" s="656" t="str">
        <f t="shared" si="151"/>
        <v/>
      </c>
      <c r="J106" s="657" t="str">
        <f t="shared" si="167"/>
        <v/>
      </c>
      <c r="K106" s="656">
        <f t="shared" si="152"/>
        <v>346550</v>
      </c>
      <c r="L106" s="657">
        <f t="shared" si="168"/>
        <v>1.4285714285714286</v>
      </c>
      <c r="M106" s="656">
        <f t="shared" si="153"/>
        <v>315000</v>
      </c>
      <c r="N106" s="657">
        <f t="shared" si="169"/>
        <v>0</v>
      </c>
      <c r="O106" s="656">
        <f t="shared" si="154"/>
        <v>340000</v>
      </c>
      <c r="P106" s="657">
        <f t="shared" si="170"/>
        <v>1.4285714285714286</v>
      </c>
      <c r="Q106" s="656">
        <f t="shared" si="155"/>
        <v>350000</v>
      </c>
      <c r="R106" s="657">
        <f t="shared" si="171"/>
        <v>1.4285714285714286</v>
      </c>
      <c r="S106" s="656">
        <f t="shared" si="156"/>
        <v>345000</v>
      </c>
      <c r="T106" s="657">
        <f t="shared" si="172"/>
        <v>1.4285714285714286</v>
      </c>
      <c r="U106" s="656">
        <f t="shared" si="157"/>
        <v>400000</v>
      </c>
      <c r="V106" s="657">
        <f t="shared" si="173"/>
        <v>1.4285714285714286</v>
      </c>
      <c r="W106" s="656">
        <f t="shared" si="158"/>
        <v>250000</v>
      </c>
      <c r="X106" s="657">
        <f t="shared" si="174"/>
        <v>0</v>
      </c>
      <c r="Y106" s="656">
        <f t="shared" si="159"/>
        <v>450000</v>
      </c>
      <c r="Z106" s="657">
        <f t="shared" si="175"/>
        <v>1.4285714285714286</v>
      </c>
      <c r="AA106" s="656">
        <f t="shared" si="160"/>
        <v>180000</v>
      </c>
      <c r="AB106" s="657">
        <f t="shared" si="176"/>
        <v>0</v>
      </c>
      <c r="AC106" s="656">
        <f t="shared" si="161"/>
        <v>500000</v>
      </c>
      <c r="AD106" s="657">
        <f t="shared" si="177"/>
        <v>0</v>
      </c>
      <c r="AE106" s="656">
        <f t="shared" si="162"/>
        <v>500000</v>
      </c>
      <c r="AF106" s="657">
        <f t="shared" si="178"/>
        <v>0</v>
      </c>
    </row>
    <row r="107" spans="1:32" s="650" customFormat="1" ht="21" customHeight="1">
      <c r="A107" s="661" t="s">
        <v>446</v>
      </c>
      <c r="B107" s="662">
        <f t="shared" si="163"/>
        <v>26457.55</v>
      </c>
      <c r="C107" s="656" t="str">
        <f t="shared" si="148"/>
        <v/>
      </c>
      <c r="D107" s="657" t="str">
        <f t="shared" si="164"/>
        <v/>
      </c>
      <c r="E107" s="656">
        <f t="shared" si="149"/>
        <v>9698</v>
      </c>
      <c r="F107" s="657">
        <f t="shared" si="165"/>
        <v>0</v>
      </c>
      <c r="G107" s="656">
        <f t="shared" si="150"/>
        <v>50000</v>
      </c>
      <c r="H107" s="657">
        <f t="shared" si="166"/>
        <v>1.4285714285714286</v>
      </c>
      <c r="I107" s="656" t="str">
        <f t="shared" si="151"/>
        <v/>
      </c>
      <c r="J107" s="657" t="str">
        <f t="shared" si="167"/>
        <v/>
      </c>
      <c r="K107" s="656">
        <f t="shared" si="152"/>
        <v>44550</v>
      </c>
      <c r="L107" s="657">
        <f t="shared" si="168"/>
        <v>1.4285714285714286</v>
      </c>
      <c r="M107" s="656">
        <f t="shared" si="153"/>
        <v>16800</v>
      </c>
      <c r="N107" s="657">
        <f t="shared" si="169"/>
        <v>0</v>
      </c>
      <c r="O107" s="656">
        <f t="shared" si="154"/>
        <v>48000</v>
      </c>
      <c r="P107" s="657">
        <f t="shared" si="170"/>
        <v>1.4285714285714286</v>
      </c>
      <c r="Q107" s="656">
        <f t="shared" si="155"/>
        <v>45000</v>
      </c>
      <c r="R107" s="657">
        <f t="shared" si="171"/>
        <v>1.4285714285714286</v>
      </c>
      <c r="S107" s="656">
        <f t="shared" si="156"/>
        <v>45000</v>
      </c>
      <c r="T107" s="657">
        <f t="shared" si="172"/>
        <v>1.4285714285714286</v>
      </c>
      <c r="U107" s="656">
        <f t="shared" si="157"/>
        <v>80000</v>
      </c>
      <c r="V107" s="657">
        <f t="shared" si="173"/>
        <v>0</v>
      </c>
      <c r="W107" s="656">
        <f t="shared" si="158"/>
        <v>105000</v>
      </c>
      <c r="X107" s="657">
        <f t="shared" si="174"/>
        <v>0</v>
      </c>
      <c r="Y107" s="656">
        <f t="shared" si="159"/>
        <v>5600</v>
      </c>
      <c r="Z107" s="657">
        <f t="shared" si="175"/>
        <v>0</v>
      </c>
      <c r="AA107" s="656">
        <f t="shared" si="160"/>
        <v>59900</v>
      </c>
      <c r="AB107" s="657">
        <f t="shared" si="176"/>
        <v>0</v>
      </c>
      <c r="AC107" s="656">
        <f t="shared" si="161"/>
        <v>25000</v>
      </c>
      <c r="AD107" s="657">
        <f t="shared" si="177"/>
        <v>0</v>
      </c>
      <c r="AE107" s="656">
        <f t="shared" si="162"/>
        <v>50000</v>
      </c>
      <c r="AF107" s="657">
        <f t="shared" si="178"/>
        <v>1.4285714285714286</v>
      </c>
    </row>
  </sheetData>
  <sheetProtection password="F30D" sheet="1" objects="1" scenarios="1" selectLockedCells="1" selectUnlockedCells="1"/>
  <mergeCells count="89">
    <mergeCell ref="O7:P7"/>
    <mergeCell ref="E8:F8"/>
    <mergeCell ref="E7:F7"/>
    <mergeCell ref="C8:D8"/>
    <mergeCell ref="C7:D7"/>
    <mergeCell ref="G8:H8"/>
    <mergeCell ref="I8:J8"/>
    <mergeCell ref="K8:L8"/>
    <mergeCell ref="M8:N8"/>
    <mergeCell ref="O8:P8"/>
    <mergeCell ref="Q8:R8"/>
    <mergeCell ref="A3:B3"/>
    <mergeCell ref="A1:AF1"/>
    <mergeCell ref="E5:F5"/>
    <mergeCell ref="E4:F4"/>
    <mergeCell ref="G4:H4"/>
    <mergeCell ref="G5:H5"/>
    <mergeCell ref="E3:H3"/>
    <mergeCell ref="K3:M3"/>
    <mergeCell ref="K4:M5"/>
    <mergeCell ref="A7:A8"/>
    <mergeCell ref="Q7:R7"/>
    <mergeCell ref="G7:H7"/>
    <mergeCell ref="I7:J7"/>
    <mergeCell ref="K7:L7"/>
    <mergeCell ref="M7:N7"/>
    <mergeCell ref="S7:T7"/>
    <mergeCell ref="U7:V7"/>
    <mergeCell ref="W7:X7"/>
    <mergeCell ref="S8:T8"/>
    <mergeCell ref="U8:V8"/>
    <mergeCell ref="W8:X8"/>
    <mergeCell ref="AE7:AF7"/>
    <mergeCell ref="Y7:Z7"/>
    <mergeCell ref="AA7:AB7"/>
    <mergeCell ref="AA11:AB11"/>
    <mergeCell ref="U9:V9"/>
    <mergeCell ref="AC11:AD11"/>
    <mergeCell ref="AE11:AF11"/>
    <mergeCell ref="AE9:AF9"/>
    <mergeCell ref="AE10:AF10"/>
    <mergeCell ref="AC7:AD7"/>
    <mergeCell ref="AC8:AD8"/>
    <mergeCell ref="AE8:AF8"/>
    <mergeCell ref="Y8:Z8"/>
    <mergeCell ref="AA8:AB8"/>
    <mergeCell ref="U10:V10"/>
    <mergeCell ref="U11:V11"/>
    <mergeCell ref="E10:F10"/>
    <mergeCell ref="K9:L9"/>
    <mergeCell ref="M9:N9"/>
    <mergeCell ref="O9:P9"/>
    <mergeCell ref="E9:F9"/>
    <mergeCell ref="G9:H9"/>
    <mergeCell ref="I9:J9"/>
    <mergeCell ref="G10:H10"/>
    <mergeCell ref="I10:J10"/>
    <mergeCell ref="Q9:R9"/>
    <mergeCell ref="S9:T9"/>
    <mergeCell ref="A13:AF13"/>
    <mergeCell ref="A11:B11"/>
    <mergeCell ref="C11:D11"/>
    <mergeCell ref="E11:F11"/>
    <mergeCell ref="G11:H11"/>
    <mergeCell ref="I11:J11"/>
    <mergeCell ref="K11:L11"/>
    <mergeCell ref="M11:N11"/>
    <mergeCell ref="O11:P11"/>
    <mergeCell ref="Q11:R11"/>
    <mergeCell ref="S11:T11"/>
    <mergeCell ref="W11:X11"/>
    <mergeCell ref="Y11:Z11"/>
    <mergeCell ref="C10:D10"/>
    <mergeCell ref="A10:B10"/>
    <mergeCell ref="W9:X9"/>
    <mergeCell ref="Y9:Z9"/>
    <mergeCell ref="AA9:AB9"/>
    <mergeCell ref="AC9:AD9"/>
    <mergeCell ref="A9:B9"/>
    <mergeCell ref="K10:L10"/>
    <mergeCell ref="M10:N10"/>
    <mergeCell ref="O10:P10"/>
    <mergeCell ref="Q10:R10"/>
    <mergeCell ref="S10:T10"/>
    <mergeCell ref="W10:X10"/>
    <mergeCell ref="Y10:Z10"/>
    <mergeCell ref="AA10:AB10"/>
    <mergeCell ref="AC10:AD10"/>
    <mergeCell ref="C9:D9"/>
  </mergeCells>
  <printOptions horizontalCentered="1"/>
  <pageMargins left="0.39370078740157483" right="0.19685039370078741" top="0.39370078740157483" bottom="0.19685039370078741" header="0.31496062992125984" footer="0.31496062992125984"/>
  <pageSetup scale="8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AH27"/>
  <sheetViews>
    <sheetView topLeftCell="A9" zoomScaleNormal="100" workbookViewId="0">
      <selection activeCell="J15" sqref="J15"/>
    </sheetView>
  </sheetViews>
  <sheetFormatPr baseColWidth="10" defaultColWidth="11.42578125" defaultRowHeight="15"/>
  <cols>
    <col min="1" max="1" width="6.140625" style="647" customWidth="1"/>
    <col min="2" max="2" width="13.7109375" style="647" customWidth="1"/>
    <col min="3" max="3" width="12.7109375" style="647" customWidth="1"/>
    <col min="4" max="4" width="11.140625" style="647" customWidth="1"/>
    <col min="5" max="5" width="10" style="647" customWidth="1"/>
    <col min="6" max="6" width="16.140625" style="647" customWidth="1"/>
    <col min="7" max="7" width="9.140625" style="647" customWidth="1"/>
    <col min="8" max="11" width="11.140625" style="647" customWidth="1"/>
    <col min="12" max="12" width="9.42578125" style="647" customWidth="1"/>
    <col min="13" max="13" width="14.85546875" style="647" customWidth="1"/>
    <col min="14" max="14" width="18.85546875" style="647" customWidth="1"/>
    <col min="15" max="15" width="11.7109375" style="647" customWidth="1"/>
    <col min="16" max="16" width="11.42578125" style="647"/>
    <col min="17" max="29" width="6.140625" style="647" hidden="1" customWidth="1"/>
    <col min="30" max="30" width="8.28515625" style="647" hidden="1" customWidth="1"/>
    <col min="31" max="31" width="13.7109375" style="647" bestFit="1" customWidth="1"/>
    <col min="32" max="32" width="11.7109375" style="647" bestFit="1" customWidth="1"/>
    <col min="33" max="34" width="13.7109375" style="647" bestFit="1" customWidth="1"/>
    <col min="35" max="16384" width="11.42578125" style="647"/>
  </cols>
  <sheetData>
    <row r="1" spans="1:32" ht="49.5" customHeight="1">
      <c r="A1" s="970" t="str">
        <f>+'1_ENTREGA'!A1</f>
        <v>UNIVERSIDAD DE ANTIOQUIA</v>
      </c>
      <c r="B1" s="971"/>
      <c r="C1" s="971"/>
      <c r="D1" s="971"/>
      <c r="E1" s="971"/>
      <c r="F1" s="971"/>
      <c r="G1" s="971"/>
      <c r="H1" s="971"/>
      <c r="I1" s="971"/>
      <c r="J1" s="972"/>
      <c r="K1" s="971"/>
      <c r="L1" s="971"/>
      <c r="M1" s="971"/>
      <c r="N1" s="971"/>
      <c r="O1" s="973"/>
    </row>
    <row r="2" spans="1:32" ht="34.5" customHeight="1">
      <c r="A2" s="974" t="str">
        <f>+'1_ENTREGA'!A2</f>
        <v>Invitación Pública N° VA-050-2019</v>
      </c>
      <c r="B2" s="975"/>
      <c r="C2" s="975"/>
      <c r="D2" s="975"/>
      <c r="E2" s="975"/>
      <c r="F2" s="975"/>
      <c r="G2" s="975"/>
      <c r="H2" s="975"/>
      <c r="I2" s="975"/>
      <c r="J2" s="975"/>
      <c r="K2" s="975"/>
      <c r="L2" s="975"/>
      <c r="M2" s="975"/>
      <c r="N2" s="975"/>
      <c r="O2" s="976"/>
    </row>
    <row r="3" spans="1:32" ht="47.25" customHeight="1">
      <c r="A3" s="977" t="str">
        <f>+'1_ENTREGA'!A3</f>
        <v>OBJETO: " Adecuación de obra civil, eléctrica, hidrsanitaria, para las unidades sanitarias del primer nivel del bloque 22 de la Universidad de Antioquia por la modalidad de precios fijos no reajustables, conforme las especificaciones técnicas y cantidades de obra"</v>
      </c>
      <c r="B3" s="978"/>
      <c r="C3" s="978"/>
      <c r="D3" s="978"/>
      <c r="E3" s="978"/>
      <c r="F3" s="978"/>
      <c r="G3" s="978"/>
      <c r="H3" s="978"/>
      <c r="I3" s="978"/>
      <c r="J3" s="978"/>
      <c r="K3" s="978"/>
      <c r="L3" s="978"/>
      <c r="M3" s="978"/>
      <c r="N3" s="978"/>
      <c r="O3" s="979"/>
    </row>
    <row r="4" spans="1:32" ht="26.25" customHeight="1">
      <c r="A4" s="980" t="s">
        <v>53</v>
      </c>
      <c r="B4" s="981"/>
      <c r="C4" s="981"/>
      <c r="D4" s="981"/>
      <c r="E4" s="981"/>
      <c r="F4" s="981"/>
      <c r="G4" s="981"/>
      <c r="H4" s="981"/>
      <c r="I4" s="981"/>
      <c r="J4" s="981"/>
      <c r="K4" s="981"/>
      <c r="L4" s="981"/>
      <c r="M4" s="981"/>
      <c r="N4" s="981"/>
      <c r="O4" s="982"/>
    </row>
    <row r="5" spans="1:32" ht="15.75" thickBot="1">
      <c r="A5" s="664"/>
      <c r="B5" s="664"/>
      <c r="C5" s="664"/>
      <c r="D5" s="664"/>
      <c r="E5" s="664"/>
      <c r="F5" s="664"/>
      <c r="G5" s="664"/>
      <c r="H5" s="664"/>
      <c r="I5" s="664"/>
      <c r="J5" s="664"/>
      <c r="K5" s="664"/>
      <c r="L5" s="664"/>
      <c r="M5" s="664"/>
      <c r="N5" s="664"/>
      <c r="O5" s="664"/>
    </row>
    <row r="6" spans="1:32" ht="15" customHeight="1">
      <c r="A6" s="991" t="s">
        <v>29</v>
      </c>
      <c r="B6" s="992"/>
      <c r="C6" s="71">
        <v>3177.76</v>
      </c>
      <c r="D6" s="986" t="s">
        <v>83</v>
      </c>
      <c r="E6" s="987"/>
      <c r="F6" s="988"/>
      <c r="G6" s="959" t="s">
        <v>56</v>
      </c>
      <c r="H6" s="960"/>
      <c r="I6" s="960"/>
      <c r="J6" s="960"/>
      <c r="K6" s="961"/>
      <c r="L6" s="664"/>
      <c r="M6" s="664"/>
      <c r="N6" s="665" t="s">
        <v>28</v>
      </c>
      <c r="O6" s="666">
        <f>'5.2.1 EXPERIENCIA GRAL'!$I$6</f>
        <v>174721578</v>
      </c>
    </row>
    <row r="7" spans="1:32" ht="20.25" customHeight="1" thickBot="1">
      <c r="A7" s="989" t="s">
        <v>54</v>
      </c>
      <c r="B7" s="990"/>
      <c r="C7" s="72">
        <v>43669</v>
      </c>
      <c r="D7" s="667">
        <v>1</v>
      </c>
      <c r="E7" s="955" t="s">
        <v>79</v>
      </c>
      <c r="F7" s="956"/>
      <c r="G7" s="668">
        <f>IF(($C$6-TRUNC($C$6))&lt;=0.5,1,2)</f>
        <v>2</v>
      </c>
      <c r="H7" s="957" t="str">
        <f>IF(G7=3,VLOOKUP(G7,$D$7:$E$8,2,FALSE),IF(G7=2,VLOOKUP(G7,$D$7:$E$8,2,FALSE),IF(G7=1,VLOOKUP(G7,$D$7:$E$8,2,FALSE),"NINGUNO")))</f>
        <v>Desviación estándar</v>
      </c>
      <c r="I7" s="958"/>
      <c r="J7" s="669">
        <f>IF($H$7="Media aritmética",ROUND(SUM(F13:F27)/O7,2),ROUND(_xlfn.STDEV.P(F13:F27),2))</f>
        <v>1184606.3799999999</v>
      </c>
      <c r="K7" s="670">
        <f>IF($H$7="Media aritmética",ROUND(SUM(G13:G27)/O7,4),ROUND(_xlfn.STDEV.P(G13:G27),4))</f>
        <v>7.1000000000000004E-3</v>
      </c>
      <c r="L7" s="664"/>
      <c r="M7" s="664"/>
      <c r="N7" s="671" t="s">
        <v>81</v>
      </c>
      <c r="O7" s="672">
        <f>COUNT(F13:F27)</f>
        <v>13</v>
      </c>
    </row>
    <row r="8" spans="1:32" ht="21" customHeight="1" thickBot="1">
      <c r="A8" s="953" t="s">
        <v>82</v>
      </c>
      <c r="B8" s="954"/>
      <c r="C8" s="1">
        <v>143284876</v>
      </c>
      <c r="D8" s="673">
        <v>2</v>
      </c>
      <c r="E8" s="962" t="s">
        <v>109</v>
      </c>
      <c r="F8" s="963"/>
      <c r="G8" s="664"/>
      <c r="H8" s="664"/>
      <c r="I8" s="664"/>
      <c r="J8" s="664"/>
      <c r="K8" s="664"/>
      <c r="L8" s="664"/>
      <c r="M8" s="674"/>
      <c r="N8" s="664"/>
      <c r="O8" s="664"/>
    </row>
    <row r="9" spans="1:32" ht="21" customHeight="1" thickBot="1">
      <c r="A9" s="953" t="s">
        <v>103</v>
      </c>
      <c r="B9" s="954"/>
      <c r="C9" s="74">
        <v>0.2099</v>
      </c>
      <c r="D9" s="664"/>
      <c r="E9" s="664"/>
      <c r="F9" s="664"/>
      <c r="G9" s="664"/>
      <c r="H9" s="664"/>
      <c r="I9" s="664"/>
      <c r="J9" s="664"/>
      <c r="K9" s="664"/>
      <c r="L9" s="664"/>
      <c r="M9" s="664"/>
      <c r="N9" s="664"/>
      <c r="O9" s="664"/>
    </row>
    <row r="10" spans="1:32" ht="18" customHeight="1">
      <c r="A10" s="664"/>
      <c r="B10" s="664"/>
      <c r="C10" s="664"/>
      <c r="D10" s="664"/>
      <c r="E10" s="664"/>
      <c r="F10" s="664"/>
      <c r="G10" s="664"/>
      <c r="H10" s="993" t="s">
        <v>102</v>
      </c>
      <c r="I10" s="993"/>
      <c r="J10" s="993"/>
      <c r="K10" s="993"/>
      <c r="L10" s="675" t="s">
        <v>2</v>
      </c>
      <c r="M10" s="664"/>
      <c r="N10" s="664"/>
      <c r="O10" s="664"/>
    </row>
    <row r="11" spans="1:32" ht="18" customHeight="1">
      <c r="A11" s="676"/>
      <c r="B11" s="674"/>
      <c r="C11" s="676"/>
      <c r="D11" s="674"/>
      <c r="E11" s="677" t="s">
        <v>70</v>
      </c>
      <c r="F11" s="674"/>
      <c r="G11" s="674"/>
      <c r="H11" s="678">
        <v>100</v>
      </c>
      <c r="I11" s="678">
        <v>120</v>
      </c>
      <c r="J11" s="678">
        <f>200-I11</f>
        <v>80</v>
      </c>
      <c r="K11" s="678">
        <v>100</v>
      </c>
      <c r="L11" s="675">
        <f>+SUM(H11:K11)</f>
        <v>400</v>
      </c>
      <c r="M11" s="674"/>
      <c r="N11" s="664"/>
      <c r="O11" s="664"/>
    </row>
    <row r="12" spans="1:32" ht="47.25" customHeight="1">
      <c r="A12" s="679" t="s">
        <v>31</v>
      </c>
      <c r="B12" s="983" t="s">
        <v>33</v>
      </c>
      <c r="C12" s="984"/>
      <c r="D12" s="985"/>
      <c r="E12" s="680" t="s">
        <v>71</v>
      </c>
      <c r="F12" s="679" t="s">
        <v>80</v>
      </c>
      <c r="G12" s="681" t="s">
        <v>110</v>
      </c>
      <c r="H12" s="682" t="s">
        <v>55</v>
      </c>
      <c r="I12" s="682" t="s">
        <v>104</v>
      </c>
      <c r="J12" s="682" t="s">
        <v>105</v>
      </c>
      <c r="K12" s="682" t="s">
        <v>67</v>
      </c>
      <c r="L12" s="681" t="s">
        <v>66</v>
      </c>
      <c r="M12" s="681" t="s">
        <v>30</v>
      </c>
      <c r="N12" s="969" t="s">
        <v>36</v>
      </c>
      <c r="O12" s="969"/>
      <c r="AE12" s="683"/>
    </row>
    <row r="13" spans="1:32" s="692" customFormat="1" ht="33" customHeight="1">
      <c r="A13" s="684">
        <f>+IF('1_ENTREGA'!A7="","",'1_ENTREGA'!A7)</f>
        <v>1</v>
      </c>
      <c r="B13" s="964" t="str">
        <f>IF(A13="","",VLOOKUP(A13,'1_ENTREGA'!$A$7:$B$21,2,FALSE))</f>
        <v>ENECON S.A.S.</v>
      </c>
      <c r="C13" s="965"/>
      <c r="D13" s="966"/>
      <c r="E13" s="685" t="str">
        <f t="shared" ref="E13:E27" si="0">VLOOKUP(A13,ESTATUS,10,FALSE)</f>
        <v>NH</v>
      </c>
      <c r="F13" s="686" t="str">
        <f t="shared" ref="F13:F27" si="1">IF(OR(E13="NH",E13=""),"",IF(VLOOKUP(A13,COSTO_D,2,FALSE)&gt;$C$8,"REVISAR",ROUND(VLOOKUP(A13,COSTO_D,2,FALSE),0)))</f>
        <v/>
      </c>
      <c r="G13" s="687" t="str">
        <f>IF(OR(E13="NH",E13=""),"",IF(AU!D42&gt;$C$9,"REVISAR",ROUND(AU!D42,4)))</f>
        <v/>
      </c>
      <c r="H13" s="688" t="str">
        <f t="shared" ref="H13:H27" si="2">IF(F13="","",IF($H$7="Media aritmética",(F13&lt;=$J$7)*100+(F13&gt;$J$7)*0,IF(AND((AVERAGE($F$13:$F$27)-$J$7/2&lt;=F13),(F13&lt;=(AVERAGE($F$13:$F$27)+$J$7/2))),100,0)))</f>
        <v/>
      </c>
      <c r="I13" s="689" t="str">
        <f>+IF(E13="H",HLOOKUP(A13,'Cálculo Pt2'!$C$7:$AF$11,3,FALSE),"")</f>
        <v/>
      </c>
      <c r="J13" s="689" t="str">
        <f>+IF(E13="H",HLOOKUP(A13,'Cálculo Pt2'!$C$7:$AF$11,4,FALSE),"")</f>
        <v/>
      </c>
      <c r="K13" s="688" t="str">
        <f>IF(G13="","",ROUND($K$11*MIN($G$13:$G$27)/$G13,2))</f>
        <v/>
      </c>
      <c r="L13" s="690" t="str">
        <f>IF(OR(E13="",E13="NH"),"",SUM(H13:K13))</f>
        <v/>
      </c>
      <c r="M13" s="691" t="str">
        <f>IF(OR(E13="",E13="NH"),"",(L13=MAX($L$13:$L$27))*1+(L13=MAX($Q$13:$Q$27))*2+(L13=MAX($R$13:$R$27))*3+(L13=MAX($S$13:$S$27))*4+(L13=MAX($T$13:$T$27))*5+(L13=MAX($U$13:$U$27))*6+(L13=MAX($V$13:$V$27))*7+(L13=MAX($W$13:$W$27))*8+(L13=MAX($X$13:$X$27))*9+(L13=MAX($Y$13:$Y$27))*10+(L13=MAX($Z$13:$Z$27))*11+(L13=MAX($AA$13:$AA$27))*12+(L13=MAX($AB$13:$AB$27))*13+(L13=MAX($AC$13:$AC$27))*14+(L13=MAX($AD$13:$AD$27))*15)</f>
        <v/>
      </c>
      <c r="N13" s="968"/>
      <c r="O13" s="968"/>
      <c r="Q13" s="693" t="str">
        <f>+IF(L13=MAX($L$13:$L$27),"",L13)</f>
        <v/>
      </c>
      <c r="R13" s="693" t="str">
        <f>+IF(Q13=MAX($Q$13:$Q$27),"",Q13)</f>
        <v/>
      </c>
      <c r="S13" s="693" t="str">
        <f>+IF(R13=MAX($R$13:$R$27),"",R13)</f>
        <v/>
      </c>
      <c r="T13" s="693" t="str">
        <f>+IF(S13=MAX($S$13:$S$27),"",S13)</f>
        <v/>
      </c>
      <c r="U13" s="693" t="str">
        <f>+IF(T13=MAX($T$13:$T$27),"",T13)</f>
        <v/>
      </c>
      <c r="V13" s="693" t="str">
        <f>+IF(U13=MAX($U$13:$U$27),"",U13)</f>
        <v/>
      </c>
      <c r="W13" s="693" t="str">
        <f>+IF(V13=MAX($V$13:$V$27),"",V13)</f>
        <v/>
      </c>
      <c r="X13" s="693" t="str">
        <f>+IF(W13=MAX($W$13:$W$27),"",W13)</f>
        <v/>
      </c>
      <c r="Y13" s="693" t="str">
        <f>+IF(X13=MAX($X$13:$X$27),"",X13)</f>
        <v/>
      </c>
      <c r="Z13" s="693" t="str">
        <f>+IF(Y13=MAX($Y$13:$Y$27),"",Y13)</f>
        <v/>
      </c>
      <c r="AA13" s="693" t="str">
        <f>+IF(Z13=MAX($Z$13:$Z$27),"",Z13)</f>
        <v/>
      </c>
      <c r="AB13" s="693" t="str">
        <f>+IF(AA13=MAX($AA$13:$AA$27),"",AA13)</f>
        <v/>
      </c>
      <c r="AC13" s="693" t="str">
        <f>+IF(AB13=MAX($AB$13:$AB$27),"",AB13)</f>
        <v/>
      </c>
      <c r="AD13" s="693" t="str">
        <f>+IF(AC13=MAX($AC$13:$AC$27),"",AC13)</f>
        <v/>
      </c>
      <c r="AE13" s="683"/>
      <c r="AF13" s="683"/>
    </row>
    <row r="14" spans="1:32" s="692" customFormat="1" ht="33" customHeight="1">
      <c r="A14" s="684">
        <f>+IF('1_ENTREGA'!A8="","",'1_ENTREGA'!A8)</f>
        <v>2</v>
      </c>
      <c r="B14" s="964" t="str">
        <f>IF(A14="","",VLOOKUP(A14,'1_ENTREGA'!$A$7:$B$21,2,FALSE))</f>
        <v>KA S.A.</v>
      </c>
      <c r="C14" s="965"/>
      <c r="D14" s="966"/>
      <c r="E14" s="685" t="str">
        <f t="shared" si="0"/>
        <v>H</v>
      </c>
      <c r="F14" s="686">
        <f t="shared" si="1"/>
        <v>21714278</v>
      </c>
      <c r="G14" s="687">
        <f>IF(OR(E14="NH",E14=""),"",IF(AU!D43&gt;$C$9,"REVISAR",ROUND(AU!D43,4)))</f>
        <v>0.1963</v>
      </c>
      <c r="H14" s="688">
        <f t="shared" si="2"/>
        <v>0</v>
      </c>
      <c r="I14" s="689">
        <f>+IF(E14="H",HLOOKUP(A14,'Cálculo Pt2'!$C$7:$AF$11,3,FALSE),"")</f>
        <v>46.666666666666671</v>
      </c>
      <c r="J14" s="689">
        <f>+IF(E14="H",HLOOKUP(A14,'Cálculo Pt2'!$C$7:$AF$11,4,FALSE),"")</f>
        <v>28.571428571428559</v>
      </c>
      <c r="K14" s="688">
        <f t="shared" ref="K14:K27" si="3">IF(G14="","",ROUND($K$11*MIN($G$13:$G$27)/$G14,2))</f>
        <v>91.7</v>
      </c>
      <c r="L14" s="690">
        <f t="shared" ref="L14:L27" si="4">IF(OR(E14="",E14="NH"),"",SUM(H14:K14))</f>
        <v>166.93809523809523</v>
      </c>
      <c r="M14" s="691">
        <f t="shared" ref="M14:M27" si="5">IF(OR(E14="",E14="NH"),"",(L14=MAX($L$13:$L$27))*1+(L14=MAX($Q$13:$Q$27))*2+(L14=MAX($R$13:$R$27))*3+(L14=MAX($S$13:$S$27))*4+(L14=MAX($T$13:$T$27))*5+(L14=MAX($U$13:$U$27))*6+(L14=MAX($V$13:$V$27))*7+(L14=MAX($W$13:$W$27))*8+(L14=MAX($X$13:$X$27))*9+(L14=MAX($Y$13:$Y$27))*10+(L14=MAX($Z$13:$Z$27))*11+(L14=MAX($AA$13:$AA$27))*12+(L14=MAX($AB$13:$AB$27))*13+(L14=MAX($AC$13:$AC$27))*14+(L14=MAX($AD$13:$AD$27))*15)</f>
        <v>10</v>
      </c>
      <c r="N14" s="968"/>
      <c r="O14" s="968"/>
      <c r="Q14" s="693">
        <f t="shared" ref="Q14:Q27" si="6">+IF(L14=MAX($L$13:$L$27),"",L14)</f>
        <v>166.93809523809523</v>
      </c>
      <c r="R14" s="693">
        <f t="shared" ref="R14:R27" si="7">+IF(Q14=MAX($Q$13:$Q$27),"",Q14)</f>
        <v>166.93809523809523</v>
      </c>
      <c r="S14" s="693">
        <f t="shared" ref="S14:S27" si="8">+IF(R14=MAX($R$13:$R$27),"",R14)</f>
        <v>166.93809523809523</v>
      </c>
      <c r="T14" s="693">
        <f t="shared" ref="T14:T27" si="9">+IF(S14=MAX($S$13:$S$27),"",S14)</f>
        <v>166.93809523809523</v>
      </c>
      <c r="U14" s="693">
        <f t="shared" ref="U14:U27" si="10">+IF(T14=MAX($T$13:$T$27),"",T14)</f>
        <v>166.93809523809523</v>
      </c>
      <c r="V14" s="693">
        <f t="shared" ref="V14:V27" si="11">+IF(U14=MAX($U$13:$U$27),"",U14)</f>
        <v>166.93809523809523</v>
      </c>
      <c r="W14" s="693">
        <f t="shared" ref="W14:W27" si="12">+IF(V14=MAX($V$13:$V$27),"",V14)</f>
        <v>166.93809523809523</v>
      </c>
      <c r="X14" s="693">
        <f t="shared" ref="X14:X27" si="13">+IF(W14=MAX($W$13:$W$27),"",W14)</f>
        <v>166.93809523809523</v>
      </c>
      <c r="Y14" s="693">
        <f t="shared" ref="Y14:Y27" si="14">+IF(X14=MAX($X$13:$X$27),"",X14)</f>
        <v>166.93809523809523</v>
      </c>
      <c r="Z14" s="693" t="str">
        <f t="shared" ref="Z14:Z27" si="15">+IF(Y14=MAX($Y$13:$Y$27),"",Y14)</f>
        <v/>
      </c>
      <c r="AA14" s="693" t="str">
        <f t="shared" ref="AA14:AA27" si="16">+IF(Z14=MAX($Z$13:$Z$27),"",Z14)</f>
        <v/>
      </c>
      <c r="AB14" s="693" t="str">
        <f t="shared" ref="AB14:AB27" si="17">+IF(AA14=MAX($AA$13:$AA$27),"",AA14)</f>
        <v/>
      </c>
      <c r="AC14" s="693" t="str">
        <f t="shared" ref="AC14:AC27" si="18">+IF(AB14=MAX($AB$13:$AB$27),"",AB14)</f>
        <v/>
      </c>
      <c r="AD14" s="693" t="str">
        <f t="shared" ref="AD14:AD27" si="19">+IF(AC14=MAX($AC$13:$AC$27),"",AC14)</f>
        <v/>
      </c>
      <c r="AE14" s="683"/>
      <c r="AF14" s="683"/>
    </row>
    <row r="15" spans="1:32" s="692" customFormat="1" ht="33" customHeight="1">
      <c r="A15" s="684">
        <f>+IF('1_ENTREGA'!A9="","",'1_ENTREGA'!A9)</f>
        <v>3</v>
      </c>
      <c r="B15" s="964" t="str">
        <f>IF(A15="","",VLOOKUP(A15,'1_ENTREGA'!$A$7:$B$21,2,FALSE))</f>
        <v>GRAN CONSTRUCTORA S.A.S.</v>
      </c>
      <c r="C15" s="965"/>
      <c r="D15" s="966"/>
      <c r="E15" s="685" t="str">
        <f t="shared" si="0"/>
        <v>H</v>
      </c>
      <c r="F15" s="686">
        <f t="shared" si="1"/>
        <v>20132390</v>
      </c>
      <c r="G15" s="687">
        <f>IF(OR(E15="NH",E15=""),"",IF(AU!D44&gt;$C$9,"REVISAR",ROUND(AU!D44,4)))</f>
        <v>0.18</v>
      </c>
      <c r="H15" s="688">
        <f t="shared" si="2"/>
        <v>100</v>
      </c>
      <c r="I15" s="689">
        <f>+IF(E15="H",HLOOKUP(A15,'Cálculo Pt2'!$C$7:$AF$11,3,FALSE),"")</f>
        <v>43.333333333333336</v>
      </c>
      <c r="J15" s="689">
        <f>+IF(E15="H",HLOOKUP(A15,'Cálculo Pt2'!$C$7:$AF$11,4,FALSE),"")</f>
        <v>32.85714285714284</v>
      </c>
      <c r="K15" s="688">
        <f t="shared" si="3"/>
        <v>100</v>
      </c>
      <c r="L15" s="690">
        <f t="shared" si="4"/>
        <v>276.19047619047615</v>
      </c>
      <c r="M15" s="691">
        <f t="shared" si="5"/>
        <v>6</v>
      </c>
      <c r="N15" s="968"/>
      <c r="O15" s="968"/>
      <c r="Q15" s="693">
        <f t="shared" si="6"/>
        <v>276.19047619047615</v>
      </c>
      <c r="R15" s="693">
        <f t="shared" si="7"/>
        <v>276.19047619047615</v>
      </c>
      <c r="S15" s="693">
        <f t="shared" si="8"/>
        <v>276.19047619047615</v>
      </c>
      <c r="T15" s="693">
        <f t="shared" si="9"/>
        <v>276.19047619047615</v>
      </c>
      <c r="U15" s="693">
        <f t="shared" si="10"/>
        <v>276.19047619047615</v>
      </c>
      <c r="V15" s="693" t="str">
        <f t="shared" si="11"/>
        <v/>
      </c>
      <c r="W15" s="693" t="str">
        <f t="shared" si="12"/>
        <v/>
      </c>
      <c r="X15" s="693" t="str">
        <f t="shared" si="13"/>
        <v/>
      </c>
      <c r="Y15" s="693" t="str">
        <f t="shared" si="14"/>
        <v/>
      </c>
      <c r="Z15" s="693" t="str">
        <f t="shared" si="15"/>
        <v/>
      </c>
      <c r="AA15" s="693" t="str">
        <f t="shared" si="16"/>
        <v/>
      </c>
      <c r="AB15" s="693" t="str">
        <f t="shared" si="17"/>
        <v/>
      </c>
      <c r="AC15" s="693" t="str">
        <f t="shared" si="18"/>
        <v/>
      </c>
      <c r="AD15" s="693" t="str">
        <f t="shared" si="19"/>
        <v/>
      </c>
      <c r="AE15" s="683"/>
      <c r="AF15" s="683"/>
    </row>
    <row r="16" spans="1:32" s="692" customFormat="1" ht="33" customHeight="1">
      <c r="A16" s="684">
        <f>+IF('1_ENTREGA'!A10="","",'1_ENTREGA'!A10)</f>
        <v>4</v>
      </c>
      <c r="B16" s="964" t="str">
        <f>IF(A16="","",VLOOKUP(A16,'1_ENTREGA'!$A$7:$B$21,2,FALSE))</f>
        <v>LUIS CARLOS PARRA VELASQUEZ</v>
      </c>
      <c r="C16" s="965"/>
      <c r="D16" s="966"/>
      <c r="E16" s="685" t="str">
        <f t="shared" si="0"/>
        <v>NH</v>
      </c>
      <c r="F16" s="686" t="str">
        <f t="shared" si="1"/>
        <v/>
      </c>
      <c r="G16" s="687" t="str">
        <f>IF(OR(E16="NH",E16=""),"",IF(AU!D45&gt;$C$9,"REVISAR",ROUND(AU!D45,4)))</f>
        <v/>
      </c>
      <c r="H16" s="688" t="str">
        <f t="shared" si="2"/>
        <v/>
      </c>
      <c r="I16" s="689" t="str">
        <f>+IF(E16="H",HLOOKUP(A16,'Cálculo Pt2'!$C$7:$AF$11,3,FALSE),"")</f>
        <v/>
      </c>
      <c r="J16" s="689" t="str">
        <f>+IF(E16="H",HLOOKUP(A16,'Cálculo Pt2'!$C$7:$AF$11,4,FALSE),"")</f>
        <v/>
      </c>
      <c r="K16" s="688" t="str">
        <f t="shared" si="3"/>
        <v/>
      </c>
      <c r="L16" s="690" t="str">
        <f t="shared" si="4"/>
        <v/>
      </c>
      <c r="M16" s="691" t="str">
        <f t="shared" si="5"/>
        <v/>
      </c>
      <c r="N16" s="968"/>
      <c r="O16" s="968"/>
      <c r="Q16" s="693" t="str">
        <f t="shared" si="6"/>
        <v/>
      </c>
      <c r="R16" s="693" t="str">
        <f t="shared" si="7"/>
        <v/>
      </c>
      <c r="S16" s="693" t="str">
        <f t="shared" si="8"/>
        <v/>
      </c>
      <c r="T16" s="693" t="str">
        <f t="shared" si="9"/>
        <v/>
      </c>
      <c r="U16" s="693" t="str">
        <f t="shared" si="10"/>
        <v/>
      </c>
      <c r="V16" s="693" t="str">
        <f t="shared" si="11"/>
        <v/>
      </c>
      <c r="W16" s="693" t="str">
        <f t="shared" si="12"/>
        <v/>
      </c>
      <c r="X16" s="693" t="str">
        <f t="shared" si="13"/>
        <v/>
      </c>
      <c r="Y16" s="693" t="str">
        <f t="shared" si="14"/>
        <v/>
      </c>
      <c r="Z16" s="693" t="str">
        <f t="shared" si="15"/>
        <v/>
      </c>
      <c r="AA16" s="693" t="str">
        <f t="shared" si="16"/>
        <v/>
      </c>
      <c r="AB16" s="693" t="str">
        <f t="shared" si="17"/>
        <v/>
      </c>
      <c r="AC16" s="693" t="str">
        <f t="shared" si="18"/>
        <v/>
      </c>
      <c r="AD16" s="693" t="str">
        <f t="shared" si="19"/>
        <v/>
      </c>
      <c r="AE16" s="683"/>
      <c r="AF16" s="683"/>
    </row>
    <row r="17" spans="1:34" s="692" customFormat="1" ht="33" customHeight="1">
      <c r="A17" s="684">
        <f>+IF('1_ENTREGA'!A11="","",'1_ENTREGA'!A11)</f>
        <v>5</v>
      </c>
      <c r="B17" s="964" t="str">
        <f>IF(A17="","",VLOOKUP(A17,'1_ENTREGA'!$A$7:$B$21,2,FALSE))</f>
        <v>ALCIDEZ CLAVIJO MORENO</v>
      </c>
      <c r="C17" s="965"/>
      <c r="D17" s="966"/>
      <c r="E17" s="685" t="str">
        <f t="shared" si="0"/>
        <v>H</v>
      </c>
      <c r="F17" s="686">
        <f t="shared" si="1"/>
        <v>20004000</v>
      </c>
      <c r="G17" s="687">
        <f>IF(OR(E17="NH",E17=""),"",IF(AU!D46&gt;$C$9,"REVISAR",ROUND(AU!D46,4)))</f>
        <v>0.2094</v>
      </c>
      <c r="H17" s="688">
        <f t="shared" si="2"/>
        <v>100</v>
      </c>
      <c r="I17" s="689">
        <f>+IF(E17="H",HLOOKUP(A17,'Cálculo Pt2'!$C$7:$AF$11,3,FALSE),"")</f>
        <v>73.333333333333343</v>
      </c>
      <c r="J17" s="689">
        <f>+IF(E17="H",HLOOKUP(A17,'Cálculo Pt2'!$C$7:$AF$11,4,FALSE),"")</f>
        <v>44.285714285714285</v>
      </c>
      <c r="K17" s="688">
        <f t="shared" si="3"/>
        <v>85.96</v>
      </c>
      <c r="L17" s="690">
        <f t="shared" si="4"/>
        <v>303.57904761904763</v>
      </c>
      <c r="M17" s="691">
        <f t="shared" si="5"/>
        <v>4</v>
      </c>
      <c r="N17" s="968"/>
      <c r="O17" s="968"/>
      <c r="Q17" s="693">
        <f t="shared" si="6"/>
        <v>303.57904761904763</v>
      </c>
      <c r="R17" s="693">
        <f t="shared" si="7"/>
        <v>303.57904761904763</v>
      </c>
      <c r="S17" s="693">
        <f t="shared" si="8"/>
        <v>303.57904761904763</v>
      </c>
      <c r="T17" s="693" t="str">
        <f t="shared" si="9"/>
        <v/>
      </c>
      <c r="U17" s="693" t="str">
        <f t="shared" si="10"/>
        <v/>
      </c>
      <c r="V17" s="693" t="str">
        <f t="shared" si="11"/>
        <v/>
      </c>
      <c r="W17" s="693" t="str">
        <f t="shared" si="12"/>
        <v/>
      </c>
      <c r="X17" s="693" t="str">
        <f t="shared" si="13"/>
        <v/>
      </c>
      <c r="Y17" s="693" t="str">
        <f t="shared" si="14"/>
        <v/>
      </c>
      <c r="Z17" s="693" t="str">
        <f t="shared" si="15"/>
        <v/>
      </c>
      <c r="AA17" s="693" t="str">
        <f t="shared" si="16"/>
        <v/>
      </c>
      <c r="AB17" s="693" t="str">
        <f t="shared" si="17"/>
        <v/>
      </c>
      <c r="AC17" s="693" t="str">
        <f t="shared" si="18"/>
        <v/>
      </c>
      <c r="AD17" s="693" t="str">
        <f t="shared" si="19"/>
        <v/>
      </c>
      <c r="AE17" s="683"/>
      <c r="AF17" s="683"/>
      <c r="AG17" s="683"/>
      <c r="AH17" s="683"/>
    </row>
    <row r="18" spans="1:34" s="692" customFormat="1" ht="33" customHeight="1">
      <c r="A18" s="684">
        <f>+IF('1_ENTREGA'!A12="","",'1_ENTREGA'!A12)</f>
        <v>6</v>
      </c>
      <c r="B18" s="964" t="str">
        <f>IF(A18="","",VLOOKUP(A18,'1_ENTREGA'!$A$7:$B$21,2,FALSE))</f>
        <v>GUSTAVO ADOLFO CARMONA ALARCON</v>
      </c>
      <c r="C18" s="965"/>
      <c r="D18" s="966"/>
      <c r="E18" s="685" t="str">
        <f t="shared" si="0"/>
        <v>H</v>
      </c>
      <c r="F18" s="686">
        <f t="shared" si="1"/>
        <v>20502732</v>
      </c>
      <c r="G18" s="687">
        <f>IF(OR(E18="NH",E18=""),"",IF(AU!D47&gt;$C$9,"REVISAR",ROUND(AU!D47,4)))</f>
        <v>0.2019</v>
      </c>
      <c r="H18" s="688">
        <f>IF(F18="","",IF($H$7="Media aritmética",(F18&lt;=$J$7)*100+(F18&gt;$J$7)*0,IF(AND((AVERAGE($F$13:$F$27)-$J$7/2&lt;=F18),(F18&lt;=(AVERAGE($F$13:$F$27)+$J$7/2))),100,0)))</f>
        <v>0</v>
      </c>
      <c r="I18" s="689">
        <f>+IF(E18="H",HLOOKUP(A18,'Cálculo Pt2'!$C$7:$AF$11,3,FALSE),"")</f>
        <v>36.666666666666664</v>
      </c>
      <c r="J18" s="689">
        <f>+IF(E18="H",HLOOKUP(A18,'Cálculo Pt2'!$C$7:$AF$11,4,FALSE),"")</f>
        <v>24.285714285714278</v>
      </c>
      <c r="K18" s="688">
        <f t="shared" si="3"/>
        <v>89.15</v>
      </c>
      <c r="L18" s="690">
        <f t="shared" si="4"/>
        <v>150.10238095238094</v>
      </c>
      <c r="M18" s="691">
        <f t="shared" si="5"/>
        <v>12</v>
      </c>
      <c r="N18" s="968"/>
      <c r="O18" s="968"/>
      <c r="Q18" s="693">
        <f t="shared" si="6"/>
        <v>150.10238095238094</v>
      </c>
      <c r="R18" s="693">
        <f t="shared" si="7"/>
        <v>150.10238095238094</v>
      </c>
      <c r="S18" s="693">
        <f t="shared" si="8"/>
        <v>150.10238095238094</v>
      </c>
      <c r="T18" s="693">
        <f t="shared" si="9"/>
        <v>150.10238095238094</v>
      </c>
      <c r="U18" s="693">
        <f t="shared" si="10"/>
        <v>150.10238095238094</v>
      </c>
      <c r="V18" s="693">
        <f t="shared" si="11"/>
        <v>150.10238095238094</v>
      </c>
      <c r="W18" s="693">
        <f t="shared" si="12"/>
        <v>150.10238095238094</v>
      </c>
      <c r="X18" s="693">
        <f t="shared" si="13"/>
        <v>150.10238095238094</v>
      </c>
      <c r="Y18" s="693">
        <f t="shared" si="14"/>
        <v>150.10238095238094</v>
      </c>
      <c r="Z18" s="693">
        <f t="shared" si="15"/>
        <v>150.10238095238094</v>
      </c>
      <c r="AA18" s="693">
        <f t="shared" si="16"/>
        <v>150.10238095238094</v>
      </c>
      <c r="AB18" s="693" t="str">
        <f t="shared" si="17"/>
        <v/>
      </c>
      <c r="AC18" s="693" t="str">
        <f t="shared" si="18"/>
        <v/>
      </c>
      <c r="AD18" s="693" t="str">
        <f t="shared" si="19"/>
        <v/>
      </c>
      <c r="AE18" s="683"/>
      <c r="AF18" s="683"/>
    </row>
    <row r="19" spans="1:34" s="692" customFormat="1" ht="33" customHeight="1">
      <c r="A19" s="684">
        <f>+IF('1_ENTREGA'!A13="","",'1_ENTREGA'!A13)</f>
        <v>7</v>
      </c>
      <c r="B19" s="964" t="str">
        <f>IF(A19="","",VLOOKUP(A19,'1_ENTREGA'!$A$7:$B$21,2,FALSE))</f>
        <v>ACEROS Y CONCRETOS S.A.S</v>
      </c>
      <c r="C19" s="965"/>
      <c r="D19" s="966"/>
      <c r="E19" s="685" t="str">
        <f t="shared" si="0"/>
        <v>H</v>
      </c>
      <c r="F19" s="686">
        <f t="shared" si="1"/>
        <v>20113750</v>
      </c>
      <c r="G19" s="687">
        <f>IF(OR(E19="NH",E19=""),"",IF(AU!D48&gt;$C$9,"REVISAR",ROUND(AU!D48,4)))</f>
        <v>0.20039999999999999</v>
      </c>
      <c r="H19" s="688">
        <f t="shared" si="2"/>
        <v>100</v>
      </c>
      <c r="I19" s="689">
        <f>+IF(E19="H",HLOOKUP(A19,'Cálculo Pt2'!$C$7:$AF$11,3,FALSE),"")</f>
        <v>86.666666666666657</v>
      </c>
      <c r="J19" s="689">
        <f>+IF(E19="H",HLOOKUP(A19,'Cálculo Pt2'!$C$7:$AF$11,4,FALSE),"")</f>
        <v>41.428571428571423</v>
      </c>
      <c r="K19" s="688">
        <f t="shared" si="3"/>
        <v>89.82</v>
      </c>
      <c r="L19" s="690">
        <f t="shared" si="4"/>
        <v>317.91523809523807</v>
      </c>
      <c r="M19" s="691">
        <f t="shared" si="5"/>
        <v>3</v>
      </c>
      <c r="N19" s="968"/>
      <c r="O19" s="968"/>
      <c r="Q19" s="693">
        <f t="shared" si="6"/>
        <v>317.91523809523807</v>
      </c>
      <c r="R19" s="693">
        <f t="shared" si="7"/>
        <v>317.91523809523807</v>
      </c>
      <c r="S19" s="693" t="str">
        <f t="shared" si="8"/>
        <v/>
      </c>
      <c r="T19" s="693" t="str">
        <f t="shared" si="9"/>
        <v/>
      </c>
      <c r="U19" s="693" t="str">
        <f t="shared" si="10"/>
        <v/>
      </c>
      <c r="V19" s="693" t="str">
        <f t="shared" si="11"/>
        <v/>
      </c>
      <c r="W19" s="693" t="str">
        <f t="shared" si="12"/>
        <v/>
      </c>
      <c r="X19" s="693" t="str">
        <f t="shared" si="13"/>
        <v/>
      </c>
      <c r="Y19" s="693" t="str">
        <f t="shared" si="14"/>
        <v/>
      </c>
      <c r="Z19" s="693" t="str">
        <f t="shared" si="15"/>
        <v/>
      </c>
      <c r="AA19" s="693" t="str">
        <f t="shared" si="16"/>
        <v/>
      </c>
      <c r="AB19" s="693" t="str">
        <f t="shared" si="17"/>
        <v/>
      </c>
      <c r="AC19" s="693" t="str">
        <f t="shared" si="18"/>
        <v/>
      </c>
      <c r="AD19" s="693" t="str">
        <f t="shared" si="19"/>
        <v/>
      </c>
      <c r="AE19" s="683"/>
      <c r="AF19" s="683"/>
    </row>
    <row r="20" spans="1:34" s="692" customFormat="1" ht="33" customHeight="1">
      <c r="A20" s="684">
        <f>+IF('1_ENTREGA'!A14="","",'1_ENTREGA'!A14)</f>
        <v>8</v>
      </c>
      <c r="B20" s="964" t="str">
        <f>IF(A20="","",VLOOKUP(A20,'1_ENTREGA'!$A$7:$B$21,2,FALSE))</f>
        <v>JORGE FERNANDO PRIETO MUÑOZ</v>
      </c>
      <c r="C20" s="965"/>
      <c r="D20" s="966"/>
      <c r="E20" s="685" t="str">
        <f t="shared" si="0"/>
        <v>H</v>
      </c>
      <c r="F20" s="686">
        <f t="shared" si="1"/>
        <v>19896100</v>
      </c>
      <c r="G20" s="687">
        <f>IF(OR(E20="NH",E20=""),"",IF(AU!D49&gt;$C$9,"REVISAR",ROUND(AU!D49,4)))</f>
        <v>0.2016</v>
      </c>
      <c r="H20" s="688">
        <f t="shared" si="2"/>
        <v>100</v>
      </c>
      <c r="I20" s="689">
        <f>+IF(E20="H",HLOOKUP(A20,'Cálculo Pt2'!$C$7:$AF$11,3,FALSE),"")</f>
        <v>89.999999999999986</v>
      </c>
      <c r="J20" s="689">
        <f>+IF(E20="H",HLOOKUP(A20,'Cálculo Pt2'!$C$7:$AF$11,4,FALSE),"")</f>
        <v>41.428571428571423</v>
      </c>
      <c r="K20" s="688">
        <f t="shared" si="3"/>
        <v>89.29</v>
      </c>
      <c r="L20" s="690">
        <f t="shared" si="4"/>
        <v>320.71857142857141</v>
      </c>
      <c r="M20" s="691">
        <f t="shared" si="5"/>
        <v>2</v>
      </c>
      <c r="N20" s="968"/>
      <c r="O20" s="968"/>
      <c r="Q20" s="693">
        <f t="shared" si="6"/>
        <v>320.71857142857141</v>
      </c>
      <c r="R20" s="693" t="str">
        <f t="shared" si="7"/>
        <v/>
      </c>
      <c r="S20" s="693" t="str">
        <f t="shared" si="8"/>
        <v/>
      </c>
      <c r="T20" s="693" t="str">
        <f t="shared" si="9"/>
        <v/>
      </c>
      <c r="U20" s="693" t="str">
        <f t="shared" si="10"/>
        <v/>
      </c>
      <c r="V20" s="693" t="str">
        <f t="shared" si="11"/>
        <v/>
      </c>
      <c r="W20" s="693" t="str">
        <f t="shared" si="12"/>
        <v/>
      </c>
      <c r="X20" s="693" t="str">
        <f t="shared" si="13"/>
        <v/>
      </c>
      <c r="Y20" s="693" t="str">
        <f t="shared" si="14"/>
        <v/>
      </c>
      <c r="Z20" s="693" t="str">
        <f t="shared" si="15"/>
        <v/>
      </c>
      <c r="AA20" s="693" t="str">
        <f t="shared" si="16"/>
        <v/>
      </c>
      <c r="AB20" s="693" t="str">
        <f t="shared" si="17"/>
        <v/>
      </c>
      <c r="AC20" s="693" t="str">
        <f t="shared" si="18"/>
        <v/>
      </c>
      <c r="AD20" s="693" t="str">
        <f t="shared" si="19"/>
        <v/>
      </c>
      <c r="AE20" s="683"/>
      <c r="AF20" s="683"/>
    </row>
    <row r="21" spans="1:34" s="692" customFormat="1" ht="33" customHeight="1">
      <c r="A21" s="684">
        <f>+IF('1_ENTREGA'!A15="","",'1_ENTREGA'!A15)</f>
        <v>9</v>
      </c>
      <c r="B21" s="964" t="str">
        <f>IF(A21="","",VLOOKUP(A21,'1_ENTREGA'!$A$7:$B$21,2,FALSE))</f>
        <v>OSCAR ADOLFO DIAZ YEPES</v>
      </c>
      <c r="C21" s="965"/>
      <c r="D21" s="966"/>
      <c r="E21" s="685" t="str">
        <f t="shared" si="0"/>
        <v>H</v>
      </c>
      <c r="F21" s="686">
        <f t="shared" si="1"/>
        <v>19988450</v>
      </c>
      <c r="G21" s="687">
        <f>IF(OR(E21="NH",E21=""),"",IF(AU!D50&gt;$C$9,"REVISAR",ROUND(AU!D50,4)))</f>
        <v>0.2</v>
      </c>
      <c r="H21" s="688">
        <f t="shared" si="2"/>
        <v>100</v>
      </c>
      <c r="I21" s="689">
        <f>+IF(E21="H",HLOOKUP(A21,'Cálculo Pt2'!$C$7:$AF$11,3,FALSE),"")</f>
        <v>89.999999999999986</v>
      </c>
      <c r="J21" s="689">
        <f>+IF(E21="H",HLOOKUP(A21,'Cálculo Pt2'!$C$7:$AF$11,4,FALSE),"")</f>
        <v>44.285714285714285</v>
      </c>
      <c r="K21" s="688">
        <f t="shared" si="3"/>
        <v>90</v>
      </c>
      <c r="L21" s="690">
        <f t="shared" si="4"/>
        <v>324.28571428571428</v>
      </c>
      <c r="M21" s="691">
        <f t="shared" si="5"/>
        <v>1</v>
      </c>
      <c r="N21" s="968"/>
      <c r="O21" s="968"/>
      <c r="Q21" s="693" t="str">
        <f t="shared" si="6"/>
        <v/>
      </c>
      <c r="R21" s="693" t="str">
        <f t="shared" si="7"/>
        <v/>
      </c>
      <c r="S21" s="693" t="str">
        <f t="shared" si="8"/>
        <v/>
      </c>
      <c r="T21" s="693" t="str">
        <f t="shared" si="9"/>
        <v/>
      </c>
      <c r="U21" s="693" t="str">
        <f t="shared" si="10"/>
        <v/>
      </c>
      <c r="V21" s="693" t="str">
        <f t="shared" si="11"/>
        <v/>
      </c>
      <c r="W21" s="693" t="str">
        <f t="shared" si="12"/>
        <v/>
      </c>
      <c r="X21" s="693" t="str">
        <f t="shared" si="13"/>
        <v/>
      </c>
      <c r="Y21" s="693" t="str">
        <f t="shared" si="14"/>
        <v/>
      </c>
      <c r="Z21" s="693" t="str">
        <f t="shared" si="15"/>
        <v/>
      </c>
      <c r="AA21" s="693" t="str">
        <f t="shared" si="16"/>
        <v/>
      </c>
      <c r="AB21" s="693" t="str">
        <f t="shared" si="17"/>
        <v/>
      </c>
      <c r="AC21" s="693" t="str">
        <f t="shared" si="18"/>
        <v/>
      </c>
      <c r="AD21" s="693" t="str">
        <f t="shared" si="19"/>
        <v/>
      </c>
      <c r="AE21" s="683"/>
      <c r="AF21" s="683"/>
    </row>
    <row r="22" spans="1:34" s="692" customFormat="1" ht="33" customHeight="1">
      <c r="A22" s="684">
        <f>+IF('1_ENTREGA'!A16="","",'1_ENTREGA'!A16)</f>
        <v>10</v>
      </c>
      <c r="B22" s="964" t="str">
        <f>IF(A22="","",VLOOKUP(A22,'1_ENTREGA'!$A$7:$B$21,2,FALSE))</f>
        <v>CONCIVE S.A.S.</v>
      </c>
      <c r="C22" s="965"/>
      <c r="D22" s="966"/>
      <c r="E22" s="685" t="str">
        <f t="shared" si="0"/>
        <v>H</v>
      </c>
      <c r="F22" s="686">
        <f t="shared" si="1"/>
        <v>16585000</v>
      </c>
      <c r="G22" s="687">
        <f>IF(OR(E22="NH",E22=""),"",IF(AU!D51&gt;$C$9,"REVISAR",ROUND(AU!D51,4)))</f>
        <v>0.2036</v>
      </c>
      <c r="H22" s="688">
        <f t="shared" si="2"/>
        <v>0</v>
      </c>
      <c r="I22" s="689">
        <f>+IF(E22="H",HLOOKUP(A22,'Cálculo Pt2'!$C$7:$AF$11,3,FALSE),"")</f>
        <v>29.999999999999996</v>
      </c>
      <c r="J22" s="689">
        <f>+IF(E22="H",HLOOKUP(A22,'Cálculo Pt2'!$C$7:$AF$11,4,FALSE),"")</f>
        <v>27.142857142857132</v>
      </c>
      <c r="K22" s="688">
        <f t="shared" si="3"/>
        <v>88.41</v>
      </c>
      <c r="L22" s="690">
        <f t="shared" si="4"/>
        <v>145.55285714285714</v>
      </c>
      <c r="M22" s="691">
        <f t="shared" si="5"/>
        <v>13</v>
      </c>
      <c r="N22" s="968"/>
      <c r="O22" s="968"/>
      <c r="Q22" s="693">
        <f t="shared" si="6"/>
        <v>145.55285714285714</v>
      </c>
      <c r="R22" s="693">
        <f t="shared" si="7"/>
        <v>145.55285714285714</v>
      </c>
      <c r="S22" s="693">
        <f t="shared" si="8"/>
        <v>145.55285714285714</v>
      </c>
      <c r="T22" s="693">
        <f t="shared" si="9"/>
        <v>145.55285714285714</v>
      </c>
      <c r="U22" s="693">
        <f t="shared" si="10"/>
        <v>145.55285714285714</v>
      </c>
      <c r="V22" s="693">
        <f t="shared" si="11"/>
        <v>145.55285714285714</v>
      </c>
      <c r="W22" s="693">
        <f t="shared" si="12"/>
        <v>145.55285714285714</v>
      </c>
      <c r="X22" s="693">
        <f t="shared" si="13"/>
        <v>145.55285714285714</v>
      </c>
      <c r="Y22" s="693">
        <f t="shared" si="14"/>
        <v>145.55285714285714</v>
      </c>
      <c r="Z22" s="693">
        <f t="shared" si="15"/>
        <v>145.55285714285714</v>
      </c>
      <c r="AA22" s="693">
        <f t="shared" si="16"/>
        <v>145.55285714285714</v>
      </c>
      <c r="AB22" s="693">
        <f t="shared" si="17"/>
        <v>145.55285714285714</v>
      </c>
      <c r="AC22" s="693" t="str">
        <f t="shared" si="18"/>
        <v/>
      </c>
      <c r="AD22" s="693" t="str">
        <f t="shared" si="19"/>
        <v/>
      </c>
      <c r="AE22" s="683"/>
      <c r="AF22" s="683"/>
    </row>
    <row r="23" spans="1:34" s="692" customFormat="1" ht="33" customHeight="1">
      <c r="A23" s="684">
        <f>+IF('1_ENTREGA'!A17="","",'1_ENTREGA'!A17)</f>
        <v>11</v>
      </c>
      <c r="B23" s="964" t="str">
        <f>IF(A23="","",VLOOKUP(A23,'1_ENTREGA'!$A$7:$B$21,2,FALSE))</f>
        <v>CONSTRUCON CONSULTORIA Y CONSTRUCCIÓN S.A.S.</v>
      </c>
      <c r="C23" s="965"/>
      <c r="D23" s="966"/>
      <c r="E23" s="685" t="str">
        <f t="shared" si="0"/>
        <v>H</v>
      </c>
      <c r="F23" s="686">
        <f t="shared" si="1"/>
        <v>19636364</v>
      </c>
      <c r="G23" s="687">
        <f>IF(OR(E23="NH",E23=""),"",IF(AU!D52&gt;$C$9,"REVISAR",ROUND(AU!D52,4)))</f>
        <v>0.20660000000000001</v>
      </c>
      <c r="H23" s="688">
        <f t="shared" si="2"/>
        <v>100</v>
      </c>
      <c r="I23" s="689">
        <f>+IF(E23="H",HLOOKUP(A23,'Cálculo Pt2'!$C$7:$AF$11,3,FALSE),"")</f>
        <v>40</v>
      </c>
      <c r="J23" s="689">
        <f>+IF(E23="H",HLOOKUP(A23,'Cálculo Pt2'!$C$7:$AF$11,4,FALSE),"")</f>
        <v>28.571428571428559</v>
      </c>
      <c r="K23" s="688">
        <f t="shared" si="3"/>
        <v>87.12</v>
      </c>
      <c r="L23" s="690">
        <f t="shared" si="4"/>
        <v>255.69142857142856</v>
      </c>
      <c r="M23" s="691">
        <f t="shared" si="5"/>
        <v>8</v>
      </c>
      <c r="N23" s="968"/>
      <c r="O23" s="968"/>
      <c r="Q23" s="693">
        <f t="shared" si="6"/>
        <v>255.69142857142856</v>
      </c>
      <c r="R23" s="693">
        <f t="shared" si="7"/>
        <v>255.69142857142856</v>
      </c>
      <c r="S23" s="693">
        <f t="shared" si="8"/>
        <v>255.69142857142856</v>
      </c>
      <c r="T23" s="693">
        <f t="shared" si="9"/>
        <v>255.69142857142856</v>
      </c>
      <c r="U23" s="693">
        <f t="shared" si="10"/>
        <v>255.69142857142856</v>
      </c>
      <c r="V23" s="693">
        <f t="shared" si="11"/>
        <v>255.69142857142856</v>
      </c>
      <c r="W23" s="693">
        <f t="shared" si="12"/>
        <v>255.69142857142856</v>
      </c>
      <c r="X23" s="693" t="str">
        <f t="shared" si="13"/>
        <v/>
      </c>
      <c r="Y23" s="693" t="str">
        <f t="shared" si="14"/>
        <v/>
      </c>
      <c r="Z23" s="693" t="str">
        <f t="shared" si="15"/>
        <v/>
      </c>
      <c r="AA23" s="693" t="str">
        <f t="shared" si="16"/>
        <v/>
      </c>
      <c r="AB23" s="693" t="str">
        <f t="shared" si="17"/>
        <v/>
      </c>
      <c r="AC23" s="693" t="str">
        <f t="shared" si="18"/>
        <v/>
      </c>
      <c r="AD23" s="693" t="str">
        <f t="shared" si="19"/>
        <v/>
      </c>
      <c r="AE23" s="683"/>
      <c r="AF23" s="683"/>
    </row>
    <row r="24" spans="1:34" s="692" customFormat="1" ht="33" customHeight="1">
      <c r="A24" s="694">
        <f>+IF('1_ENTREGA'!A18="","",'1_ENTREGA'!A18)</f>
        <v>12</v>
      </c>
      <c r="B24" s="967" t="str">
        <f>IF(A24="","",VLOOKUP(A24,'1_ENTREGA'!$A$7:$B$21,2,FALSE))</f>
        <v>ARGES INGENIEROS S.A.S.</v>
      </c>
      <c r="C24" s="967"/>
      <c r="D24" s="967"/>
      <c r="E24" s="685" t="str">
        <f t="shared" si="0"/>
        <v>H</v>
      </c>
      <c r="F24" s="686">
        <f t="shared" si="1"/>
        <v>19691700</v>
      </c>
      <c r="G24" s="687">
        <f>IF(OR(E24="NH",E24=""),"",IF(AU!D53&gt;$C$9,"REVISAR",ROUND(AU!D53,4)))</f>
        <v>0.19209999999999999</v>
      </c>
      <c r="H24" s="688">
        <f t="shared" si="2"/>
        <v>100</v>
      </c>
      <c r="I24" s="689">
        <f>+IF(E24="H",HLOOKUP(A24,'Cálculo Pt2'!$C$7:$AF$11,3,FALSE),"")</f>
        <v>60.000000000000014</v>
      </c>
      <c r="J24" s="689">
        <f>+IF(E24="H",HLOOKUP(A24,'Cálculo Pt2'!$C$7:$AF$11,4,FALSE),"")</f>
        <v>24.285714285714278</v>
      </c>
      <c r="K24" s="688">
        <f t="shared" si="3"/>
        <v>93.7</v>
      </c>
      <c r="L24" s="690">
        <f t="shared" si="4"/>
        <v>277.98571428571427</v>
      </c>
      <c r="M24" s="695">
        <f t="shared" si="5"/>
        <v>5</v>
      </c>
      <c r="N24" s="968"/>
      <c r="O24" s="968"/>
      <c r="Q24" s="693">
        <f t="shared" si="6"/>
        <v>277.98571428571427</v>
      </c>
      <c r="R24" s="693">
        <f t="shared" si="7"/>
        <v>277.98571428571427</v>
      </c>
      <c r="S24" s="693">
        <f t="shared" si="8"/>
        <v>277.98571428571427</v>
      </c>
      <c r="T24" s="693">
        <f t="shared" si="9"/>
        <v>277.98571428571427</v>
      </c>
      <c r="U24" s="693" t="str">
        <f t="shared" si="10"/>
        <v/>
      </c>
      <c r="V24" s="693" t="str">
        <f t="shared" si="11"/>
        <v/>
      </c>
      <c r="W24" s="693" t="str">
        <f t="shared" si="12"/>
        <v/>
      </c>
      <c r="X24" s="693" t="str">
        <f t="shared" si="13"/>
        <v/>
      </c>
      <c r="Y24" s="693" t="str">
        <f t="shared" si="14"/>
        <v/>
      </c>
      <c r="Z24" s="693" t="str">
        <f t="shared" si="15"/>
        <v/>
      </c>
      <c r="AA24" s="693" t="str">
        <f t="shared" si="16"/>
        <v/>
      </c>
      <c r="AB24" s="693" t="str">
        <f t="shared" si="17"/>
        <v/>
      </c>
      <c r="AC24" s="693" t="str">
        <f t="shared" si="18"/>
        <v/>
      </c>
      <c r="AD24" s="693" t="str">
        <f t="shared" si="19"/>
        <v/>
      </c>
      <c r="AE24" s="683"/>
      <c r="AF24" s="683"/>
    </row>
    <row r="25" spans="1:34" s="692" customFormat="1" ht="33" customHeight="1">
      <c r="A25" s="694">
        <f>+IF('1_ENTREGA'!A19="","",'1_ENTREGA'!A19)</f>
        <v>13</v>
      </c>
      <c r="B25" s="967" t="str">
        <f>IF(A25="","",VLOOKUP(A25,'1_ENTREGA'!$A$7:$B$21,2,FALSE))</f>
        <v>BETEL INGENIEROS S.A.S.</v>
      </c>
      <c r="C25" s="967"/>
      <c r="D25" s="967"/>
      <c r="E25" s="685" t="str">
        <f t="shared" si="0"/>
        <v>H</v>
      </c>
      <c r="F25" s="686">
        <f t="shared" si="1"/>
        <v>20312444</v>
      </c>
      <c r="G25" s="687">
        <f>IF(OR(E25="NH",E25=""),"",IF(AU!D54&gt;$C$9,"REVISAR",ROUND(AU!D54,4)))</f>
        <v>0.20480000000000001</v>
      </c>
      <c r="H25" s="688">
        <f t="shared" si="2"/>
        <v>100</v>
      </c>
      <c r="I25" s="689">
        <f>+IF(E25="H",HLOOKUP(A25,'Cálculo Pt2'!$C$7:$AF$11,3,FALSE),"")</f>
        <v>50.000000000000007</v>
      </c>
      <c r="J25" s="689">
        <f>+IF(E25="H",HLOOKUP(A25,'Cálculo Pt2'!$C$7:$AF$11,4,FALSE),"")</f>
        <v>25.714285714285705</v>
      </c>
      <c r="K25" s="688">
        <f t="shared" si="3"/>
        <v>87.89</v>
      </c>
      <c r="L25" s="690">
        <f t="shared" si="4"/>
        <v>263.60428571428571</v>
      </c>
      <c r="M25" s="695">
        <f t="shared" si="5"/>
        <v>7</v>
      </c>
      <c r="N25" s="968"/>
      <c r="O25" s="968"/>
      <c r="Q25" s="693">
        <f t="shared" si="6"/>
        <v>263.60428571428571</v>
      </c>
      <c r="R25" s="693">
        <f t="shared" si="7"/>
        <v>263.60428571428571</v>
      </c>
      <c r="S25" s="693">
        <f t="shared" si="8"/>
        <v>263.60428571428571</v>
      </c>
      <c r="T25" s="693">
        <f t="shared" si="9"/>
        <v>263.60428571428571</v>
      </c>
      <c r="U25" s="693">
        <f t="shared" si="10"/>
        <v>263.60428571428571</v>
      </c>
      <c r="V25" s="693">
        <f t="shared" si="11"/>
        <v>263.60428571428571</v>
      </c>
      <c r="W25" s="693" t="str">
        <f t="shared" si="12"/>
        <v/>
      </c>
      <c r="X25" s="693" t="str">
        <f t="shared" si="13"/>
        <v/>
      </c>
      <c r="Y25" s="693" t="str">
        <f t="shared" si="14"/>
        <v/>
      </c>
      <c r="Z25" s="693" t="str">
        <f t="shared" si="15"/>
        <v/>
      </c>
      <c r="AA25" s="693" t="str">
        <f t="shared" si="16"/>
        <v/>
      </c>
      <c r="AB25" s="693" t="str">
        <f t="shared" si="17"/>
        <v/>
      </c>
      <c r="AC25" s="693" t="str">
        <f t="shared" si="18"/>
        <v/>
      </c>
      <c r="AD25" s="693" t="str">
        <f t="shared" si="19"/>
        <v/>
      </c>
      <c r="AE25" s="683"/>
      <c r="AF25" s="683"/>
    </row>
    <row r="26" spans="1:34" s="692" customFormat="1" ht="33" customHeight="1">
      <c r="A26" s="684">
        <f>+IF('1_ENTREGA'!A20="","",'1_ENTREGA'!A20)</f>
        <v>14</v>
      </c>
      <c r="B26" s="964" t="str">
        <f>IF(A26="","",VLOOKUP(A26,'1_ENTREGA'!$A$7:$B$21,2,FALSE))</f>
        <v>ANDRÉS ENRIQUE VASQUEZ GAVIRIA</v>
      </c>
      <c r="C26" s="965"/>
      <c r="D26" s="966"/>
      <c r="E26" s="685" t="str">
        <f t="shared" si="0"/>
        <v>H</v>
      </c>
      <c r="F26" s="686">
        <f t="shared" si="1"/>
        <v>21195150</v>
      </c>
      <c r="G26" s="687">
        <f>IF(OR(E26="NH",E26=""),"",IF(AU!D55&gt;$C$9,"REVISAR",ROUND(AU!D55,4)))</f>
        <v>0.1976</v>
      </c>
      <c r="H26" s="688">
        <f t="shared" si="2"/>
        <v>0</v>
      </c>
      <c r="I26" s="689">
        <f>+IF(E26="H",HLOOKUP(A26,'Cálculo Pt2'!$C$7:$AF$11,3,FALSE),"")</f>
        <v>56.666666666666679</v>
      </c>
      <c r="J26" s="689">
        <f>+IF(E26="H",HLOOKUP(A26,'Cálculo Pt2'!$C$7:$AF$11,4,FALSE),"")</f>
        <v>37.142857142857132</v>
      </c>
      <c r="K26" s="688">
        <f t="shared" si="3"/>
        <v>91.09</v>
      </c>
      <c r="L26" s="690">
        <f t="shared" si="4"/>
        <v>184.89952380952383</v>
      </c>
      <c r="M26" s="691">
        <f t="shared" si="5"/>
        <v>9</v>
      </c>
      <c r="N26" s="968"/>
      <c r="O26" s="968"/>
      <c r="Q26" s="693">
        <f t="shared" si="6"/>
        <v>184.89952380952383</v>
      </c>
      <c r="R26" s="693">
        <f t="shared" si="7"/>
        <v>184.89952380952383</v>
      </c>
      <c r="S26" s="693">
        <f t="shared" si="8"/>
        <v>184.89952380952383</v>
      </c>
      <c r="T26" s="693">
        <f t="shared" si="9"/>
        <v>184.89952380952383</v>
      </c>
      <c r="U26" s="693">
        <f t="shared" si="10"/>
        <v>184.89952380952383</v>
      </c>
      <c r="V26" s="693">
        <f t="shared" si="11"/>
        <v>184.89952380952383</v>
      </c>
      <c r="W26" s="693">
        <f t="shared" si="12"/>
        <v>184.89952380952383</v>
      </c>
      <c r="X26" s="693">
        <f t="shared" si="13"/>
        <v>184.89952380952383</v>
      </c>
      <c r="Y26" s="693" t="str">
        <f t="shared" si="14"/>
        <v/>
      </c>
      <c r="Z26" s="693" t="str">
        <f t="shared" si="15"/>
        <v/>
      </c>
      <c r="AA26" s="693" t="str">
        <f t="shared" si="16"/>
        <v/>
      </c>
      <c r="AB26" s="693" t="str">
        <f t="shared" si="17"/>
        <v/>
      </c>
      <c r="AC26" s="693" t="str">
        <f t="shared" si="18"/>
        <v/>
      </c>
      <c r="AD26" s="693" t="str">
        <f t="shared" si="19"/>
        <v/>
      </c>
      <c r="AE26" s="683"/>
      <c r="AF26" s="683"/>
    </row>
    <row r="27" spans="1:34" s="692" customFormat="1" ht="33" customHeight="1">
      <c r="A27" s="684">
        <f>+IF('1_ENTREGA'!A21="","",'1_ENTREGA'!A21)</f>
        <v>15</v>
      </c>
      <c r="B27" s="964" t="str">
        <f>IF(A27="","",VLOOKUP(A27,'1_ENTREGA'!$A$7:$B$21,2,FALSE))</f>
        <v>LINA MARCELA ALFONSO NARANJO</v>
      </c>
      <c r="C27" s="965"/>
      <c r="D27" s="966"/>
      <c r="E27" s="685" t="str">
        <f t="shared" si="0"/>
        <v>H</v>
      </c>
      <c r="F27" s="686">
        <f t="shared" si="1"/>
        <v>18665000</v>
      </c>
      <c r="G27" s="687">
        <f>IF(OR(E27="NH",E27=""),"",IF(AU!D56&gt;$C$9,"REVISAR",ROUND(AU!D56,4)))</f>
        <v>0.20180000000000001</v>
      </c>
      <c r="H27" s="688">
        <f t="shared" si="2"/>
        <v>0</v>
      </c>
      <c r="I27" s="689">
        <f>+IF(E27="H",HLOOKUP(A27,'Cálculo Pt2'!$C$7:$AF$11,3,FALSE),"")</f>
        <v>40</v>
      </c>
      <c r="J27" s="689">
        <f>+IF(E27="H",HLOOKUP(A27,'Cálculo Pt2'!$C$7:$AF$11,4,FALSE),"")</f>
        <v>25.714285714285705</v>
      </c>
      <c r="K27" s="688">
        <f t="shared" si="3"/>
        <v>89.2</v>
      </c>
      <c r="L27" s="690">
        <f t="shared" si="4"/>
        <v>154.91428571428571</v>
      </c>
      <c r="M27" s="691">
        <f t="shared" si="5"/>
        <v>11</v>
      </c>
      <c r="N27" s="968"/>
      <c r="O27" s="968"/>
      <c r="Q27" s="693">
        <f t="shared" si="6"/>
        <v>154.91428571428571</v>
      </c>
      <c r="R27" s="693">
        <f t="shared" si="7"/>
        <v>154.91428571428571</v>
      </c>
      <c r="S27" s="693">
        <f t="shared" si="8"/>
        <v>154.91428571428571</v>
      </c>
      <c r="T27" s="693">
        <f t="shared" si="9"/>
        <v>154.91428571428571</v>
      </c>
      <c r="U27" s="693">
        <f t="shared" si="10"/>
        <v>154.91428571428571</v>
      </c>
      <c r="V27" s="693">
        <f t="shared" si="11"/>
        <v>154.91428571428571</v>
      </c>
      <c r="W27" s="693">
        <f t="shared" si="12"/>
        <v>154.91428571428571</v>
      </c>
      <c r="X27" s="693">
        <f t="shared" si="13"/>
        <v>154.91428571428571</v>
      </c>
      <c r="Y27" s="693">
        <f t="shared" si="14"/>
        <v>154.91428571428571</v>
      </c>
      <c r="Z27" s="693">
        <f t="shared" si="15"/>
        <v>154.91428571428571</v>
      </c>
      <c r="AA27" s="693" t="str">
        <f t="shared" si="16"/>
        <v/>
      </c>
      <c r="AB27" s="693" t="str">
        <f t="shared" si="17"/>
        <v/>
      </c>
      <c r="AC27" s="693" t="str">
        <f t="shared" si="18"/>
        <v/>
      </c>
      <c r="AD27" s="693" t="str">
        <f t="shared" si="19"/>
        <v/>
      </c>
      <c r="AE27" s="683"/>
      <c r="AF27" s="683"/>
    </row>
  </sheetData>
  <sheetProtection password="F30D" sheet="1" objects="1" scenarios="1" selectLockedCells="1" selectUnlockedCells="1"/>
  <mergeCells count="46">
    <mergeCell ref="B25:D25"/>
    <mergeCell ref="N25:O25"/>
    <mergeCell ref="B26:D26"/>
    <mergeCell ref="N26:O26"/>
    <mergeCell ref="B27:D27"/>
    <mergeCell ref="N27:O27"/>
    <mergeCell ref="B19:D19"/>
    <mergeCell ref="A1:O1"/>
    <mergeCell ref="A2:O2"/>
    <mergeCell ref="A3:O3"/>
    <mergeCell ref="A4:O4"/>
    <mergeCell ref="B14:D14"/>
    <mergeCell ref="B15:D15"/>
    <mergeCell ref="B16:D16"/>
    <mergeCell ref="B17:D17"/>
    <mergeCell ref="B18:D18"/>
    <mergeCell ref="B12:D12"/>
    <mergeCell ref="D6:F6"/>
    <mergeCell ref="A7:B7"/>
    <mergeCell ref="B13:D13"/>
    <mergeCell ref="A6:B6"/>
    <mergeCell ref="H10:K10"/>
    <mergeCell ref="N22:O22"/>
    <mergeCell ref="N23:O23"/>
    <mergeCell ref="N24:O24"/>
    <mergeCell ref="N12:O12"/>
    <mergeCell ref="N13:O13"/>
    <mergeCell ref="N14:O14"/>
    <mergeCell ref="N15:O15"/>
    <mergeCell ref="N21:O21"/>
    <mergeCell ref="N16:O16"/>
    <mergeCell ref="N17:O17"/>
    <mergeCell ref="N18:O18"/>
    <mergeCell ref="N19:O19"/>
    <mergeCell ref="N20:O20"/>
    <mergeCell ref="B20:D20"/>
    <mergeCell ref="B21:D21"/>
    <mergeCell ref="B22:D22"/>
    <mergeCell ref="B23:D23"/>
    <mergeCell ref="B24:D24"/>
    <mergeCell ref="A8:B8"/>
    <mergeCell ref="A9:B9"/>
    <mergeCell ref="E7:F7"/>
    <mergeCell ref="H7:I7"/>
    <mergeCell ref="G6:K6"/>
    <mergeCell ref="E8:F8"/>
  </mergeCells>
  <conditionalFormatting sqref="M13:M27">
    <cfRule type="cellIs" dxfId="2" priority="3" operator="equal">
      <formula>1</formula>
    </cfRule>
  </conditionalFormatting>
  <conditionalFormatting sqref="E13:E27">
    <cfRule type="cellIs" dxfId="1" priority="1" operator="equal">
      <formula>"NH"</formula>
    </cfRule>
    <cfRule type="cellIs" dxfId="0" priority="2" operator="equal">
      <formula>"H"</formula>
    </cfRule>
  </conditionalFormatting>
  <printOptions horizontalCentered="1"/>
  <pageMargins left="0.39370078740157483" right="0.19685039370078741" top="0.59055118110236227" bottom="0.39370078740157483" header="0.31496062992125984" footer="0.31496062992125984"/>
  <pageSetup scale="76" fitToHeight="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I23"/>
  <sheetViews>
    <sheetView showGridLines="0" zoomScale="80" zoomScaleNormal="80" workbookViewId="0">
      <selection activeCell="G17" sqref="G17"/>
    </sheetView>
  </sheetViews>
  <sheetFormatPr baseColWidth="10" defaultColWidth="11.42578125" defaultRowHeight="14.25"/>
  <cols>
    <col min="1" max="1" width="11.5703125" style="117" customWidth="1"/>
    <col min="2" max="2" width="16.5703125" style="117" customWidth="1"/>
    <col min="3" max="3" width="13.42578125" style="117" customWidth="1"/>
    <col min="4" max="4" width="34.140625" style="117" customWidth="1"/>
    <col min="5" max="5" width="18.140625" style="117" customWidth="1"/>
    <col min="6" max="6" width="28.5703125" style="117" customWidth="1"/>
    <col min="7" max="7" width="24.28515625" style="117" customWidth="1"/>
    <col min="8" max="8" width="16.42578125" style="117" customWidth="1"/>
    <col min="9" max="9" width="39.28515625" style="117" customWidth="1"/>
    <col min="10" max="16384" width="11.42578125" style="117"/>
  </cols>
  <sheetData>
    <row r="1" spans="1:9" ht="34.5" customHeight="1">
      <c r="A1" s="735"/>
      <c r="B1" s="737" t="s">
        <v>4</v>
      </c>
      <c r="C1" s="737"/>
      <c r="D1" s="737"/>
      <c r="E1" s="737"/>
      <c r="F1" s="737"/>
      <c r="G1" s="737"/>
      <c r="H1" s="737"/>
      <c r="I1" s="738"/>
    </row>
    <row r="2" spans="1:9" ht="32.25" customHeight="1">
      <c r="A2" s="736"/>
      <c r="B2" s="739" t="str">
        <f>+'1_ENTREGA'!A2</f>
        <v>Invitación Pública N° VA-050-2019</v>
      </c>
      <c r="C2" s="739"/>
      <c r="D2" s="739"/>
      <c r="E2" s="739"/>
      <c r="F2" s="739"/>
      <c r="G2" s="739"/>
      <c r="H2" s="739"/>
      <c r="I2" s="740"/>
    </row>
    <row r="3" spans="1:9" ht="57" customHeight="1">
      <c r="A3" s="736"/>
      <c r="B3" s="741" t="str">
        <f>+'1_ENTREGA'!A3</f>
        <v>OBJETO: " Adecuación de obra civil, eléctrica, hidrsanitaria, para las unidades sanitarias del primer nivel del bloque 22 de la Universidad de Antioquia por la modalidad de precios fijos no reajustables, conforme las especificaciones técnicas y cantidades de obra"</v>
      </c>
      <c r="C3" s="741"/>
      <c r="D3" s="741"/>
      <c r="E3" s="741"/>
      <c r="F3" s="741"/>
      <c r="G3" s="741"/>
      <c r="H3" s="741"/>
      <c r="I3" s="742"/>
    </row>
    <row r="4" spans="1:9" ht="18" customHeight="1">
      <c r="A4" s="743" t="s">
        <v>52</v>
      </c>
      <c r="B4" s="744"/>
      <c r="C4" s="744"/>
      <c r="D4" s="744"/>
      <c r="E4" s="744"/>
      <c r="F4" s="744"/>
      <c r="G4" s="744"/>
      <c r="H4" s="744"/>
      <c r="I4" s="745"/>
    </row>
    <row r="5" spans="1:9" ht="33" customHeight="1">
      <c r="A5" s="746" t="s">
        <v>450</v>
      </c>
      <c r="B5" s="747"/>
      <c r="C5" s="748"/>
      <c r="D5" s="118"/>
      <c r="E5" s="119"/>
      <c r="F5" s="119"/>
      <c r="G5" s="119"/>
      <c r="H5" s="119"/>
      <c r="I5" s="120"/>
    </row>
    <row r="6" spans="1:9" ht="45">
      <c r="A6" s="121" t="s">
        <v>37</v>
      </c>
      <c r="B6" s="121" t="s">
        <v>38</v>
      </c>
      <c r="C6" s="122" t="s">
        <v>39</v>
      </c>
      <c r="D6" s="121" t="s">
        <v>34</v>
      </c>
      <c r="E6" s="122" t="s">
        <v>40</v>
      </c>
      <c r="F6" s="122" t="s">
        <v>41</v>
      </c>
      <c r="G6" s="122" t="s">
        <v>42</v>
      </c>
      <c r="H6" s="122" t="s">
        <v>43</v>
      </c>
      <c r="I6" s="122" t="s">
        <v>15</v>
      </c>
    </row>
    <row r="7" spans="1:9" ht="42" customHeight="1">
      <c r="A7" s="123">
        <f>IF('1_ENTREGA'!A7="","",'1_ENTREGA'!A7)</f>
        <v>1</v>
      </c>
      <c r="B7" s="696">
        <v>2019013244</v>
      </c>
      <c r="C7" s="697">
        <v>0.37527777777777777</v>
      </c>
      <c r="D7" s="124" t="str">
        <f>IF(A7="","",VLOOKUP(A7,'1_ENTREGA'!$A$7:$B$21,2,FALSE))</f>
        <v>ENECON S.A.S.</v>
      </c>
      <c r="E7" s="701" t="s">
        <v>550</v>
      </c>
      <c r="F7" s="702" t="s">
        <v>551</v>
      </c>
      <c r="G7" s="702">
        <v>103</v>
      </c>
      <c r="H7" s="705">
        <v>169667478</v>
      </c>
      <c r="I7" s="81"/>
    </row>
    <row r="8" spans="1:9" ht="42" customHeight="1">
      <c r="A8" s="123">
        <f>IF('1_ENTREGA'!A8="","",'1_ENTREGA'!A8)</f>
        <v>2</v>
      </c>
      <c r="B8" s="698">
        <v>2019013245</v>
      </c>
      <c r="C8" s="697">
        <v>0.37571759259259258</v>
      </c>
      <c r="D8" s="124" t="str">
        <f>IF(A8="","",VLOOKUP(A8,'1_ENTREGA'!$A$7:$B$21,2,FALSE))</f>
        <v>KA S.A.</v>
      </c>
      <c r="E8" s="703" t="s">
        <v>552</v>
      </c>
      <c r="F8" s="704" t="s">
        <v>553</v>
      </c>
      <c r="G8" s="704" t="s">
        <v>572</v>
      </c>
      <c r="H8" s="706">
        <v>167086366</v>
      </c>
      <c r="I8" s="81"/>
    </row>
    <row r="9" spans="1:9" ht="42" customHeight="1">
      <c r="A9" s="123">
        <f>IF('1_ENTREGA'!A9="","",'1_ENTREGA'!A9)</f>
        <v>3</v>
      </c>
      <c r="B9" s="698">
        <v>2019013246</v>
      </c>
      <c r="C9" s="699">
        <v>0.37613425925925931</v>
      </c>
      <c r="D9" s="124" t="str">
        <f>IF(A9="","",VLOOKUP(A9,'1_ENTREGA'!$A$7:$B$21,2,FALSE))</f>
        <v>GRAN CONSTRUCTORA S.A.S.</v>
      </c>
      <c r="E9" s="703" t="s">
        <v>554</v>
      </c>
      <c r="F9" s="702" t="s">
        <v>555</v>
      </c>
      <c r="G9" s="704" t="s">
        <v>573</v>
      </c>
      <c r="H9" s="706">
        <v>169862021</v>
      </c>
      <c r="I9" s="81"/>
    </row>
    <row r="10" spans="1:9" ht="42" customHeight="1">
      <c r="A10" s="123">
        <f>IF('1_ENTREGA'!A10="","",'1_ENTREGA'!A10)</f>
        <v>4</v>
      </c>
      <c r="B10" s="698">
        <v>2019013247</v>
      </c>
      <c r="C10" s="699">
        <v>0.37648148148148147</v>
      </c>
      <c r="D10" s="124" t="str">
        <f>IF(A10="","",VLOOKUP(A10,'1_ENTREGA'!$A$7:$B$21,2,FALSE))</f>
        <v>LUIS CARLOS PARRA VELASQUEZ</v>
      </c>
      <c r="E10" s="703">
        <v>91278390</v>
      </c>
      <c r="F10" s="704" t="s">
        <v>477</v>
      </c>
      <c r="G10" s="704" t="s">
        <v>574</v>
      </c>
      <c r="H10" s="706">
        <v>164496035</v>
      </c>
      <c r="I10" s="81"/>
    </row>
    <row r="11" spans="1:9" ht="42" customHeight="1">
      <c r="A11" s="123">
        <f>IF('1_ENTREGA'!A11="","",'1_ENTREGA'!A11)</f>
        <v>5</v>
      </c>
      <c r="B11" s="698">
        <v>2019013298</v>
      </c>
      <c r="C11" s="699">
        <v>0.37681712962962965</v>
      </c>
      <c r="D11" s="124" t="str">
        <f>IF(A11="","",VLOOKUP(A11,'1_ENTREGA'!$A$7:$B$21,2,FALSE))</f>
        <v>ALCIDEZ CLAVIJO MORENO</v>
      </c>
      <c r="E11" s="703">
        <v>91264745</v>
      </c>
      <c r="F11" s="702" t="s">
        <v>556</v>
      </c>
      <c r="G11" s="704" t="s">
        <v>575</v>
      </c>
      <c r="H11" s="706">
        <v>169602276</v>
      </c>
      <c r="I11" s="81"/>
    </row>
    <row r="12" spans="1:9" ht="54" customHeight="1">
      <c r="A12" s="123">
        <f>IF('1_ENTREGA'!A12="","",'1_ENTREGA'!A12)</f>
        <v>6</v>
      </c>
      <c r="B12" s="698">
        <v>2019013249</v>
      </c>
      <c r="C12" s="699">
        <v>0.37719907407407405</v>
      </c>
      <c r="D12" s="124" t="str">
        <f>IF(A12="","",VLOOKUP(A12,'1_ENTREGA'!$A$7:$B$21,2,FALSE))</f>
        <v>GUSTAVO ADOLFO CARMONA ALARCON</v>
      </c>
      <c r="E12" s="703">
        <v>71577370</v>
      </c>
      <c r="F12" s="704" t="s">
        <v>557</v>
      </c>
      <c r="G12" s="704" t="s">
        <v>576</v>
      </c>
      <c r="H12" s="706">
        <v>172900933</v>
      </c>
      <c r="I12" s="81"/>
    </row>
    <row r="13" spans="1:9" ht="42" customHeight="1">
      <c r="A13" s="123">
        <f>IF('1_ENTREGA'!A13="","",'1_ENTREGA'!A13)</f>
        <v>7</v>
      </c>
      <c r="B13" s="698">
        <v>2019013250</v>
      </c>
      <c r="C13" s="699">
        <v>0.37763888888888886</v>
      </c>
      <c r="D13" s="124" t="str">
        <f>IF(A13="","",VLOOKUP(A13,'1_ENTREGA'!$A$7:$B$21,2,FALSE))</f>
        <v>ACEROS Y CONCRETOS S.A.S</v>
      </c>
      <c r="E13" s="703" t="s">
        <v>558</v>
      </c>
      <c r="F13" s="704" t="s">
        <v>559</v>
      </c>
      <c r="G13" s="704" t="s">
        <v>577</v>
      </c>
      <c r="H13" s="706">
        <v>170027691</v>
      </c>
      <c r="I13" s="81"/>
    </row>
    <row r="14" spans="1:9" ht="42" customHeight="1">
      <c r="A14" s="123">
        <f>IF('1_ENTREGA'!A14="","",'1_ENTREGA'!A14)</f>
        <v>8</v>
      </c>
      <c r="B14" s="700">
        <v>2019013251</v>
      </c>
      <c r="C14" s="699">
        <v>0.379849537037037</v>
      </c>
      <c r="D14" s="124" t="str">
        <f>IF(A14="","",VLOOKUP(A14,'1_ENTREGA'!$A$7:$B$21,2,FALSE))</f>
        <v>JORGE FERNANDO PRIETO MUÑOZ</v>
      </c>
      <c r="E14" s="703">
        <v>70557471</v>
      </c>
      <c r="F14" s="704" t="s">
        <v>560</v>
      </c>
      <c r="G14" s="704" t="s">
        <v>578</v>
      </c>
      <c r="H14" s="706">
        <v>169056801</v>
      </c>
      <c r="I14" s="81"/>
    </row>
    <row r="15" spans="1:9" ht="42" customHeight="1">
      <c r="A15" s="123">
        <f>IF('1_ENTREGA'!A15="","",'1_ENTREGA'!A15)</f>
        <v>9</v>
      </c>
      <c r="B15" s="698">
        <v>2019013252</v>
      </c>
      <c r="C15" s="699">
        <v>0.38005787037037037</v>
      </c>
      <c r="D15" s="124" t="str">
        <f>IF(A15="","",VLOOKUP(A15,'1_ENTREGA'!$A$7:$B$21,2,FALSE))</f>
        <v>OSCAR ADOLFO DIAZ YEPES</v>
      </c>
      <c r="E15" s="703">
        <v>70091345</v>
      </c>
      <c r="F15" s="702" t="s">
        <v>561</v>
      </c>
      <c r="G15" s="704" t="s">
        <v>579</v>
      </c>
      <c r="H15" s="706">
        <v>170212911</v>
      </c>
      <c r="I15" s="81"/>
    </row>
    <row r="16" spans="1:9" ht="42" customHeight="1">
      <c r="A16" s="123">
        <f>IF('1_ENTREGA'!A16="","",'1_ENTREGA'!A16)</f>
        <v>10</v>
      </c>
      <c r="B16" s="698">
        <v>201903253</v>
      </c>
      <c r="C16" s="699">
        <v>0.38123842592592588</v>
      </c>
      <c r="D16" s="124" t="str">
        <f>IF(A16="","",VLOOKUP(A16,'1_ENTREGA'!$A$7:$B$21,2,FALSE))</f>
        <v>CONCIVE S.A.S.</v>
      </c>
      <c r="E16" s="703" t="s">
        <v>562</v>
      </c>
      <c r="F16" s="704" t="s">
        <v>563</v>
      </c>
      <c r="G16" s="704" t="s">
        <v>580</v>
      </c>
      <c r="H16" s="706">
        <v>171995137</v>
      </c>
      <c r="I16" s="82"/>
    </row>
    <row r="17" spans="1:9" ht="42" customHeight="1">
      <c r="A17" s="123">
        <f>IF('1_ENTREGA'!A17="","",'1_ENTREGA'!A17)</f>
        <v>11</v>
      </c>
      <c r="B17" s="698">
        <v>2019013254</v>
      </c>
      <c r="C17" s="699">
        <v>0.38200231481481484</v>
      </c>
      <c r="D17" s="124" t="str">
        <f>IF(A17="","",VLOOKUP(A17,'1_ENTREGA'!$A$7:$B$21,2,FALSE))</f>
        <v>CONSTRUCON CONSULTORIA Y CONSTRUCCIÓN S.A.S.</v>
      </c>
      <c r="E17" s="703" t="s">
        <v>564</v>
      </c>
      <c r="F17" s="704" t="s">
        <v>565</v>
      </c>
      <c r="G17" s="704" t="s">
        <v>581</v>
      </c>
      <c r="H17" s="706">
        <v>169697250</v>
      </c>
      <c r="I17" s="81"/>
    </row>
    <row r="18" spans="1:9" ht="42" customHeight="1">
      <c r="A18" s="123">
        <f>IF('1_ENTREGA'!A18="","",'1_ENTREGA'!A18)</f>
        <v>12</v>
      </c>
      <c r="B18" s="698">
        <v>2019013255</v>
      </c>
      <c r="C18" s="699">
        <v>0.38305555555555554</v>
      </c>
      <c r="D18" s="124" t="str">
        <f>IF(A18="","",VLOOKUP(A18,'1_ENTREGA'!$A$7:$B$21,2,FALSE))</f>
        <v>ARGES INGENIEROS S.A.S.</v>
      </c>
      <c r="E18" s="703" t="s">
        <v>566</v>
      </c>
      <c r="F18" s="704" t="s">
        <v>567</v>
      </c>
      <c r="G18" s="704" t="s">
        <v>582</v>
      </c>
      <c r="H18" s="706">
        <v>170123654</v>
      </c>
      <c r="I18" s="81"/>
    </row>
    <row r="19" spans="1:9" ht="42" customHeight="1">
      <c r="A19" s="123">
        <f>IF('1_ENTREGA'!A19="","",'1_ENTREGA'!A19)</f>
        <v>13</v>
      </c>
      <c r="B19" s="698">
        <v>201903261</v>
      </c>
      <c r="C19" s="699">
        <v>0.39144675925925926</v>
      </c>
      <c r="D19" s="124" t="str">
        <f>IF(A19="","",VLOOKUP(A19,'1_ENTREGA'!$A$7:$B$21,2,FALSE))</f>
        <v>BETEL INGENIEROS S.A.S.</v>
      </c>
      <c r="E19" s="703" t="s">
        <v>568</v>
      </c>
      <c r="F19" s="702" t="s">
        <v>569</v>
      </c>
      <c r="G19" s="704" t="s">
        <v>583</v>
      </c>
      <c r="H19" s="706">
        <v>173653417</v>
      </c>
      <c r="I19" s="81"/>
    </row>
    <row r="20" spans="1:9" ht="42" customHeight="1">
      <c r="A20" s="123">
        <f>IF('1_ENTREGA'!A20="","",'1_ENTREGA'!A20)</f>
        <v>14</v>
      </c>
      <c r="B20" s="698">
        <v>201903262</v>
      </c>
      <c r="C20" s="699">
        <v>0.39370370370370367</v>
      </c>
      <c r="D20" s="124" t="str">
        <f>IF(A20="","",VLOOKUP(A20,'1_ENTREGA'!$A$7:$B$21,2,FALSE))</f>
        <v>ANDRÉS ENRIQUE VASQUEZ GAVIRIA</v>
      </c>
      <c r="E20" s="703">
        <v>71755642</v>
      </c>
      <c r="F20" s="702" t="s">
        <v>570</v>
      </c>
      <c r="G20" s="704" t="s">
        <v>584</v>
      </c>
      <c r="H20" s="706">
        <v>172647977</v>
      </c>
      <c r="I20" s="81"/>
    </row>
    <row r="21" spans="1:9" ht="42" customHeight="1">
      <c r="A21" s="123">
        <f>IF('1_ENTREGA'!A21="","",'1_ENTREGA'!A21)</f>
        <v>15</v>
      </c>
      <c r="B21" s="698">
        <v>201903263</v>
      </c>
      <c r="C21" s="699">
        <v>0.3941203703703704</v>
      </c>
      <c r="D21" s="124" t="str">
        <f>IF(A21="","",VLOOKUP(A21,'1_ENTREGA'!$A$7:$B$21,2,FALSE))</f>
        <v>LINA MARCELA ALFONSO NARANJO</v>
      </c>
      <c r="E21" s="703">
        <v>41951903</v>
      </c>
      <c r="F21" s="704" t="s">
        <v>571</v>
      </c>
      <c r="G21" s="704">
        <v>103</v>
      </c>
      <c r="H21" s="706">
        <v>172106349</v>
      </c>
      <c r="I21" s="81"/>
    </row>
    <row r="22" spans="1:9">
      <c r="A22" s="125"/>
      <c r="B22" s="125"/>
      <c r="C22" s="125"/>
      <c r="D22" s="125"/>
      <c r="E22" s="125"/>
      <c r="F22" s="125"/>
      <c r="G22" s="125"/>
      <c r="H22" s="125"/>
      <c r="I22" s="125"/>
    </row>
    <row r="23" spans="1:9" ht="34.5" customHeight="1">
      <c r="A23" s="733" t="s">
        <v>682</v>
      </c>
      <c r="B23" s="733"/>
      <c r="C23" s="733"/>
      <c r="D23" s="734"/>
      <c r="E23" s="734"/>
      <c r="F23" s="734"/>
      <c r="G23" s="734"/>
      <c r="H23" s="734"/>
      <c r="I23" s="734"/>
    </row>
  </sheetData>
  <sheetProtection password="F30D" sheet="1" objects="1" scenarios="1" selectLockedCells="1" selectUnlockedCells="1"/>
  <mergeCells count="7">
    <mergeCell ref="A23:I23"/>
    <mergeCell ref="A1:A3"/>
    <mergeCell ref="B1:I1"/>
    <mergeCell ref="B2:I2"/>
    <mergeCell ref="B3:I3"/>
    <mergeCell ref="A4:I4"/>
    <mergeCell ref="A5:C5"/>
  </mergeCells>
  <printOptions horizontalCentered="1"/>
  <pageMargins left="0.70866141732283472" right="0.70866141732283472" top="0.74803149606299213" bottom="0.74803149606299213" header="0.31496062992125984" footer="0.31496062992125984"/>
  <pageSetup scale="5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Q35"/>
  <sheetViews>
    <sheetView view="pageBreakPreview" zoomScale="73" zoomScaleNormal="25" zoomScaleSheetLayoutView="73" workbookViewId="0">
      <pane xSplit="2" ySplit="1" topLeftCell="D2" activePane="bottomRight" state="frozen"/>
      <selection pane="topRight" activeCell="C1" sqref="C1"/>
      <selection pane="bottomLeft" activeCell="A2" sqref="A2"/>
      <selection pane="bottomRight" activeCell="D53" sqref="D52:D53"/>
    </sheetView>
  </sheetViews>
  <sheetFormatPr baseColWidth="10" defaultColWidth="11.42578125" defaultRowHeight="14.25"/>
  <cols>
    <col min="1" max="1" width="10.5703125" style="7" customWidth="1"/>
    <col min="2" max="2" width="60.28515625" style="64" customWidth="1"/>
    <col min="3" max="17" width="66.5703125" style="64" customWidth="1"/>
    <col min="18" max="16384" width="11.42578125" style="8"/>
  </cols>
  <sheetData>
    <row r="1" spans="1:17" ht="41.25" customHeight="1">
      <c r="A1" s="75"/>
      <c r="B1" s="749" t="s">
        <v>92</v>
      </c>
      <c r="C1" s="749"/>
      <c r="D1" s="749"/>
      <c r="E1" s="749"/>
      <c r="F1" s="749"/>
      <c r="G1" s="749"/>
      <c r="H1" s="749"/>
      <c r="I1" s="749"/>
      <c r="J1" s="749"/>
      <c r="K1" s="749"/>
      <c r="L1" s="749"/>
      <c r="M1" s="749"/>
      <c r="N1" s="749"/>
      <c r="O1" s="749"/>
      <c r="P1" s="749"/>
      <c r="Q1" s="749"/>
    </row>
    <row r="2" spans="1:17" ht="15.75">
      <c r="A2" s="9"/>
      <c r="B2" s="66"/>
      <c r="C2" s="66"/>
      <c r="D2" s="66"/>
      <c r="E2" s="66"/>
      <c r="F2" s="66"/>
      <c r="G2" s="66"/>
      <c r="H2" s="66"/>
      <c r="I2" s="66"/>
      <c r="J2" s="66"/>
      <c r="K2" s="66"/>
      <c r="L2" s="66"/>
      <c r="M2" s="66"/>
      <c r="N2" s="66"/>
      <c r="O2" s="66"/>
      <c r="P2" s="66"/>
      <c r="Q2" s="66"/>
    </row>
    <row r="3" spans="1:17" s="11" customFormat="1" ht="15">
      <c r="A3" s="10"/>
      <c r="B3" s="67" t="s">
        <v>27</v>
      </c>
      <c r="C3" s="68">
        <f>IF('1_ENTREGA'!A7="","",'1_ENTREGA'!A7)</f>
        <v>1</v>
      </c>
      <c r="D3" s="68">
        <f>IF('1_ENTREGA'!A8="","",'1_ENTREGA'!A8)</f>
        <v>2</v>
      </c>
      <c r="E3" s="68">
        <f>IF('1_ENTREGA'!A9="","",'1_ENTREGA'!A9)</f>
        <v>3</v>
      </c>
      <c r="F3" s="68">
        <f>IF('1_ENTREGA'!A10="","",'1_ENTREGA'!A10)</f>
        <v>4</v>
      </c>
      <c r="G3" s="68">
        <f>IF('1_ENTREGA'!A11="","",'1_ENTREGA'!A11)</f>
        <v>5</v>
      </c>
      <c r="H3" s="68">
        <f>IF('1_ENTREGA'!A12="","",'1_ENTREGA'!A12)</f>
        <v>6</v>
      </c>
      <c r="I3" s="68">
        <f>IF('1_ENTREGA'!A13="","",'1_ENTREGA'!A13)</f>
        <v>7</v>
      </c>
      <c r="J3" s="68">
        <f>IF('1_ENTREGA'!A14="","",'1_ENTREGA'!A14)</f>
        <v>8</v>
      </c>
      <c r="K3" s="68">
        <f>IF('1_ENTREGA'!A15="","",'1_ENTREGA'!A15)</f>
        <v>9</v>
      </c>
      <c r="L3" s="68">
        <f>IF('1_ENTREGA'!A16="","",'1_ENTREGA'!A16)</f>
        <v>10</v>
      </c>
      <c r="M3" s="68">
        <f>IF('1_ENTREGA'!A17="","",'1_ENTREGA'!A17)</f>
        <v>11</v>
      </c>
      <c r="N3" s="68">
        <f>IF('1_ENTREGA'!A18="","",'1_ENTREGA'!A18)</f>
        <v>12</v>
      </c>
      <c r="O3" s="68">
        <f>IF('1_ENTREGA'!A19="","",'1_ENTREGA'!A19)</f>
        <v>13</v>
      </c>
      <c r="P3" s="68">
        <f>IF('1_ENTREGA'!A20="","",'1_ENTREGA'!A20)</f>
        <v>14</v>
      </c>
      <c r="Q3" s="68">
        <f>IF('1_ENTREGA'!A21="","",'1_ENTREGA'!A21)</f>
        <v>15</v>
      </c>
    </row>
    <row r="4" spans="1:17" s="11" customFormat="1" ht="15">
      <c r="A4" s="10"/>
      <c r="B4" s="67" t="s">
        <v>34</v>
      </c>
      <c r="C4" s="68" t="str">
        <f>+VLOOKUP(C3,'2_APERTURA DE SOBRES'!$A$7:$I$21,4,FALSE)</f>
        <v>ENECON S.A.S.</v>
      </c>
      <c r="D4" s="68" t="str">
        <f>+VLOOKUP(D3,'2_APERTURA DE SOBRES'!$A$7:$I$21,4,FALSE)</f>
        <v>KA S.A.</v>
      </c>
      <c r="E4" s="68" t="str">
        <f>+VLOOKUP(E3,'2_APERTURA DE SOBRES'!$A$7:$I$21,4,FALSE)</f>
        <v>GRAN CONSTRUCTORA S.A.S.</v>
      </c>
      <c r="F4" s="68" t="str">
        <f>+VLOOKUP(F3,'2_APERTURA DE SOBRES'!$A$7:$I$21,4,FALSE)</f>
        <v>LUIS CARLOS PARRA VELASQUEZ</v>
      </c>
      <c r="G4" s="68" t="str">
        <f>+VLOOKUP(G3,'2_APERTURA DE SOBRES'!$A$7:$I$21,4,FALSE)</f>
        <v>ALCIDEZ CLAVIJO MORENO</v>
      </c>
      <c r="H4" s="68" t="str">
        <f>+VLOOKUP(H3,'2_APERTURA DE SOBRES'!$A$7:$I$21,4,FALSE)</f>
        <v>GUSTAVO ADOLFO CARMONA ALARCON</v>
      </c>
      <c r="I4" s="68" t="str">
        <f>+VLOOKUP(I3,'2_APERTURA DE SOBRES'!$A$7:$I$21,4,FALSE)</f>
        <v>ACEROS Y CONCRETOS S.A.S</v>
      </c>
      <c r="J4" s="68" t="str">
        <f>+VLOOKUP(J3,'2_APERTURA DE SOBRES'!$A$7:$I$21,4,FALSE)</f>
        <v>JORGE FERNANDO PRIETO MUÑOZ</v>
      </c>
      <c r="K4" s="68" t="str">
        <f>+VLOOKUP(K3,'2_APERTURA DE SOBRES'!$A$7:$I$21,4,FALSE)</f>
        <v>OSCAR ADOLFO DIAZ YEPES</v>
      </c>
      <c r="L4" s="68" t="str">
        <f>+VLOOKUP(L3,'2_APERTURA DE SOBRES'!$A$7:$I$21,4,FALSE)</f>
        <v>CONCIVE S.A.S.</v>
      </c>
      <c r="M4" s="68" t="str">
        <f>+VLOOKUP(M3,'2_APERTURA DE SOBRES'!$A$7:$I$21,4,FALSE)</f>
        <v>CONSTRUCON CONSULTORIA Y CONSTRUCCIÓN S.A.S.</v>
      </c>
      <c r="N4" s="68" t="str">
        <f>+VLOOKUP(N3,'2_APERTURA DE SOBRES'!$A$7:$I$21,4,FALSE)</f>
        <v>ARGES INGENIEROS S.A.S.</v>
      </c>
      <c r="O4" s="68" t="str">
        <f>+VLOOKUP(O3,'2_APERTURA DE SOBRES'!$A$7:$I$21,4,FALSE)</f>
        <v>BETEL INGENIEROS S.A.S.</v>
      </c>
      <c r="P4" s="68" t="str">
        <f>+VLOOKUP(P3,'2_APERTURA DE SOBRES'!$A$7:$I$21,4,FALSE)</f>
        <v>ANDRÉS ENRIQUE VASQUEZ GAVIRIA</v>
      </c>
      <c r="Q4" s="68" t="str">
        <f>+VLOOKUP(Q3,'2_APERTURA DE SOBRES'!$A$7:$I$21,4,FALSE)</f>
        <v>LINA MARCELA ALFONSO NARANJO</v>
      </c>
    </row>
    <row r="5" spans="1:17" s="11" customFormat="1" ht="20.25" customHeight="1">
      <c r="A5" s="10"/>
      <c r="B5" s="67" t="s">
        <v>45</v>
      </c>
      <c r="C5" s="69" t="str">
        <f>IF('1_ENTREGA'!$A7="","",VLOOKUP(C3,'2_APERTURA DE SOBRES'!$A$7:$I$21,5,FALSE))</f>
        <v>800.047.781.-9</v>
      </c>
      <c r="D5" s="69" t="str">
        <f>IF('1_ENTREGA'!$A7="","",VLOOKUP(D3,'2_APERTURA DE SOBRES'!$A$7:$I$21,5,FALSE))</f>
        <v>830.141.859-5</v>
      </c>
      <c r="E5" s="69" t="str">
        <f>IF('1_ENTREGA'!$A7="","",VLOOKUP(E3,'2_APERTURA DE SOBRES'!$A$7:$I$21,5,FALSE))</f>
        <v>860.513.339-3</v>
      </c>
      <c r="F5" s="69">
        <f>IF('1_ENTREGA'!$A7="","",VLOOKUP(F3,'2_APERTURA DE SOBRES'!$A$7:$I$21,5,FALSE))</f>
        <v>91278390</v>
      </c>
      <c r="G5" s="69">
        <f>IF('1_ENTREGA'!$A7="","",VLOOKUP(G3,'2_APERTURA DE SOBRES'!$A$7:$I$21,5,FALSE))</f>
        <v>91264745</v>
      </c>
      <c r="H5" s="69">
        <f>IF('1_ENTREGA'!$A7="","",VLOOKUP(H3,'2_APERTURA DE SOBRES'!$A$7:$I$21,5,FALSE))</f>
        <v>71577370</v>
      </c>
      <c r="I5" s="69" t="str">
        <f>IF('1_ENTREGA'!$A7="","",VLOOKUP(I3,'2_APERTURA DE SOBRES'!$A$7:$I$21,5,FALSE))</f>
        <v>811.002.098-2</v>
      </c>
      <c r="J5" s="69">
        <f>IF('1_ENTREGA'!$A7="","",VLOOKUP(J3,'2_APERTURA DE SOBRES'!$A$7:$I$21,5,FALSE))</f>
        <v>70557471</v>
      </c>
      <c r="K5" s="69">
        <f>IF('1_ENTREGA'!$A7="","",VLOOKUP(K3,'2_APERTURA DE SOBRES'!$A$7:$I$21,5,FALSE))</f>
        <v>70091345</v>
      </c>
      <c r="L5" s="69" t="str">
        <f>IF('1_ENTREGA'!$A7="","",VLOOKUP(L3,'2_APERTURA DE SOBRES'!$A$7:$I$21,5,FALSE))</f>
        <v>800.207.914-9</v>
      </c>
      <c r="M5" s="69" t="str">
        <f>IF('1_ENTREGA'!$A7="","",VLOOKUP(M3,'2_APERTURA DE SOBRES'!$A$7:$I$21,5,FALSE))</f>
        <v>900.723.903-3</v>
      </c>
      <c r="N5" s="69" t="str">
        <f>IF('1_ENTREGA'!$A7="","",VLOOKUP(N3,'2_APERTURA DE SOBRES'!$A$7:$I$21,5,FALSE))</f>
        <v>811.001.651-1</v>
      </c>
      <c r="O5" s="69" t="str">
        <f>IF('1_ENTREGA'!$A7="","",VLOOKUP(O3,'2_APERTURA DE SOBRES'!$A$7:$I$21,5,FALSE))</f>
        <v>900.674.636-0</v>
      </c>
      <c r="P5" s="69">
        <f>IF('1_ENTREGA'!$A7="","",VLOOKUP(P3,'2_APERTURA DE SOBRES'!$A$7:$I$21,5,FALSE))</f>
        <v>71755642</v>
      </c>
      <c r="Q5" s="69">
        <f>IF('1_ENTREGA'!$A7="","",VLOOKUP(Q3,'2_APERTURA DE SOBRES'!$A$7:$I$21,5,FALSE))</f>
        <v>41951903</v>
      </c>
    </row>
    <row r="6" spans="1:17" ht="69.95" customHeight="1">
      <c r="A6" s="12"/>
      <c r="B6" s="13" t="s">
        <v>451</v>
      </c>
      <c r="C6" s="14"/>
      <c r="D6" s="14"/>
      <c r="E6" s="14"/>
      <c r="F6" s="14"/>
      <c r="G6" s="14"/>
      <c r="H6" s="14"/>
      <c r="I6" s="14"/>
      <c r="J6" s="14"/>
      <c r="K6" s="14"/>
      <c r="L6" s="14"/>
      <c r="M6" s="14"/>
      <c r="N6" s="14"/>
      <c r="O6" s="14"/>
      <c r="P6" s="14"/>
      <c r="Q6" s="14"/>
    </row>
    <row r="7" spans="1:17" ht="33" customHeight="1">
      <c r="A7" s="15" t="s">
        <v>14</v>
      </c>
      <c r="B7" s="16" t="s">
        <v>128</v>
      </c>
      <c r="C7" s="17"/>
      <c r="D7" s="17"/>
      <c r="E7" s="17"/>
      <c r="F7" s="17"/>
      <c r="G7" s="17"/>
      <c r="H7" s="17"/>
      <c r="I7" s="17"/>
      <c r="J7" s="17"/>
      <c r="K7" s="17"/>
      <c r="L7" s="17"/>
      <c r="M7" s="17"/>
      <c r="N7" s="17"/>
      <c r="O7" s="17"/>
      <c r="P7" s="17"/>
      <c r="Q7" s="17"/>
    </row>
    <row r="8" spans="1:17" ht="216.75">
      <c r="A8" s="18">
        <v>1</v>
      </c>
      <c r="B8" s="25" t="s">
        <v>452</v>
      </c>
      <c r="C8" s="19"/>
      <c r="D8" s="20"/>
      <c r="E8" s="21"/>
      <c r="F8" s="32" t="s">
        <v>717</v>
      </c>
      <c r="G8" s="21" t="s">
        <v>729</v>
      </c>
      <c r="H8" s="32" t="s">
        <v>736</v>
      </c>
      <c r="I8" s="21"/>
      <c r="J8" s="23" t="s">
        <v>754</v>
      </c>
      <c r="K8" s="21" t="s">
        <v>754</v>
      </c>
      <c r="L8" s="24"/>
      <c r="M8" s="24"/>
      <c r="N8" s="24"/>
      <c r="O8" s="21"/>
      <c r="P8" s="21" t="s">
        <v>804</v>
      </c>
      <c r="Q8" s="21" t="s">
        <v>811</v>
      </c>
    </row>
    <row r="9" spans="1:17" ht="76.5">
      <c r="A9" s="80">
        <v>2</v>
      </c>
      <c r="B9" s="96" t="s">
        <v>453</v>
      </c>
      <c r="C9" s="19"/>
      <c r="D9" s="20"/>
      <c r="E9" s="21"/>
      <c r="F9" s="22"/>
      <c r="G9" s="21"/>
      <c r="H9" s="22"/>
      <c r="I9" s="21"/>
      <c r="J9" s="23"/>
      <c r="K9" s="21"/>
      <c r="L9" s="24"/>
      <c r="M9" s="24"/>
      <c r="N9" s="24"/>
      <c r="O9" s="21"/>
      <c r="P9" s="21"/>
      <c r="Q9" s="21"/>
    </row>
    <row r="10" spans="1:17" ht="102">
      <c r="A10" s="18">
        <v>3</v>
      </c>
      <c r="B10" s="25" t="s">
        <v>454</v>
      </c>
      <c r="C10" s="19"/>
      <c r="D10" s="20"/>
      <c r="E10" s="21"/>
      <c r="F10" s="32" t="s">
        <v>719</v>
      </c>
      <c r="G10" s="21" t="s">
        <v>730</v>
      </c>
      <c r="H10" s="32" t="s">
        <v>737</v>
      </c>
      <c r="I10" s="21"/>
      <c r="J10" s="32" t="s">
        <v>755</v>
      </c>
      <c r="K10" s="21" t="s">
        <v>764</v>
      </c>
      <c r="L10" s="27"/>
      <c r="M10" s="27"/>
      <c r="N10" s="27"/>
      <c r="O10" s="21"/>
      <c r="P10" s="21" t="s">
        <v>805</v>
      </c>
      <c r="Q10" s="21" t="s">
        <v>812</v>
      </c>
    </row>
    <row r="11" spans="1:17" ht="63.75">
      <c r="A11" s="18">
        <v>4</v>
      </c>
      <c r="B11" s="25" t="s">
        <v>455</v>
      </c>
      <c r="C11" s="19"/>
      <c r="D11" s="20"/>
      <c r="E11" s="26"/>
      <c r="F11" s="32" t="s">
        <v>720</v>
      </c>
      <c r="G11" s="21" t="s">
        <v>721</v>
      </c>
      <c r="H11" s="32" t="s">
        <v>738</v>
      </c>
      <c r="I11" s="26"/>
      <c r="J11" s="32" t="s">
        <v>756</v>
      </c>
      <c r="K11" s="21" t="s">
        <v>765</v>
      </c>
      <c r="L11" s="24"/>
      <c r="M11" s="24"/>
      <c r="N11" s="27"/>
      <c r="O11" s="26"/>
      <c r="P11" s="21" t="s">
        <v>738</v>
      </c>
      <c r="Q11" s="21" t="s">
        <v>813</v>
      </c>
    </row>
    <row r="12" spans="1:17" ht="51">
      <c r="A12" s="80">
        <v>5</v>
      </c>
      <c r="B12" s="25" t="s">
        <v>456</v>
      </c>
      <c r="C12" s="19"/>
      <c r="D12" s="20"/>
      <c r="E12" s="28"/>
      <c r="F12" s="32" t="s">
        <v>721</v>
      </c>
      <c r="G12" s="21" t="s">
        <v>712</v>
      </c>
      <c r="H12" s="32" t="s">
        <v>739</v>
      </c>
      <c r="I12" s="28"/>
      <c r="J12" s="32" t="s">
        <v>757</v>
      </c>
      <c r="K12" s="21" t="s">
        <v>766</v>
      </c>
      <c r="L12" s="27"/>
      <c r="M12" s="27"/>
      <c r="N12" s="27"/>
      <c r="O12" s="28"/>
      <c r="P12" s="21" t="s">
        <v>737</v>
      </c>
      <c r="Q12" s="21" t="s">
        <v>814</v>
      </c>
    </row>
    <row r="13" spans="1:17" ht="38.25">
      <c r="A13" s="18">
        <v>6</v>
      </c>
      <c r="B13" s="25" t="s">
        <v>457</v>
      </c>
      <c r="C13" s="19"/>
      <c r="D13" s="20"/>
      <c r="E13" s="28"/>
      <c r="F13" s="32" t="s">
        <v>722</v>
      </c>
      <c r="G13" s="21" t="s">
        <v>731</v>
      </c>
      <c r="H13" s="32" t="s">
        <v>740</v>
      </c>
      <c r="I13" s="28"/>
      <c r="J13" s="32" t="s">
        <v>758</v>
      </c>
      <c r="K13" s="21" t="s">
        <v>767</v>
      </c>
      <c r="L13" s="27"/>
      <c r="M13" s="27"/>
      <c r="N13" s="27"/>
      <c r="O13" s="28"/>
      <c r="P13" s="21" t="s">
        <v>731</v>
      </c>
      <c r="Q13" s="21" t="s">
        <v>731</v>
      </c>
    </row>
    <row r="14" spans="1:17" ht="63.75">
      <c r="A14" s="18">
        <v>7</v>
      </c>
      <c r="B14" s="25" t="s">
        <v>458</v>
      </c>
      <c r="C14" s="24"/>
      <c r="D14" s="20"/>
      <c r="E14" s="30"/>
      <c r="F14" s="32" t="s">
        <v>723</v>
      </c>
      <c r="G14" s="21" t="s">
        <v>732</v>
      </c>
      <c r="H14" s="32" t="s">
        <v>732</v>
      </c>
      <c r="I14" s="31"/>
      <c r="J14" s="32" t="s">
        <v>759</v>
      </c>
      <c r="K14" s="21" t="s">
        <v>768</v>
      </c>
      <c r="L14" s="28"/>
      <c r="M14" s="28"/>
      <c r="N14" s="21"/>
      <c r="O14" s="31"/>
      <c r="P14" s="21" t="s">
        <v>806</v>
      </c>
      <c r="Q14" s="21" t="s">
        <v>815</v>
      </c>
    </row>
    <row r="15" spans="1:17" ht="38.25">
      <c r="A15" s="80">
        <v>8</v>
      </c>
      <c r="B15" s="25" t="s">
        <v>459</v>
      </c>
      <c r="C15" s="78"/>
      <c r="D15" s="20"/>
      <c r="E15" s="33"/>
      <c r="F15" s="32" t="s">
        <v>724</v>
      </c>
      <c r="G15" s="21" t="s">
        <v>724</v>
      </c>
      <c r="H15" s="32" t="s">
        <v>741</v>
      </c>
      <c r="I15" s="34"/>
      <c r="J15" s="32" t="s">
        <v>760</v>
      </c>
      <c r="K15" s="21" t="s">
        <v>738</v>
      </c>
      <c r="L15" s="35"/>
      <c r="M15" s="35"/>
      <c r="N15" s="24"/>
      <c r="O15" s="34"/>
      <c r="P15" s="21" t="s">
        <v>721</v>
      </c>
      <c r="Q15" s="21" t="s">
        <v>816</v>
      </c>
    </row>
    <row r="16" spans="1:17" ht="89.25">
      <c r="A16" s="18">
        <v>9</v>
      </c>
      <c r="B16" s="25" t="s">
        <v>460</v>
      </c>
      <c r="C16" s="19"/>
      <c r="D16" s="20"/>
      <c r="E16" s="21"/>
      <c r="F16" s="32" t="s">
        <v>725</v>
      </c>
      <c r="G16" s="21" t="s">
        <v>695</v>
      </c>
      <c r="H16" s="32" t="s">
        <v>695</v>
      </c>
      <c r="I16" s="21"/>
      <c r="J16" s="32" t="s">
        <v>695</v>
      </c>
      <c r="K16" s="21" t="s">
        <v>695</v>
      </c>
      <c r="L16" s="24"/>
      <c r="M16" s="24"/>
      <c r="N16" s="24"/>
      <c r="O16" s="21"/>
      <c r="P16" s="21" t="s">
        <v>695</v>
      </c>
      <c r="Q16" s="21" t="s">
        <v>713</v>
      </c>
    </row>
    <row r="17" spans="1:17" ht="51">
      <c r="A17" s="18">
        <v>10</v>
      </c>
      <c r="B17" s="25" t="s">
        <v>461</v>
      </c>
      <c r="C17" s="19"/>
      <c r="D17" s="20"/>
      <c r="E17" s="21"/>
      <c r="F17" s="32" t="s">
        <v>726</v>
      </c>
      <c r="G17" s="21" t="s">
        <v>733</v>
      </c>
      <c r="H17" s="32" t="s">
        <v>742</v>
      </c>
      <c r="I17" s="21"/>
      <c r="J17" s="32" t="s">
        <v>761</v>
      </c>
      <c r="K17" s="21" t="s">
        <v>769</v>
      </c>
      <c r="L17" s="24"/>
      <c r="M17" s="24"/>
      <c r="N17" s="24"/>
      <c r="O17" s="21"/>
      <c r="P17" s="21" t="s">
        <v>807</v>
      </c>
      <c r="Q17" s="21" t="s">
        <v>817</v>
      </c>
    </row>
    <row r="18" spans="1:17">
      <c r="A18" s="80"/>
      <c r="B18" s="96" t="s">
        <v>687</v>
      </c>
      <c r="C18" s="19"/>
      <c r="D18" s="20"/>
      <c r="E18" s="21"/>
      <c r="F18" s="32" t="s">
        <v>727</v>
      </c>
      <c r="G18" s="21" t="s">
        <v>734</v>
      </c>
      <c r="H18" s="32" t="s">
        <v>743</v>
      </c>
      <c r="I18" s="21"/>
      <c r="J18" s="32" t="s">
        <v>762</v>
      </c>
      <c r="K18" s="21" t="s">
        <v>762</v>
      </c>
      <c r="L18" s="24"/>
      <c r="M18" s="24"/>
      <c r="N18" s="24"/>
      <c r="O18" s="21"/>
      <c r="P18" s="21" t="s">
        <v>808</v>
      </c>
      <c r="Q18" s="21" t="s">
        <v>777</v>
      </c>
    </row>
    <row r="19" spans="1:17">
      <c r="A19" s="80"/>
      <c r="B19" s="96" t="s">
        <v>718</v>
      </c>
      <c r="C19" s="19"/>
      <c r="D19" s="20"/>
      <c r="E19" s="21"/>
      <c r="F19" s="32" t="s">
        <v>728</v>
      </c>
      <c r="G19" s="37" t="s">
        <v>735</v>
      </c>
      <c r="H19" s="32" t="s">
        <v>744</v>
      </c>
      <c r="I19" s="21"/>
      <c r="J19" s="61" t="s">
        <v>763</v>
      </c>
      <c r="K19" s="37" t="s">
        <v>770</v>
      </c>
      <c r="L19" s="24"/>
      <c r="M19" s="24"/>
      <c r="N19" s="24"/>
      <c r="O19" s="21"/>
      <c r="P19" s="37" t="s">
        <v>809</v>
      </c>
      <c r="Q19" s="37" t="s">
        <v>818</v>
      </c>
    </row>
    <row r="20" spans="1:17">
      <c r="A20" s="18"/>
      <c r="B20" s="96" t="s">
        <v>689</v>
      </c>
      <c r="C20" s="79"/>
      <c r="D20" s="20"/>
      <c r="E20" s="41"/>
      <c r="F20" s="713">
        <v>17472157.800000001</v>
      </c>
      <c r="G20" s="714">
        <v>17472157.800000001</v>
      </c>
      <c r="H20" s="713">
        <v>17472157.800000001</v>
      </c>
      <c r="I20" s="41"/>
      <c r="J20" s="718">
        <v>17472157.800000001</v>
      </c>
      <c r="K20" s="41" t="s">
        <v>771</v>
      </c>
      <c r="L20" s="40"/>
      <c r="M20" s="40"/>
      <c r="N20" s="40"/>
      <c r="O20" s="41"/>
      <c r="P20" s="714">
        <v>17472157.800000001</v>
      </c>
      <c r="Q20" s="714">
        <v>17472157.800000001</v>
      </c>
    </row>
    <row r="21" spans="1:17">
      <c r="A21" s="18"/>
      <c r="B21" s="25"/>
      <c r="C21" s="79"/>
      <c r="D21" s="20"/>
      <c r="E21" s="41"/>
      <c r="F21" s="717" t="s">
        <v>821</v>
      </c>
      <c r="G21" s="61" t="s">
        <v>820</v>
      </c>
      <c r="H21" s="717" t="s">
        <v>819</v>
      </c>
      <c r="I21" s="41"/>
      <c r="J21" s="61" t="s">
        <v>753</v>
      </c>
      <c r="K21" s="61" t="s">
        <v>753</v>
      </c>
      <c r="L21" s="40"/>
      <c r="M21" s="40"/>
      <c r="N21" s="40"/>
      <c r="O21" s="41"/>
      <c r="P21" s="39" t="s">
        <v>810</v>
      </c>
      <c r="Q21" s="39" t="s">
        <v>803</v>
      </c>
    </row>
    <row r="22" spans="1:17" s="44" customFormat="1" ht="15.75">
      <c r="A22" s="42"/>
      <c r="B22" s="43"/>
      <c r="C22" s="97"/>
      <c r="D22" s="98"/>
      <c r="E22" s="99"/>
      <c r="F22" s="99"/>
      <c r="G22" s="99"/>
      <c r="H22" s="99"/>
      <c r="I22" s="100"/>
      <c r="J22" s="100"/>
      <c r="K22" s="100"/>
      <c r="L22" s="101"/>
      <c r="M22" s="101"/>
      <c r="N22" s="101"/>
      <c r="O22" s="101"/>
      <c r="P22" s="101"/>
      <c r="Q22" s="101"/>
    </row>
    <row r="23" spans="1:17" ht="24.75" customHeight="1">
      <c r="A23" s="77" t="s">
        <v>14</v>
      </c>
      <c r="B23" s="76" t="s">
        <v>144</v>
      </c>
      <c r="C23" s="102"/>
      <c r="D23" s="102"/>
      <c r="E23" s="100"/>
      <c r="F23" s="103"/>
      <c r="G23" s="104"/>
      <c r="H23" s="103"/>
      <c r="I23" s="100"/>
      <c r="J23" s="105"/>
      <c r="K23" s="100"/>
      <c r="L23" s="105"/>
      <c r="M23" s="105"/>
      <c r="N23" s="105"/>
      <c r="O23" s="106"/>
      <c r="P23" s="106"/>
      <c r="Q23" s="107"/>
    </row>
    <row r="24" spans="1:17" ht="395.25">
      <c r="A24" s="45">
        <v>1</v>
      </c>
      <c r="B24" s="50" t="s">
        <v>462</v>
      </c>
      <c r="C24" s="39" t="s">
        <v>686</v>
      </c>
      <c r="D24" s="39" t="s">
        <v>700</v>
      </c>
      <c r="E24" s="61" t="s">
        <v>708</v>
      </c>
      <c r="F24" s="31"/>
      <c r="G24" s="47"/>
      <c r="H24" s="31"/>
      <c r="I24" s="61" t="s">
        <v>745</v>
      </c>
      <c r="J24" s="31"/>
      <c r="K24" s="38"/>
      <c r="L24" s="719" t="s">
        <v>772</v>
      </c>
      <c r="M24" s="719" t="s">
        <v>780</v>
      </c>
      <c r="N24" s="719" t="s">
        <v>789</v>
      </c>
      <c r="O24" s="54" t="s">
        <v>796</v>
      </c>
      <c r="P24" s="49"/>
      <c r="Q24" s="48"/>
    </row>
    <row r="25" spans="1:17" ht="153">
      <c r="A25" s="45">
        <v>2</v>
      </c>
      <c r="B25" s="53" t="s">
        <v>463</v>
      </c>
      <c r="C25" s="24"/>
      <c r="D25" s="41"/>
      <c r="E25" s="38"/>
      <c r="F25" s="41"/>
      <c r="G25" s="51"/>
      <c r="H25" s="41"/>
      <c r="I25" s="52"/>
      <c r="J25" s="41"/>
      <c r="K25" s="52"/>
      <c r="L25" s="41"/>
      <c r="M25" s="41"/>
      <c r="N25" s="41"/>
      <c r="O25" s="54"/>
      <c r="P25" s="54"/>
      <c r="Q25" s="41"/>
    </row>
    <row r="26" spans="1:17" ht="76.5">
      <c r="A26" s="45">
        <v>3</v>
      </c>
      <c r="B26" s="53" t="s">
        <v>464</v>
      </c>
      <c r="C26" s="24" t="s">
        <v>691</v>
      </c>
      <c r="D26" s="41" t="s">
        <v>705</v>
      </c>
      <c r="E26" s="61" t="s">
        <v>709</v>
      </c>
      <c r="F26" s="46"/>
      <c r="G26" s="51"/>
      <c r="H26" s="46"/>
      <c r="I26" s="715" t="s">
        <v>746</v>
      </c>
      <c r="J26" s="46"/>
      <c r="K26" s="55"/>
      <c r="L26" s="41" t="s">
        <v>773</v>
      </c>
      <c r="M26" s="41" t="s">
        <v>781</v>
      </c>
      <c r="N26" s="41" t="s">
        <v>790</v>
      </c>
      <c r="O26" s="54" t="s">
        <v>797</v>
      </c>
      <c r="P26" s="49"/>
      <c r="Q26" s="46"/>
    </row>
    <row r="27" spans="1:17" ht="62.25" customHeight="1">
      <c r="A27" s="45">
        <v>4</v>
      </c>
      <c r="B27" s="53" t="s">
        <v>455</v>
      </c>
      <c r="C27" s="39" t="s">
        <v>692</v>
      </c>
      <c r="D27" s="41" t="s">
        <v>706</v>
      </c>
      <c r="E27" s="61" t="s">
        <v>710</v>
      </c>
      <c r="F27" s="46"/>
      <c r="G27" s="47"/>
      <c r="H27" s="46"/>
      <c r="I27" s="54" t="s">
        <v>747</v>
      </c>
      <c r="J27" s="46"/>
      <c r="K27" s="47"/>
      <c r="L27" s="41" t="s">
        <v>774</v>
      </c>
      <c r="M27" s="41" t="s">
        <v>782</v>
      </c>
      <c r="N27" s="41" t="s">
        <v>791</v>
      </c>
      <c r="O27" s="54" t="s">
        <v>798</v>
      </c>
      <c r="P27" s="56"/>
      <c r="Q27" s="46"/>
    </row>
    <row r="28" spans="1:17" ht="63.75">
      <c r="A28" s="45">
        <v>5</v>
      </c>
      <c r="B28" s="53" t="s">
        <v>458</v>
      </c>
      <c r="C28" s="39" t="s">
        <v>693</v>
      </c>
      <c r="D28" s="41" t="s">
        <v>706</v>
      </c>
      <c r="E28" s="61" t="s">
        <v>711</v>
      </c>
      <c r="F28" s="31"/>
      <c r="G28" s="29"/>
      <c r="H28" s="31"/>
      <c r="I28" s="59" t="s">
        <v>748</v>
      </c>
      <c r="J28" s="31"/>
      <c r="K28" s="29"/>
      <c r="L28" s="41" t="s">
        <v>775</v>
      </c>
      <c r="M28" s="41" t="s">
        <v>783</v>
      </c>
      <c r="N28" s="41" t="s">
        <v>792</v>
      </c>
      <c r="O28" s="721" t="s">
        <v>799</v>
      </c>
      <c r="P28" s="56"/>
      <c r="Q28" s="31"/>
    </row>
    <row r="29" spans="1:17" ht="38.25">
      <c r="A29" s="45">
        <v>6</v>
      </c>
      <c r="B29" s="53" t="s">
        <v>459</v>
      </c>
      <c r="C29" s="39" t="s">
        <v>694</v>
      </c>
      <c r="D29" s="24" t="s">
        <v>701</v>
      </c>
      <c r="E29" s="61" t="s">
        <v>712</v>
      </c>
      <c r="F29" s="51"/>
      <c r="G29" s="47"/>
      <c r="H29" s="51"/>
      <c r="I29" s="32" t="s">
        <v>749</v>
      </c>
      <c r="J29" s="51"/>
      <c r="K29" s="57"/>
      <c r="L29" s="21" t="s">
        <v>694</v>
      </c>
      <c r="M29" s="21" t="s">
        <v>784</v>
      </c>
      <c r="N29" s="21" t="s">
        <v>724</v>
      </c>
      <c r="O29" s="721" t="s">
        <v>800</v>
      </c>
      <c r="P29" s="56"/>
      <c r="Q29" s="51"/>
    </row>
    <row r="30" spans="1:17" ht="127.5">
      <c r="A30" s="45">
        <v>7</v>
      </c>
      <c r="B30" s="53" t="s">
        <v>465</v>
      </c>
      <c r="C30" s="39" t="s">
        <v>695</v>
      </c>
      <c r="D30" s="712" t="s">
        <v>695</v>
      </c>
      <c r="E30" s="61" t="s">
        <v>713</v>
      </c>
      <c r="F30" s="21"/>
      <c r="G30" s="32"/>
      <c r="H30" s="21"/>
      <c r="I30" s="716" t="s">
        <v>713</v>
      </c>
      <c r="J30" s="21"/>
      <c r="K30" s="60"/>
      <c r="L30" s="720" t="s">
        <v>695</v>
      </c>
      <c r="M30" s="720" t="s">
        <v>713</v>
      </c>
      <c r="N30" s="720" t="s">
        <v>695</v>
      </c>
      <c r="O30" s="721" t="s">
        <v>695</v>
      </c>
      <c r="P30" s="56"/>
      <c r="Q30" s="21"/>
    </row>
    <row r="31" spans="1:17" ht="51">
      <c r="A31" s="45">
        <v>8</v>
      </c>
      <c r="B31" s="53" t="s">
        <v>461</v>
      </c>
      <c r="C31" s="39" t="s">
        <v>696</v>
      </c>
      <c r="D31" s="19" t="s">
        <v>702</v>
      </c>
      <c r="E31" s="61" t="s">
        <v>694</v>
      </c>
      <c r="F31" s="21"/>
      <c r="G31" s="32"/>
      <c r="H31" s="21"/>
      <c r="I31" s="59" t="s">
        <v>750</v>
      </c>
      <c r="J31" s="21"/>
      <c r="K31" s="60"/>
      <c r="L31" s="21" t="s">
        <v>776</v>
      </c>
      <c r="M31" s="21" t="s">
        <v>785</v>
      </c>
      <c r="N31" s="21" t="s">
        <v>793</v>
      </c>
      <c r="O31" s="721" t="s">
        <v>801</v>
      </c>
      <c r="P31" s="56"/>
      <c r="Q31" s="21"/>
    </row>
    <row r="32" spans="1:17">
      <c r="A32" s="58"/>
      <c r="B32" s="710" t="s">
        <v>687</v>
      </c>
      <c r="C32" s="39" t="s">
        <v>697</v>
      </c>
      <c r="D32" s="19" t="s">
        <v>703</v>
      </c>
      <c r="E32" s="61" t="s">
        <v>714</v>
      </c>
      <c r="F32" s="21"/>
      <c r="G32" s="61"/>
      <c r="H32" s="21"/>
      <c r="I32" s="59" t="s">
        <v>751</v>
      </c>
      <c r="J32" s="21"/>
      <c r="K32" s="60"/>
      <c r="L32" s="21" t="s">
        <v>777</v>
      </c>
      <c r="M32" s="21" t="s">
        <v>786</v>
      </c>
      <c r="N32" s="21" t="s">
        <v>714</v>
      </c>
      <c r="O32" s="721" t="s">
        <v>727</v>
      </c>
      <c r="P32" s="56"/>
      <c r="Q32" s="21"/>
    </row>
    <row r="33" spans="1:17">
      <c r="A33" s="58"/>
      <c r="B33" s="710" t="s">
        <v>688</v>
      </c>
      <c r="C33" s="39" t="s">
        <v>698</v>
      </c>
      <c r="D33" s="19" t="s">
        <v>704</v>
      </c>
      <c r="E33" s="61" t="s">
        <v>715</v>
      </c>
      <c r="F33" s="37"/>
      <c r="G33" s="62"/>
      <c r="H33" s="37"/>
      <c r="I33" s="59" t="s">
        <v>752</v>
      </c>
      <c r="J33" s="37"/>
      <c r="K33" s="63"/>
      <c r="L33" s="21" t="s">
        <v>778</v>
      </c>
      <c r="M33" s="21" t="s">
        <v>787</v>
      </c>
      <c r="N33" s="21" t="s">
        <v>794</v>
      </c>
      <c r="O33" s="721" t="s">
        <v>802</v>
      </c>
      <c r="P33" s="56"/>
      <c r="Q33" s="37"/>
    </row>
    <row r="34" spans="1:17">
      <c r="A34" s="11"/>
      <c r="B34" s="710" t="s">
        <v>689</v>
      </c>
      <c r="C34" s="711">
        <v>17472157.800000001</v>
      </c>
      <c r="D34" s="36">
        <v>17472157.800000001</v>
      </c>
      <c r="E34" s="36">
        <v>17472157.800000001</v>
      </c>
      <c r="F34" s="73"/>
      <c r="G34" s="65"/>
      <c r="H34" s="65"/>
      <c r="I34" s="62">
        <v>17472157.800000001</v>
      </c>
      <c r="J34" s="65"/>
      <c r="K34" s="65"/>
      <c r="L34" s="37">
        <v>17472157.800000001</v>
      </c>
      <c r="M34" s="37">
        <v>17472157.800000001</v>
      </c>
      <c r="N34" s="37">
        <v>17472157.800000001</v>
      </c>
      <c r="O34" s="722">
        <v>17472157.800000001</v>
      </c>
      <c r="P34" s="8"/>
      <c r="Q34" s="8"/>
    </row>
    <row r="35" spans="1:17">
      <c r="B35" s="710" t="s">
        <v>690</v>
      </c>
      <c r="C35" s="39" t="s">
        <v>699</v>
      </c>
      <c r="D35" s="39" t="s">
        <v>707</v>
      </c>
      <c r="E35" s="61" t="s">
        <v>716</v>
      </c>
      <c r="I35" s="717" t="s">
        <v>753</v>
      </c>
      <c r="L35" s="41" t="s">
        <v>779</v>
      </c>
      <c r="M35" s="41" t="s">
        <v>788</v>
      </c>
      <c r="N35" s="41" t="s">
        <v>795</v>
      </c>
      <c r="O35" s="721" t="s">
        <v>803</v>
      </c>
    </row>
  </sheetData>
  <sheetProtection password="F30D" sheet="1" objects="1" scenarios="1" selectLockedCells="1" selectUnlockedCells="1"/>
  <mergeCells count="1">
    <mergeCell ref="B1:Q1"/>
  </mergeCells>
  <printOptions horizontalCentered="1"/>
  <pageMargins left="0.39370078740157483" right="0.19685039370078741" top="0.39370078740157483" bottom="0.39370078740157483" header="0.31496062992125984" footer="0.31496062992125984"/>
  <pageSetup scale="56" orientation="portrait" horizontalDpi="300" verticalDpi="300" r:id="rId1"/>
  <rowBreaks count="1" manualBreakCount="1">
    <brk id="2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Z338"/>
  <sheetViews>
    <sheetView topLeftCell="F1" zoomScale="60" zoomScaleNormal="60" workbookViewId="0">
      <selection activeCell="O6" sqref="O6"/>
    </sheetView>
  </sheetViews>
  <sheetFormatPr baseColWidth="10" defaultColWidth="11.42578125" defaultRowHeight="15"/>
  <cols>
    <col min="1" max="1" width="20.28515625" style="139" customWidth="1"/>
    <col min="2" max="2" width="6.85546875" style="139" bestFit="1" customWidth="1"/>
    <col min="3" max="3" width="27.85546875" style="126" customWidth="1"/>
    <col min="4" max="4" width="17" style="126" customWidth="1"/>
    <col min="5" max="5" width="41.28515625" style="143" customWidth="1"/>
    <col min="6" max="6" width="29.42578125" style="144" customWidth="1"/>
    <col min="7" max="7" width="16.7109375" style="144" customWidth="1"/>
    <col min="8" max="9" width="16.7109375" style="126" customWidth="1"/>
    <col min="10" max="10" width="18.42578125" style="126" bestFit="1" customWidth="1"/>
    <col min="11" max="11" width="33.28515625" style="126" customWidth="1"/>
    <col min="12" max="12" width="22.7109375" style="126" customWidth="1"/>
    <col min="13" max="13" width="25" style="126" customWidth="1"/>
    <col min="14" max="14" width="25.42578125" style="126" customWidth="1"/>
    <col min="15" max="15" width="25.5703125" style="126" customWidth="1"/>
    <col min="16" max="16" width="64.42578125" style="126" customWidth="1"/>
    <col min="17" max="17" width="32.28515625" style="126" customWidth="1"/>
    <col min="18" max="18" width="24.42578125" style="126" customWidth="1"/>
    <col min="19" max="19" width="20.85546875" style="126" customWidth="1"/>
    <col min="20" max="20" width="29.7109375" style="126" customWidth="1"/>
    <col min="21" max="22" width="11.42578125" style="126"/>
    <col min="23" max="23" width="11.42578125" style="152"/>
    <col min="24" max="24" width="35.5703125" style="152" customWidth="1"/>
    <col min="25" max="25" width="21.85546875" style="152" customWidth="1"/>
    <col min="26" max="26" width="32.42578125" style="152" customWidth="1"/>
    <col min="27" max="16384" width="11.42578125" style="126"/>
  </cols>
  <sheetData>
    <row r="1" spans="1:26" ht="23.25">
      <c r="A1" s="818" t="s">
        <v>93</v>
      </c>
      <c r="B1" s="818"/>
      <c r="C1" s="818"/>
      <c r="D1" s="818"/>
      <c r="E1" s="818"/>
      <c r="F1" s="818"/>
      <c r="G1" s="818"/>
      <c r="H1" s="818"/>
      <c r="I1" s="818"/>
      <c r="J1" s="818"/>
      <c r="K1" s="818"/>
      <c r="W1" s="126"/>
      <c r="X1" s="126"/>
      <c r="Y1" s="126"/>
      <c r="Z1" s="126"/>
    </row>
    <row r="2" spans="1:26" s="129" customFormat="1" ht="12.75" customHeight="1">
      <c r="A2" s="127"/>
      <c r="B2" s="127"/>
      <c r="C2" s="128"/>
      <c r="D2" s="128"/>
      <c r="E2" s="128"/>
      <c r="F2" s="128"/>
      <c r="G2" s="128"/>
      <c r="H2" s="128"/>
      <c r="I2" s="126"/>
      <c r="J2" s="126"/>
      <c r="K2" s="126"/>
      <c r="L2" s="126"/>
      <c r="M2" s="126"/>
    </row>
    <row r="3" spans="1:26" s="129" customFormat="1" ht="200.1" customHeight="1">
      <c r="A3" s="819" t="s">
        <v>466</v>
      </c>
      <c r="B3" s="819"/>
      <c r="C3" s="819"/>
      <c r="D3" s="819"/>
      <c r="E3" s="819"/>
      <c r="F3" s="819"/>
      <c r="G3" s="819"/>
      <c r="H3" s="819"/>
      <c r="I3" s="819"/>
      <c r="J3" s="819"/>
      <c r="K3" s="819"/>
      <c r="L3" s="126"/>
      <c r="M3" s="126"/>
    </row>
    <row r="4" spans="1:26" s="129" customFormat="1" ht="12.75" customHeight="1">
      <c r="A4" s="820"/>
      <c r="B4" s="820"/>
      <c r="C4" s="820"/>
      <c r="D4" s="820"/>
      <c r="E4" s="820"/>
      <c r="F4" s="820"/>
      <c r="G4" s="820"/>
      <c r="H4" s="820"/>
      <c r="I4" s="820"/>
      <c r="J4" s="126"/>
      <c r="K4" s="126"/>
      <c r="L4" s="126"/>
      <c r="M4" s="126"/>
      <c r="N4" s="126"/>
    </row>
    <row r="5" spans="1:26" s="129" customFormat="1" ht="30.75" customHeight="1">
      <c r="A5" s="821" t="s">
        <v>95</v>
      </c>
      <c r="B5" s="822"/>
      <c r="C5" s="130" t="s">
        <v>96</v>
      </c>
      <c r="G5" s="823" t="s">
        <v>35</v>
      </c>
      <c r="H5" s="823"/>
      <c r="I5" s="824" t="s">
        <v>0</v>
      </c>
      <c r="J5" s="824"/>
      <c r="K5" s="131" t="s">
        <v>1</v>
      </c>
      <c r="L5" s="126"/>
      <c r="M5" s="132"/>
      <c r="N5" s="132"/>
      <c r="O5" s="132"/>
    </row>
    <row r="6" spans="1:26" s="129" customFormat="1" ht="48" customHeight="1">
      <c r="A6" s="825">
        <v>828116</v>
      </c>
      <c r="B6" s="826"/>
      <c r="C6" s="6">
        <v>2</v>
      </c>
      <c r="G6" s="823"/>
      <c r="H6" s="823"/>
      <c r="I6" s="827">
        <v>174721578</v>
      </c>
      <c r="J6" s="827"/>
      <c r="K6" s="133">
        <f>+ROUND(I6/$A$6,0)</f>
        <v>211</v>
      </c>
      <c r="L6" s="126"/>
      <c r="M6" s="132"/>
      <c r="N6" s="132"/>
      <c r="O6" s="132"/>
    </row>
    <row r="7" spans="1:26" s="129" customFormat="1" ht="12.75" customHeight="1">
      <c r="A7" s="134"/>
      <c r="B7" s="134"/>
      <c r="C7" s="135"/>
      <c r="D7" s="136"/>
      <c r="E7" s="137"/>
      <c r="F7" s="126"/>
      <c r="G7" s="126"/>
      <c r="H7" s="126"/>
      <c r="I7" s="138"/>
      <c r="J7" s="126"/>
      <c r="K7" s="126"/>
      <c r="L7" s="126"/>
      <c r="M7" s="126"/>
    </row>
    <row r="8" spans="1:26">
      <c r="W8" s="126"/>
      <c r="X8" s="126"/>
      <c r="Y8" s="126"/>
      <c r="Z8" s="126"/>
    </row>
    <row r="9" spans="1:26">
      <c r="W9" s="126"/>
      <c r="X9" s="126"/>
      <c r="Y9" s="126"/>
      <c r="Z9" s="126"/>
    </row>
    <row r="10" spans="1:26" ht="36" customHeight="1">
      <c r="B10" s="145">
        <v>1</v>
      </c>
      <c r="C10" s="807" t="s">
        <v>145</v>
      </c>
      <c r="D10" s="808"/>
      <c r="E10" s="809"/>
      <c r="F10" s="810" t="str">
        <f>IFERROR(VLOOKUP(B10,'1_ENTREGA'!$A$7:$B$21,2,FALSE)," ")</f>
        <v>ENECON S.A.S.</v>
      </c>
      <c r="G10" s="811"/>
      <c r="H10" s="811"/>
      <c r="I10" s="811"/>
      <c r="J10" s="811"/>
      <c r="K10" s="811"/>
      <c r="L10" s="811"/>
      <c r="M10" s="811"/>
      <c r="N10" s="811"/>
      <c r="O10" s="812"/>
      <c r="P10" s="813" t="s">
        <v>685</v>
      </c>
      <c r="Q10" s="814"/>
      <c r="R10" s="815"/>
      <c r="S10" s="83">
        <f>5-(INT(COUNTBLANK(C13:C27))-8)</f>
        <v>1</v>
      </c>
      <c r="T10" s="84"/>
      <c r="W10" s="750" t="s">
        <v>525</v>
      </c>
      <c r="X10" s="751"/>
      <c r="Y10" s="752"/>
      <c r="Z10" s="140" t="s">
        <v>526</v>
      </c>
    </row>
    <row r="11" spans="1:26" s="91" customFormat="1" ht="30" customHeight="1">
      <c r="B11" s="816" t="s">
        <v>62</v>
      </c>
      <c r="C11" s="799" t="s">
        <v>17</v>
      </c>
      <c r="D11" s="799" t="s">
        <v>18</v>
      </c>
      <c r="E11" s="799" t="s">
        <v>19</v>
      </c>
      <c r="F11" s="799" t="s">
        <v>20</v>
      </c>
      <c r="G11" s="799" t="s">
        <v>21</v>
      </c>
      <c r="H11" s="799" t="s">
        <v>22</v>
      </c>
      <c r="I11" s="799" t="s">
        <v>23</v>
      </c>
      <c r="J11" s="801" t="s">
        <v>77</v>
      </c>
      <c r="K11" s="802"/>
      <c r="L11" s="802"/>
      <c r="M11" s="803"/>
      <c r="N11" s="799" t="s">
        <v>146</v>
      </c>
      <c r="O11" s="799" t="s">
        <v>147</v>
      </c>
      <c r="P11" s="86" t="s">
        <v>148</v>
      </c>
      <c r="Q11" s="86"/>
      <c r="R11" s="799" t="s">
        <v>149</v>
      </c>
      <c r="S11" s="799" t="s">
        <v>150</v>
      </c>
      <c r="T11" s="92"/>
      <c r="U11" s="92"/>
      <c r="V11" s="92"/>
      <c r="W11" s="141">
        <v>1</v>
      </c>
      <c r="X11" s="142" t="str">
        <f>'1_ENTREGA'!$B$7</f>
        <v>ENECON S.A.S.</v>
      </c>
      <c r="Y11" s="142" t="s">
        <v>503</v>
      </c>
      <c r="Z11" s="108" t="str">
        <f>IF(T28="CUMPLE","H","NH")</f>
        <v>H</v>
      </c>
    </row>
    <row r="12" spans="1:26" s="91" customFormat="1" ht="90.75" customHeight="1">
      <c r="B12" s="817"/>
      <c r="C12" s="800"/>
      <c r="D12" s="800"/>
      <c r="E12" s="800"/>
      <c r="F12" s="800"/>
      <c r="G12" s="800"/>
      <c r="H12" s="800"/>
      <c r="I12" s="800"/>
      <c r="J12" s="804" t="s">
        <v>152</v>
      </c>
      <c r="K12" s="805"/>
      <c r="L12" s="805"/>
      <c r="M12" s="806"/>
      <c r="N12" s="800"/>
      <c r="O12" s="800"/>
      <c r="P12" s="85" t="s">
        <v>15</v>
      </c>
      <c r="Q12" s="85" t="s">
        <v>151</v>
      </c>
      <c r="R12" s="800"/>
      <c r="S12" s="800"/>
      <c r="T12" s="93"/>
      <c r="U12" s="92"/>
      <c r="V12" s="92"/>
      <c r="W12" s="141">
        <v>2</v>
      </c>
      <c r="X12" s="142" t="str">
        <f>'1_ENTREGA'!$B$8</f>
        <v>KA S.A.</v>
      </c>
      <c r="Y12" s="142" t="s">
        <v>504</v>
      </c>
      <c r="Z12" s="108" t="str">
        <f>IF(T50="CUMPLE","H","NH")</f>
        <v>H</v>
      </c>
    </row>
    <row r="13" spans="1:26" s="87" customFormat="1" ht="24.95" customHeight="1">
      <c r="A13" s="94"/>
      <c r="B13" s="753">
        <v>1</v>
      </c>
      <c r="C13" s="756">
        <v>1</v>
      </c>
      <c r="D13" s="756" t="s">
        <v>585</v>
      </c>
      <c r="E13" s="756">
        <v>7703030100259570</v>
      </c>
      <c r="F13" s="756" t="s">
        <v>586</v>
      </c>
      <c r="G13" s="759">
        <v>4554.76</v>
      </c>
      <c r="H13" s="762" t="s">
        <v>141</v>
      </c>
      <c r="I13" s="765">
        <v>1</v>
      </c>
      <c r="J13" s="146" t="s">
        <v>588</v>
      </c>
      <c r="K13" s="88">
        <v>721015</v>
      </c>
      <c r="L13" s="146" t="s">
        <v>588</v>
      </c>
      <c r="M13" s="88">
        <v>721511</v>
      </c>
      <c r="N13" s="771" t="s">
        <v>589</v>
      </c>
      <c r="O13" s="771" t="s">
        <v>590</v>
      </c>
      <c r="P13" s="774"/>
      <c r="Q13" s="777" t="s">
        <v>591</v>
      </c>
      <c r="R13" s="777" t="s">
        <v>595</v>
      </c>
      <c r="S13" s="790">
        <f>(IF(COUNTIF(J13:J15,"CUMPLE")+COUNTIF(L13:L15,"CUMPLE")&gt;=1,(G13*I13),0))*(IF(N13="PRESENTÓ CERTIFICADO",1,0))*(IF(O13="ACORDE A ITEM 5.2.1 (T.R.)",1,0) )*( IF(OR(Q13="SIN OBSERVACIÓN", Q13="REQUERIMIENTOS SUBSANADOS"),1,0))*(IF(OR(R13="NINGUNO", R13="CUMPLEN CON LO SOLICITADO"),1,0))</f>
        <v>4554.76</v>
      </c>
      <c r="W13" s="141">
        <v>3</v>
      </c>
      <c r="X13" s="142" t="str">
        <f>'1_ENTREGA'!$B$9</f>
        <v>GRAN CONSTRUCTORA S.A.S.</v>
      </c>
      <c r="Y13" s="142" t="s">
        <v>505</v>
      </c>
      <c r="Z13" s="108" t="str">
        <f>IF(T72="CUMPLE","H","NH")</f>
        <v>H</v>
      </c>
    </row>
    <row r="14" spans="1:26" s="87" customFormat="1" ht="24.95" customHeight="1">
      <c r="A14" s="94"/>
      <c r="B14" s="754"/>
      <c r="C14" s="757" t="s">
        <v>587</v>
      </c>
      <c r="D14" s="757" t="s">
        <v>585</v>
      </c>
      <c r="E14" s="757">
        <v>7703030100259570</v>
      </c>
      <c r="F14" s="757" t="s">
        <v>586</v>
      </c>
      <c r="G14" s="760"/>
      <c r="H14" s="763"/>
      <c r="I14" s="766"/>
      <c r="J14" s="146" t="s">
        <v>588</v>
      </c>
      <c r="K14" s="88">
        <v>721211</v>
      </c>
      <c r="L14" s="146" t="s">
        <v>588</v>
      </c>
      <c r="M14" s="88">
        <v>831015</v>
      </c>
      <c r="N14" s="772"/>
      <c r="O14" s="772"/>
      <c r="P14" s="775"/>
      <c r="Q14" s="778"/>
      <c r="R14" s="778"/>
      <c r="S14" s="791"/>
      <c r="W14" s="141">
        <v>4</v>
      </c>
      <c r="X14" s="142" t="str">
        <f>'1_ENTREGA'!$B$10</f>
        <v>LUIS CARLOS PARRA VELASQUEZ</v>
      </c>
      <c r="Y14" s="142" t="s">
        <v>506</v>
      </c>
      <c r="Z14" s="108" t="str">
        <f>IF(T94="CUMPLE","H","NH")</f>
        <v>H</v>
      </c>
    </row>
    <row r="15" spans="1:26" s="87" customFormat="1" ht="24.95" customHeight="1">
      <c r="A15" s="94"/>
      <c r="B15" s="755"/>
      <c r="C15" s="758" t="s">
        <v>587</v>
      </c>
      <c r="D15" s="758" t="s">
        <v>585</v>
      </c>
      <c r="E15" s="758">
        <v>7703030100259570</v>
      </c>
      <c r="F15" s="758" t="s">
        <v>586</v>
      </c>
      <c r="G15" s="761"/>
      <c r="H15" s="764"/>
      <c r="I15" s="767"/>
      <c r="J15" s="146" t="s">
        <v>588</v>
      </c>
      <c r="K15" s="88">
        <v>721214</v>
      </c>
      <c r="L15" s="146" t="s">
        <v>600</v>
      </c>
      <c r="M15" s="88">
        <v>951219</v>
      </c>
      <c r="N15" s="773"/>
      <c r="O15" s="773"/>
      <c r="P15" s="776"/>
      <c r="Q15" s="779"/>
      <c r="R15" s="779"/>
      <c r="S15" s="792"/>
      <c r="W15" s="141">
        <v>5</v>
      </c>
      <c r="X15" s="142" t="str">
        <f>'1_ENTREGA'!$B$11</f>
        <v>ALCIDEZ CLAVIJO MORENO</v>
      </c>
      <c r="Y15" s="142" t="s">
        <v>507</v>
      </c>
      <c r="Z15" s="108" t="str">
        <f>IF(T116="CUMPLE","H","NH")</f>
        <v>H</v>
      </c>
    </row>
    <row r="16" spans="1:26" s="87" customFormat="1" ht="24.95" customHeight="1">
      <c r="A16" s="94"/>
      <c r="B16" s="753">
        <v>2</v>
      </c>
      <c r="C16" s="793"/>
      <c r="D16" s="793"/>
      <c r="E16" s="793"/>
      <c r="F16" s="793"/>
      <c r="G16" s="796"/>
      <c r="H16" s="762"/>
      <c r="I16" s="768"/>
      <c r="J16" s="146"/>
      <c r="K16" s="95">
        <v>721015</v>
      </c>
      <c r="L16" s="146"/>
      <c r="M16" s="95">
        <v>721511</v>
      </c>
      <c r="N16" s="771"/>
      <c r="O16" s="771"/>
      <c r="P16" s="774"/>
      <c r="Q16" s="777"/>
      <c r="R16" s="777"/>
      <c r="S16" s="790">
        <f>(IF(COUNTIF(J16:J18,"CUMPLE")+COUNTIF(L16:L18,"CUMPLE")&gt;=1,(G16*I16),0))*(IF(N16="PRESENTÓ CERTIFICADO",1,0))*(IF(O16="ACORDE A ITEM 5.2.1 (T.R.)",1,0) )*( IF(OR(Q16="SIN OBSERVACIÓN", Q16="REQUERIMIENTOS SUBSANADOS"),1,0))*(IF(OR(R16="NINGUNO", R16="CUMPLEN CON LO SOLICITADO"),1,0))</f>
        <v>0</v>
      </c>
      <c r="W16" s="141">
        <v>6</v>
      </c>
      <c r="X16" s="142" t="str">
        <f>'1_ENTREGA'!$B$12</f>
        <v>GUSTAVO ADOLFO CARMONA ALARCON</v>
      </c>
      <c r="Y16" s="142" t="s">
        <v>508</v>
      </c>
      <c r="Z16" s="108" t="str">
        <f>IF(T138="CUMPLE","H","NH")</f>
        <v>H</v>
      </c>
    </row>
    <row r="17" spans="1:26" s="87" customFormat="1" ht="24.95" customHeight="1">
      <c r="A17" s="94"/>
      <c r="B17" s="754"/>
      <c r="C17" s="794"/>
      <c r="D17" s="794"/>
      <c r="E17" s="794"/>
      <c r="F17" s="794"/>
      <c r="G17" s="797"/>
      <c r="H17" s="763"/>
      <c r="I17" s="769"/>
      <c r="J17" s="146"/>
      <c r="K17" s="95">
        <v>721211</v>
      </c>
      <c r="L17" s="146"/>
      <c r="M17" s="95">
        <v>831015</v>
      </c>
      <c r="N17" s="772"/>
      <c r="O17" s="772"/>
      <c r="P17" s="775"/>
      <c r="Q17" s="778"/>
      <c r="R17" s="778"/>
      <c r="S17" s="791"/>
      <c r="W17" s="141">
        <v>7</v>
      </c>
      <c r="X17" s="142" t="str">
        <f>'1_ENTREGA'!$B$13</f>
        <v>ACEROS Y CONCRETOS S.A.S</v>
      </c>
      <c r="Y17" s="142" t="s">
        <v>509</v>
      </c>
      <c r="Z17" s="108" t="str">
        <f>IF(T160="CUMPLE","H","NH")</f>
        <v>H</v>
      </c>
    </row>
    <row r="18" spans="1:26" s="87" customFormat="1" ht="24.95" customHeight="1">
      <c r="A18" s="94"/>
      <c r="B18" s="755"/>
      <c r="C18" s="795"/>
      <c r="D18" s="795"/>
      <c r="E18" s="795"/>
      <c r="F18" s="795"/>
      <c r="G18" s="798"/>
      <c r="H18" s="764"/>
      <c r="I18" s="770"/>
      <c r="J18" s="146"/>
      <c r="K18" s="95">
        <v>721214</v>
      </c>
      <c r="L18" s="146"/>
      <c r="M18" s="95">
        <v>951219</v>
      </c>
      <c r="N18" s="773"/>
      <c r="O18" s="773"/>
      <c r="P18" s="776"/>
      <c r="Q18" s="779"/>
      <c r="R18" s="779"/>
      <c r="S18" s="792"/>
      <c r="W18" s="141">
        <v>8</v>
      </c>
      <c r="X18" s="142" t="str">
        <f>'1_ENTREGA'!$B$14</f>
        <v>JORGE FERNANDO PRIETO MUÑOZ</v>
      </c>
      <c r="Y18" s="142" t="s">
        <v>510</v>
      </c>
      <c r="Z18" s="108" t="str">
        <f>IF(T182="CUMPLE","H","NH")</f>
        <v>H</v>
      </c>
    </row>
    <row r="19" spans="1:26" s="87" customFormat="1" ht="24.95" customHeight="1">
      <c r="A19" s="94"/>
      <c r="B19" s="753">
        <v>3</v>
      </c>
      <c r="C19" s="756"/>
      <c r="D19" s="756"/>
      <c r="E19" s="756"/>
      <c r="F19" s="756"/>
      <c r="G19" s="759"/>
      <c r="H19" s="762"/>
      <c r="I19" s="765"/>
      <c r="J19" s="146"/>
      <c r="K19" s="88">
        <v>721015</v>
      </c>
      <c r="L19" s="146"/>
      <c r="M19" s="88">
        <v>721511</v>
      </c>
      <c r="N19" s="771"/>
      <c r="O19" s="771"/>
      <c r="P19" s="774"/>
      <c r="Q19" s="777"/>
      <c r="R19" s="777"/>
      <c r="S19" s="790">
        <f>(IF(COUNTIF(J19:J21,"CUMPLE")+COUNTIF(L19:L21,"CUMPLE")&gt;=1,(G19*I19),0))*(IF(N19="PRESENTÓ CERTIFICADO",1,0))*(IF(O19="ACORDE A ITEM 5.2.1 (T.R.)",1,0) )*( IF(OR(Q19="SIN OBSERVACIÓN", Q19="REQUERIMIENTOS SUBSANADOS"),1,0))*(IF(OR(R19="NINGUNO", R19="CUMPLEN CON LO SOLICITADO"),1,0))</f>
        <v>0</v>
      </c>
      <c r="W19" s="141">
        <v>9</v>
      </c>
      <c r="X19" s="142" t="str">
        <f>'1_ENTREGA'!$B$15</f>
        <v>OSCAR ADOLFO DIAZ YEPES</v>
      </c>
      <c r="Y19" s="142" t="s">
        <v>511</v>
      </c>
      <c r="Z19" s="108" t="str">
        <f>IF(T204="CUMPLE","H","NH")</f>
        <v>H</v>
      </c>
    </row>
    <row r="20" spans="1:26" s="87" customFormat="1" ht="24.95" customHeight="1">
      <c r="A20" s="94"/>
      <c r="B20" s="754"/>
      <c r="C20" s="757"/>
      <c r="D20" s="757"/>
      <c r="E20" s="757"/>
      <c r="F20" s="757"/>
      <c r="G20" s="760"/>
      <c r="H20" s="763"/>
      <c r="I20" s="766"/>
      <c r="J20" s="146"/>
      <c r="K20" s="88">
        <v>721211</v>
      </c>
      <c r="L20" s="146"/>
      <c r="M20" s="88">
        <v>831015</v>
      </c>
      <c r="N20" s="772"/>
      <c r="O20" s="772"/>
      <c r="P20" s="775"/>
      <c r="Q20" s="778"/>
      <c r="R20" s="778"/>
      <c r="S20" s="791"/>
      <c r="W20" s="141">
        <v>10</v>
      </c>
      <c r="X20" s="142" t="str">
        <f>'1_ENTREGA'!$B$16</f>
        <v>CONCIVE S.A.S.</v>
      </c>
      <c r="Y20" s="142" t="s">
        <v>512</v>
      </c>
      <c r="Z20" s="108" t="str">
        <f>IF(T226="CUMPLE","H","NH")</f>
        <v>H</v>
      </c>
    </row>
    <row r="21" spans="1:26" s="87" customFormat="1" ht="24.95" customHeight="1">
      <c r="A21" s="94"/>
      <c r="B21" s="755"/>
      <c r="C21" s="758"/>
      <c r="D21" s="758"/>
      <c r="E21" s="758"/>
      <c r="F21" s="758"/>
      <c r="G21" s="761"/>
      <c r="H21" s="764"/>
      <c r="I21" s="767"/>
      <c r="J21" s="146"/>
      <c r="K21" s="88">
        <v>721214</v>
      </c>
      <c r="L21" s="146"/>
      <c r="M21" s="88">
        <v>951219</v>
      </c>
      <c r="N21" s="773"/>
      <c r="O21" s="773"/>
      <c r="P21" s="776"/>
      <c r="Q21" s="779"/>
      <c r="R21" s="779"/>
      <c r="S21" s="792"/>
      <c r="W21" s="141">
        <v>11</v>
      </c>
      <c r="X21" s="142" t="str">
        <f>'1_ENTREGA'!$B$17</f>
        <v>CONSTRUCON CONSULTORIA Y CONSTRUCCIÓN S.A.S.</v>
      </c>
      <c r="Y21" s="142" t="s">
        <v>513</v>
      </c>
      <c r="Z21" s="108" t="str">
        <f>IF(T248="CUMPLE","H","NH")</f>
        <v>H</v>
      </c>
    </row>
    <row r="22" spans="1:26" s="87" customFormat="1" ht="24.95" customHeight="1">
      <c r="A22" s="94"/>
      <c r="B22" s="753">
        <v>4</v>
      </c>
      <c r="C22" s="793"/>
      <c r="D22" s="793"/>
      <c r="E22" s="793"/>
      <c r="F22" s="793"/>
      <c r="G22" s="796"/>
      <c r="H22" s="762"/>
      <c r="I22" s="768"/>
      <c r="J22" s="146"/>
      <c r="K22" s="95">
        <v>721015</v>
      </c>
      <c r="L22" s="146"/>
      <c r="M22" s="95">
        <v>721511</v>
      </c>
      <c r="N22" s="771"/>
      <c r="O22" s="771"/>
      <c r="P22" s="774"/>
      <c r="Q22" s="777"/>
      <c r="R22" s="777"/>
      <c r="S22" s="790">
        <f>(IF(COUNTIF(J22:J24,"CUMPLE")+COUNTIF(L22:L24,"CUMPLE")&gt;=1,(G22*I22),0))*(IF(N22="PRESENTÓ CERTIFICADO",1,0))*(IF(O22="ACORDE A ITEM 5.2.1 (T.R.)",1,0) )*( IF(OR(Q22="SIN OBSERVACIÓN", Q22="REQUERIMIENTOS SUBSANADOS"),1,0))*(IF(OR(R22="NINGUNO", R22="CUMPLEN CON LO SOLICITADO"),1,0))</f>
        <v>0</v>
      </c>
      <c r="W22" s="141">
        <v>12</v>
      </c>
      <c r="X22" s="142" t="str">
        <f>'1_ENTREGA'!$B$18</f>
        <v>ARGES INGENIEROS S.A.S.</v>
      </c>
      <c r="Y22" s="142" t="s">
        <v>514</v>
      </c>
      <c r="Z22" s="108" t="str">
        <f>IF(T270="CUMPLE","H","NH")</f>
        <v>H</v>
      </c>
    </row>
    <row r="23" spans="1:26" s="87" customFormat="1" ht="24.95" customHeight="1">
      <c r="A23" s="94"/>
      <c r="B23" s="754"/>
      <c r="C23" s="794"/>
      <c r="D23" s="794"/>
      <c r="E23" s="794"/>
      <c r="F23" s="794"/>
      <c r="G23" s="797"/>
      <c r="H23" s="763"/>
      <c r="I23" s="769"/>
      <c r="J23" s="146"/>
      <c r="K23" s="95">
        <v>721211</v>
      </c>
      <c r="L23" s="146"/>
      <c r="M23" s="95">
        <v>831015</v>
      </c>
      <c r="N23" s="772"/>
      <c r="O23" s="772"/>
      <c r="P23" s="775"/>
      <c r="Q23" s="778"/>
      <c r="R23" s="778"/>
      <c r="S23" s="791"/>
      <c r="W23" s="141">
        <v>13</v>
      </c>
      <c r="X23" s="142" t="str">
        <f>'1_ENTREGA'!$B$19</f>
        <v>BETEL INGENIEROS S.A.S.</v>
      </c>
      <c r="Y23" s="142" t="s">
        <v>515</v>
      </c>
      <c r="Z23" s="108" t="str">
        <f>IF(T292="CUMPLE","H","NH")</f>
        <v>H</v>
      </c>
    </row>
    <row r="24" spans="1:26" s="87" customFormat="1" ht="24.95" customHeight="1">
      <c r="A24" s="94"/>
      <c r="B24" s="755"/>
      <c r="C24" s="795"/>
      <c r="D24" s="795"/>
      <c r="E24" s="795"/>
      <c r="F24" s="795"/>
      <c r="G24" s="798"/>
      <c r="H24" s="764"/>
      <c r="I24" s="770"/>
      <c r="J24" s="146"/>
      <c r="K24" s="95">
        <v>721214</v>
      </c>
      <c r="L24" s="146"/>
      <c r="M24" s="95">
        <v>951219</v>
      </c>
      <c r="N24" s="773"/>
      <c r="O24" s="773"/>
      <c r="P24" s="776"/>
      <c r="Q24" s="779"/>
      <c r="R24" s="779"/>
      <c r="S24" s="792"/>
      <c r="W24" s="141">
        <v>14</v>
      </c>
      <c r="X24" s="142" t="str">
        <f>'1_ENTREGA'!$B$20</f>
        <v>ANDRÉS ENRIQUE VASQUEZ GAVIRIA</v>
      </c>
      <c r="Y24" s="142" t="s">
        <v>516</v>
      </c>
      <c r="Z24" s="108" t="str">
        <f>IF(T314="CUMPLE","H","NH")</f>
        <v>H</v>
      </c>
    </row>
    <row r="25" spans="1:26" s="87" customFormat="1" ht="24.95" customHeight="1">
      <c r="A25" s="94"/>
      <c r="B25" s="753">
        <v>5</v>
      </c>
      <c r="C25" s="756"/>
      <c r="D25" s="756"/>
      <c r="E25" s="756"/>
      <c r="F25" s="756"/>
      <c r="G25" s="759"/>
      <c r="H25" s="762"/>
      <c r="I25" s="765"/>
      <c r="J25" s="146"/>
      <c r="K25" s="88">
        <v>721015</v>
      </c>
      <c r="L25" s="146"/>
      <c r="M25" s="88">
        <v>721511</v>
      </c>
      <c r="N25" s="771"/>
      <c r="O25" s="771"/>
      <c r="P25" s="774"/>
      <c r="Q25" s="777"/>
      <c r="R25" s="777"/>
      <c r="S25" s="790">
        <f>(IF(COUNTIF(J25:J27,"CUMPLE")+COUNTIF(L25:L27,"CUMPLE")&gt;=1,(G25*I25),0))*(IF(N25="PRESENTÓ CERTIFICADO",1,0))*(IF(O25="ACORDE A ITEM 5.2.1 (T.R.)",1,0) )*( IF(OR(Q25="SIN OBSERVACIÓN", Q25="REQUERIMIENTOS SUBSANADOS"),1,0))*(IF(OR(R25="NINGUNO", R25="CUMPLEN CON LO SOLICITADO"),1,0))</f>
        <v>0</v>
      </c>
      <c r="W25" s="141">
        <v>15</v>
      </c>
      <c r="X25" s="142" t="str">
        <f>'1_ENTREGA'!$B$21</f>
        <v>LINA MARCELA ALFONSO NARANJO</v>
      </c>
      <c r="Y25" s="142" t="s">
        <v>517</v>
      </c>
      <c r="Z25" s="108" t="str">
        <f>IF(T336="CUMPLE","H","NH")</f>
        <v>H</v>
      </c>
    </row>
    <row r="26" spans="1:26" s="87" customFormat="1" ht="24.95" customHeight="1">
      <c r="A26" s="94"/>
      <c r="B26" s="754"/>
      <c r="C26" s="757"/>
      <c r="D26" s="757"/>
      <c r="E26" s="757"/>
      <c r="F26" s="757"/>
      <c r="G26" s="760"/>
      <c r="H26" s="763"/>
      <c r="I26" s="766"/>
      <c r="J26" s="146"/>
      <c r="K26" s="88">
        <v>721211</v>
      </c>
      <c r="L26" s="146"/>
      <c r="M26" s="88">
        <v>831015</v>
      </c>
      <c r="N26" s="772"/>
      <c r="O26" s="772"/>
      <c r="P26" s="775"/>
      <c r="Q26" s="778"/>
      <c r="R26" s="778"/>
      <c r="S26" s="791"/>
    </row>
    <row r="27" spans="1:26" s="87" customFormat="1" ht="24.95" customHeight="1">
      <c r="A27" s="94"/>
      <c r="B27" s="755"/>
      <c r="C27" s="758"/>
      <c r="D27" s="758"/>
      <c r="E27" s="758"/>
      <c r="F27" s="758"/>
      <c r="G27" s="761"/>
      <c r="H27" s="764"/>
      <c r="I27" s="767"/>
      <c r="J27" s="146"/>
      <c r="K27" s="88">
        <v>721214</v>
      </c>
      <c r="L27" s="146"/>
      <c r="M27" s="88">
        <v>951219</v>
      </c>
      <c r="N27" s="773"/>
      <c r="O27" s="773"/>
      <c r="P27" s="776"/>
      <c r="Q27" s="779"/>
      <c r="R27" s="779"/>
      <c r="S27" s="792"/>
    </row>
    <row r="28" spans="1:26" s="84" customFormat="1" ht="24.95" customHeight="1">
      <c r="B28" s="780" t="str">
        <f>IF(S29=" "," ",IF(S29&gt;$C$6,"CUMPLE CON LA EXPERIENCIA REQUERIDA","NO CUMPLE CON LA EXPERIENCIA REQUERIDA"))</f>
        <v>CUMPLE CON LA EXPERIENCIA REQUERIDA</v>
      </c>
      <c r="C28" s="781"/>
      <c r="D28" s="781"/>
      <c r="E28" s="781"/>
      <c r="F28" s="781"/>
      <c r="G28" s="781"/>
      <c r="H28" s="781"/>
      <c r="I28" s="781"/>
      <c r="J28" s="781"/>
      <c r="K28" s="781"/>
      <c r="L28" s="781"/>
      <c r="M28" s="781"/>
      <c r="N28" s="781"/>
      <c r="O28" s="782"/>
      <c r="P28" s="786" t="s">
        <v>24</v>
      </c>
      <c r="Q28" s="787"/>
      <c r="R28" s="90"/>
      <c r="S28" s="89">
        <f>SUM(S13:S27)</f>
        <v>4554.76</v>
      </c>
      <c r="T28" s="788" t="str">
        <f>IF(S29=" "," ",IF(S29&gt;$C$6,"CUMPLE","NO CUMPLE"))</f>
        <v>CUMPLE</v>
      </c>
    </row>
    <row r="29" spans="1:26" s="87" customFormat="1" ht="24.95" customHeight="1">
      <c r="B29" s="783"/>
      <c r="C29" s="784"/>
      <c r="D29" s="784"/>
      <c r="E29" s="784"/>
      <c r="F29" s="784"/>
      <c r="G29" s="784"/>
      <c r="H29" s="784"/>
      <c r="I29" s="784"/>
      <c r="J29" s="784"/>
      <c r="K29" s="784"/>
      <c r="L29" s="784"/>
      <c r="M29" s="784"/>
      <c r="N29" s="784"/>
      <c r="O29" s="785"/>
      <c r="P29" s="786" t="s">
        <v>26</v>
      </c>
      <c r="Q29" s="787"/>
      <c r="R29" s="90"/>
      <c r="S29" s="89">
        <f>IFERROR((S28/$K$6)," ")</f>
        <v>21.58654028436019</v>
      </c>
      <c r="T29" s="789"/>
    </row>
    <row r="30" spans="1:26" s="87" customFormat="1" ht="15.75" customHeight="1"/>
    <row r="31" spans="1:26">
      <c r="W31" s="126"/>
      <c r="X31" s="126"/>
      <c r="Y31" s="126"/>
      <c r="Z31" s="126"/>
    </row>
    <row r="32" spans="1:26" ht="36" customHeight="1">
      <c r="B32" s="145">
        <v>2</v>
      </c>
      <c r="C32" s="807" t="s">
        <v>145</v>
      </c>
      <c r="D32" s="808"/>
      <c r="E32" s="809"/>
      <c r="F32" s="810" t="str">
        <f>IFERROR(VLOOKUP(B32,'1_ENTREGA'!$A$7:$B$21,2,FALSE)," ")</f>
        <v>KA S.A.</v>
      </c>
      <c r="G32" s="811"/>
      <c r="H32" s="811"/>
      <c r="I32" s="811"/>
      <c r="J32" s="811"/>
      <c r="K32" s="811"/>
      <c r="L32" s="811"/>
      <c r="M32" s="811"/>
      <c r="N32" s="811"/>
      <c r="O32" s="812"/>
      <c r="P32" s="813" t="s">
        <v>685</v>
      </c>
      <c r="Q32" s="814"/>
      <c r="R32" s="815"/>
      <c r="S32" s="83">
        <f>5-(INT(COUNTBLANK(C35:C49))-10)</f>
        <v>3</v>
      </c>
      <c r="T32" s="84"/>
      <c r="W32" s="828"/>
      <c r="X32" s="828"/>
      <c r="Y32" s="828"/>
      <c r="Z32" s="147"/>
    </row>
    <row r="33" spans="1:26" s="91" customFormat="1" ht="30" customHeight="1">
      <c r="B33" s="816" t="s">
        <v>62</v>
      </c>
      <c r="C33" s="799" t="s">
        <v>17</v>
      </c>
      <c r="D33" s="799" t="s">
        <v>18</v>
      </c>
      <c r="E33" s="799" t="s">
        <v>19</v>
      </c>
      <c r="F33" s="799" t="s">
        <v>20</v>
      </c>
      <c r="G33" s="799" t="s">
        <v>21</v>
      </c>
      <c r="H33" s="799" t="s">
        <v>22</v>
      </c>
      <c r="I33" s="799" t="s">
        <v>23</v>
      </c>
      <c r="J33" s="801" t="s">
        <v>77</v>
      </c>
      <c r="K33" s="802"/>
      <c r="L33" s="802"/>
      <c r="M33" s="803"/>
      <c r="N33" s="799" t="s">
        <v>146</v>
      </c>
      <c r="O33" s="799" t="s">
        <v>147</v>
      </c>
      <c r="P33" s="86" t="s">
        <v>148</v>
      </c>
      <c r="Q33" s="86"/>
      <c r="R33" s="799" t="s">
        <v>149</v>
      </c>
      <c r="S33" s="799" t="s">
        <v>150</v>
      </c>
      <c r="T33" s="92"/>
      <c r="U33" s="92"/>
      <c r="V33" s="92"/>
      <c r="W33" s="148"/>
      <c r="X33" s="149"/>
      <c r="Y33" s="149"/>
      <c r="Z33" s="150"/>
    </row>
    <row r="34" spans="1:26" s="91" customFormat="1" ht="90.75" customHeight="1">
      <c r="B34" s="817"/>
      <c r="C34" s="800"/>
      <c r="D34" s="800"/>
      <c r="E34" s="800"/>
      <c r="F34" s="800"/>
      <c r="G34" s="800"/>
      <c r="H34" s="800"/>
      <c r="I34" s="800"/>
      <c r="J34" s="804" t="s">
        <v>152</v>
      </c>
      <c r="K34" s="805"/>
      <c r="L34" s="805"/>
      <c r="M34" s="806"/>
      <c r="N34" s="800"/>
      <c r="O34" s="800"/>
      <c r="P34" s="85" t="s">
        <v>15</v>
      </c>
      <c r="Q34" s="85" t="s">
        <v>151</v>
      </c>
      <c r="R34" s="800"/>
      <c r="S34" s="800"/>
      <c r="T34" s="93"/>
      <c r="U34" s="92"/>
      <c r="V34" s="92"/>
      <c r="W34" s="148"/>
      <c r="X34" s="149"/>
      <c r="Y34" s="149"/>
      <c r="Z34" s="150"/>
    </row>
    <row r="35" spans="1:26" s="87" customFormat="1" ht="24.95" customHeight="1">
      <c r="A35" s="94"/>
      <c r="B35" s="753">
        <v>1</v>
      </c>
      <c r="C35" s="756">
        <v>41</v>
      </c>
      <c r="D35" s="756">
        <v>115</v>
      </c>
      <c r="E35" s="756" t="s">
        <v>592</v>
      </c>
      <c r="F35" s="756" t="s">
        <v>596</v>
      </c>
      <c r="G35" s="759">
        <v>6155.56</v>
      </c>
      <c r="H35" s="762" t="s">
        <v>599</v>
      </c>
      <c r="I35" s="765">
        <v>0.5</v>
      </c>
      <c r="J35" s="146" t="s">
        <v>588</v>
      </c>
      <c r="K35" s="88">
        <v>721015</v>
      </c>
      <c r="L35" s="146" t="s">
        <v>588</v>
      </c>
      <c r="M35" s="88">
        <v>721511</v>
      </c>
      <c r="N35" s="771" t="s">
        <v>589</v>
      </c>
      <c r="O35" s="771" t="s">
        <v>590</v>
      </c>
      <c r="P35" s="774"/>
      <c r="Q35" s="777" t="s">
        <v>591</v>
      </c>
      <c r="R35" s="777" t="s">
        <v>595</v>
      </c>
      <c r="S35" s="790">
        <f>(IF(COUNTIF(J35:J37,"CUMPLE")+COUNTIF(L35:L37,"CUMPLE")&gt;=1,(G35*I35),0))*(IF(N35="PRESENTÓ CERTIFICADO",1,0))*(IF(O35="ACORDE A ITEM 5.2.1 (T.R.)",1,0) )*( IF(OR(Q35="SIN OBSERVACIÓN", Q35="REQUERIMIENTOS SUBSANADOS"),1,0))*(IF(OR(R35="NINGUNO", R35="CUMPLEN CON LO SOLICITADO"),1,0))</f>
        <v>3077.78</v>
      </c>
      <c r="W35" s="148"/>
      <c r="X35" s="149"/>
      <c r="Y35" s="149"/>
      <c r="Z35" s="150"/>
    </row>
    <row r="36" spans="1:26" s="87" customFormat="1" ht="24.95" customHeight="1">
      <c r="A36" s="94"/>
      <c r="B36" s="754"/>
      <c r="C36" s="757"/>
      <c r="D36" s="757"/>
      <c r="E36" s="757"/>
      <c r="F36" s="757"/>
      <c r="G36" s="760"/>
      <c r="H36" s="763"/>
      <c r="I36" s="766"/>
      <c r="J36" s="146" t="s">
        <v>588</v>
      </c>
      <c r="K36" s="88">
        <v>721211</v>
      </c>
      <c r="L36" s="146" t="s">
        <v>588</v>
      </c>
      <c r="M36" s="88">
        <v>831015</v>
      </c>
      <c r="N36" s="772"/>
      <c r="O36" s="772"/>
      <c r="P36" s="775"/>
      <c r="Q36" s="778"/>
      <c r="R36" s="778"/>
      <c r="S36" s="791"/>
      <c r="W36" s="148"/>
      <c r="X36" s="149"/>
      <c r="Y36" s="149"/>
      <c r="Z36" s="150"/>
    </row>
    <row r="37" spans="1:26" s="87" customFormat="1" ht="24.95" customHeight="1">
      <c r="A37" s="94"/>
      <c r="B37" s="755"/>
      <c r="C37" s="758"/>
      <c r="D37" s="758"/>
      <c r="E37" s="758"/>
      <c r="F37" s="758"/>
      <c r="G37" s="761"/>
      <c r="H37" s="764"/>
      <c r="I37" s="767"/>
      <c r="J37" s="146" t="s">
        <v>588</v>
      </c>
      <c r="K37" s="88">
        <v>721214</v>
      </c>
      <c r="L37" s="146" t="s">
        <v>588</v>
      </c>
      <c r="M37" s="88">
        <v>951219</v>
      </c>
      <c r="N37" s="773"/>
      <c r="O37" s="773"/>
      <c r="P37" s="776"/>
      <c r="Q37" s="779"/>
      <c r="R37" s="779"/>
      <c r="S37" s="792"/>
      <c r="W37" s="148"/>
      <c r="X37" s="149"/>
      <c r="Y37" s="149"/>
      <c r="Z37" s="150"/>
    </row>
    <row r="38" spans="1:26" s="87" customFormat="1" ht="24.95" customHeight="1">
      <c r="A38" s="94"/>
      <c r="B38" s="753">
        <v>2</v>
      </c>
      <c r="C38" s="793">
        <v>47</v>
      </c>
      <c r="D38" s="793">
        <v>131</v>
      </c>
      <c r="E38" s="793" t="s">
        <v>593</v>
      </c>
      <c r="F38" s="793" t="s">
        <v>597</v>
      </c>
      <c r="G38" s="796">
        <v>369.16</v>
      </c>
      <c r="H38" s="762" t="s">
        <v>141</v>
      </c>
      <c r="I38" s="768">
        <v>1</v>
      </c>
      <c r="J38" s="146" t="s">
        <v>588</v>
      </c>
      <c r="K38" s="95">
        <v>721015</v>
      </c>
      <c r="L38" s="146" t="s">
        <v>588</v>
      </c>
      <c r="M38" s="95">
        <v>721511</v>
      </c>
      <c r="N38" s="771" t="s">
        <v>589</v>
      </c>
      <c r="O38" s="771" t="s">
        <v>590</v>
      </c>
      <c r="P38" s="774"/>
      <c r="Q38" s="777" t="s">
        <v>591</v>
      </c>
      <c r="R38" s="777" t="s">
        <v>595</v>
      </c>
      <c r="S38" s="790">
        <f>(IF(COUNTIF(J38:J40,"CUMPLE")+COUNTIF(L38:L40,"CUMPLE")&gt;=1,(G38*I38),0))*(IF(N38="PRESENTÓ CERTIFICADO",1,0))*(IF(O38="ACORDE A ITEM 5.2.1 (T.R.)",1,0) )*( IF(OR(Q38="SIN OBSERVACIÓN", Q38="REQUERIMIENTOS SUBSANADOS"),1,0))*(IF(OR(R38="NINGUNO", R38="CUMPLEN CON LO SOLICITADO"),1,0))</f>
        <v>369.16</v>
      </c>
      <c r="W38" s="148"/>
      <c r="X38" s="149"/>
      <c r="Y38" s="149"/>
      <c r="Z38" s="150"/>
    </row>
    <row r="39" spans="1:26" s="87" customFormat="1" ht="24.95" customHeight="1">
      <c r="A39" s="94"/>
      <c r="B39" s="754"/>
      <c r="C39" s="794"/>
      <c r="D39" s="794"/>
      <c r="E39" s="794"/>
      <c r="F39" s="794"/>
      <c r="G39" s="797"/>
      <c r="H39" s="763"/>
      <c r="I39" s="769"/>
      <c r="J39" s="146" t="s">
        <v>588</v>
      </c>
      <c r="K39" s="95">
        <v>721211</v>
      </c>
      <c r="L39" s="146" t="s">
        <v>588</v>
      </c>
      <c r="M39" s="95">
        <v>831015</v>
      </c>
      <c r="N39" s="772"/>
      <c r="O39" s="772"/>
      <c r="P39" s="775"/>
      <c r="Q39" s="778"/>
      <c r="R39" s="778"/>
      <c r="S39" s="791"/>
      <c r="W39" s="148"/>
      <c r="X39" s="149"/>
      <c r="Y39" s="149"/>
      <c r="Z39" s="150"/>
    </row>
    <row r="40" spans="1:26" s="87" customFormat="1" ht="24.95" customHeight="1">
      <c r="A40" s="94"/>
      <c r="B40" s="755"/>
      <c r="C40" s="795"/>
      <c r="D40" s="795"/>
      <c r="E40" s="795"/>
      <c r="F40" s="795"/>
      <c r="G40" s="798"/>
      <c r="H40" s="764"/>
      <c r="I40" s="770"/>
      <c r="J40" s="146" t="s">
        <v>588</v>
      </c>
      <c r="K40" s="95">
        <v>721214</v>
      </c>
      <c r="L40" s="146" t="s">
        <v>588</v>
      </c>
      <c r="M40" s="95">
        <v>951219</v>
      </c>
      <c r="N40" s="773"/>
      <c r="O40" s="773"/>
      <c r="P40" s="776"/>
      <c r="Q40" s="779"/>
      <c r="R40" s="779"/>
      <c r="S40" s="792"/>
      <c r="W40" s="148"/>
      <c r="X40" s="149"/>
      <c r="Y40" s="149"/>
      <c r="Z40" s="150"/>
    </row>
    <row r="41" spans="1:26" s="87" customFormat="1" ht="24.95" customHeight="1">
      <c r="A41" s="94"/>
      <c r="B41" s="753">
        <v>3</v>
      </c>
      <c r="C41" s="756">
        <v>62</v>
      </c>
      <c r="D41" s="756">
        <v>170</v>
      </c>
      <c r="E41" s="756" t="s">
        <v>594</v>
      </c>
      <c r="F41" s="756" t="s">
        <v>598</v>
      </c>
      <c r="G41" s="759">
        <v>419.2</v>
      </c>
      <c r="H41" s="762" t="s">
        <v>141</v>
      </c>
      <c r="I41" s="765">
        <v>1</v>
      </c>
      <c r="J41" s="146" t="s">
        <v>588</v>
      </c>
      <c r="K41" s="88">
        <v>721015</v>
      </c>
      <c r="L41" s="146" t="s">
        <v>588</v>
      </c>
      <c r="M41" s="88">
        <v>721511</v>
      </c>
      <c r="N41" s="771" t="s">
        <v>589</v>
      </c>
      <c r="O41" s="771" t="s">
        <v>590</v>
      </c>
      <c r="P41" s="774"/>
      <c r="Q41" s="777" t="s">
        <v>591</v>
      </c>
      <c r="R41" s="777" t="s">
        <v>595</v>
      </c>
      <c r="S41" s="790">
        <f>(IF(COUNTIF(J41:J43,"CUMPLE")+COUNTIF(L41:L43,"CUMPLE")&gt;=1,(G41*I41),0))*(IF(N41="PRESENTÓ CERTIFICADO",1,0))*(IF(O41="ACORDE A ITEM 5.2.1 (T.R.)",1,0) )*( IF(OR(Q41="SIN OBSERVACIÓN", Q41="REQUERIMIENTOS SUBSANADOS"),1,0))*(IF(OR(R41="NINGUNO", R41="CUMPLEN CON LO SOLICITADO"),1,0))</f>
        <v>419.2</v>
      </c>
      <c r="W41" s="148"/>
      <c r="X41" s="149"/>
      <c r="Y41" s="149"/>
      <c r="Z41" s="150"/>
    </row>
    <row r="42" spans="1:26" s="87" customFormat="1" ht="24.95" customHeight="1">
      <c r="A42" s="94"/>
      <c r="B42" s="754"/>
      <c r="C42" s="757"/>
      <c r="D42" s="757"/>
      <c r="E42" s="757"/>
      <c r="F42" s="757"/>
      <c r="G42" s="760"/>
      <c r="H42" s="763"/>
      <c r="I42" s="766"/>
      <c r="J42" s="146" t="s">
        <v>588</v>
      </c>
      <c r="K42" s="88">
        <v>721211</v>
      </c>
      <c r="L42" s="146" t="s">
        <v>600</v>
      </c>
      <c r="M42" s="88">
        <v>831015</v>
      </c>
      <c r="N42" s="772"/>
      <c r="O42" s="772"/>
      <c r="P42" s="775"/>
      <c r="Q42" s="778"/>
      <c r="R42" s="778"/>
      <c r="S42" s="791"/>
      <c r="W42" s="148"/>
      <c r="X42" s="149"/>
      <c r="Y42" s="149"/>
      <c r="Z42" s="150"/>
    </row>
    <row r="43" spans="1:26" s="87" customFormat="1" ht="24.95" customHeight="1">
      <c r="A43" s="94"/>
      <c r="B43" s="755"/>
      <c r="C43" s="758"/>
      <c r="D43" s="758"/>
      <c r="E43" s="758"/>
      <c r="F43" s="758"/>
      <c r="G43" s="761"/>
      <c r="H43" s="764"/>
      <c r="I43" s="767"/>
      <c r="J43" s="146" t="s">
        <v>600</v>
      </c>
      <c r="K43" s="88">
        <v>721214</v>
      </c>
      <c r="L43" s="146" t="s">
        <v>600</v>
      </c>
      <c r="M43" s="88">
        <v>951219</v>
      </c>
      <c r="N43" s="773"/>
      <c r="O43" s="773"/>
      <c r="P43" s="776"/>
      <c r="Q43" s="779"/>
      <c r="R43" s="779"/>
      <c r="S43" s="792"/>
      <c r="W43" s="148"/>
      <c r="X43" s="149"/>
      <c r="Y43" s="149"/>
      <c r="Z43" s="150"/>
    </row>
    <row r="44" spans="1:26" s="87" customFormat="1" ht="24.95" customHeight="1">
      <c r="A44" s="94"/>
      <c r="B44" s="753">
        <v>4</v>
      </c>
      <c r="C44" s="793"/>
      <c r="D44" s="793"/>
      <c r="E44" s="793"/>
      <c r="F44" s="793"/>
      <c r="G44" s="796"/>
      <c r="H44" s="762"/>
      <c r="I44" s="768"/>
      <c r="J44" s="146"/>
      <c r="K44" s="95">
        <v>721015</v>
      </c>
      <c r="L44" s="146"/>
      <c r="M44" s="95">
        <v>721511</v>
      </c>
      <c r="N44" s="771"/>
      <c r="O44" s="771"/>
      <c r="P44" s="774"/>
      <c r="Q44" s="777"/>
      <c r="R44" s="777"/>
      <c r="S44" s="790">
        <f>(IF(COUNTIF(J44:J46,"CUMPLE")+COUNTIF(L44:L46,"CUMPLE")&gt;=1,(G44*I44),0))*(IF(N44="PRESENTÓ CERTIFICADO",1,0))*(IF(O44="ACORDE A ITEM 5.2.1 (T.R.)",1,0) )*( IF(OR(Q44="SIN OBSERVACIÓN", Q44="REQUERIMIENTOS SUBSANADOS"),1,0))*(IF(OR(R44="NINGUNO", R44="CUMPLEN CON LO SOLICITADO"),1,0))</f>
        <v>0</v>
      </c>
      <c r="W44" s="148"/>
      <c r="X44" s="149"/>
      <c r="Y44" s="149"/>
      <c r="Z44" s="150"/>
    </row>
    <row r="45" spans="1:26" s="87" customFormat="1" ht="24.95" customHeight="1">
      <c r="A45" s="94"/>
      <c r="B45" s="754"/>
      <c r="C45" s="794"/>
      <c r="D45" s="794"/>
      <c r="E45" s="794"/>
      <c r="F45" s="794"/>
      <c r="G45" s="797"/>
      <c r="H45" s="763"/>
      <c r="I45" s="769"/>
      <c r="J45" s="146"/>
      <c r="K45" s="95">
        <v>721211</v>
      </c>
      <c r="L45" s="146"/>
      <c r="M45" s="95">
        <v>831015</v>
      </c>
      <c r="N45" s="772"/>
      <c r="O45" s="772"/>
      <c r="P45" s="775"/>
      <c r="Q45" s="778"/>
      <c r="R45" s="778"/>
      <c r="S45" s="791"/>
      <c r="W45" s="148"/>
      <c r="X45" s="149"/>
      <c r="Y45" s="149"/>
      <c r="Z45" s="150"/>
    </row>
    <row r="46" spans="1:26" s="87" customFormat="1" ht="24.95" customHeight="1">
      <c r="A46" s="94"/>
      <c r="B46" s="755"/>
      <c r="C46" s="795"/>
      <c r="D46" s="795"/>
      <c r="E46" s="795"/>
      <c r="F46" s="795"/>
      <c r="G46" s="798"/>
      <c r="H46" s="764"/>
      <c r="I46" s="770"/>
      <c r="J46" s="146"/>
      <c r="K46" s="95">
        <v>721214</v>
      </c>
      <c r="L46" s="146"/>
      <c r="M46" s="95">
        <v>951219</v>
      </c>
      <c r="N46" s="773"/>
      <c r="O46" s="773"/>
      <c r="P46" s="776"/>
      <c r="Q46" s="779"/>
      <c r="R46" s="779"/>
      <c r="S46" s="792"/>
      <c r="W46" s="148"/>
      <c r="X46" s="149"/>
      <c r="Y46" s="149"/>
      <c r="Z46" s="150"/>
    </row>
    <row r="47" spans="1:26" s="87" customFormat="1" ht="24.95" customHeight="1">
      <c r="A47" s="94"/>
      <c r="B47" s="753">
        <v>5</v>
      </c>
      <c r="C47" s="756"/>
      <c r="D47" s="756"/>
      <c r="E47" s="756"/>
      <c r="F47" s="756"/>
      <c r="G47" s="759"/>
      <c r="H47" s="762"/>
      <c r="I47" s="765"/>
      <c r="J47" s="146"/>
      <c r="K47" s="88">
        <v>721015</v>
      </c>
      <c r="L47" s="146"/>
      <c r="M47" s="88">
        <v>721511</v>
      </c>
      <c r="N47" s="771"/>
      <c r="O47" s="771"/>
      <c r="P47" s="774"/>
      <c r="Q47" s="777"/>
      <c r="R47" s="777"/>
      <c r="S47" s="790">
        <f>(IF(COUNTIF(J47:J49,"CUMPLE")+COUNTIF(L47:L49,"CUMPLE")&gt;=1,(G47*I47),0))*(IF(N47="PRESENTÓ CERTIFICADO",1,0))*(IF(O47="ACORDE A ITEM 5.2.1 (T.R.)",1,0) )*( IF(OR(Q47="SIN OBSERVACIÓN", Q47="REQUERIMIENTOS SUBSANADOS"),1,0))*(IF(OR(R47="NINGUNO", R47="CUMPLEN CON LO SOLICITADO"),1,0))</f>
        <v>0</v>
      </c>
      <c r="W47" s="148"/>
      <c r="X47" s="149"/>
      <c r="Y47" s="149"/>
      <c r="Z47" s="150"/>
    </row>
    <row r="48" spans="1:26" s="87" customFormat="1" ht="24.95" customHeight="1">
      <c r="A48" s="94"/>
      <c r="B48" s="754"/>
      <c r="C48" s="757"/>
      <c r="D48" s="757"/>
      <c r="E48" s="757"/>
      <c r="F48" s="757"/>
      <c r="G48" s="760"/>
      <c r="H48" s="763"/>
      <c r="I48" s="766"/>
      <c r="J48" s="146"/>
      <c r="K48" s="88">
        <v>721211</v>
      </c>
      <c r="L48" s="146"/>
      <c r="M48" s="88">
        <v>831015</v>
      </c>
      <c r="N48" s="772"/>
      <c r="O48" s="772"/>
      <c r="P48" s="775"/>
      <c r="Q48" s="778"/>
      <c r="R48" s="778"/>
      <c r="S48" s="791"/>
    </row>
    <row r="49" spans="1:26" s="87" customFormat="1" ht="24.95" customHeight="1">
      <c r="A49" s="94"/>
      <c r="B49" s="755"/>
      <c r="C49" s="758"/>
      <c r="D49" s="758"/>
      <c r="E49" s="758"/>
      <c r="F49" s="758"/>
      <c r="G49" s="761"/>
      <c r="H49" s="764"/>
      <c r="I49" s="767"/>
      <c r="J49" s="146"/>
      <c r="K49" s="88">
        <v>721214</v>
      </c>
      <c r="L49" s="146"/>
      <c r="M49" s="88">
        <v>951219</v>
      </c>
      <c r="N49" s="773"/>
      <c r="O49" s="773"/>
      <c r="P49" s="776"/>
      <c r="Q49" s="779"/>
      <c r="R49" s="779"/>
      <c r="S49" s="792"/>
    </row>
    <row r="50" spans="1:26" s="84" customFormat="1" ht="24.95" customHeight="1">
      <c r="B50" s="780" t="str">
        <f>IF(S51=" "," ",IF(S51&gt;$C$6,"CUMPLE CON LA EXPERIENCIA REQUERIDA","NO CUMPLE CON LA EXPERIENCIA REQUERIDA"))</f>
        <v>CUMPLE CON LA EXPERIENCIA REQUERIDA</v>
      </c>
      <c r="C50" s="781"/>
      <c r="D50" s="781"/>
      <c r="E50" s="781"/>
      <c r="F50" s="781"/>
      <c r="G50" s="781"/>
      <c r="H50" s="781"/>
      <c r="I50" s="781"/>
      <c r="J50" s="781"/>
      <c r="K50" s="781"/>
      <c r="L50" s="781"/>
      <c r="M50" s="781"/>
      <c r="N50" s="781"/>
      <c r="O50" s="782"/>
      <c r="P50" s="786" t="s">
        <v>24</v>
      </c>
      <c r="Q50" s="787"/>
      <c r="R50" s="90"/>
      <c r="S50" s="89">
        <f>SUM(S35:S49)</f>
        <v>3866.14</v>
      </c>
      <c r="T50" s="788" t="str">
        <f>IF(S51=" "," ",IF(S51&gt;$C$6,"CUMPLE","NO CUMPLE"))</f>
        <v>CUMPLE</v>
      </c>
      <c r="W50" s="151"/>
      <c r="X50" s="151"/>
      <c r="Y50" s="151"/>
      <c r="Z50" s="151"/>
    </row>
    <row r="51" spans="1:26" s="87" customFormat="1" ht="24.95" customHeight="1">
      <c r="B51" s="783"/>
      <c r="C51" s="784"/>
      <c r="D51" s="784"/>
      <c r="E51" s="784"/>
      <c r="F51" s="784"/>
      <c r="G51" s="784"/>
      <c r="H51" s="784"/>
      <c r="I51" s="784"/>
      <c r="J51" s="784"/>
      <c r="K51" s="784"/>
      <c r="L51" s="784"/>
      <c r="M51" s="784"/>
      <c r="N51" s="784"/>
      <c r="O51" s="785"/>
      <c r="P51" s="786" t="s">
        <v>26</v>
      </c>
      <c r="Q51" s="787"/>
      <c r="R51" s="90"/>
      <c r="S51" s="89">
        <f>IFERROR((S50/$K$6)," ")</f>
        <v>18.322938388625591</v>
      </c>
      <c r="T51" s="789"/>
    </row>
    <row r="54" spans="1:26" ht="36" customHeight="1">
      <c r="B54" s="145">
        <v>3</v>
      </c>
      <c r="C54" s="807" t="s">
        <v>145</v>
      </c>
      <c r="D54" s="808"/>
      <c r="E54" s="809"/>
      <c r="F54" s="810" t="str">
        <f>IFERROR(VLOOKUP(B54,'1_ENTREGA'!$A$7:$B$21,2,FALSE)," ")</f>
        <v>GRAN CONSTRUCTORA S.A.S.</v>
      </c>
      <c r="G54" s="811"/>
      <c r="H54" s="811"/>
      <c r="I54" s="811"/>
      <c r="J54" s="811"/>
      <c r="K54" s="811"/>
      <c r="L54" s="811"/>
      <c r="M54" s="811"/>
      <c r="N54" s="811"/>
      <c r="O54" s="812"/>
      <c r="P54" s="813" t="s">
        <v>685</v>
      </c>
      <c r="Q54" s="814"/>
      <c r="R54" s="815"/>
      <c r="S54" s="83">
        <f>5-(INT(COUNTBLANK(C57:C71))-10)</f>
        <v>4</v>
      </c>
      <c r="T54" s="84"/>
      <c r="W54" s="828"/>
      <c r="X54" s="828"/>
      <c r="Y54" s="828"/>
      <c r="Z54" s="147"/>
    </row>
    <row r="55" spans="1:26" s="91" customFormat="1" ht="30" customHeight="1">
      <c r="B55" s="816" t="s">
        <v>62</v>
      </c>
      <c r="C55" s="799" t="s">
        <v>17</v>
      </c>
      <c r="D55" s="799" t="s">
        <v>18</v>
      </c>
      <c r="E55" s="799" t="s">
        <v>19</v>
      </c>
      <c r="F55" s="799" t="s">
        <v>20</v>
      </c>
      <c r="G55" s="799" t="s">
        <v>21</v>
      </c>
      <c r="H55" s="799" t="s">
        <v>22</v>
      </c>
      <c r="I55" s="799" t="s">
        <v>23</v>
      </c>
      <c r="J55" s="801" t="s">
        <v>77</v>
      </c>
      <c r="K55" s="802"/>
      <c r="L55" s="802"/>
      <c r="M55" s="803"/>
      <c r="N55" s="799" t="s">
        <v>146</v>
      </c>
      <c r="O55" s="799" t="s">
        <v>147</v>
      </c>
      <c r="P55" s="86" t="s">
        <v>148</v>
      </c>
      <c r="Q55" s="86"/>
      <c r="R55" s="799" t="s">
        <v>149</v>
      </c>
      <c r="S55" s="799" t="s">
        <v>150</v>
      </c>
      <c r="T55" s="92"/>
      <c r="U55" s="92"/>
      <c r="V55" s="92"/>
      <c r="W55" s="148"/>
      <c r="X55" s="149"/>
      <c r="Y55" s="149"/>
      <c r="Z55" s="150"/>
    </row>
    <row r="56" spans="1:26" s="91" customFormat="1" ht="90.75" customHeight="1">
      <c r="B56" s="817"/>
      <c r="C56" s="800"/>
      <c r="D56" s="800"/>
      <c r="E56" s="800"/>
      <c r="F56" s="800"/>
      <c r="G56" s="800"/>
      <c r="H56" s="800"/>
      <c r="I56" s="800"/>
      <c r="J56" s="804" t="s">
        <v>152</v>
      </c>
      <c r="K56" s="805"/>
      <c r="L56" s="805"/>
      <c r="M56" s="806"/>
      <c r="N56" s="800"/>
      <c r="O56" s="800"/>
      <c r="P56" s="85" t="s">
        <v>15</v>
      </c>
      <c r="Q56" s="85" t="s">
        <v>151</v>
      </c>
      <c r="R56" s="800"/>
      <c r="S56" s="800"/>
      <c r="T56" s="93"/>
      <c r="U56" s="92"/>
      <c r="V56" s="92"/>
      <c r="W56" s="148"/>
      <c r="X56" s="149"/>
      <c r="Y56" s="149"/>
      <c r="Z56" s="150"/>
    </row>
    <row r="57" spans="1:26" s="87" customFormat="1" ht="24.95" customHeight="1">
      <c r="A57" s="94"/>
      <c r="B57" s="753">
        <v>1</v>
      </c>
      <c r="C57" s="756">
        <v>52</v>
      </c>
      <c r="D57" s="756">
        <v>19</v>
      </c>
      <c r="E57" s="756" t="s">
        <v>601</v>
      </c>
      <c r="F57" s="756" t="s">
        <v>605</v>
      </c>
      <c r="G57" s="759">
        <v>155.57</v>
      </c>
      <c r="H57" s="762" t="s">
        <v>141</v>
      </c>
      <c r="I57" s="765">
        <v>1</v>
      </c>
      <c r="J57" s="146" t="s">
        <v>588</v>
      </c>
      <c r="K57" s="88">
        <v>721015</v>
      </c>
      <c r="L57" s="146" t="s">
        <v>600</v>
      </c>
      <c r="M57" s="88">
        <v>721511</v>
      </c>
      <c r="N57" s="771" t="s">
        <v>589</v>
      </c>
      <c r="O57" s="771" t="s">
        <v>590</v>
      </c>
      <c r="P57" s="774"/>
      <c r="Q57" s="777" t="s">
        <v>591</v>
      </c>
      <c r="R57" s="777" t="s">
        <v>595</v>
      </c>
      <c r="S57" s="790">
        <f>(IF(COUNTIF(J57:J59,"CUMPLE")+COUNTIF(L57:L59,"CUMPLE")&gt;=1,(G57*I57),0))*(IF(N57="PRESENTÓ CERTIFICADO",1,0))*(IF(O57="ACORDE A ITEM 5.2.1 (T.R.)",1,0) )*( IF(OR(Q57="SIN OBSERVACIÓN", Q57="REQUERIMIENTOS SUBSANADOS"),1,0))*(IF(OR(R57="NINGUNO", R57="CUMPLEN CON LO SOLICITADO"),1,0))</f>
        <v>155.57</v>
      </c>
      <c r="W57" s="148"/>
      <c r="X57" s="149"/>
      <c r="Y57" s="149"/>
      <c r="Z57" s="150"/>
    </row>
    <row r="58" spans="1:26" s="87" customFormat="1" ht="24.95" customHeight="1">
      <c r="A58" s="94"/>
      <c r="B58" s="754"/>
      <c r="C58" s="757"/>
      <c r="D58" s="757"/>
      <c r="E58" s="757"/>
      <c r="F58" s="757"/>
      <c r="G58" s="760"/>
      <c r="H58" s="763"/>
      <c r="I58" s="766"/>
      <c r="J58" s="146" t="s">
        <v>600</v>
      </c>
      <c r="K58" s="88">
        <v>721211</v>
      </c>
      <c r="L58" s="146" t="s">
        <v>600</v>
      </c>
      <c r="M58" s="88">
        <v>831015</v>
      </c>
      <c r="N58" s="772"/>
      <c r="O58" s="772"/>
      <c r="P58" s="775"/>
      <c r="Q58" s="778"/>
      <c r="R58" s="778"/>
      <c r="S58" s="791"/>
      <c r="W58" s="148"/>
      <c r="X58" s="149"/>
      <c r="Y58" s="149"/>
      <c r="Z58" s="150"/>
    </row>
    <row r="59" spans="1:26" s="87" customFormat="1" ht="24.95" customHeight="1">
      <c r="A59" s="94"/>
      <c r="B59" s="755"/>
      <c r="C59" s="758"/>
      <c r="D59" s="758"/>
      <c r="E59" s="758"/>
      <c r="F59" s="758"/>
      <c r="G59" s="761"/>
      <c r="H59" s="764"/>
      <c r="I59" s="767"/>
      <c r="J59" s="146" t="s">
        <v>588</v>
      </c>
      <c r="K59" s="88">
        <v>721214</v>
      </c>
      <c r="L59" s="146" t="s">
        <v>600</v>
      </c>
      <c r="M59" s="88">
        <v>951219</v>
      </c>
      <c r="N59" s="773"/>
      <c r="O59" s="773"/>
      <c r="P59" s="776"/>
      <c r="Q59" s="779"/>
      <c r="R59" s="779"/>
      <c r="S59" s="792"/>
      <c r="W59" s="148"/>
      <c r="X59" s="149"/>
      <c r="Y59" s="149"/>
      <c r="Z59" s="150"/>
    </row>
    <row r="60" spans="1:26" s="87" customFormat="1" ht="24.95" customHeight="1">
      <c r="A60" s="94"/>
      <c r="B60" s="753">
        <v>2</v>
      </c>
      <c r="C60" s="793">
        <v>62</v>
      </c>
      <c r="D60" s="793">
        <v>21</v>
      </c>
      <c r="E60" s="793" t="s">
        <v>602</v>
      </c>
      <c r="F60" s="793" t="s">
        <v>606</v>
      </c>
      <c r="G60" s="796">
        <v>390.43</v>
      </c>
      <c r="H60" s="762" t="s">
        <v>599</v>
      </c>
      <c r="I60" s="768">
        <v>0.5</v>
      </c>
      <c r="J60" s="146" t="s">
        <v>588</v>
      </c>
      <c r="K60" s="95">
        <v>721015</v>
      </c>
      <c r="L60" s="146" t="s">
        <v>588</v>
      </c>
      <c r="M60" s="95">
        <v>721511</v>
      </c>
      <c r="N60" s="771" t="s">
        <v>589</v>
      </c>
      <c r="O60" s="771" t="s">
        <v>590</v>
      </c>
      <c r="P60" s="774"/>
      <c r="Q60" s="777" t="s">
        <v>591</v>
      </c>
      <c r="R60" s="777" t="s">
        <v>595</v>
      </c>
      <c r="S60" s="790">
        <f>(IF(COUNTIF(J60:J62,"CUMPLE")+COUNTIF(L60:L62,"CUMPLE")&gt;=1,(G60*I60),0))*(IF(N60="PRESENTÓ CERTIFICADO",1,0))*(IF(O60="ACORDE A ITEM 5.2.1 (T.R.)",1,0) )*( IF(OR(Q60="SIN OBSERVACIÓN", Q60="REQUERIMIENTOS SUBSANADOS"),1,0))*(IF(OR(R60="NINGUNO", R60="CUMPLEN CON LO SOLICITADO"),1,0))</f>
        <v>195.215</v>
      </c>
      <c r="W60" s="148"/>
      <c r="X60" s="149"/>
      <c r="Y60" s="149"/>
      <c r="Z60" s="150"/>
    </row>
    <row r="61" spans="1:26" s="87" customFormat="1" ht="24.95" customHeight="1">
      <c r="A61" s="94"/>
      <c r="B61" s="754"/>
      <c r="C61" s="794"/>
      <c r="D61" s="794"/>
      <c r="E61" s="794"/>
      <c r="F61" s="794"/>
      <c r="G61" s="797"/>
      <c r="H61" s="763"/>
      <c r="I61" s="769"/>
      <c r="J61" s="146" t="s">
        <v>588</v>
      </c>
      <c r="K61" s="95">
        <v>721211</v>
      </c>
      <c r="L61" s="146" t="s">
        <v>600</v>
      </c>
      <c r="M61" s="95">
        <v>831015</v>
      </c>
      <c r="N61" s="772"/>
      <c r="O61" s="772"/>
      <c r="P61" s="775"/>
      <c r="Q61" s="778"/>
      <c r="R61" s="778"/>
      <c r="S61" s="791"/>
      <c r="W61" s="148"/>
      <c r="X61" s="149"/>
      <c r="Y61" s="149"/>
      <c r="Z61" s="150"/>
    </row>
    <row r="62" spans="1:26" s="87" customFormat="1" ht="24.95" customHeight="1">
      <c r="A62" s="94"/>
      <c r="B62" s="755"/>
      <c r="C62" s="795"/>
      <c r="D62" s="795"/>
      <c r="E62" s="795"/>
      <c r="F62" s="795"/>
      <c r="G62" s="798"/>
      <c r="H62" s="764"/>
      <c r="I62" s="770"/>
      <c r="J62" s="146" t="s">
        <v>588</v>
      </c>
      <c r="K62" s="95">
        <v>721214</v>
      </c>
      <c r="L62" s="146" t="s">
        <v>588</v>
      </c>
      <c r="M62" s="95">
        <v>951219</v>
      </c>
      <c r="N62" s="773"/>
      <c r="O62" s="773"/>
      <c r="P62" s="776"/>
      <c r="Q62" s="779"/>
      <c r="R62" s="779"/>
      <c r="S62" s="792"/>
      <c r="W62" s="148"/>
      <c r="X62" s="149"/>
      <c r="Y62" s="149"/>
      <c r="Z62" s="150"/>
    </row>
    <row r="63" spans="1:26" s="87" customFormat="1" ht="24.95" customHeight="1">
      <c r="A63" s="94"/>
      <c r="B63" s="753">
        <v>3</v>
      </c>
      <c r="C63" s="756">
        <v>63</v>
      </c>
      <c r="D63" s="756">
        <v>22</v>
      </c>
      <c r="E63" s="756" t="s">
        <v>603</v>
      </c>
      <c r="F63" s="756" t="s">
        <v>607</v>
      </c>
      <c r="G63" s="759">
        <v>221.62</v>
      </c>
      <c r="H63" s="762" t="s">
        <v>141</v>
      </c>
      <c r="I63" s="765">
        <v>1</v>
      </c>
      <c r="J63" s="146" t="s">
        <v>588</v>
      </c>
      <c r="K63" s="88">
        <v>721015</v>
      </c>
      <c r="L63" s="146" t="s">
        <v>588</v>
      </c>
      <c r="M63" s="88">
        <v>721511</v>
      </c>
      <c r="N63" s="771" t="s">
        <v>589</v>
      </c>
      <c r="O63" s="771" t="s">
        <v>590</v>
      </c>
      <c r="P63" s="774"/>
      <c r="Q63" s="777" t="s">
        <v>591</v>
      </c>
      <c r="R63" s="777" t="s">
        <v>595</v>
      </c>
      <c r="S63" s="790">
        <f>(IF(COUNTIF(J63:J65,"CUMPLE")+COUNTIF(L63:L65,"CUMPLE")&gt;=1,(G63*I63),0))*(IF(N63="PRESENTÓ CERTIFICADO",1,0))*(IF(O63="ACORDE A ITEM 5.2.1 (T.R.)",1,0) )*( IF(OR(Q63="SIN OBSERVACIÓN", Q63="REQUERIMIENTOS SUBSANADOS"),1,0))*(IF(OR(R63="NINGUNO", R63="CUMPLEN CON LO SOLICITADO"),1,0))</f>
        <v>221.62</v>
      </c>
      <c r="W63" s="148"/>
      <c r="X63" s="149"/>
      <c r="Y63" s="149"/>
      <c r="Z63" s="150"/>
    </row>
    <row r="64" spans="1:26" s="87" customFormat="1" ht="24.95" customHeight="1">
      <c r="A64" s="94"/>
      <c r="B64" s="754"/>
      <c r="C64" s="757"/>
      <c r="D64" s="757"/>
      <c r="E64" s="757"/>
      <c r="F64" s="757"/>
      <c r="G64" s="760"/>
      <c r="H64" s="763"/>
      <c r="I64" s="766"/>
      <c r="J64" s="146" t="s">
        <v>588</v>
      </c>
      <c r="K64" s="88">
        <v>721211</v>
      </c>
      <c r="L64" s="146" t="s">
        <v>600</v>
      </c>
      <c r="M64" s="88">
        <v>831015</v>
      </c>
      <c r="N64" s="772"/>
      <c r="O64" s="772"/>
      <c r="P64" s="775"/>
      <c r="Q64" s="778"/>
      <c r="R64" s="778"/>
      <c r="S64" s="791"/>
      <c r="W64" s="148"/>
      <c r="X64" s="149"/>
      <c r="Y64" s="149"/>
      <c r="Z64" s="150"/>
    </row>
    <row r="65" spans="1:26" s="87" customFormat="1" ht="24.95" customHeight="1">
      <c r="A65" s="94"/>
      <c r="B65" s="755"/>
      <c r="C65" s="758"/>
      <c r="D65" s="758"/>
      <c r="E65" s="758"/>
      <c r="F65" s="758"/>
      <c r="G65" s="761"/>
      <c r="H65" s="764"/>
      <c r="I65" s="767"/>
      <c r="J65" s="146" t="s">
        <v>588</v>
      </c>
      <c r="K65" s="88">
        <v>721214</v>
      </c>
      <c r="L65" s="146" t="s">
        <v>600</v>
      </c>
      <c r="M65" s="88">
        <v>951219</v>
      </c>
      <c r="N65" s="773"/>
      <c r="O65" s="773"/>
      <c r="P65" s="776"/>
      <c r="Q65" s="779"/>
      <c r="R65" s="779"/>
      <c r="S65" s="792"/>
      <c r="W65" s="148"/>
      <c r="X65" s="149"/>
      <c r="Y65" s="149"/>
      <c r="Z65" s="150"/>
    </row>
    <row r="66" spans="1:26" s="87" customFormat="1" ht="24.95" customHeight="1">
      <c r="A66" s="94"/>
      <c r="B66" s="753">
        <v>4</v>
      </c>
      <c r="C66" s="793">
        <v>64</v>
      </c>
      <c r="D66" s="793">
        <v>22</v>
      </c>
      <c r="E66" s="793" t="s">
        <v>604</v>
      </c>
      <c r="F66" s="793" t="s">
        <v>608</v>
      </c>
      <c r="G66" s="796">
        <v>99.08</v>
      </c>
      <c r="H66" s="762" t="s">
        <v>141</v>
      </c>
      <c r="I66" s="768">
        <v>0.5</v>
      </c>
      <c r="J66" s="146" t="s">
        <v>588</v>
      </c>
      <c r="K66" s="95">
        <v>721015</v>
      </c>
      <c r="L66" s="146" t="s">
        <v>588</v>
      </c>
      <c r="M66" s="95">
        <v>721511</v>
      </c>
      <c r="N66" s="771" t="s">
        <v>609</v>
      </c>
      <c r="O66" s="771"/>
      <c r="P66" s="774" t="s">
        <v>615</v>
      </c>
      <c r="Q66" s="777" t="s">
        <v>610</v>
      </c>
      <c r="R66" s="777" t="s">
        <v>611</v>
      </c>
      <c r="S66" s="790">
        <f>(IF(COUNTIF(J66:J68,"CUMPLE")+COUNTIF(L66:L68,"CUMPLE")&gt;=1,(G66*I66),0))*(IF(N66="PRESENTÓ CERTIFICADO",1,0))*(IF(O66="ACORDE A ITEM 5.2.1 (T.R.)",1,0) )*( IF(OR(Q66="SIN OBSERVACIÓN", Q66="REQUERIMIENTOS SUBSANADOS"),1,0))*(IF(OR(R66="NINGUNO", R66="CUMPLEN CON LO SOLICITADO"),1,0))</f>
        <v>0</v>
      </c>
      <c r="W66" s="148"/>
      <c r="X66" s="149"/>
      <c r="Y66" s="149"/>
      <c r="Z66" s="150"/>
    </row>
    <row r="67" spans="1:26" s="87" customFormat="1" ht="24.95" customHeight="1">
      <c r="A67" s="94"/>
      <c r="B67" s="754"/>
      <c r="C67" s="794"/>
      <c r="D67" s="794"/>
      <c r="E67" s="794"/>
      <c r="F67" s="794"/>
      <c r="G67" s="797"/>
      <c r="H67" s="763"/>
      <c r="I67" s="769"/>
      <c r="J67" s="146" t="s">
        <v>588</v>
      </c>
      <c r="K67" s="95">
        <v>721211</v>
      </c>
      <c r="L67" s="146" t="s">
        <v>600</v>
      </c>
      <c r="M67" s="95">
        <v>831015</v>
      </c>
      <c r="N67" s="772"/>
      <c r="O67" s="772"/>
      <c r="P67" s="775"/>
      <c r="Q67" s="778"/>
      <c r="R67" s="778"/>
      <c r="S67" s="791"/>
      <c r="W67" s="148"/>
      <c r="X67" s="149"/>
      <c r="Y67" s="149"/>
      <c r="Z67" s="150"/>
    </row>
    <row r="68" spans="1:26" s="87" customFormat="1" ht="24.95" customHeight="1">
      <c r="A68" s="94"/>
      <c r="B68" s="755"/>
      <c r="C68" s="795"/>
      <c r="D68" s="795"/>
      <c r="E68" s="795"/>
      <c r="F68" s="795"/>
      <c r="G68" s="798"/>
      <c r="H68" s="764"/>
      <c r="I68" s="770"/>
      <c r="J68" s="146" t="s">
        <v>588</v>
      </c>
      <c r="K68" s="95">
        <v>721214</v>
      </c>
      <c r="L68" s="146" t="s">
        <v>600</v>
      </c>
      <c r="M68" s="95">
        <v>951219</v>
      </c>
      <c r="N68" s="773"/>
      <c r="O68" s="773"/>
      <c r="P68" s="776"/>
      <c r="Q68" s="779"/>
      <c r="R68" s="779"/>
      <c r="S68" s="792"/>
      <c r="W68" s="148"/>
      <c r="X68" s="149"/>
      <c r="Y68" s="149"/>
      <c r="Z68" s="150"/>
    </row>
    <row r="69" spans="1:26" s="87" customFormat="1" ht="24.95" customHeight="1">
      <c r="A69" s="94"/>
      <c r="B69" s="753">
        <v>5</v>
      </c>
      <c r="C69" s="756"/>
      <c r="D69" s="756"/>
      <c r="E69" s="756"/>
      <c r="F69" s="756"/>
      <c r="G69" s="759"/>
      <c r="H69" s="762"/>
      <c r="I69" s="765"/>
      <c r="J69" s="146"/>
      <c r="K69" s="88">
        <v>721015</v>
      </c>
      <c r="L69" s="146"/>
      <c r="M69" s="88">
        <v>721511</v>
      </c>
      <c r="N69" s="771"/>
      <c r="O69" s="771"/>
      <c r="P69" s="774"/>
      <c r="Q69" s="777"/>
      <c r="R69" s="777"/>
      <c r="S69" s="790">
        <f>(IF(COUNTIF(J69:J71,"CUMPLE")+COUNTIF(L69:L71,"CUMPLE")&gt;=1,(G69*I69),0))*(IF(N69="PRESENTÓ CERTIFICADO",1,0))*(IF(O69="ACORDE A ITEM 5.2.1 (T.R.)",1,0) )*( IF(OR(Q69="SIN OBSERVACIÓN", Q69="REQUERIMIENTOS SUBSANADOS"),1,0))*(IF(OR(R69="NINGUNO", R69="CUMPLEN CON LO SOLICITADO"),1,0))</f>
        <v>0</v>
      </c>
      <c r="W69" s="148"/>
      <c r="X69" s="149"/>
      <c r="Y69" s="149"/>
      <c r="Z69" s="150"/>
    </row>
    <row r="70" spans="1:26" s="87" customFormat="1" ht="24.95" customHeight="1">
      <c r="A70" s="94"/>
      <c r="B70" s="754"/>
      <c r="C70" s="757"/>
      <c r="D70" s="757"/>
      <c r="E70" s="757"/>
      <c r="F70" s="757"/>
      <c r="G70" s="760"/>
      <c r="H70" s="763"/>
      <c r="I70" s="766"/>
      <c r="J70" s="146"/>
      <c r="K70" s="88">
        <v>721211</v>
      </c>
      <c r="L70" s="146"/>
      <c r="M70" s="88">
        <v>831015</v>
      </c>
      <c r="N70" s="772"/>
      <c r="O70" s="772"/>
      <c r="P70" s="775"/>
      <c r="Q70" s="778"/>
      <c r="R70" s="778"/>
      <c r="S70" s="791"/>
    </row>
    <row r="71" spans="1:26" s="87" customFormat="1" ht="24.95" customHeight="1">
      <c r="A71" s="94"/>
      <c r="B71" s="755"/>
      <c r="C71" s="758"/>
      <c r="D71" s="758"/>
      <c r="E71" s="758"/>
      <c r="F71" s="758"/>
      <c r="G71" s="761"/>
      <c r="H71" s="764"/>
      <c r="I71" s="767"/>
      <c r="J71" s="146"/>
      <c r="K71" s="88">
        <v>721214</v>
      </c>
      <c r="L71" s="146"/>
      <c r="M71" s="88">
        <v>951219</v>
      </c>
      <c r="N71" s="773"/>
      <c r="O71" s="773"/>
      <c r="P71" s="776"/>
      <c r="Q71" s="779"/>
      <c r="R71" s="779"/>
      <c r="S71" s="792"/>
    </row>
    <row r="72" spans="1:26" s="84" customFormat="1" ht="24.95" customHeight="1">
      <c r="B72" s="780" t="str">
        <f>IF(S73=" "," ",IF(S73&gt;$C$6,"CUMPLE CON LA EXPERIENCIA REQUERIDA","NO CUMPLE CON LA EXPERIENCIA REQUERIDA"))</f>
        <v>CUMPLE CON LA EXPERIENCIA REQUERIDA</v>
      </c>
      <c r="C72" s="781"/>
      <c r="D72" s="781"/>
      <c r="E72" s="781"/>
      <c r="F72" s="781"/>
      <c r="G72" s="781"/>
      <c r="H72" s="781"/>
      <c r="I72" s="781"/>
      <c r="J72" s="781"/>
      <c r="K72" s="781"/>
      <c r="L72" s="781"/>
      <c r="M72" s="781"/>
      <c r="N72" s="781"/>
      <c r="O72" s="782"/>
      <c r="P72" s="786" t="s">
        <v>24</v>
      </c>
      <c r="Q72" s="787"/>
      <c r="R72" s="90"/>
      <c r="S72" s="89">
        <f>SUM(S57:S71)</f>
        <v>572.40499999999997</v>
      </c>
      <c r="T72" s="788" t="str">
        <f>IF(S73=" "," ",IF(S73&gt;$C$6,"CUMPLE","NO CUMPLE"))</f>
        <v>CUMPLE</v>
      </c>
      <c r="W72" s="151"/>
      <c r="X72" s="151"/>
      <c r="Y72" s="151"/>
      <c r="Z72" s="151"/>
    </row>
    <row r="73" spans="1:26" s="87" customFormat="1" ht="24.95" customHeight="1">
      <c r="B73" s="783"/>
      <c r="C73" s="784"/>
      <c r="D73" s="784"/>
      <c r="E73" s="784"/>
      <c r="F73" s="784"/>
      <c r="G73" s="784"/>
      <c r="H73" s="784"/>
      <c r="I73" s="784"/>
      <c r="J73" s="784"/>
      <c r="K73" s="784"/>
      <c r="L73" s="784"/>
      <c r="M73" s="784"/>
      <c r="N73" s="784"/>
      <c r="O73" s="785"/>
      <c r="P73" s="786" t="s">
        <v>26</v>
      </c>
      <c r="Q73" s="787"/>
      <c r="R73" s="90"/>
      <c r="S73" s="89">
        <f>IFERROR((S72/$K$6)," ")</f>
        <v>2.7128199052132702</v>
      </c>
      <c r="T73" s="789"/>
    </row>
    <row r="74" spans="1:26" s="87" customFormat="1" ht="15.75" customHeight="1"/>
    <row r="76" spans="1:26" ht="36" customHeight="1">
      <c r="B76" s="145">
        <v>4</v>
      </c>
      <c r="C76" s="807" t="s">
        <v>145</v>
      </c>
      <c r="D76" s="808"/>
      <c r="E76" s="809"/>
      <c r="F76" s="810" t="str">
        <f>IFERROR(VLOOKUP(B76,'1_ENTREGA'!$A$7:$B$21,2,FALSE)," ")</f>
        <v>LUIS CARLOS PARRA VELASQUEZ</v>
      </c>
      <c r="G76" s="811"/>
      <c r="H76" s="811"/>
      <c r="I76" s="811"/>
      <c r="J76" s="811"/>
      <c r="K76" s="811"/>
      <c r="L76" s="811"/>
      <c r="M76" s="811"/>
      <c r="N76" s="811"/>
      <c r="O76" s="812"/>
      <c r="P76" s="813" t="s">
        <v>685</v>
      </c>
      <c r="Q76" s="814"/>
      <c r="R76" s="815"/>
      <c r="S76" s="83">
        <f>5-(INT(COUNTBLANK(C79:C93))-10)</f>
        <v>5</v>
      </c>
      <c r="T76" s="84"/>
      <c r="W76" s="828"/>
      <c r="X76" s="828"/>
      <c r="Y76" s="828"/>
      <c r="Z76" s="147"/>
    </row>
    <row r="77" spans="1:26" s="91" customFormat="1" ht="30" customHeight="1">
      <c r="B77" s="816" t="s">
        <v>62</v>
      </c>
      <c r="C77" s="799" t="s">
        <v>17</v>
      </c>
      <c r="D77" s="799" t="s">
        <v>18</v>
      </c>
      <c r="E77" s="799" t="s">
        <v>19</v>
      </c>
      <c r="F77" s="799" t="s">
        <v>20</v>
      </c>
      <c r="G77" s="799" t="s">
        <v>21</v>
      </c>
      <c r="H77" s="799" t="s">
        <v>22</v>
      </c>
      <c r="I77" s="799" t="s">
        <v>23</v>
      </c>
      <c r="J77" s="801" t="s">
        <v>77</v>
      </c>
      <c r="K77" s="802"/>
      <c r="L77" s="802"/>
      <c r="M77" s="803"/>
      <c r="N77" s="799" t="s">
        <v>146</v>
      </c>
      <c r="O77" s="799" t="s">
        <v>147</v>
      </c>
      <c r="P77" s="86" t="s">
        <v>148</v>
      </c>
      <c r="Q77" s="86"/>
      <c r="R77" s="799" t="s">
        <v>149</v>
      </c>
      <c r="S77" s="799" t="s">
        <v>150</v>
      </c>
      <c r="T77" s="92"/>
      <c r="U77" s="92"/>
      <c r="V77" s="92"/>
      <c r="W77" s="148"/>
      <c r="X77" s="149"/>
      <c r="Y77" s="149"/>
      <c r="Z77" s="150"/>
    </row>
    <row r="78" spans="1:26" s="91" customFormat="1" ht="90.75" customHeight="1">
      <c r="B78" s="817"/>
      <c r="C78" s="800"/>
      <c r="D78" s="800"/>
      <c r="E78" s="800"/>
      <c r="F78" s="800"/>
      <c r="G78" s="800"/>
      <c r="H78" s="800"/>
      <c r="I78" s="800"/>
      <c r="J78" s="804" t="s">
        <v>152</v>
      </c>
      <c r="K78" s="805"/>
      <c r="L78" s="805"/>
      <c r="M78" s="806"/>
      <c r="N78" s="800"/>
      <c r="O78" s="800"/>
      <c r="P78" s="85" t="s">
        <v>15</v>
      </c>
      <c r="Q78" s="85" t="s">
        <v>151</v>
      </c>
      <c r="R78" s="800"/>
      <c r="S78" s="800"/>
      <c r="T78" s="93"/>
      <c r="U78" s="92"/>
      <c r="V78" s="92"/>
      <c r="W78" s="148"/>
      <c r="X78" s="149"/>
      <c r="Y78" s="149"/>
      <c r="Z78" s="150"/>
    </row>
    <row r="79" spans="1:26" s="87" customFormat="1" ht="24.95" customHeight="1">
      <c r="A79" s="94"/>
      <c r="B79" s="753">
        <v>1</v>
      </c>
      <c r="C79" s="756">
        <v>68</v>
      </c>
      <c r="D79" s="756">
        <v>54</v>
      </c>
      <c r="E79" s="756" t="s">
        <v>614</v>
      </c>
      <c r="F79" s="756" t="s">
        <v>618</v>
      </c>
      <c r="G79" s="759">
        <v>581.32000000000005</v>
      </c>
      <c r="H79" s="762" t="s">
        <v>141</v>
      </c>
      <c r="I79" s="765">
        <v>1</v>
      </c>
      <c r="J79" s="146" t="s">
        <v>588</v>
      </c>
      <c r="K79" s="88">
        <v>721015</v>
      </c>
      <c r="L79" s="146" t="s">
        <v>588</v>
      </c>
      <c r="M79" s="88">
        <v>721511</v>
      </c>
      <c r="N79" s="771" t="s">
        <v>589</v>
      </c>
      <c r="O79" s="771" t="s">
        <v>590</v>
      </c>
      <c r="P79" s="774"/>
      <c r="Q79" s="777" t="s">
        <v>591</v>
      </c>
      <c r="R79" s="777" t="s">
        <v>595</v>
      </c>
      <c r="S79" s="790">
        <f>(IF(COUNTIF(J79:J81,"CUMPLE")+COUNTIF(L79:L81,"CUMPLE")&gt;=1,(G79*I79),0))*(IF(N79="PRESENTÓ CERTIFICADO",1,0))*(IF(O79="ACORDE A ITEM 5.2.1 (T.R.)",1,0) )*( IF(OR(Q79="SIN OBSERVACIÓN", Q79="REQUERIMIENTOS SUBSANADOS"),1,0))*(IF(OR(R79="NINGUNO", R79="CUMPLEN CON LO SOLICITADO"),1,0))</f>
        <v>581.32000000000005</v>
      </c>
      <c r="W79" s="148"/>
      <c r="X79" s="149"/>
      <c r="Y79" s="149"/>
      <c r="Z79" s="150"/>
    </row>
    <row r="80" spans="1:26" s="87" customFormat="1" ht="24.95" customHeight="1">
      <c r="A80" s="94"/>
      <c r="B80" s="754"/>
      <c r="C80" s="757"/>
      <c r="D80" s="757"/>
      <c r="E80" s="757"/>
      <c r="F80" s="757"/>
      <c r="G80" s="760"/>
      <c r="H80" s="763"/>
      <c r="I80" s="766"/>
      <c r="J80" s="146" t="s">
        <v>588</v>
      </c>
      <c r="K80" s="88">
        <v>721211</v>
      </c>
      <c r="L80" s="146" t="s">
        <v>600</v>
      </c>
      <c r="M80" s="88">
        <v>831015</v>
      </c>
      <c r="N80" s="772"/>
      <c r="O80" s="772"/>
      <c r="P80" s="775"/>
      <c r="Q80" s="778"/>
      <c r="R80" s="778"/>
      <c r="S80" s="791"/>
      <c r="W80" s="148"/>
      <c r="X80" s="149"/>
      <c r="Y80" s="149"/>
      <c r="Z80" s="150"/>
    </row>
    <row r="81" spans="1:26" s="87" customFormat="1" ht="24.95" customHeight="1">
      <c r="A81" s="94"/>
      <c r="B81" s="755"/>
      <c r="C81" s="758"/>
      <c r="D81" s="758"/>
      <c r="E81" s="758"/>
      <c r="F81" s="758"/>
      <c r="G81" s="761"/>
      <c r="H81" s="764"/>
      <c r="I81" s="767"/>
      <c r="J81" s="146" t="s">
        <v>588</v>
      </c>
      <c r="K81" s="88">
        <v>721214</v>
      </c>
      <c r="L81" s="146" t="s">
        <v>588</v>
      </c>
      <c r="M81" s="88">
        <v>951219</v>
      </c>
      <c r="N81" s="773"/>
      <c r="O81" s="773"/>
      <c r="P81" s="776"/>
      <c r="Q81" s="779"/>
      <c r="R81" s="779"/>
      <c r="S81" s="792"/>
      <c r="W81" s="148"/>
      <c r="X81" s="149"/>
      <c r="Y81" s="149"/>
      <c r="Z81" s="150"/>
    </row>
    <row r="82" spans="1:26" s="87" customFormat="1" ht="24.95" customHeight="1">
      <c r="A82" s="94"/>
      <c r="B82" s="753">
        <v>2</v>
      </c>
      <c r="C82" s="793">
        <v>69</v>
      </c>
      <c r="D82" s="793">
        <v>55</v>
      </c>
      <c r="E82" s="793" t="s">
        <v>612</v>
      </c>
      <c r="F82" s="793" t="s">
        <v>619</v>
      </c>
      <c r="G82" s="796">
        <v>234.11</v>
      </c>
      <c r="H82" s="762" t="s">
        <v>141</v>
      </c>
      <c r="I82" s="768">
        <v>1</v>
      </c>
      <c r="J82" s="146" t="s">
        <v>588</v>
      </c>
      <c r="K82" s="95">
        <v>721015</v>
      </c>
      <c r="L82" s="146" t="s">
        <v>588</v>
      </c>
      <c r="M82" s="95">
        <v>721511</v>
      </c>
      <c r="N82" s="771" t="s">
        <v>589</v>
      </c>
      <c r="O82" s="771" t="s">
        <v>590</v>
      </c>
      <c r="P82" s="774"/>
      <c r="Q82" s="777" t="s">
        <v>591</v>
      </c>
      <c r="R82" s="777" t="s">
        <v>595</v>
      </c>
      <c r="S82" s="790">
        <f>(IF(COUNTIF(J82:J84,"CUMPLE")+COUNTIF(L82:L84,"CUMPLE")&gt;=1,(G82*I82),0))*(IF(N82="PRESENTÓ CERTIFICADO",1,0))*(IF(O82="ACORDE A ITEM 5.2.1 (T.R.)",1,0) )*( IF(OR(Q82="SIN OBSERVACIÓN", Q82="REQUERIMIENTOS SUBSANADOS"),1,0))*(IF(OR(R82="NINGUNO", R82="CUMPLEN CON LO SOLICITADO"),1,0))</f>
        <v>234.11</v>
      </c>
      <c r="W82" s="148"/>
      <c r="X82" s="149"/>
      <c r="Y82" s="149"/>
      <c r="Z82" s="150"/>
    </row>
    <row r="83" spans="1:26" s="87" customFormat="1" ht="24.95" customHeight="1">
      <c r="A83" s="94"/>
      <c r="B83" s="754"/>
      <c r="C83" s="794"/>
      <c r="D83" s="794"/>
      <c r="E83" s="794"/>
      <c r="F83" s="794"/>
      <c r="G83" s="797"/>
      <c r="H83" s="763"/>
      <c r="I83" s="769"/>
      <c r="J83" s="146" t="s">
        <v>588</v>
      </c>
      <c r="K83" s="95">
        <v>721211</v>
      </c>
      <c r="L83" s="146" t="s">
        <v>600</v>
      </c>
      <c r="M83" s="95">
        <v>831015</v>
      </c>
      <c r="N83" s="772"/>
      <c r="O83" s="772"/>
      <c r="P83" s="775"/>
      <c r="Q83" s="778"/>
      <c r="R83" s="778"/>
      <c r="S83" s="791"/>
      <c r="W83" s="148"/>
      <c r="X83" s="149"/>
      <c r="Y83" s="149"/>
      <c r="Z83" s="150"/>
    </row>
    <row r="84" spans="1:26" s="87" customFormat="1" ht="24.95" customHeight="1">
      <c r="A84" s="94"/>
      <c r="B84" s="755"/>
      <c r="C84" s="795"/>
      <c r="D84" s="795"/>
      <c r="E84" s="795"/>
      <c r="F84" s="795"/>
      <c r="G84" s="798"/>
      <c r="H84" s="764"/>
      <c r="I84" s="770"/>
      <c r="J84" s="146" t="s">
        <v>588</v>
      </c>
      <c r="K84" s="95">
        <v>721214</v>
      </c>
      <c r="L84" s="146" t="s">
        <v>588</v>
      </c>
      <c r="M84" s="95">
        <v>951219</v>
      </c>
      <c r="N84" s="773"/>
      <c r="O84" s="773"/>
      <c r="P84" s="776"/>
      <c r="Q84" s="779"/>
      <c r="R84" s="779"/>
      <c r="S84" s="792"/>
      <c r="W84" s="148"/>
      <c r="X84" s="149"/>
      <c r="Y84" s="149"/>
      <c r="Z84" s="150"/>
    </row>
    <row r="85" spans="1:26" s="87" customFormat="1" ht="24.95" customHeight="1">
      <c r="A85" s="94"/>
      <c r="B85" s="753">
        <v>3</v>
      </c>
      <c r="C85" s="756">
        <v>65</v>
      </c>
      <c r="D85" s="756">
        <v>52</v>
      </c>
      <c r="E85" s="756" t="s">
        <v>613</v>
      </c>
      <c r="F85" s="756" t="s">
        <v>620</v>
      </c>
      <c r="G85" s="759"/>
      <c r="H85" s="762"/>
      <c r="I85" s="765"/>
      <c r="J85" s="146"/>
      <c r="K85" s="88">
        <v>721015</v>
      </c>
      <c r="L85" s="146"/>
      <c r="M85" s="88">
        <v>721511</v>
      </c>
      <c r="N85" s="771" t="s">
        <v>609</v>
      </c>
      <c r="O85" s="771"/>
      <c r="P85" s="774" t="s">
        <v>622</v>
      </c>
      <c r="Q85" s="777" t="s">
        <v>610</v>
      </c>
      <c r="R85" s="777"/>
      <c r="S85" s="790">
        <f>(IF(COUNTIF(J85:J87,"CUMPLE")+COUNTIF(L85:L87,"CUMPLE")&gt;=1,(G85*I85),0))*(IF(N85="PRESENTÓ CERTIFICADO",1,0))*(IF(O85="ACORDE A ITEM 5.2.1 (T.R.)",1,0) )*( IF(OR(Q85="SIN OBSERVACIÓN", Q85="REQUERIMIENTOS SUBSANADOS"),1,0))*(IF(OR(R85="NINGUNO", R85="CUMPLEN CON LO SOLICITADO"),1,0))</f>
        <v>0</v>
      </c>
      <c r="W85" s="148"/>
      <c r="X85" s="149"/>
      <c r="Y85" s="149"/>
      <c r="Z85" s="150"/>
    </row>
    <row r="86" spans="1:26" s="87" customFormat="1" ht="24.95" customHeight="1">
      <c r="A86" s="94"/>
      <c r="B86" s="754"/>
      <c r="C86" s="757"/>
      <c r="D86" s="757"/>
      <c r="E86" s="757"/>
      <c r="F86" s="757"/>
      <c r="G86" s="760"/>
      <c r="H86" s="763"/>
      <c r="I86" s="766"/>
      <c r="J86" s="146"/>
      <c r="K86" s="88">
        <v>721211</v>
      </c>
      <c r="L86" s="146"/>
      <c r="M86" s="88">
        <v>831015</v>
      </c>
      <c r="N86" s="772"/>
      <c r="O86" s="772"/>
      <c r="P86" s="775"/>
      <c r="Q86" s="778"/>
      <c r="R86" s="778"/>
      <c r="S86" s="791"/>
      <c r="W86" s="148"/>
      <c r="X86" s="149"/>
      <c r="Y86" s="149"/>
      <c r="Z86" s="150"/>
    </row>
    <row r="87" spans="1:26" s="87" customFormat="1" ht="24.95" customHeight="1">
      <c r="A87" s="94"/>
      <c r="B87" s="755"/>
      <c r="C87" s="758"/>
      <c r="D87" s="758"/>
      <c r="E87" s="758"/>
      <c r="F87" s="758"/>
      <c r="G87" s="761"/>
      <c r="H87" s="764"/>
      <c r="I87" s="767"/>
      <c r="J87" s="146"/>
      <c r="K87" s="88">
        <v>721214</v>
      </c>
      <c r="L87" s="146"/>
      <c r="M87" s="88">
        <v>951219</v>
      </c>
      <c r="N87" s="773"/>
      <c r="O87" s="773"/>
      <c r="P87" s="776"/>
      <c r="Q87" s="779"/>
      <c r="R87" s="779"/>
      <c r="S87" s="792"/>
      <c r="W87" s="148"/>
      <c r="X87" s="149"/>
      <c r="Y87" s="149"/>
      <c r="Z87" s="150"/>
    </row>
    <row r="88" spans="1:26" s="87" customFormat="1" ht="24.95" customHeight="1">
      <c r="A88" s="94"/>
      <c r="B88" s="753">
        <v>4</v>
      </c>
      <c r="C88" s="793">
        <v>59</v>
      </c>
      <c r="D88" s="793">
        <v>47</v>
      </c>
      <c r="E88" s="793" t="s">
        <v>616</v>
      </c>
      <c r="F88" s="793" t="s">
        <v>621</v>
      </c>
      <c r="G88" s="796">
        <v>407.94</v>
      </c>
      <c r="H88" s="762" t="s">
        <v>141</v>
      </c>
      <c r="I88" s="768">
        <v>1</v>
      </c>
      <c r="J88" s="146" t="s">
        <v>588</v>
      </c>
      <c r="K88" s="95">
        <v>721015</v>
      </c>
      <c r="L88" s="146" t="s">
        <v>588</v>
      </c>
      <c r="M88" s="95">
        <v>721511</v>
      </c>
      <c r="N88" s="771" t="s">
        <v>589</v>
      </c>
      <c r="O88" s="771" t="s">
        <v>590</v>
      </c>
      <c r="P88" s="774"/>
      <c r="Q88" s="777" t="s">
        <v>591</v>
      </c>
      <c r="R88" s="777" t="s">
        <v>595</v>
      </c>
      <c r="S88" s="790">
        <f>(IF(COUNTIF(J88:J90,"CUMPLE")+COUNTIF(L88:L90,"CUMPLE")&gt;=1,(G88*I88),0))*(IF(N88="PRESENTÓ CERTIFICADO",1,0))*(IF(O88="ACORDE A ITEM 5.2.1 (T.R.)",1,0) )*( IF(OR(Q88="SIN OBSERVACIÓN", Q88="REQUERIMIENTOS SUBSANADOS"),1,0))*(IF(OR(R88="NINGUNO", R88="CUMPLEN CON LO SOLICITADO"),1,0))</f>
        <v>407.94</v>
      </c>
      <c r="W88" s="148"/>
      <c r="X88" s="149"/>
      <c r="Y88" s="149"/>
      <c r="Z88" s="150"/>
    </row>
    <row r="89" spans="1:26" s="87" customFormat="1" ht="24.95" customHeight="1">
      <c r="A89" s="94"/>
      <c r="B89" s="754"/>
      <c r="C89" s="794"/>
      <c r="D89" s="794"/>
      <c r="E89" s="794"/>
      <c r="F89" s="794"/>
      <c r="G89" s="797"/>
      <c r="H89" s="763"/>
      <c r="I89" s="769"/>
      <c r="J89" s="146" t="s">
        <v>588</v>
      </c>
      <c r="K89" s="95">
        <v>721211</v>
      </c>
      <c r="L89" s="146" t="s">
        <v>588</v>
      </c>
      <c r="M89" s="95">
        <v>831015</v>
      </c>
      <c r="N89" s="772"/>
      <c r="O89" s="772"/>
      <c r="P89" s="775"/>
      <c r="Q89" s="778"/>
      <c r="R89" s="778"/>
      <c r="S89" s="791"/>
      <c r="W89" s="148"/>
      <c r="X89" s="149"/>
      <c r="Y89" s="149"/>
      <c r="Z89" s="150"/>
    </row>
    <row r="90" spans="1:26" s="87" customFormat="1" ht="24.95" customHeight="1">
      <c r="A90" s="94"/>
      <c r="B90" s="755"/>
      <c r="C90" s="795"/>
      <c r="D90" s="795"/>
      <c r="E90" s="795"/>
      <c r="F90" s="795"/>
      <c r="G90" s="798"/>
      <c r="H90" s="764"/>
      <c r="I90" s="770"/>
      <c r="J90" s="146" t="s">
        <v>588</v>
      </c>
      <c r="K90" s="95">
        <v>721214</v>
      </c>
      <c r="L90" s="146" t="s">
        <v>588</v>
      </c>
      <c r="M90" s="95">
        <v>951219</v>
      </c>
      <c r="N90" s="773"/>
      <c r="O90" s="773"/>
      <c r="P90" s="776"/>
      <c r="Q90" s="779"/>
      <c r="R90" s="779"/>
      <c r="S90" s="792"/>
      <c r="W90" s="148"/>
      <c r="X90" s="149"/>
      <c r="Y90" s="149"/>
      <c r="Z90" s="150"/>
    </row>
    <row r="91" spans="1:26" s="87" customFormat="1" ht="24.95" customHeight="1">
      <c r="A91" s="94"/>
      <c r="B91" s="753">
        <v>5</v>
      </c>
      <c r="C91" s="756">
        <v>84</v>
      </c>
      <c r="D91" s="756">
        <v>66</v>
      </c>
      <c r="E91" s="756" t="s">
        <v>617</v>
      </c>
      <c r="F91" s="756" t="s">
        <v>621</v>
      </c>
      <c r="G91" s="759">
        <v>249.62</v>
      </c>
      <c r="H91" s="762" t="s">
        <v>141</v>
      </c>
      <c r="I91" s="765">
        <v>1</v>
      </c>
      <c r="J91" s="146" t="s">
        <v>588</v>
      </c>
      <c r="K91" s="88">
        <v>721015</v>
      </c>
      <c r="L91" s="146" t="s">
        <v>588</v>
      </c>
      <c r="M91" s="88">
        <v>721511</v>
      </c>
      <c r="N91" s="771" t="s">
        <v>589</v>
      </c>
      <c r="O91" s="771" t="s">
        <v>590</v>
      </c>
      <c r="P91" s="774"/>
      <c r="Q91" s="777" t="s">
        <v>591</v>
      </c>
      <c r="R91" s="777" t="s">
        <v>595</v>
      </c>
      <c r="S91" s="790">
        <f>(IF(COUNTIF(J91:J93,"CUMPLE")+COUNTIF(L91:L93,"CUMPLE")&gt;=1,(G91*I91),0))*(IF(N91="PRESENTÓ CERTIFICADO",1,0))*(IF(O91="ACORDE A ITEM 5.2.1 (T.R.)",1,0) )*( IF(OR(Q91="SIN OBSERVACIÓN", Q91="REQUERIMIENTOS SUBSANADOS"),1,0))*(IF(OR(R91="NINGUNO", R91="CUMPLEN CON LO SOLICITADO"),1,0))</f>
        <v>249.62</v>
      </c>
      <c r="W91" s="148"/>
      <c r="X91" s="149"/>
      <c r="Y91" s="149"/>
      <c r="Z91" s="150"/>
    </row>
    <row r="92" spans="1:26" s="87" customFormat="1" ht="24.95" customHeight="1">
      <c r="A92" s="94"/>
      <c r="B92" s="754"/>
      <c r="C92" s="757"/>
      <c r="D92" s="757"/>
      <c r="E92" s="757"/>
      <c r="F92" s="757"/>
      <c r="G92" s="760"/>
      <c r="H92" s="763"/>
      <c r="I92" s="766"/>
      <c r="J92" s="146" t="s">
        <v>588</v>
      </c>
      <c r="K92" s="88">
        <v>721211</v>
      </c>
      <c r="L92" s="146" t="s">
        <v>600</v>
      </c>
      <c r="M92" s="88">
        <v>831015</v>
      </c>
      <c r="N92" s="772"/>
      <c r="O92" s="772"/>
      <c r="P92" s="775"/>
      <c r="Q92" s="778"/>
      <c r="R92" s="778"/>
      <c r="S92" s="791"/>
    </row>
    <row r="93" spans="1:26" s="87" customFormat="1" ht="24.95" customHeight="1">
      <c r="A93" s="94"/>
      <c r="B93" s="755"/>
      <c r="C93" s="758"/>
      <c r="D93" s="758"/>
      <c r="E93" s="758"/>
      <c r="F93" s="758"/>
      <c r="G93" s="761"/>
      <c r="H93" s="764"/>
      <c r="I93" s="767"/>
      <c r="J93" s="146" t="s">
        <v>588</v>
      </c>
      <c r="K93" s="88">
        <v>721214</v>
      </c>
      <c r="L93" s="146" t="s">
        <v>588</v>
      </c>
      <c r="M93" s="88">
        <v>951219</v>
      </c>
      <c r="N93" s="773"/>
      <c r="O93" s="773"/>
      <c r="P93" s="776"/>
      <c r="Q93" s="779"/>
      <c r="R93" s="779"/>
      <c r="S93" s="792"/>
    </row>
    <row r="94" spans="1:26" s="84" customFormat="1" ht="24.95" customHeight="1">
      <c r="B94" s="780" t="str">
        <f>IF(S95=" "," ",IF(S95&gt;$C$6,"CUMPLE CON LA EXPERIENCIA REQUERIDA","NO CUMPLE CON LA EXPERIENCIA REQUERIDA"))</f>
        <v>CUMPLE CON LA EXPERIENCIA REQUERIDA</v>
      </c>
      <c r="C94" s="781"/>
      <c r="D94" s="781"/>
      <c r="E94" s="781"/>
      <c r="F94" s="781"/>
      <c r="G94" s="781"/>
      <c r="H94" s="781"/>
      <c r="I94" s="781"/>
      <c r="J94" s="781"/>
      <c r="K94" s="781"/>
      <c r="L94" s="781"/>
      <c r="M94" s="781"/>
      <c r="N94" s="781"/>
      <c r="O94" s="782"/>
      <c r="P94" s="786" t="s">
        <v>24</v>
      </c>
      <c r="Q94" s="787"/>
      <c r="R94" s="90"/>
      <c r="S94" s="89">
        <f>SUM(S79:S93)</f>
        <v>1472.9900000000002</v>
      </c>
      <c r="T94" s="788" t="str">
        <f>IF(S95=" "," ",IF(S95&gt;$C$6,"CUMPLE","NO CUMPLE"))</f>
        <v>CUMPLE</v>
      </c>
      <c r="W94" s="151"/>
      <c r="X94" s="151"/>
      <c r="Y94" s="151"/>
      <c r="Z94" s="151"/>
    </row>
    <row r="95" spans="1:26" s="87" customFormat="1" ht="24.95" customHeight="1">
      <c r="B95" s="783"/>
      <c r="C95" s="784"/>
      <c r="D95" s="784"/>
      <c r="E95" s="784"/>
      <c r="F95" s="784"/>
      <c r="G95" s="784"/>
      <c r="H95" s="784"/>
      <c r="I95" s="784"/>
      <c r="J95" s="784"/>
      <c r="K95" s="784"/>
      <c r="L95" s="784"/>
      <c r="M95" s="784"/>
      <c r="N95" s="784"/>
      <c r="O95" s="785"/>
      <c r="P95" s="786" t="s">
        <v>26</v>
      </c>
      <c r="Q95" s="787"/>
      <c r="R95" s="90"/>
      <c r="S95" s="89">
        <f>IFERROR((S94/$K$6)," ")</f>
        <v>6.9809952606635086</v>
      </c>
      <c r="T95" s="789"/>
    </row>
    <row r="98" spans="1:26" ht="36" customHeight="1">
      <c r="B98" s="145">
        <v>5</v>
      </c>
      <c r="C98" s="807" t="s">
        <v>145</v>
      </c>
      <c r="D98" s="808"/>
      <c r="E98" s="809"/>
      <c r="F98" s="810" t="str">
        <f>IFERROR(VLOOKUP(B98,'1_ENTREGA'!$A$7:$B$21,2,FALSE)," ")</f>
        <v>ALCIDEZ CLAVIJO MORENO</v>
      </c>
      <c r="G98" s="811"/>
      <c r="H98" s="811"/>
      <c r="I98" s="811"/>
      <c r="J98" s="811"/>
      <c r="K98" s="811"/>
      <c r="L98" s="811"/>
      <c r="M98" s="811"/>
      <c r="N98" s="811"/>
      <c r="O98" s="812"/>
      <c r="P98" s="813" t="s">
        <v>685</v>
      </c>
      <c r="Q98" s="814"/>
      <c r="R98" s="815"/>
      <c r="S98" s="83">
        <f>5-(INT(COUNTBLANK(C101:C115))-10)</f>
        <v>2</v>
      </c>
      <c r="T98" s="84"/>
      <c r="W98" s="828"/>
      <c r="X98" s="828"/>
      <c r="Y98" s="828"/>
      <c r="Z98" s="147"/>
    </row>
    <row r="99" spans="1:26" s="91" customFormat="1" ht="30" customHeight="1">
      <c r="B99" s="816" t="s">
        <v>62</v>
      </c>
      <c r="C99" s="799" t="s">
        <v>17</v>
      </c>
      <c r="D99" s="799" t="s">
        <v>18</v>
      </c>
      <c r="E99" s="799" t="s">
        <v>19</v>
      </c>
      <c r="F99" s="799" t="s">
        <v>20</v>
      </c>
      <c r="G99" s="799" t="s">
        <v>21</v>
      </c>
      <c r="H99" s="799" t="s">
        <v>22</v>
      </c>
      <c r="I99" s="799" t="s">
        <v>23</v>
      </c>
      <c r="J99" s="801" t="s">
        <v>77</v>
      </c>
      <c r="K99" s="802"/>
      <c r="L99" s="802"/>
      <c r="M99" s="803"/>
      <c r="N99" s="799" t="s">
        <v>146</v>
      </c>
      <c r="O99" s="799" t="s">
        <v>147</v>
      </c>
      <c r="P99" s="86" t="s">
        <v>148</v>
      </c>
      <c r="Q99" s="86"/>
      <c r="R99" s="799" t="s">
        <v>149</v>
      </c>
      <c r="S99" s="799" t="s">
        <v>150</v>
      </c>
      <c r="T99" s="92"/>
      <c r="U99" s="92"/>
      <c r="V99" s="92"/>
      <c r="W99" s="148"/>
      <c r="X99" s="149"/>
      <c r="Y99" s="149"/>
      <c r="Z99" s="150"/>
    </row>
    <row r="100" spans="1:26" s="91" customFormat="1" ht="90.75" customHeight="1">
      <c r="B100" s="817"/>
      <c r="C100" s="800"/>
      <c r="D100" s="800"/>
      <c r="E100" s="800"/>
      <c r="F100" s="800"/>
      <c r="G100" s="800"/>
      <c r="H100" s="800"/>
      <c r="I100" s="800"/>
      <c r="J100" s="804" t="s">
        <v>152</v>
      </c>
      <c r="K100" s="805"/>
      <c r="L100" s="805"/>
      <c r="M100" s="806"/>
      <c r="N100" s="800"/>
      <c r="O100" s="800"/>
      <c r="P100" s="85" t="s">
        <v>15</v>
      </c>
      <c r="Q100" s="85" t="s">
        <v>151</v>
      </c>
      <c r="R100" s="800"/>
      <c r="S100" s="800"/>
      <c r="T100" s="93"/>
      <c r="U100" s="92"/>
      <c r="V100" s="92"/>
      <c r="W100" s="148"/>
      <c r="X100" s="149"/>
      <c r="Y100" s="149"/>
      <c r="Z100" s="150"/>
    </row>
    <row r="101" spans="1:26" s="87" customFormat="1" ht="24.95" customHeight="1">
      <c r="A101" s="94"/>
      <c r="B101" s="753">
        <v>1</v>
      </c>
      <c r="C101" s="756">
        <v>18</v>
      </c>
      <c r="D101" s="756">
        <v>23</v>
      </c>
      <c r="E101" s="756" t="s">
        <v>623</v>
      </c>
      <c r="F101" s="756" t="s">
        <v>625</v>
      </c>
      <c r="G101" s="759">
        <v>1687.42</v>
      </c>
      <c r="H101" s="762" t="s">
        <v>599</v>
      </c>
      <c r="I101" s="765">
        <v>0.35</v>
      </c>
      <c r="J101" s="146" t="s">
        <v>588</v>
      </c>
      <c r="K101" s="88">
        <v>721015</v>
      </c>
      <c r="L101" s="146" t="s">
        <v>600</v>
      </c>
      <c r="M101" s="88">
        <v>721511</v>
      </c>
      <c r="N101" s="771" t="s">
        <v>609</v>
      </c>
      <c r="O101" s="771"/>
      <c r="P101" s="774" t="s">
        <v>622</v>
      </c>
      <c r="Q101" s="777" t="s">
        <v>610</v>
      </c>
      <c r="R101" s="777" t="s">
        <v>611</v>
      </c>
      <c r="S101" s="790">
        <f>(IF(COUNTIF(J101:J103,"CUMPLE")+COUNTIF(L101:L103,"CUMPLE")&gt;=1,(G101*I101),0))*(IF(N101="PRESENTÓ CERTIFICADO",1,0))*(IF(O101="ACORDE A ITEM 5.2.1 (T.R.)",1,0) )*( IF(OR(Q101="SIN OBSERVACIÓN", Q101="REQUERIMIENTOS SUBSANADOS"),1,0))*(IF(OR(R101="NINGUNO", R101="CUMPLEN CON LO SOLICITADO"),1,0))</f>
        <v>0</v>
      </c>
      <c r="W101" s="148"/>
      <c r="X101" s="149"/>
      <c r="Y101" s="149"/>
      <c r="Z101" s="150"/>
    </row>
    <row r="102" spans="1:26" s="87" customFormat="1" ht="24.95" customHeight="1">
      <c r="A102" s="94"/>
      <c r="B102" s="754"/>
      <c r="C102" s="757"/>
      <c r="D102" s="757"/>
      <c r="E102" s="757"/>
      <c r="F102" s="757"/>
      <c r="G102" s="760"/>
      <c r="H102" s="763"/>
      <c r="I102" s="766"/>
      <c r="J102" s="146" t="s">
        <v>600</v>
      </c>
      <c r="K102" s="88">
        <v>721211</v>
      </c>
      <c r="L102" s="146" t="s">
        <v>600</v>
      </c>
      <c r="M102" s="88">
        <v>831015</v>
      </c>
      <c r="N102" s="772"/>
      <c r="O102" s="772"/>
      <c r="P102" s="775"/>
      <c r="Q102" s="778"/>
      <c r="R102" s="778"/>
      <c r="S102" s="791"/>
      <c r="W102" s="148"/>
      <c r="X102" s="149"/>
      <c r="Y102" s="149"/>
      <c r="Z102" s="150"/>
    </row>
    <row r="103" spans="1:26" s="87" customFormat="1" ht="24.95" customHeight="1">
      <c r="A103" s="94"/>
      <c r="B103" s="755"/>
      <c r="C103" s="758"/>
      <c r="D103" s="758"/>
      <c r="E103" s="758"/>
      <c r="F103" s="758"/>
      <c r="G103" s="761"/>
      <c r="H103" s="764"/>
      <c r="I103" s="767"/>
      <c r="J103" s="146" t="s">
        <v>588</v>
      </c>
      <c r="K103" s="88">
        <v>721214</v>
      </c>
      <c r="L103" s="146" t="s">
        <v>600</v>
      </c>
      <c r="M103" s="88">
        <v>951219</v>
      </c>
      <c r="N103" s="773"/>
      <c r="O103" s="773"/>
      <c r="P103" s="776"/>
      <c r="Q103" s="779"/>
      <c r="R103" s="779"/>
      <c r="S103" s="792"/>
      <c r="W103" s="148"/>
      <c r="X103" s="149"/>
      <c r="Y103" s="149"/>
      <c r="Z103" s="150"/>
    </row>
    <row r="104" spans="1:26" s="87" customFormat="1" ht="24.95" customHeight="1">
      <c r="A104" s="94"/>
      <c r="B104" s="753">
        <v>2</v>
      </c>
      <c r="C104" s="793">
        <v>17</v>
      </c>
      <c r="D104" s="793">
        <v>21</v>
      </c>
      <c r="E104" s="793" t="s">
        <v>624</v>
      </c>
      <c r="F104" s="793" t="s">
        <v>626</v>
      </c>
      <c r="G104" s="796">
        <v>824.79</v>
      </c>
      <c r="H104" s="762" t="s">
        <v>141</v>
      </c>
      <c r="I104" s="768">
        <v>1</v>
      </c>
      <c r="J104" s="146" t="s">
        <v>588</v>
      </c>
      <c r="K104" s="95">
        <v>721015</v>
      </c>
      <c r="L104" s="146" t="s">
        <v>600</v>
      </c>
      <c r="M104" s="95">
        <v>721511</v>
      </c>
      <c r="N104" s="771" t="s">
        <v>589</v>
      </c>
      <c r="O104" s="771" t="s">
        <v>590</v>
      </c>
      <c r="P104" s="774"/>
      <c r="Q104" s="777" t="s">
        <v>591</v>
      </c>
      <c r="R104" s="777" t="s">
        <v>595</v>
      </c>
      <c r="S104" s="790">
        <f>(IF(COUNTIF(J104:J106,"CUMPLE")+COUNTIF(L104:L106,"CUMPLE")&gt;=1,(G104*I104),0))*(IF(N104="PRESENTÓ CERTIFICADO",1,0))*(IF(O104="ACORDE A ITEM 5.2.1 (T.R.)",1,0) )*( IF(OR(Q104="SIN OBSERVACIÓN", Q104="REQUERIMIENTOS SUBSANADOS"),1,0))*(IF(OR(R104="NINGUNO", R104="CUMPLEN CON LO SOLICITADO"),1,0))</f>
        <v>824.79</v>
      </c>
      <c r="W104" s="148"/>
      <c r="X104" s="149"/>
      <c r="Y104" s="149"/>
      <c r="Z104" s="150"/>
    </row>
    <row r="105" spans="1:26" s="87" customFormat="1" ht="24.95" customHeight="1">
      <c r="A105" s="94"/>
      <c r="B105" s="754"/>
      <c r="C105" s="794"/>
      <c r="D105" s="794"/>
      <c r="E105" s="794"/>
      <c r="F105" s="794"/>
      <c r="G105" s="797"/>
      <c r="H105" s="763"/>
      <c r="I105" s="769"/>
      <c r="J105" s="146" t="s">
        <v>600</v>
      </c>
      <c r="K105" s="95">
        <v>721211</v>
      </c>
      <c r="L105" s="146" t="s">
        <v>600</v>
      </c>
      <c r="M105" s="95">
        <v>831015</v>
      </c>
      <c r="N105" s="772"/>
      <c r="O105" s="772"/>
      <c r="P105" s="775"/>
      <c r="Q105" s="778"/>
      <c r="R105" s="778"/>
      <c r="S105" s="791"/>
      <c r="W105" s="148"/>
      <c r="X105" s="149"/>
      <c r="Y105" s="149"/>
      <c r="Z105" s="150"/>
    </row>
    <row r="106" spans="1:26" s="87" customFormat="1" ht="24.95" customHeight="1">
      <c r="A106" s="94"/>
      <c r="B106" s="755"/>
      <c r="C106" s="795"/>
      <c r="D106" s="795"/>
      <c r="E106" s="795"/>
      <c r="F106" s="795"/>
      <c r="G106" s="798"/>
      <c r="H106" s="764"/>
      <c r="I106" s="770"/>
      <c r="J106" s="146" t="s">
        <v>600</v>
      </c>
      <c r="K106" s="95">
        <v>721214</v>
      </c>
      <c r="L106" s="146" t="s">
        <v>600</v>
      </c>
      <c r="M106" s="95">
        <v>951219</v>
      </c>
      <c r="N106" s="773"/>
      <c r="O106" s="773"/>
      <c r="P106" s="776"/>
      <c r="Q106" s="779"/>
      <c r="R106" s="779"/>
      <c r="S106" s="792"/>
      <c r="W106" s="148"/>
      <c r="X106" s="149"/>
      <c r="Y106" s="149"/>
      <c r="Z106" s="150"/>
    </row>
    <row r="107" spans="1:26" s="87" customFormat="1" ht="24.95" customHeight="1">
      <c r="A107" s="94"/>
      <c r="B107" s="753">
        <v>3</v>
      </c>
      <c r="C107" s="756"/>
      <c r="D107" s="756"/>
      <c r="E107" s="756"/>
      <c r="F107" s="756"/>
      <c r="G107" s="759"/>
      <c r="H107" s="762"/>
      <c r="I107" s="765"/>
      <c r="J107" s="146"/>
      <c r="K107" s="88">
        <v>721015</v>
      </c>
      <c r="L107" s="146"/>
      <c r="M107" s="88">
        <v>721511</v>
      </c>
      <c r="N107" s="771"/>
      <c r="O107" s="771"/>
      <c r="P107" s="774"/>
      <c r="Q107" s="777"/>
      <c r="R107" s="777"/>
      <c r="S107" s="790">
        <f>(IF(COUNTIF(J107:J109,"CUMPLE")+COUNTIF(L107:L109,"CUMPLE")&gt;=1,(G107*I107),0))*(IF(N107="PRESENTÓ CERTIFICADO",1,0))*(IF(O107="ACORDE A ITEM 5.2.1 (T.R.)",1,0) )*( IF(OR(Q107="SIN OBSERVACIÓN", Q107="REQUERIMIENTOS SUBSANADOS"),1,0))*(IF(OR(R107="NINGUNO", R107="CUMPLEN CON LO SOLICITADO"),1,0))</f>
        <v>0</v>
      </c>
      <c r="W107" s="148"/>
      <c r="X107" s="149"/>
      <c r="Y107" s="149"/>
      <c r="Z107" s="150"/>
    </row>
    <row r="108" spans="1:26" s="87" customFormat="1" ht="24.95" customHeight="1">
      <c r="A108" s="94"/>
      <c r="B108" s="754"/>
      <c r="C108" s="757"/>
      <c r="D108" s="757"/>
      <c r="E108" s="757"/>
      <c r="F108" s="757"/>
      <c r="G108" s="760"/>
      <c r="H108" s="763"/>
      <c r="I108" s="766"/>
      <c r="J108" s="146"/>
      <c r="K108" s="88">
        <v>721211</v>
      </c>
      <c r="L108" s="146"/>
      <c r="M108" s="88">
        <v>831015</v>
      </c>
      <c r="N108" s="772"/>
      <c r="O108" s="772"/>
      <c r="P108" s="775"/>
      <c r="Q108" s="778"/>
      <c r="R108" s="778"/>
      <c r="S108" s="791"/>
      <c r="W108" s="148"/>
      <c r="X108" s="149"/>
      <c r="Y108" s="149"/>
      <c r="Z108" s="150"/>
    </row>
    <row r="109" spans="1:26" s="87" customFormat="1" ht="24.95" customHeight="1">
      <c r="A109" s="94"/>
      <c r="B109" s="755"/>
      <c r="C109" s="758"/>
      <c r="D109" s="758"/>
      <c r="E109" s="758"/>
      <c r="F109" s="758"/>
      <c r="G109" s="761"/>
      <c r="H109" s="764"/>
      <c r="I109" s="767"/>
      <c r="J109" s="146"/>
      <c r="K109" s="88">
        <v>721214</v>
      </c>
      <c r="L109" s="146"/>
      <c r="M109" s="88">
        <v>951219</v>
      </c>
      <c r="N109" s="773"/>
      <c r="O109" s="773"/>
      <c r="P109" s="776"/>
      <c r="Q109" s="779"/>
      <c r="R109" s="779"/>
      <c r="S109" s="792"/>
      <c r="W109" s="148"/>
      <c r="X109" s="149"/>
      <c r="Y109" s="149"/>
      <c r="Z109" s="150"/>
    </row>
    <row r="110" spans="1:26" s="87" customFormat="1" ht="24.95" customHeight="1">
      <c r="A110" s="94"/>
      <c r="B110" s="753">
        <v>4</v>
      </c>
      <c r="C110" s="793"/>
      <c r="D110" s="793"/>
      <c r="E110" s="793"/>
      <c r="F110" s="793"/>
      <c r="G110" s="796"/>
      <c r="H110" s="762"/>
      <c r="I110" s="768"/>
      <c r="J110" s="146"/>
      <c r="K110" s="95">
        <v>721015</v>
      </c>
      <c r="L110" s="146"/>
      <c r="M110" s="95">
        <v>721511</v>
      </c>
      <c r="N110" s="771"/>
      <c r="O110" s="771"/>
      <c r="P110" s="774"/>
      <c r="Q110" s="777"/>
      <c r="R110" s="777"/>
      <c r="S110" s="790">
        <f>(IF(COUNTIF(J110:J112,"CUMPLE")+COUNTIF(L110:L112,"CUMPLE")&gt;=1,(G110*I110),0))*(IF(N110="PRESENTÓ CERTIFICADO",1,0))*(IF(O110="ACORDE A ITEM 5.2.1 (T.R.)",1,0) )*( IF(OR(Q110="SIN OBSERVACIÓN", Q110="REQUERIMIENTOS SUBSANADOS"),1,0))*(IF(OR(R110="NINGUNO", R110="CUMPLEN CON LO SOLICITADO"),1,0))</f>
        <v>0</v>
      </c>
      <c r="W110" s="148"/>
      <c r="X110" s="149"/>
      <c r="Y110" s="149"/>
      <c r="Z110" s="150"/>
    </row>
    <row r="111" spans="1:26" s="87" customFormat="1" ht="24.95" customHeight="1">
      <c r="A111" s="94"/>
      <c r="B111" s="754"/>
      <c r="C111" s="794"/>
      <c r="D111" s="794"/>
      <c r="E111" s="794"/>
      <c r="F111" s="794"/>
      <c r="G111" s="797"/>
      <c r="H111" s="763"/>
      <c r="I111" s="769"/>
      <c r="J111" s="146"/>
      <c r="K111" s="95">
        <v>721211</v>
      </c>
      <c r="L111" s="146"/>
      <c r="M111" s="95">
        <v>831015</v>
      </c>
      <c r="N111" s="772"/>
      <c r="O111" s="772"/>
      <c r="P111" s="775"/>
      <c r="Q111" s="778"/>
      <c r="R111" s="778"/>
      <c r="S111" s="791"/>
      <c r="W111" s="148"/>
      <c r="X111" s="149"/>
      <c r="Y111" s="149"/>
      <c r="Z111" s="150"/>
    </row>
    <row r="112" spans="1:26" s="87" customFormat="1" ht="24.95" customHeight="1">
      <c r="A112" s="94"/>
      <c r="B112" s="755"/>
      <c r="C112" s="795"/>
      <c r="D112" s="795"/>
      <c r="E112" s="795"/>
      <c r="F112" s="795"/>
      <c r="G112" s="798"/>
      <c r="H112" s="764"/>
      <c r="I112" s="770"/>
      <c r="J112" s="146"/>
      <c r="K112" s="95">
        <v>721214</v>
      </c>
      <c r="L112" s="146"/>
      <c r="M112" s="95">
        <v>951219</v>
      </c>
      <c r="N112" s="773"/>
      <c r="O112" s="773"/>
      <c r="P112" s="776"/>
      <c r="Q112" s="779"/>
      <c r="R112" s="779"/>
      <c r="S112" s="792"/>
      <c r="W112" s="148"/>
      <c r="X112" s="149"/>
      <c r="Y112" s="149"/>
      <c r="Z112" s="150"/>
    </row>
    <row r="113" spans="1:26" s="87" customFormat="1" ht="24.95" customHeight="1">
      <c r="A113" s="94"/>
      <c r="B113" s="753">
        <v>5</v>
      </c>
      <c r="C113" s="756"/>
      <c r="D113" s="756"/>
      <c r="E113" s="756"/>
      <c r="F113" s="756"/>
      <c r="G113" s="759"/>
      <c r="H113" s="762"/>
      <c r="I113" s="765"/>
      <c r="J113" s="146"/>
      <c r="K113" s="88">
        <v>721015</v>
      </c>
      <c r="L113" s="146"/>
      <c r="M113" s="88">
        <v>721511</v>
      </c>
      <c r="N113" s="771"/>
      <c r="O113" s="771"/>
      <c r="P113" s="774"/>
      <c r="Q113" s="777"/>
      <c r="R113" s="777"/>
      <c r="S113" s="790">
        <f>(IF(COUNTIF(J113:J115,"CUMPLE")+COUNTIF(L113:L115,"CUMPLE")&gt;=1,(G113*I113),0))*(IF(N113="PRESENTÓ CERTIFICADO",1,0))*(IF(O113="ACORDE A ITEM 5.2.1 (T.R.)",1,0) )*( IF(OR(Q113="SIN OBSERVACIÓN", Q113="REQUERIMIENTOS SUBSANADOS"),1,0))*(IF(OR(R113="NINGUNO", R113="CUMPLEN CON LO SOLICITADO"),1,0))</f>
        <v>0</v>
      </c>
      <c r="W113" s="148"/>
      <c r="X113" s="149"/>
      <c r="Y113" s="149"/>
      <c r="Z113" s="150"/>
    </row>
    <row r="114" spans="1:26" s="87" customFormat="1" ht="24.95" customHeight="1">
      <c r="A114" s="94"/>
      <c r="B114" s="754"/>
      <c r="C114" s="757"/>
      <c r="D114" s="757"/>
      <c r="E114" s="757"/>
      <c r="F114" s="757"/>
      <c r="G114" s="760"/>
      <c r="H114" s="763"/>
      <c r="I114" s="766"/>
      <c r="J114" s="146"/>
      <c r="K114" s="88">
        <v>721211</v>
      </c>
      <c r="L114" s="146"/>
      <c r="M114" s="88">
        <v>831015</v>
      </c>
      <c r="N114" s="772"/>
      <c r="O114" s="772"/>
      <c r="P114" s="775"/>
      <c r="Q114" s="778"/>
      <c r="R114" s="778"/>
      <c r="S114" s="791"/>
    </row>
    <row r="115" spans="1:26" s="87" customFormat="1" ht="24.95" customHeight="1">
      <c r="A115" s="94"/>
      <c r="B115" s="755"/>
      <c r="C115" s="758"/>
      <c r="D115" s="758"/>
      <c r="E115" s="758"/>
      <c r="F115" s="758"/>
      <c r="G115" s="761"/>
      <c r="H115" s="764"/>
      <c r="I115" s="767"/>
      <c r="J115" s="146"/>
      <c r="K115" s="88">
        <v>721214</v>
      </c>
      <c r="L115" s="146"/>
      <c r="M115" s="88">
        <v>951219</v>
      </c>
      <c r="N115" s="773"/>
      <c r="O115" s="773"/>
      <c r="P115" s="776"/>
      <c r="Q115" s="779"/>
      <c r="R115" s="779"/>
      <c r="S115" s="792"/>
    </row>
    <row r="116" spans="1:26" s="84" customFormat="1" ht="24.95" customHeight="1">
      <c r="B116" s="780" t="str">
        <f>IF(S117=" "," ",IF(S117&gt;$C$6,"CUMPLE CON LA EXPERIENCIA REQUERIDA","NO CUMPLE CON LA EXPERIENCIA REQUERIDA"))</f>
        <v>CUMPLE CON LA EXPERIENCIA REQUERIDA</v>
      </c>
      <c r="C116" s="781"/>
      <c r="D116" s="781"/>
      <c r="E116" s="781"/>
      <c r="F116" s="781"/>
      <c r="G116" s="781"/>
      <c r="H116" s="781"/>
      <c r="I116" s="781"/>
      <c r="J116" s="781"/>
      <c r="K116" s="781"/>
      <c r="L116" s="781"/>
      <c r="M116" s="781"/>
      <c r="N116" s="781"/>
      <c r="O116" s="782"/>
      <c r="P116" s="786" t="s">
        <v>24</v>
      </c>
      <c r="Q116" s="787"/>
      <c r="R116" s="90"/>
      <c r="S116" s="89">
        <f>SUM(S101:S115)</f>
        <v>824.79</v>
      </c>
      <c r="T116" s="788" t="str">
        <f>IF(S117=" "," ",IF(S117&gt;$C$6,"CUMPLE","NO CUMPLE"))</f>
        <v>CUMPLE</v>
      </c>
      <c r="W116" s="151"/>
      <c r="X116" s="151"/>
      <c r="Y116" s="151"/>
      <c r="Z116" s="151"/>
    </row>
    <row r="117" spans="1:26" s="87" customFormat="1" ht="24.95" customHeight="1">
      <c r="B117" s="783"/>
      <c r="C117" s="784"/>
      <c r="D117" s="784"/>
      <c r="E117" s="784"/>
      <c r="F117" s="784"/>
      <c r="G117" s="784"/>
      <c r="H117" s="784"/>
      <c r="I117" s="784"/>
      <c r="J117" s="784"/>
      <c r="K117" s="784"/>
      <c r="L117" s="784"/>
      <c r="M117" s="784"/>
      <c r="N117" s="784"/>
      <c r="O117" s="785"/>
      <c r="P117" s="786" t="s">
        <v>26</v>
      </c>
      <c r="Q117" s="787"/>
      <c r="R117" s="90"/>
      <c r="S117" s="89">
        <f>IFERROR((S116/$K$6)," ")</f>
        <v>3.9089573459715639</v>
      </c>
      <c r="T117" s="789"/>
    </row>
    <row r="118" spans="1:26" s="87" customFormat="1" ht="15.75" customHeight="1"/>
    <row r="120" spans="1:26" ht="36" customHeight="1">
      <c r="B120" s="145">
        <v>6</v>
      </c>
      <c r="C120" s="807" t="s">
        <v>145</v>
      </c>
      <c r="D120" s="808"/>
      <c r="E120" s="809"/>
      <c r="F120" s="810" t="str">
        <f>IFERROR(VLOOKUP(B120,'1_ENTREGA'!$A$7:$B$21,2,FALSE)," ")</f>
        <v>GUSTAVO ADOLFO CARMONA ALARCON</v>
      </c>
      <c r="G120" s="811"/>
      <c r="H120" s="811"/>
      <c r="I120" s="811"/>
      <c r="J120" s="811"/>
      <c r="K120" s="811"/>
      <c r="L120" s="811"/>
      <c r="M120" s="811"/>
      <c r="N120" s="811"/>
      <c r="O120" s="812"/>
      <c r="P120" s="813" t="s">
        <v>685</v>
      </c>
      <c r="Q120" s="814"/>
      <c r="R120" s="815"/>
      <c r="S120" s="83">
        <f>5-(INT(COUNTBLANK(C123:C137))-10)</f>
        <v>3</v>
      </c>
      <c r="T120" s="84"/>
      <c r="W120" s="828"/>
      <c r="X120" s="828"/>
      <c r="Y120" s="828"/>
      <c r="Z120" s="147"/>
    </row>
    <row r="121" spans="1:26" s="91" customFormat="1" ht="30" customHeight="1">
      <c r="B121" s="816" t="s">
        <v>62</v>
      </c>
      <c r="C121" s="799" t="s">
        <v>17</v>
      </c>
      <c r="D121" s="799" t="s">
        <v>18</v>
      </c>
      <c r="E121" s="799" t="s">
        <v>19</v>
      </c>
      <c r="F121" s="799" t="s">
        <v>20</v>
      </c>
      <c r="G121" s="799" t="s">
        <v>21</v>
      </c>
      <c r="H121" s="799" t="s">
        <v>22</v>
      </c>
      <c r="I121" s="799" t="s">
        <v>23</v>
      </c>
      <c r="J121" s="801" t="s">
        <v>77</v>
      </c>
      <c r="K121" s="802"/>
      <c r="L121" s="802"/>
      <c r="M121" s="803"/>
      <c r="N121" s="799" t="s">
        <v>146</v>
      </c>
      <c r="O121" s="799" t="s">
        <v>147</v>
      </c>
      <c r="P121" s="86" t="s">
        <v>148</v>
      </c>
      <c r="Q121" s="86"/>
      <c r="R121" s="799" t="s">
        <v>149</v>
      </c>
      <c r="S121" s="799" t="s">
        <v>150</v>
      </c>
      <c r="T121" s="92"/>
      <c r="U121" s="92"/>
      <c r="V121" s="92"/>
      <c r="W121" s="148"/>
      <c r="X121" s="149"/>
      <c r="Y121" s="149"/>
      <c r="Z121" s="150"/>
    </row>
    <row r="122" spans="1:26" s="91" customFormat="1" ht="90.75" customHeight="1">
      <c r="B122" s="817"/>
      <c r="C122" s="800"/>
      <c r="D122" s="800"/>
      <c r="E122" s="800"/>
      <c r="F122" s="800"/>
      <c r="G122" s="800"/>
      <c r="H122" s="800"/>
      <c r="I122" s="800"/>
      <c r="J122" s="804" t="s">
        <v>152</v>
      </c>
      <c r="K122" s="805"/>
      <c r="L122" s="805"/>
      <c r="M122" s="806"/>
      <c r="N122" s="800"/>
      <c r="O122" s="800"/>
      <c r="P122" s="85" t="s">
        <v>15</v>
      </c>
      <c r="Q122" s="85" t="s">
        <v>151</v>
      </c>
      <c r="R122" s="800"/>
      <c r="S122" s="800"/>
      <c r="T122" s="93"/>
      <c r="U122" s="92"/>
      <c r="V122" s="92"/>
      <c r="W122" s="148"/>
      <c r="X122" s="149"/>
      <c r="Y122" s="149"/>
      <c r="Z122" s="150"/>
    </row>
    <row r="123" spans="1:26" s="87" customFormat="1" ht="24.95" customHeight="1">
      <c r="A123" s="94"/>
      <c r="B123" s="753">
        <v>1</v>
      </c>
      <c r="C123" s="756">
        <v>32</v>
      </c>
      <c r="D123" s="756">
        <v>45</v>
      </c>
      <c r="E123" s="756">
        <v>4600055640</v>
      </c>
      <c r="F123" s="756" t="s">
        <v>629</v>
      </c>
      <c r="G123" s="759">
        <v>3258.89</v>
      </c>
      <c r="H123" s="762" t="s">
        <v>141</v>
      </c>
      <c r="I123" s="765">
        <v>1</v>
      </c>
      <c r="J123" s="146" t="s">
        <v>588</v>
      </c>
      <c r="K123" s="88">
        <v>721015</v>
      </c>
      <c r="L123" s="146" t="s">
        <v>588</v>
      </c>
      <c r="M123" s="88">
        <v>721511</v>
      </c>
      <c r="N123" s="771" t="s">
        <v>589</v>
      </c>
      <c r="O123" s="771" t="s">
        <v>590</v>
      </c>
      <c r="P123" s="774"/>
      <c r="Q123" s="777" t="s">
        <v>591</v>
      </c>
      <c r="R123" s="777" t="s">
        <v>595</v>
      </c>
      <c r="S123" s="790">
        <f>(IF(COUNTIF(J123:J125,"CUMPLE")+COUNTIF(L123:L125,"CUMPLE")&gt;=1,(G123*I123),0))*(IF(N123="PRESENTÓ CERTIFICADO",1,0))*(IF(O123="ACORDE A ITEM 5.2.1 (T.R.)",1,0) )*( IF(OR(Q123="SIN OBSERVACIÓN", Q123="REQUERIMIENTOS SUBSANADOS"),1,0))*(IF(OR(R123="NINGUNO", R123="CUMPLEN CON LO SOLICITADO"),1,0))</f>
        <v>3258.89</v>
      </c>
      <c r="W123" s="148"/>
      <c r="X123" s="149"/>
      <c r="Y123" s="149"/>
      <c r="Z123" s="150"/>
    </row>
    <row r="124" spans="1:26" s="87" customFormat="1" ht="24.95" customHeight="1">
      <c r="A124" s="94"/>
      <c r="B124" s="754"/>
      <c r="C124" s="757"/>
      <c r="D124" s="757"/>
      <c r="E124" s="757"/>
      <c r="F124" s="757"/>
      <c r="G124" s="760"/>
      <c r="H124" s="763"/>
      <c r="I124" s="766"/>
      <c r="J124" s="146" t="s">
        <v>588</v>
      </c>
      <c r="K124" s="88">
        <v>721211</v>
      </c>
      <c r="L124" s="146" t="s">
        <v>588</v>
      </c>
      <c r="M124" s="88">
        <v>831015</v>
      </c>
      <c r="N124" s="772"/>
      <c r="O124" s="772"/>
      <c r="P124" s="775"/>
      <c r="Q124" s="778"/>
      <c r="R124" s="778"/>
      <c r="S124" s="791"/>
      <c r="W124" s="148"/>
      <c r="X124" s="149"/>
      <c r="Y124" s="149"/>
      <c r="Z124" s="150"/>
    </row>
    <row r="125" spans="1:26" s="87" customFormat="1" ht="24.95" customHeight="1">
      <c r="A125" s="94"/>
      <c r="B125" s="755"/>
      <c r="C125" s="758"/>
      <c r="D125" s="758"/>
      <c r="E125" s="758"/>
      <c r="F125" s="758"/>
      <c r="G125" s="761"/>
      <c r="H125" s="764"/>
      <c r="I125" s="767"/>
      <c r="J125" s="146" t="s">
        <v>588</v>
      </c>
      <c r="K125" s="88">
        <v>721214</v>
      </c>
      <c r="L125" s="146" t="s">
        <v>588</v>
      </c>
      <c r="M125" s="88">
        <v>951219</v>
      </c>
      <c r="N125" s="773"/>
      <c r="O125" s="773"/>
      <c r="P125" s="776"/>
      <c r="Q125" s="779"/>
      <c r="R125" s="779"/>
      <c r="S125" s="792"/>
      <c r="W125" s="148"/>
      <c r="X125" s="149"/>
      <c r="Y125" s="149"/>
      <c r="Z125" s="150"/>
    </row>
    <row r="126" spans="1:26" s="87" customFormat="1" ht="24.95" customHeight="1">
      <c r="A126" s="94"/>
      <c r="B126" s="753">
        <v>2</v>
      </c>
      <c r="C126" s="793">
        <v>35</v>
      </c>
      <c r="D126" s="793">
        <v>52</v>
      </c>
      <c r="E126" s="793" t="s">
        <v>627</v>
      </c>
      <c r="F126" s="793" t="s">
        <v>630</v>
      </c>
      <c r="G126" s="796">
        <v>5959.01</v>
      </c>
      <c r="H126" s="762" t="s">
        <v>141</v>
      </c>
      <c r="I126" s="765">
        <v>1</v>
      </c>
      <c r="J126" s="146" t="s">
        <v>588</v>
      </c>
      <c r="K126" s="95">
        <v>721015</v>
      </c>
      <c r="L126" s="146" t="s">
        <v>588</v>
      </c>
      <c r="M126" s="95">
        <v>721511</v>
      </c>
      <c r="N126" s="771" t="s">
        <v>589</v>
      </c>
      <c r="O126" s="771" t="s">
        <v>590</v>
      </c>
      <c r="P126" s="774"/>
      <c r="Q126" s="777" t="s">
        <v>591</v>
      </c>
      <c r="R126" s="777" t="s">
        <v>595</v>
      </c>
      <c r="S126" s="790">
        <f>(IF(COUNTIF(J126:J128,"CUMPLE")+COUNTIF(L126:L128,"CUMPLE")&gt;=1,(G126*I126),0))*(IF(N126="PRESENTÓ CERTIFICADO",1,0))*(IF(O126="ACORDE A ITEM 5.2.1 (T.R.)",1,0) )*( IF(OR(Q126="SIN OBSERVACIÓN", Q126="REQUERIMIENTOS SUBSANADOS"),1,0))*(IF(OR(R126="NINGUNO", R126="CUMPLEN CON LO SOLICITADO"),1,0))</f>
        <v>5959.01</v>
      </c>
      <c r="W126" s="148"/>
      <c r="X126" s="149"/>
      <c r="Y126" s="149"/>
      <c r="Z126" s="150"/>
    </row>
    <row r="127" spans="1:26" s="87" customFormat="1" ht="24.95" customHeight="1">
      <c r="A127" s="94"/>
      <c r="B127" s="754"/>
      <c r="C127" s="794"/>
      <c r="D127" s="794"/>
      <c r="E127" s="794"/>
      <c r="F127" s="794"/>
      <c r="G127" s="797"/>
      <c r="H127" s="763"/>
      <c r="I127" s="766"/>
      <c r="J127" s="146" t="s">
        <v>588</v>
      </c>
      <c r="K127" s="95">
        <v>721211</v>
      </c>
      <c r="L127" s="146" t="s">
        <v>588</v>
      </c>
      <c r="M127" s="95">
        <v>831015</v>
      </c>
      <c r="N127" s="772"/>
      <c r="O127" s="772"/>
      <c r="P127" s="775"/>
      <c r="Q127" s="778"/>
      <c r="R127" s="778"/>
      <c r="S127" s="791"/>
      <c r="W127" s="148"/>
      <c r="X127" s="149"/>
      <c r="Y127" s="149"/>
      <c r="Z127" s="150"/>
    </row>
    <row r="128" spans="1:26" s="87" customFormat="1" ht="24.95" customHeight="1">
      <c r="A128" s="94"/>
      <c r="B128" s="755"/>
      <c r="C128" s="795"/>
      <c r="D128" s="795"/>
      <c r="E128" s="795"/>
      <c r="F128" s="795"/>
      <c r="G128" s="798"/>
      <c r="H128" s="764"/>
      <c r="I128" s="767"/>
      <c r="J128" s="146" t="s">
        <v>588</v>
      </c>
      <c r="K128" s="95">
        <v>721214</v>
      </c>
      <c r="L128" s="146" t="s">
        <v>600</v>
      </c>
      <c r="M128" s="95">
        <v>951219</v>
      </c>
      <c r="N128" s="773"/>
      <c r="O128" s="773"/>
      <c r="P128" s="776"/>
      <c r="Q128" s="779"/>
      <c r="R128" s="779"/>
      <c r="S128" s="792"/>
      <c r="W128" s="148"/>
      <c r="X128" s="149"/>
      <c r="Y128" s="149"/>
      <c r="Z128" s="150"/>
    </row>
    <row r="129" spans="1:26" s="87" customFormat="1" ht="24.95" customHeight="1">
      <c r="A129" s="94"/>
      <c r="B129" s="753">
        <v>3</v>
      </c>
      <c r="C129" s="756">
        <v>78</v>
      </c>
      <c r="D129" s="756">
        <v>99</v>
      </c>
      <c r="E129" s="756" t="s">
        <v>628</v>
      </c>
      <c r="F129" s="756" t="s">
        <v>631</v>
      </c>
      <c r="G129" s="759">
        <v>2823.14</v>
      </c>
      <c r="H129" s="762" t="s">
        <v>141</v>
      </c>
      <c r="I129" s="765">
        <v>1</v>
      </c>
      <c r="J129" s="146" t="s">
        <v>588</v>
      </c>
      <c r="K129" s="88">
        <v>721015</v>
      </c>
      <c r="L129" s="146" t="s">
        <v>588</v>
      </c>
      <c r="M129" s="88">
        <v>721511</v>
      </c>
      <c r="N129" s="771" t="s">
        <v>589</v>
      </c>
      <c r="O129" s="771" t="s">
        <v>590</v>
      </c>
      <c r="P129" s="774"/>
      <c r="Q129" s="777" t="s">
        <v>591</v>
      </c>
      <c r="R129" s="777" t="s">
        <v>595</v>
      </c>
      <c r="S129" s="790">
        <f>(IF(COUNTIF(J129:J131,"CUMPLE")+COUNTIF(L129:L131,"CUMPLE")&gt;=1,(G129*I129),0))*(IF(N129="PRESENTÓ CERTIFICADO",1,0))*(IF(O129="ACORDE A ITEM 5.2.1 (T.R.)",1,0) )*( IF(OR(Q129="SIN OBSERVACIÓN", Q129="REQUERIMIENTOS SUBSANADOS"),1,0))*(IF(OR(R129="NINGUNO", R129="CUMPLEN CON LO SOLICITADO"),1,0))</f>
        <v>2823.14</v>
      </c>
      <c r="W129" s="148"/>
      <c r="X129" s="149"/>
      <c r="Y129" s="149"/>
      <c r="Z129" s="150"/>
    </row>
    <row r="130" spans="1:26" s="87" customFormat="1" ht="24.95" customHeight="1">
      <c r="A130" s="94"/>
      <c r="B130" s="754"/>
      <c r="C130" s="757"/>
      <c r="D130" s="757"/>
      <c r="E130" s="757"/>
      <c r="F130" s="757"/>
      <c r="G130" s="760"/>
      <c r="H130" s="763"/>
      <c r="I130" s="766"/>
      <c r="J130" s="146" t="s">
        <v>600</v>
      </c>
      <c r="K130" s="88">
        <v>721211</v>
      </c>
      <c r="L130" s="146" t="s">
        <v>588</v>
      </c>
      <c r="M130" s="88">
        <v>831015</v>
      </c>
      <c r="N130" s="772"/>
      <c r="O130" s="772"/>
      <c r="P130" s="775"/>
      <c r="Q130" s="778"/>
      <c r="R130" s="778"/>
      <c r="S130" s="791"/>
      <c r="W130" s="148"/>
      <c r="X130" s="149"/>
      <c r="Y130" s="149"/>
      <c r="Z130" s="150"/>
    </row>
    <row r="131" spans="1:26" s="87" customFormat="1" ht="24.95" customHeight="1">
      <c r="A131" s="94"/>
      <c r="B131" s="755"/>
      <c r="C131" s="758"/>
      <c r="D131" s="758"/>
      <c r="E131" s="758"/>
      <c r="F131" s="758"/>
      <c r="G131" s="761"/>
      <c r="H131" s="764"/>
      <c r="I131" s="767"/>
      <c r="J131" s="146" t="s">
        <v>588</v>
      </c>
      <c r="K131" s="88">
        <v>721214</v>
      </c>
      <c r="L131" s="146" t="s">
        <v>600</v>
      </c>
      <c r="M131" s="88">
        <v>951219</v>
      </c>
      <c r="N131" s="773"/>
      <c r="O131" s="773"/>
      <c r="P131" s="776"/>
      <c r="Q131" s="779"/>
      <c r="R131" s="779"/>
      <c r="S131" s="792"/>
      <c r="W131" s="148"/>
      <c r="X131" s="149"/>
      <c r="Y131" s="149"/>
      <c r="Z131" s="150"/>
    </row>
    <row r="132" spans="1:26" s="87" customFormat="1" ht="24.95" customHeight="1">
      <c r="A132" s="94"/>
      <c r="B132" s="753">
        <v>4</v>
      </c>
      <c r="C132" s="793"/>
      <c r="D132" s="793"/>
      <c r="E132" s="793"/>
      <c r="F132" s="793"/>
      <c r="G132" s="796"/>
      <c r="H132" s="762"/>
      <c r="I132" s="768"/>
      <c r="J132" s="146"/>
      <c r="K132" s="95">
        <v>721015</v>
      </c>
      <c r="L132" s="146"/>
      <c r="M132" s="95">
        <v>721511</v>
      </c>
      <c r="N132" s="771"/>
      <c r="O132" s="771"/>
      <c r="P132" s="774"/>
      <c r="Q132" s="777"/>
      <c r="R132" s="777"/>
      <c r="S132" s="790">
        <f>(IF(COUNTIF(J132:J134,"CUMPLE")+COUNTIF(L132:L134,"CUMPLE")&gt;=1,(G132*I132),0))*(IF(N132="PRESENTÓ CERTIFICADO",1,0))*(IF(O132="ACORDE A ITEM 5.2.1 (T.R.)",1,0) )*( IF(OR(Q132="SIN OBSERVACIÓN", Q132="REQUERIMIENTOS SUBSANADOS"),1,0))*(IF(OR(R132="NINGUNO", R132="CUMPLEN CON LO SOLICITADO"),1,0))</f>
        <v>0</v>
      </c>
      <c r="W132" s="148"/>
      <c r="X132" s="149"/>
      <c r="Y132" s="149"/>
      <c r="Z132" s="150"/>
    </row>
    <row r="133" spans="1:26" s="87" customFormat="1" ht="24.95" customHeight="1">
      <c r="A133" s="94"/>
      <c r="B133" s="754"/>
      <c r="C133" s="794"/>
      <c r="D133" s="794"/>
      <c r="E133" s="794"/>
      <c r="F133" s="794"/>
      <c r="G133" s="797"/>
      <c r="H133" s="763"/>
      <c r="I133" s="769"/>
      <c r="J133" s="146"/>
      <c r="K133" s="95">
        <v>721211</v>
      </c>
      <c r="L133" s="146"/>
      <c r="M133" s="95">
        <v>831015</v>
      </c>
      <c r="N133" s="772"/>
      <c r="O133" s="772"/>
      <c r="P133" s="775"/>
      <c r="Q133" s="778"/>
      <c r="R133" s="778"/>
      <c r="S133" s="791"/>
      <c r="W133" s="148"/>
      <c r="X133" s="149"/>
      <c r="Y133" s="149"/>
      <c r="Z133" s="150"/>
    </row>
    <row r="134" spans="1:26" s="87" customFormat="1" ht="24.95" customHeight="1">
      <c r="A134" s="94"/>
      <c r="B134" s="755"/>
      <c r="C134" s="795"/>
      <c r="D134" s="795"/>
      <c r="E134" s="795"/>
      <c r="F134" s="795"/>
      <c r="G134" s="798"/>
      <c r="H134" s="764"/>
      <c r="I134" s="770"/>
      <c r="J134" s="146"/>
      <c r="K134" s="95">
        <v>721214</v>
      </c>
      <c r="L134" s="146"/>
      <c r="M134" s="95">
        <v>951219</v>
      </c>
      <c r="N134" s="773"/>
      <c r="O134" s="773"/>
      <c r="P134" s="776"/>
      <c r="Q134" s="779"/>
      <c r="R134" s="779"/>
      <c r="S134" s="792"/>
      <c r="W134" s="148"/>
      <c r="X134" s="149"/>
      <c r="Y134" s="149"/>
      <c r="Z134" s="150"/>
    </row>
    <row r="135" spans="1:26" s="87" customFormat="1" ht="24.95" customHeight="1">
      <c r="A135" s="94"/>
      <c r="B135" s="753">
        <v>5</v>
      </c>
      <c r="C135" s="756"/>
      <c r="D135" s="756"/>
      <c r="E135" s="756"/>
      <c r="F135" s="756"/>
      <c r="G135" s="759"/>
      <c r="H135" s="762"/>
      <c r="I135" s="765"/>
      <c r="J135" s="146"/>
      <c r="K135" s="88">
        <v>721015</v>
      </c>
      <c r="L135" s="146"/>
      <c r="M135" s="88">
        <v>721511</v>
      </c>
      <c r="N135" s="771"/>
      <c r="O135" s="771"/>
      <c r="P135" s="774"/>
      <c r="Q135" s="777"/>
      <c r="R135" s="777"/>
      <c r="S135" s="790">
        <f>(IF(COUNTIF(J135:J137,"CUMPLE")+COUNTIF(L135:L137,"CUMPLE")&gt;=1,(G135*I135),0))*(IF(N135="PRESENTÓ CERTIFICADO",1,0))*(IF(O135="ACORDE A ITEM 5.2.1 (T.R.)",1,0) )*( IF(OR(Q135="SIN OBSERVACIÓN", Q135="REQUERIMIENTOS SUBSANADOS"),1,0))*(IF(OR(R135="NINGUNO", R135="CUMPLEN CON LO SOLICITADO"),1,0))</f>
        <v>0</v>
      </c>
      <c r="W135" s="148"/>
      <c r="X135" s="149"/>
      <c r="Y135" s="149"/>
      <c r="Z135" s="150"/>
    </row>
    <row r="136" spans="1:26" s="87" customFormat="1" ht="24.95" customHeight="1">
      <c r="A136" s="94"/>
      <c r="B136" s="754"/>
      <c r="C136" s="757"/>
      <c r="D136" s="757"/>
      <c r="E136" s="757"/>
      <c r="F136" s="757"/>
      <c r="G136" s="760"/>
      <c r="H136" s="763"/>
      <c r="I136" s="766"/>
      <c r="J136" s="146"/>
      <c r="K136" s="88">
        <v>721211</v>
      </c>
      <c r="L136" s="146"/>
      <c r="M136" s="88">
        <v>831015</v>
      </c>
      <c r="N136" s="772"/>
      <c r="O136" s="772"/>
      <c r="P136" s="775"/>
      <c r="Q136" s="778"/>
      <c r="R136" s="778"/>
      <c r="S136" s="791"/>
    </row>
    <row r="137" spans="1:26" s="87" customFormat="1" ht="24.95" customHeight="1">
      <c r="A137" s="94"/>
      <c r="B137" s="755"/>
      <c r="C137" s="758"/>
      <c r="D137" s="758"/>
      <c r="E137" s="758"/>
      <c r="F137" s="758"/>
      <c r="G137" s="761"/>
      <c r="H137" s="764"/>
      <c r="I137" s="767"/>
      <c r="J137" s="146"/>
      <c r="K137" s="88">
        <v>721214</v>
      </c>
      <c r="L137" s="146"/>
      <c r="M137" s="88">
        <v>951219</v>
      </c>
      <c r="N137" s="773"/>
      <c r="O137" s="773"/>
      <c r="P137" s="776"/>
      <c r="Q137" s="779"/>
      <c r="R137" s="779"/>
      <c r="S137" s="792"/>
    </row>
    <row r="138" spans="1:26" s="84" customFormat="1" ht="24.95" customHeight="1">
      <c r="B138" s="780" t="str">
        <f>IF(S139=" "," ",IF(S139&gt;$C$6,"CUMPLE CON LA EXPERIENCIA REQUERIDA","NO CUMPLE CON LA EXPERIENCIA REQUERIDA"))</f>
        <v>CUMPLE CON LA EXPERIENCIA REQUERIDA</v>
      </c>
      <c r="C138" s="781"/>
      <c r="D138" s="781"/>
      <c r="E138" s="781"/>
      <c r="F138" s="781"/>
      <c r="G138" s="781"/>
      <c r="H138" s="781"/>
      <c r="I138" s="781"/>
      <c r="J138" s="781"/>
      <c r="K138" s="781"/>
      <c r="L138" s="781"/>
      <c r="M138" s="781"/>
      <c r="N138" s="781"/>
      <c r="O138" s="782"/>
      <c r="P138" s="786" t="s">
        <v>24</v>
      </c>
      <c r="Q138" s="787"/>
      <c r="R138" s="90"/>
      <c r="S138" s="89">
        <f>SUM(S123:S137)</f>
        <v>12041.039999999999</v>
      </c>
      <c r="T138" s="788" t="str">
        <f>IF(S139=" "," ",IF(S139&gt;$C$6,"CUMPLE","NO CUMPLE"))</f>
        <v>CUMPLE</v>
      </c>
      <c r="W138" s="151"/>
      <c r="X138" s="151"/>
      <c r="Y138" s="151"/>
      <c r="Z138" s="151"/>
    </row>
    <row r="139" spans="1:26" s="87" customFormat="1" ht="24.95" customHeight="1">
      <c r="B139" s="783"/>
      <c r="C139" s="784"/>
      <c r="D139" s="784"/>
      <c r="E139" s="784"/>
      <c r="F139" s="784"/>
      <c r="G139" s="784"/>
      <c r="H139" s="784"/>
      <c r="I139" s="784"/>
      <c r="J139" s="784"/>
      <c r="K139" s="784"/>
      <c r="L139" s="784"/>
      <c r="M139" s="784"/>
      <c r="N139" s="784"/>
      <c r="O139" s="785"/>
      <c r="P139" s="786" t="s">
        <v>26</v>
      </c>
      <c r="Q139" s="787"/>
      <c r="R139" s="90"/>
      <c r="S139" s="89">
        <f>IFERROR((S138/$K$6)," ")</f>
        <v>57.066540284360187</v>
      </c>
      <c r="T139" s="789"/>
    </row>
    <row r="142" spans="1:26" ht="36" customHeight="1">
      <c r="B142" s="145">
        <v>7</v>
      </c>
      <c r="C142" s="807" t="s">
        <v>145</v>
      </c>
      <c r="D142" s="808"/>
      <c r="E142" s="809"/>
      <c r="F142" s="810" t="str">
        <f>IFERROR(VLOOKUP(B142,'1_ENTREGA'!$A$7:$B$21,2,FALSE)," ")</f>
        <v>ACEROS Y CONCRETOS S.A.S</v>
      </c>
      <c r="G142" s="811"/>
      <c r="H142" s="811"/>
      <c r="I142" s="811"/>
      <c r="J142" s="811"/>
      <c r="K142" s="811"/>
      <c r="L142" s="811"/>
      <c r="M142" s="811"/>
      <c r="N142" s="811"/>
      <c r="O142" s="812"/>
      <c r="P142" s="813" t="s">
        <v>685</v>
      </c>
      <c r="Q142" s="814"/>
      <c r="R142" s="815"/>
      <c r="S142" s="83">
        <f>5-(INT(COUNTBLANK(C145:C159))-10)</f>
        <v>5</v>
      </c>
      <c r="T142" s="84"/>
      <c r="W142" s="828"/>
      <c r="X142" s="828"/>
      <c r="Y142" s="828"/>
      <c r="Z142" s="147"/>
    </row>
    <row r="143" spans="1:26" s="91" customFormat="1" ht="30" customHeight="1">
      <c r="B143" s="816" t="s">
        <v>62</v>
      </c>
      <c r="C143" s="799" t="s">
        <v>17</v>
      </c>
      <c r="D143" s="799" t="s">
        <v>18</v>
      </c>
      <c r="E143" s="799" t="s">
        <v>19</v>
      </c>
      <c r="F143" s="799" t="s">
        <v>20</v>
      </c>
      <c r="G143" s="799" t="s">
        <v>21</v>
      </c>
      <c r="H143" s="799" t="s">
        <v>22</v>
      </c>
      <c r="I143" s="799" t="s">
        <v>23</v>
      </c>
      <c r="J143" s="801" t="s">
        <v>77</v>
      </c>
      <c r="K143" s="802"/>
      <c r="L143" s="802"/>
      <c r="M143" s="803"/>
      <c r="N143" s="799" t="s">
        <v>146</v>
      </c>
      <c r="O143" s="799" t="s">
        <v>147</v>
      </c>
      <c r="P143" s="86" t="s">
        <v>148</v>
      </c>
      <c r="Q143" s="86"/>
      <c r="R143" s="799" t="s">
        <v>149</v>
      </c>
      <c r="S143" s="799" t="s">
        <v>150</v>
      </c>
      <c r="T143" s="92"/>
      <c r="U143" s="92"/>
      <c r="V143" s="92"/>
      <c r="W143" s="148"/>
      <c r="X143" s="149"/>
      <c r="Y143" s="149"/>
      <c r="Z143" s="150"/>
    </row>
    <row r="144" spans="1:26" s="91" customFormat="1" ht="90.75" customHeight="1">
      <c r="B144" s="817"/>
      <c r="C144" s="800"/>
      <c r="D144" s="800"/>
      <c r="E144" s="800"/>
      <c r="F144" s="800"/>
      <c r="G144" s="800"/>
      <c r="H144" s="800"/>
      <c r="I144" s="800"/>
      <c r="J144" s="804" t="s">
        <v>152</v>
      </c>
      <c r="K144" s="805"/>
      <c r="L144" s="805"/>
      <c r="M144" s="806"/>
      <c r="N144" s="800"/>
      <c r="O144" s="800"/>
      <c r="P144" s="85" t="s">
        <v>15</v>
      </c>
      <c r="Q144" s="85" t="s">
        <v>151</v>
      </c>
      <c r="R144" s="800"/>
      <c r="S144" s="800"/>
      <c r="T144" s="93"/>
      <c r="U144" s="92"/>
      <c r="V144" s="92"/>
      <c r="W144" s="148"/>
      <c r="X144" s="149"/>
      <c r="Y144" s="149"/>
      <c r="Z144" s="150"/>
    </row>
    <row r="145" spans="1:26" s="87" customFormat="1" ht="24.95" customHeight="1">
      <c r="A145" s="94"/>
      <c r="B145" s="753">
        <v>1</v>
      </c>
      <c r="C145" s="756">
        <v>87</v>
      </c>
      <c r="D145" s="756">
        <v>214</v>
      </c>
      <c r="E145" s="756" t="s">
        <v>632</v>
      </c>
      <c r="F145" s="756" t="s">
        <v>637</v>
      </c>
      <c r="G145" s="759">
        <v>1440.91</v>
      </c>
      <c r="H145" s="762" t="s">
        <v>141</v>
      </c>
      <c r="I145" s="765">
        <v>1</v>
      </c>
      <c r="J145" s="146" t="s">
        <v>588</v>
      </c>
      <c r="K145" s="88">
        <v>721015</v>
      </c>
      <c r="L145" s="146" t="s">
        <v>588</v>
      </c>
      <c r="M145" s="88">
        <v>721511</v>
      </c>
      <c r="N145" s="771" t="s">
        <v>589</v>
      </c>
      <c r="O145" s="771" t="s">
        <v>590</v>
      </c>
      <c r="P145" s="774"/>
      <c r="Q145" s="777" t="s">
        <v>591</v>
      </c>
      <c r="R145" s="777" t="s">
        <v>595</v>
      </c>
      <c r="S145" s="790">
        <f>(IF(COUNTIF(J145:J147,"CUMPLE")+COUNTIF(L145:L147,"CUMPLE")&gt;=1,(G145*I145),0))*(IF(N145="PRESENTÓ CERTIFICADO",1,0))*(IF(O145="ACORDE A ITEM 5.2.1 (T.R.)",1,0) )*( IF(OR(Q145="SIN OBSERVACIÓN", Q145="REQUERIMIENTOS SUBSANADOS"),1,0))*(IF(OR(R145="NINGUNO", R145="CUMPLEN CON LO SOLICITADO"),1,0))</f>
        <v>1440.91</v>
      </c>
      <c r="W145" s="148"/>
      <c r="X145" s="149"/>
      <c r="Y145" s="149"/>
      <c r="Z145" s="150"/>
    </row>
    <row r="146" spans="1:26" s="87" customFormat="1" ht="24.95" customHeight="1">
      <c r="A146" s="94"/>
      <c r="B146" s="754"/>
      <c r="C146" s="757"/>
      <c r="D146" s="757"/>
      <c r="E146" s="757"/>
      <c r="F146" s="757"/>
      <c r="G146" s="760"/>
      <c r="H146" s="763"/>
      <c r="I146" s="766"/>
      <c r="J146" s="146" t="s">
        <v>588</v>
      </c>
      <c r="K146" s="88">
        <v>721211</v>
      </c>
      <c r="L146" s="146" t="s">
        <v>588</v>
      </c>
      <c r="M146" s="88">
        <v>831015</v>
      </c>
      <c r="N146" s="772"/>
      <c r="O146" s="772"/>
      <c r="P146" s="775"/>
      <c r="Q146" s="778"/>
      <c r="R146" s="778"/>
      <c r="S146" s="791"/>
      <c r="W146" s="148"/>
      <c r="X146" s="149"/>
      <c r="Y146" s="149"/>
      <c r="Z146" s="150"/>
    </row>
    <row r="147" spans="1:26" s="87" customFormat="1" ht="24.95" customHeight="1">
      <c r="A147" s="94"/>
      <c r="B147" s="755"/>
      <c r="C147" s="758"/>
      <c r="D147" s="758"/>
      <c r="E147" s="758"/>
      <c r="F147" s="758"/>
      <c r="G147" s="761"/>
      <c r="H147" s="764"/>
      <c r="I147" s="767"/>
      <c r="J147" s="146" t="s">
        <v>588</v>
      </c>
      <c r="K147" s="88">
        <v>721214</v>
      </c>
      <c r="L147" s="146" t="s">
        <v>588</v>
      </c>
      <c r="M147" s="88">
        <v>951219</v>
      </c>
      <c r="N147" s="773"/>
      <c r="O147" s="773"/>
      <c r="P147" s="776"/>
      <c r="Q147" s="779"/>
      <c r="R147" s="779"/>
      <c r="S147" s="792"/>
      <c r="W147" s="148"/>
      <c r="X147" s="149"/>
      <c r="Y147" s="149"/>
      <c r="Z147" s="150"/>
    </row>
    <row r="148" spans="1:26" s="87" customFormat="1" ht="24.95" customHeight="1">
      <c r="A148" s="94"/>
      <c r="B148" s="753">
        <v>2</v>
      </c>
      <c r="C148" s="793">
        <v>101</v>
      </c>
      <c r="D148" s="793">
        <v>242</v>
      </c>
      <c r="E148" s="793" t="s">
        <v>633</v>
      </c>
      <c r="F148" s="793" t="s">
        <v>638</v>
      </c>
      <c r="G148" s="796">
        <v>745.85</v>
      </c>
      <c r="H148" s="762" t="s">
        <v>141</v>
      </c>
      <c r="I148" s="768">
        <v>1</v>
      </c>
      <c r="J148" s="146" t="s">
        <v>588</v>
      </c>
      <c r="K148" s="95">
        <v>721015</v>
      </c>
      <c r="L148" s="146" t="s">
        <v>588</v>
      </c>
      <c r="M148" s="95">
        <v>721511</v>
      </c>
      <c r="N148" s="771" t="s">
        <v>589</v>
      </c>
      <c r="O148" s="771" t="s">
        <v>590</v>
      </c>
      <c r="P148" s="774"/>
      <c r="Q148" s="777" t="s">
        <v>591</v>
      </c>
      <c r="R148" s="777" t="s">
        <v>595</v>
      </c>
      <c r="S148" s="790">
        <f>(IF(COUNTIF(J148:J150,"CUMPLE")+COUNTIF(L148:L150,"CUMPLE")&gt;=1,(G148*I148),0))*(IF(N148="PRESENTÓ CERTIFICADO",1,0))*(IF(O148="ACORDE A ITEM 5.2.1 (T.R.)",1,0) )*( IF(OR(Q148="SIN OBSERVACIÓN", Q148="REQUERIMIENTOS SUBSANADOS"),1,0))*(IF(OR(R148="NINGUNO", R148="CUMPLEN CON LO SOLICITADO"),1,0))</f>
        <v>745.85</v>
      </c>
      <c r="W148" s="148"/>
      <c r="X148" s="149"/>
      <c r="Y148" s="149"/>
      <c r="Z148" s="150"/>
    </row>
    <row r="149" spans="1:26" s="87" customFormat="1" ht="24.95" customHeight="1">
      <c r="A149" s="94"/>
      <c r="B149" s="754"/>
      <c r="C149" s="794"/>
      <c r="D149" s="794"/>
      <c r="E149" s="794"/>
      <c r="F149" s="794"/>
      <c r="G149" s="797"/>
      <c r="H149" s="763"/>
      <c r="I149" s="769"/>
      <c r="J149" s="146" t="s">
        <v>588</v>
      </c>
      <c r="K149" s="95">
        <v>721211</v>
      </c>
      <c r="L149" s="146" t="s">
        <v>588</v>
      </c>
      <c r="M149" s="95">
        <v>831015</v>
      </c>
      <c r="N149" s="772"/>
      <c r="O149" s="772"/>
      <c r="P149" s="775"/>
      <c r="Q149" s="778"/>
      <c r="R149" s="778"/>
      <c r="S149" s="791"/>
      <c r="W149" s="148"/>
      <c r="X149" s="149"/>
      <c r="Y149" s="149"/>
      <c r="Z149" s="150"/>
    </row>
    <row r="150" spans="1:26" s="87" customFormat="1" ht="24.95" customHeight="1">
      <c r="A150" s="94"/>
      <c r="B150" s="755"/>
      <c r="C150" s="795"/>
      <c r="D150" s="795"/>
      <c r="E150" s="795"/>
      <c r="F150" s="795"/>
      <c r="G150" s="798"/>
      <c r="H150" s="764"/>
      <c r="I150" s="770"/>
      <c r="J150" s="146" t="s">
        <v>588</v>
      </c>
      <c r="K150" s="95">
        <v>721214</v>
      </c>
      <c r="L150" s="146" t="s">
        <v>600</v>
      </c>
      <c r="M150" s="95">
        <v>951219</v>
      </c>
      <c r="N150" s="773"/>
      <c r="O150" s="773"/>
      <c r="P150" s="776"/>
      <c r="Q150" s="779"/>
      <c r="R150" s="779"/>
      <c r="S150" s="792"/>
      <c r="W150" s="148"/>
      <c r="X150" s="149"/>
      <c r="Y150" s="149"/>
      <c r="Z150" s="150"/>
    </row>
    <row r="151" spans="1:26" s="87" customFormat="1" ht="24.95" customHeight="1">
      <c r="A151" s="94"/>
      <c r="B151" s="753">
        <v>3</v>
      </c>
      <c r="C151" s="756">
        <v>102</v>
      </c>
      <c r="D151" s="756">
        <v>245</v>
      </c>
      <c r="E151" s="756" t="s">
        <v>634</v>
      </c>
      <c r="F151" s="756" t="s">
        <v>639</v>
      </c>
      <c r="G151" s="759">
        <v>208.54</v>
      </c>
      <c r="H151" s="762" t="s">
        <v>141</v>
      </c>
      <c r="I151" s="765">
        <v>1</v>
      </c>
      <c r="J151" s="146" t="s">
        <v>588</v>
      </c>
      <c r="K151" s="88">
        <v>721015</v>
      </c>
      <c r="L151" s="146" t="s">
        <v>600</v>
      </c>
      <c r="M151" s="88">
        <v>721511</v>
      </c>
      <c r="N151" s="771" t="s">
        <v>589</v>
      </c>
      <c r="O151" s="771" t="s">
        <v>590</v>
      </c>
      <c r="P151" s="774"/>
      <c r="Q151" s="777" t="s">
        <v>591</v>
      </c>
      <c r="R151" s="777" t="s">
        <v>595</v>
      </c>
      <c r="S151" s="790">
        <f>(IF(COUNTIF(J151:J153,"CUMPLE")+COUNTIF(L151:L153,"CUMPLE")&gt;=1,(G151*I151),0))*(IF(N151="PRESENTÓ CERTIFICADO",1,0))*(IF(O151="ACORDE A ITEM 5.2.1 (T.R.)",1,0) )*( IF(OR(Q151="SIN OBSERVACIÓN", Q151="REQUERIMIENTOS SUBSANADOS"),1,0))*(IF(OR(R151="NINGUNO", R151="CUMPLEN CON LO SOLICITADO"),1,0))</f>
        <v>208.54</v>
      </c>
      <c r="W151" s="148"/>
      <c r="X151" s="149"/>
      <c r="Y151" s="149"/>
      <c r="Z151" s="150"/>
    </row>
    <row r="152" spans="1:26" s="87" customFormat="1" ht="24.95" customHeight="1">
      <c r="A152" s="94"/>
      <c r="B152" s="754"/>
      <c r="C152" s="757"/>
      <c r="D152" s="757"/>
      <c r="E152" s="757"/>
      <c r="F152" s="757"/>
      <c r="G152" s="760"/>
      <c r="H152" s="763"/>
      <c r="I152" s="766"/>
      <c r="J152" s="146" t="s">
        <v>600</v>
      </c>
      <c r="K152" s="88">
        <v>721211</v>
      </c>
      <c r="L152" s="146" t="s">
        <v>600</v>
      </c>
      <c r="M152" s="88">
        <v>831015</v>
      </c>
      <c r="N152" s="772"/>
      <c r="O152" s="772"/>
      <c r="P152" s="775"/>
      <c r="Q152" s="778"/>
      <c r="R152" s="778"/>
      <c r="S152" s="791"/>
      <c r="W152" s="148"/>
      <c r="X152" s="149"/>
      <c r="Y152" s="149"/>
      <c r="Z152" s="150"/>
    </row>
    <row r="153" spans="1:26" s="87" customFormat="1" ht="24.95" customHeight="1">
      <c r="A153" s="94"/>
      <c r="B153" s="755"/>
      <c r="C153" s="758"/>
      <c r="D153" s="758"/>
      <c r="E153" s="758"/>
      <c r="F153" s="758"/>
      <c r="G153" s="761"/>
      <c r="H153" s="764"/>
      <c r="I153" s="767"/>
      <c r="J153" s="146" t="s">
        <v>588</v>
      </c>
      <c r="K153" s="88">
        <v>721214</v>
      </c>
      <c r="L153" s="146" t="s">
        <v>588</v>
      </c>
      <c r="M153" s="88">
        <v>951219</v>
      </c>
      <c r="N153" s="773"/>
      <c r="O153" s="773"/>
      <c r="P153" s="776"/>
      <c r="Q153" s="779"/>
      <c r="R153" s="779"/>
      <c r="S153" s="792"/>
      <c r="W153" s="148"/>
      <c r="X153" s="149"/>
      <c r="Y153" s="149"/>
      <c r="Z153" s="150"/>
    </row>
    <row r="154" spans="1:26" s="87" customFormat="1" ht="24.95" customHeight="1">
      <c r="A154" s="94"/>
      <c r="B154" s="753">
        <v>4</v>
      </c>
      <c r="C154" s="793">
        <v>104</v>
      </c>
      <c r="D154" s="793">
        <v>249</v>
      </c>
      <c r="E154" s="793" t="s">
        <v>635</v>
      </c>
      <c r="F154" s="793" t="s">
        <v>639</v>
      </c>
      <c r="G154" s="796">
        <v>181.74</v>
      </c>
      <c r="H154" s="762" t="s">
        <v>141</v>
      </c>
      <c r="I154" s="768">
        <v>1</v>
      </c>
      <c r="J154" s="146" t="s">
        <v>588</v>
      </c>
      <c r="K154" s="95">
        <v>721015</v>
      </c>
      <c r="L154" s="146" t="s">
        <v>600</v>
      </c>
      <c r="M154" s="95">
        <v>721511</v>
      </c>
      <c r="N154" s="771" t="s">
        <v>589</v>
      </c>
      <c r="O154" s="771" t="s">
        <v>590</v>
      </c>
      <c r="P154" s="774"/>
      <c r="Q154" s="777" t="s">
        <v>591</v>
      </c>
      <c r="R154" s="777" t="s">
        <v>595</v>
      </c>
      <c r="S154" s="790">
        <f>(IF(COUNTIF(J154:J156,"CUMPLE")+COUNTIF(L154:L156,"CUMPLE")&gt;=1,(G154*I154),0))*(IF(N154="PRESENTÓ CERTIFICADO",1,0))*(IF(O154="ACORDE A ITEM 5.2.1 (T.R.)",1,0) )*( IF(OR(Q154="SIN OBSERVACIÓN", Q154="REQUERIMIENTOS SUBSANADOS"),1,0))*(IF(OR(R154="NINGUNO", R154="CUMPLEN CON LO SOLICITADO"),1,0))</f>
        <v>181.74</v>
      </c>
      <c r="W154" s="148"/>
      <c r="X154" s="149"/>
      <c r="Y154" s="149"/>
      <c r="Z154" s="150"/>
    </row>
    <row r="155" spans="1:26" s="87" customFormat="1" ht="24.95" customHeight="1">
      <c r="A155" s="94"/>
      <c r="B155" s="754"/>
      <c r="C155" s="794"/>
      <c r="D155" s="794"/>
      <c r="E155" s="794"/>
      <c r="F155" s="794"/>
      <c r="G155" s="797"/>
      <c r="H155" s="763"/>
      <c r="I155" s="769"/>
      <c r="J155" s="146" t="s">
        <v>600</v>
      </c>
      <c r="K155" s="95">
        <v>721211</v>
      </c>
      <c r="L155" s="146" t="s">
        <v>600</v>
      </c>
      <c r="M155" s="95">
        <v>831015</v>
      </c>
      <c r="N155" s="772"/>
      <c r="O155" s="772"/>
      <c r="P155" s="775"/>
      <c r="Q155" s="778"/>
      <c r="R155" s="778"/>
      <c r="S155" s="791"/>
      <c r="W155" s="148"/>
      <c r="X155" s="149"/>
      <c r="Y155" s="149"/>
      <c r="Z155" s="150"/>
    </row>
    <row r="156" spans="1:26" s="87" customFormat="1" ht="24.95" customHeight="1">
      <c r="A156" s="94"/>
      <c r="B156" s="755"/>
      <c r="C156" s="795"/>
      <c r="D156" s="795"/>
      <c r="E156" s="795"/>
      <c r="F156" s="795"/>
      <c r="G156" s="798"/>
      <c r="H156" s="764"/>
      <c r="I156" s="770"/>
      <c r="J156" s="146" t="s">
        <v>588</v>
      </c>
      <c r="K156" s="95">
        <v>721214</v>
      </c>
      <c r="L156" s="146" t="s">
        <v>588</v>
      </c>
      <c r="M156" s="95">
        <v>951219</v>
      </c>
      <c r="N156" s="773"/>
      <c r="O156" s="773"/>
      <c r="P156" s="776"/>
      <c r="Q156" s="779"/>
      <c r="R156" s="779"/>
      <c r="S156" s="792"/>
      <c r="W156" s="148"/>
      <c r="X156" s="149"/>
      <c r="Y156" s="149"/>
      <c r="Z156" s="150"/>
    </row>
    <row r="157" spans="1:26" s="87" customFormat="1" ht="24.95" customHeight="1">
      <c r="A157" s="94"/>
      <c r="B157" s="753">
        <v>5</v>
      </c>
      <c r="C157" s="756">
        <v>105</v>
      </c>
      <c r="D157" s="756">
        <v>251</v>
      </c>
      <c r="E157" s="756" t="s">
        <v>636</v>
      </c>
      <c r="F157" s="756" t="s">
        <v>640</v>
      </c>
      <c r="G157" s="759">
        <v>845.61</v>
      </c>
      <c r="H157" s="762" t="s">
        <v>141</v>
      </c>
      <c r="I157" s="765">
        <v>1</v>
      </c>
      <c r="J157" s="146" t="s">
        <v>588</v>
      </c>
      <c r="K157" s="88">
        <v>721015</v>
      </c>
      <c r="L157" s="146" t="s">
        <v>600</v>
      </c>
      <c r="M157" s="88">
        <v>721511</v>
      </c>
      <c r="N157" s="771" t="s">
        <v>589</v>
      </c>
      <c r="O157" s="771" t="s">
        <v>590</v>
      </c>
      <c r="P157" s="774"/>
      <c r="Q157" s="777" t="s">
        <v>591</v>
      </c>
      <c r="R157" s="777" t="s">
        <v>595</v>
      </c>
      <c r="S157" s="790">
        <f>(IF(COUNTIF(J157:J159,"CUMPLE")+COUNTIF(L157:L159,"CUMPLE")&gt;=1,(G157*I157),0))*(IF(N157="PRESENTÓ CERTIFICADO",1,0))*(IF(O157="ACORDE A ITEM 5.2.1 (T.R.)",1,0) )*( IF(OR(Q157="SIN OBSERVACIÓN", Q157="REQUERIMIENTOS SUBSANADOS"),1,0))*(IF(OR(R157="NINGUNO", R157="CUMPLEN CON LO SOLICITADO"),1,0))</f>
        <v>845.61</v>
      </c>
      <c r="W157" s="148"/>
      <c r="X157" s="149"/>
      <c r="Y157" s="149"/>
      <c r="Z157" s="150"/>
    </row>
    <row r="158" spans="1:26" s="87" customFormat="1" ht="24.95" customHeight="1">
      <c r="A158" s="94"/>
      <c r="B158" s="754"/>
      <c r="C158" s="757"/>
      <c r="D158" s="757"/>
      <c r="E158" s="757"/>
      <c r="F158" s="757"/>
      <c r="G158" s="760"/>
      <c r="H158" s="763"/>
      <c r="I158" s="766"/>
      <c r="J158" s="146" t="s">
        <v>588</v>
      </c>
      <c r="K158" s="88">
        <v>721211</v>
      </c>
      <c r="L158" s="146" t="s">
        <v>600</v>
      </c>
      <c r="M158" s="88">
        <v>831015</v>
      </c>
      <c r="N158" s="772"/>
      <c r="O158" s="772"/>
      <c r="P158" s="775"/>
      <c r="Q158" s="778"/>
      <c r="R158" s="778"/>
      <c r="S158" s="791"/>
    </row>
    <row r="159" spans="1:26" s="87" customFormat="1" ht="24.95" customHeight="1">
      <c r="A159" s="94"/>
      <c r="B159" s="755"/>
      <c r="C159" s="758"/>
      <c r="D159" s="758"/>
      <c r="E159" s="758"/>
      <c r="F159" s="758"/>
      <c r="G159" s="761"/>
      <c r="H159" s="764"/>
      <c r="I159" s="767"/>
      <c r="J159" s="146" t="s">
        <v>588</v>
      </c>
      <c r="K159" s="88">
        <v>721214</v>
      </c>
      <c r="L159" s="146" t="s">
        <v>600</v>
      </c>
      <c r="M159" s="88">
        <v>951219</v>
      </c>
      <c r="N159" s="773"/>
      <c r="O159" s="773"/>
      <c r="P159" s="776"/>
      <c r="Q159" s="779"/>
      <c r="R159" s="779"/>
      <c r="S159" s="792"/>
    </row>
    <row r="160" spans="1:26" s="84" customFormat="1" ht="24.95" customHeight="1">
      <c r="B160" s="780" t="str">
        <f>IF(S161=" "," ",IF(S161&gt;$C$6,"CUMPLE CON LA EXPERIENCIA REQUERIDA","NO CUMPLE CON LA EXPERIENCIA REQUERIDA"))</f>
        <v>CUMPLE CON LA EXPERIENCIA REQUERIDA</v>
      </c>
      <c r="C160" s="781"/>
      <c r="D160" s="781"/>
      <c r="E160" s="781"/>
      <c r="F160" s="781"/>
      <c r="G160" s="781"/>
      <c r="H160" s="781"/>
      <c r="I160" s="781"/>
      <c r="J160" s="781"/>
      <c r="K160" s="781"/>
      <c r="L160" s="781"/>
      <c r="M160" s="781"/>
      <c r="N160" s="781"/>
      <c r="O160" s="782"/>
      <c r="P160" s="786" t="s">
        <v>24</v>
      </c>
      <c r="Q160" s="787"/>
      <c r="R160" s="90"/>
      <c r="S160" s="89">
        <f>SUM(S145:S159)</f>
        <v>3422.65</v>
      </c>
      <c r="T160" s="788" t="str">
        <f>IF(S161=" "," ",IF(S161&gt;$C$6,"CUMPLE","NO CUMPLE"))</f>
        <v>CUMPLE</v>
      </c>
      <c r="W160" s="151"/>
      <c r="X160" s="151"/>
      <c r="Y160" s="151"/>
      <c r="Z160" s="151"/>
    </row>
    <row r="161" spans="1:26" s="87" customFormat="1" ht="24.95" customHeight="1">
      <c r="B161" s="783"/>
      <c r="C161" s="784"/>
      <c r="D161" s="784"/>
      <c r="E161" s="784"/>
      <c r="F161" s="784"/>
      <c r="G161" s="784"/>
      <c r="H161" s="784"/>
      <c r="I161" s="784"/>
      <c r="J161" s="784"/>
      <c r="K161" s="784"/>
      <c r="L161" s="784"/>
      <c r="M161" s="784"/>
      <c r="N161" s="784"/>
      <c r="O161" s="785"/>
      <c r="P161" s="786" t="s">
        <v>26</v>
      </c>
      <c r="Q161" s="787"/>
      <c r="R161" s="90"/>
      <c r="S161" s="89">
        <f>IFERROR((S160/$K$6)," ")</f>
        <v>16.221090047393364</v>
      </c>
      <c r="T161" s="789"/>
    </row>
    <row r="162" spans="1:26" s="87" customFormat="1" ht="15.75" customHeight="1"/>
    <row r="164" spans="1:26" ht="36" customHeight="1">
      <c r="B164" s="145">
        <v>8</v>
      </c>
      <c r="C164" s="807" t="s">
        <v>145</v>
      </c>
      <c r="D164" s="808"/>
      <c r="E164" s="809"/>
      <c r="F164" s="810" t="str">
        <f>IFERROR(VLOOKUP(B164,'1_ENTREGA'!$A$7:$B$21,2,FALSE)," ")</f>
        <v>JORGE FERNANDO PRIETO MUÑOZ</v>
      </c>
      <c r="G164" s="811"/>
      <c r="H164" s="811"/>
      <c r="I164" s="811"/>
      <c r="J164" s="811"/>
      <c r="K164" s="811"/>
      <c r="L164" s="811"/>
      <c r="M164" s="811"/>
      <c r="N164" s="811"/>
      <c r="O164" s="812"/>
      <c r="P164" s="813" t="s">
        <v>685</v>
      </c>
      <c r="Q164" s="814"/>
      <c r="R164" s="815"/>
      <c r="S164" s="83">
        <f>5-(INT(COUNTBLANK(C167:C181))-10)</f>
        <v>4</v>
      </c>
      <c r="T164" s="84"/>
      <c r="W164" s="828"/>
      <c r="X164" s="828"/>
      <c r="Y164" s="828"/>
      <c r="Z164" s="147"/>
    </row>
    <row r="165" spans="1:26" s="91" customFormat="1" ht="30" customHeight="1">
      <c r="B165" s="816" t="s">
        <v>62</v>
      </c>
      <c r="C165" s="799" t="s">
        <v>17</v>
      </c>
      <c r="D165" s="799" t="s">
        <v>18</v>
      </c>
      <c r="E165" s="799" t="s">
        <v>19</v>
      </c>
      <c r="F165" s="799" t="s">
        <v>20</v>
      </c>
      <c r="G165" s="799" t="s">
        <v>21</v>
      </c>
      <c r="H165" s="799" t="s">
        <v>22</v>
      </c>
      <c r="I165" s="799" t="s">
        <v>23</v>
      </c>
      <c r="J165" s="801" t="s">
        <v>77</v>
      </c>
      <c r="K165" s="802"/>
      <c r="L165" s="802"/>
      <c r="M165" s="803"/>
      <c r="N165" s="799" t="s">
        <v>146</v>
      </c>
      <c r="O165" s="799" t="s">
        <v>147</v>
      </c>
      <c r="P165" s="86" t="s">
        <v>148</v>
      </c>
      <c r="Q165" s="86"/>
      <c r="R165" s="799" t="s">
        <v>149</v>
      </c>
      <c r="S165" s="799" t="s">
        <v>150</v>
      </c>
      <c r="T165" s="92"/>
      <c r="U165" s="92"/>
      <c r="V165" s="92"/>
      <c r="W165" s="148"/>
      <c r="X165" s="149"/>
      <c r="Y165" s="149"/>
      <c r="Z165" s="150"/>
    </row>
    <row r="166" spans="1:26" s="91" customFormat="1" ht="90.75" customHeight="1">
      <c r="B166" s="817"/>
      <c r="C166" s="800"/>
      <c r="D166" s="800"/>
      <c r="E166" s="800"/>
      <c r="F166" s="800"/>
      <c r="G166" s="800"/>
      <c r="H166" s="800"/>
      <c r="I166" s="800"/>
      <c r="J166" s="804" t="s">
        <v>152</v>
      </c>
      <c r="K166" s="805"/>
      <c r="L166" s="805"/>
      <c r="M166" s="806"/>
      <c r="N166" s="800"/>
      <c r="O166" s="800"/>
      <c r="P166" s="85" t="s">
        <v>15</v>
      </c>
      <c r="Q166" s="85" t="s">
        <v>151</v>
      </c>
      <c r="R166" s="800"/>
      <c r="S166" s="800"/>
      <c r="T166" s="93"/>
      <c r="U166" s="92"/>
      <c r="V166" s="92"/>
      <c r="W166" s="148"/>
      <c r="X166" s="149"/>
      <c r="Y166" s="149"/>
      <c r="Z166" s="150"/>
    </row>
    <row r="167" spans="1:26" s="87" customFormat="1" ht="24.95" customHeight="1">
      <c r="A167" s="94"/>
      <c r="B167" s="753">
        <v>1</v>
      </c>
      <c r="C167" s="756">
        <v>46</v>
      </c>
      <c r="D167" s="756">
        <v>30</v>
      </c>
      <c r="E167" s="756" t="s">
        <v>641</v>
      </c>
      <c r="F167" s="756" t="s">
        <v>644</v>
      </c>
      <c r="G167" s="759"/>
      <c r="H167" s="762" t="s">
        <v>599</v>
      </c>
      <c r="I167" s="765">
        <v>0.6</v>
      </c>
      <c r="J167" s="146"/>
      <c r="K167" s="88">
        <v>721015</v>
      </c>
      <c r="L167" s="146"/>
      <c r="M167" s="88">
        <v>721511</v>
      </c>
      <c r="N167" s="771"/>
      <c r="O167" s="771"/>
      <c r="P167" s="774" t="s">
        <v>646</v>
      </c>
      <c r="Q167" s="777"/>
      <c r="R167" s="777"/>
      <c r="S167" s="790">
        <f>(IF(COUNTIF(J167:J169,"CUMPLE")+COUNTIF(L167:L169,"CUMPLE")&gt;=1,(G167*I167),0))*(IF(N167="PRESENTÓ CERTIFICADO",1,0))*(IF(O167="ACORDE A ITEM 5.2.1 (T.R.)",1,0) )*( IF(OR(Q167="SIN OBSERVACIÓN", Q167="REQUERIMIENTOS SUBSANADOS"),1,0))*(IF(OR(R167="NINGUNO", R167="CUMPLEN CON LO SOLICITADO"),1,0))</f>
        <v>0</v>
      </c>
      <c r="W167" s="148"/>
      <c r="X167" s="149"/>
      <c r="Y167" s="149"/>
      <c r="Z167" s="150"/>
    </row>
    <row r="168" spans="1:26" s="87" customFormat="1" ht="24.95" customHeight="1">
      <c r="A168" s="94"/>
      <c r="B168" s="754"/>
      <c r="C168" s="757"/>
      <c r="D168" s="757"/>
      <c r="E168" s="757"/>
      <c r="F168" s="757"/>
      <c r="G168" s="760"/>
      <c r="H168" s="763"/>
      <c r="I168" s="766"/>
      <c r="J168" s="146"/>
      <c r="K168" s="88">
        <v>721211</v>
      </c>
      <c r="L168" s="146"/>
      <c r="M168" s="88">
        <v>831015</v>
      </c>
      <c r="N168" s="772"/>
      <c r="O168" s="772"/>
      <c r="P168" s="775"/>
      <c r="Q168" s="778"/>
      <c r="R168" s="778"/>
      <c r="S168" s="791"/>
      <c r="W168" s="148"/>
      <c r="X168" s="149"/>
      <c r="Y168" s="149"/>
      <c r="Z168" s="150"/>
    </row>
    <row r="169" spans="1:26" s="87" customFormat="1" ht="24.95" customHeight="1">
      <c r="A169" s="94"/>
      <c r="B169" s="755"/>
      <c r="C169" s="758"/>
      <c r="D169" s="758"/>
      <c r="E169" s="758"/>
      <c r="F169" s="758"/>
      <c r="G169" s="761"/>
      <c r="H169" s="764"/>
      <c r="I169" s="767"/>
      <c r="J169" s="146"/>
      <c r="K169" s="88">
        <v>721214</v>
      </c>
      <c r="L169" s="146"/>
      <c r="M169" s="88">
        <v>951219</v>
      </c>
      <c r="N169" s="773"/>
      <c r="O169" s="773"/>
      <c r="P169" s="776"/>
      <c r="Q169" s="779"/>
      <c r="R169" s="779"/>
      <c r="S169" s="792"/>
      <c r="W169" s="148"/>
      <c r="X169" s="149"/>
      <c r="Y169" s="149"/>
      <c r="Z169" s="150"/>
    </row>
    <row r="170" spans="1:26" s="87" customFormat="1" ht="24.95" customHeight="1">
      <c r="A170" s="94"/>
      <c r="B170" s="753">
        <v>2</v>
      </c>
      <c r="C170" s="793">
        <v>71</v>
      </c>
      <c r="D170" s="793">
        <v>44</v>
      </c>
      <c r="E170" s="793" t="s">
        <v>642</v>
      </c>
      <c r="F170" s="793" t="s">
        <v>4</v>
      </c>
      <c r="G170" s="796">
        <v>442</v>
      </c>
      <c r="H170" s="762" t="s">
        <v>141</v>
      </c>
      <c r="I170" s="768">
        <v>1</v>
      </c>
      <c r="J170" s="146" t="s">
        <v>600</v>
      </c>
      <c r="K170" s="95">
        <v>721015</v>
      </c>
      <c r="L170" s="146" t="s">
        <v>600</v>
      </c>
      <c r="M170" s="95">
        <v>721511</v>
      </c>
      <c r="N170" s="771" t="s">
        <v>609</v>
      </c>
      <c r="O170" s="771"/>
      <c r="P170" s="774" t="s">
        <v>622</v>
      </c>
      <c r="Q170" s="777" t="s">
        <v>610</v>
      </c>
      <c r="R170" s="777" t="s">
        <v>611</v>
      </c>
      <c r="S170" s="790">
        <f>(IF(COUNTIF(J170:J172,"CUMPLE")+COUNTIF(L170:L172,"CUMPLE")&gt;=1,(G170*I170),0))*(IF(N170="PRESENTÓ CERTIFICADO",1,0))*(IF(O170="ACORDE A ITEM 5.2.1 (T.R.)",1,0) )*( IF(OR(Q170="SIN OBSERVACIÓN", Q170="REQUERIMIENTOS SUBSANADOS"),1,0))*(IF(OR(R170="NINGUNO", R170="CUMPLEN CON LO SOLICITADO"),1,0))</f>
        <v>0</v>
      </c>
      <c r="W170" s="148"/>
      <c r="X170" s="149"/>
      <c r="Y170" s="149"/>
      <c r="Z170" s="150"/>
    </row>
    <row r="171" spans="1:26" s="87" customFormat="1" ht="24.95" customHeight="1">
      <c r="A171" s="94"/>
      <c r="B171" s="754"/>
      <c r="C171" s="794"/>
      <c r="D171" s="794"/>
      <c r="E171" s="794"/>
      <c r="F171" s="794"/>
      <c r="G171" s="797"/>
      <c r="H171" s="763"/>
      <c r="I171" s="769"/>
      <c r="J171" s="146" t="s">
        <v>600</v>
      </c>
      <c r="K171" s="95">
        <v>721211</v>
      </c>
      <c r="L171" s="146" t="s">
        <v>600</v>
      </c>
      <c r="M171" s="95">
        <v>831015</v>
      </c>
      <c r="N171" s="772"/>
      <c r="O171" s="772"/>
      <c r="P171" s="775"/>
      <c r="Q171" s="778"/>
      <c r="R171" s="778"/>
      <c r="S171" s="791"/>
      <c r="W171" s="148"/>
      <c r="X171" s="149"/>
      <c r="Y171" s="149"/>
      <c r="Z171" s="150"/>
    </row>
    <row r="172" spans="1:26" s="87" customFormat="1" ht="24.95" customHeight="1">
      <c r="A172" s="94"/>
      <c r="B172" s="755"/>
      <c r="C172" s="795"/>
      <c r="D172" s="795"/>
      <c r="E172" s="795"/>
      <c r="F172" s="795"/>
      <c r="G172" s="798"/>
      <c r="H172" s="764"/>
      <c r="I172" s="770"/>
      <c r="J172" s="146" t="s">
        <v>600</v>
      </c>
      <c r="K172" s="95">
        <v>721214</v>
      </c>
      <c r="L172" s="146" t="s">
        <v>588</v>
      </c>
      <c r="M172" s="95">
        <v>951219</v>
      </c>
      <c r="N172" s="773"/>
      <c r="O172" s="773"/>
      <c r="P172" s="776"/>
      <c r="Q172" s="779"/>
      <c r="R172" s="779"/>
      <c r="S172" s="792"/>
      <c r="W172" s="148"/>
      <c r="X172" s="149"/>
      <c r="Y172" s="149"/>
      <c r="Z172" s="150"/>
    </row>
    <row r="173" spans="1:26" s="87" customFormat="1" ht="24.95" customHeight="1">
      <c r="A173" s="94"/>
      <c r="B173" s="753">
        <v>3</v>
      </c>
      <c r="C173" s="756">
        <v>72</v>
      </c>
      <c r="D173" s="756">
        <v>45</v>
      </c>
      <c r="E173" s="756" t="s">
        <v>643</v>
      </c>
      <c r="F173" s="756" t="s">
        <v>4</v>
      </c>
      <c r="G173" s="759">
        <v>317.44</v>
      </c>
      <c r="H173" s="762" t="s">
        <v>141</v>
      </c>
      <c r="I173" s="765">
        <v>1</v>
      </c>
      <c r="J173" s="146" t="s">
        <v>588</v>
      </c>
      <c r="K173" s="88">
        <v>721015</v>
      </c>
      <c r="L173" s="146" t="s">
        <v>600</v>
      </c>
      <c r="M173" s="88">
        <v>721511</v>
      </c>
      <c r="N173" s="771" t="s">
        <v>589</v>
      </c>
      <c r="O173" s="771" t="s">
        <v>590</v>
      </c>
      <c r="P173" s="774"/>
      <c r="Q173" s="777" t="s">
        <v>591</v>
      </c>
      <c r="R173" s="777" t="s">
        <v>595</v>
      </c>
      <c r="S173" s="790">
        <f>(IF(COUNTIF(J173:J175,"CUMPLE")+COUNTIF(L173:L175,"CUMPLE")&gt;=1,(G173*I173),0))*(IF(N173="PRESENTÓ CERTIFICADO",1,0))*(IF(O173="ACORDE A ITEM 5.2.1 (T.R.)",1,0) )*( IF(OR(Q173="SIN OBSERVACIÓN", Q173="REQUERIMIENTOS SUBSANADOS"),1,0))*(IF(OR(R173="NINGUNO", R173="CUMPLEN CON LO SOLICITADO"),1,0))</f>
        <v>317.44</v>
      </c>
      <c r="W173" s="148"/>
      <c r="X173" s="149"/>
      <c r="Y173" s="149"/>
      <c r="Z173" s="150"/>
    </row>
    <row r="174" spans="1:26" s="87" customFormat="1" ht="24.95" customHeight="1">
      <c r="A174" s="94"/>
      <c r="B174" s="754"/>
      <c r="C174" s="757"/>
      <c r="D174" s="757"/>
      <c r="E174" s="757"/>
      <c r="F174" s="757"/>
      <c r="G174" s="760"/>
      <c r="H174" s="763"/>
      <c r="I174" s="766"/>
      <c r="J174" s="146" t="s">
        <v>600</v>
      </c>
      <c r="K174" s="88">
        <v>721211</v>
      </c>
      <c r="L174" s="146" t="s">
        <v>600</v>
      </c>
      <c r="M174" s="88">
        <v>831015</v>
      </c>
      <c r="N174" s="772"/>
      <c r="O174" s="772"/>
      <c r="P174" s="775"/>
      <c r="Q174" s="778"/>
      <c r="R174" s="778"/>
      <c r="S174" s="791"/>
      <c r="W174" s="148"/>
      <c r="X174" s="149"/>
      <c r="Y174" s="149"/>
      <c r="Z174" s="150"/>
    </row>
    <row r="175" spans="1:26" s="87" customFormat="1" ht="24.95" customHeight="1">
      <c r="A175" s="94"/>
      <c r="B175" s="755"/>
      <c r="C175" s="758"/>
      <c r="D175" s="758"/>
      <c r="E175" s="758"/>
      <c r="F175" s="758"/>
      <c r="G175" s="761"/>
      <c r="H175" s="764"/>
      <c r="I175" s="767"/>
      <c r="J175" s="146" t="s">
        <v>600</v>
      </c>
      <c r="K175" s="88">
        <v>721214</v>
      </c>
      <c r="L175" s="146" t="s">
        <v>588</v>
      </c>
      <c r="M175" s="88">
        <v>951219</v>
      </c>
      <c r="N175" s="773"/>
      <c r="O175" s="773"/>
      <c r="P175" s="776"/>
      <c r="Q175" s="779"/>
      <c r="R175" s="779"/>
      <c r="S175" s="792"/>
      <c r="W175" s="148"/>
      <c r="X175" s="149"/>
      <c r="Y175" s="149"/>
      <c r="Z175" s="150"/>
    </row>
    <row r="176" spans="1:26" s="87" customFormat="1" ht="24.95" customHeight="1">
      <c r="A176" s="94"/>
      <c r="B176" s="753">
        <v>4</v>
      </c>
      <c r="C176" s="793">
        <v>79</v>
      </c>
      <c r="D176" s="793">
        <v>52</v>
      </c>
      <c r="E176" s="793" t="s">
        <v>614</v>
      </c>
      <c r="F176" s="793" t="s">
        <v>645</v>
      </c>
      <c r="G176" s="796">
        <v>1727.3</v>
      </c>
      <c r="H176" s="762" t="s">
        <v>599</v>
      </c>
      <c r="I176" s="768">
        <v>0.5</v>
      </c>
      <c r="J176" s="146" t="s">
        <v>588</v>
      </c>
      <c r="K176" s="95">
        <v>721015</v>
      </c>
      <c r="L176" s="146" t="s">
        <v>588</v>
      </c>
      <c r="M176" s="95">
        <v>721511</v>
      </c>
      <c r="N176" s="771" t="s">
        <v>589</v>
      </c>
      <c r="O176" s="771" t="s">
        <v>590</v>
      </c>
      <c r="P176" s="774"/>
      <c r="Q176" s="777" t="s">
        <v>591</v>
      </c>
      <c r="R176" s="777" t="s">
        <v>595</v>
      </c>
      <c r="S176" s="790">
        <f>(IF(COUNTIF(J176:J178,"CUMPLE")+COUNTIF(L176:L178,"CUMPLE")&gt;=1,(G176*I176),0))*(IF(N176="PRESENTÓ CERTIFICADO",1,0))*(IF(O176="ACORDE A ITEM 5.2.1 (T.R.)",1,0) )*( IF(OR(Q176="SIN OBSERVACIÓN", Q176="REQUERIMIENTOS SUBSANADOS"),1,0))*(IF(OR(R176="NINGUNO", R176="CUMPLEN CON LO SOLICITADO"),1,0))</f>
        <v>863.65</v>
      </c>
      <c r="W176" s="148"/>
      <c r="X176" s="149"/>
      <c r="Y176" s="149"/>
      <c r="Z176" s="150"/>
    </row>
    <row r="177" spans="1:26" s="87" customFormat="1" ht="24.95" customHeight="1">
      <c r="A177" s="94"/>
      <c r="B177" s="754"/>
      <c r="C177" s="794"/>
      <c r="D177" s="794"/>
      <c r="E177" s="794"/>
      <c r="F177" s="794"/>
      <c r="G177" s="797"/>
      <c r="H177" s="763"/>
      <c r="I177" s="769"/>
      <c r="J177" s="146" t="s">
        <v>588</v>
      </c>
      <c r="K177" s="95">
        <v>721211</v>
      </c>
      <c r="L177" s="146" t="s">
        <v>600</v>
      </c>
      <c r="M177" s="95">
        <v>831015</v>
      </c>
      <c r="N177" s="772"/>
      <c r="O177" s="772"/>
      <c r="P177" s="775"/>
      <c r="Q177" s="778"/>
      <c r="R177" s="778"/>
      <c r="S177" s="791"/>
      <c r="W177" s="148"/>
      <c r="X177" s="149"/>
      <c r="Y177" s="149"/>
      <c r="Z177" s="150"/>
    </row>
    <row r="178" spans="1:26" s="87" customFormat="1" ht="24.95" customHeight="1">
      <c r="A178" s="94"/>
      <c r="B178" s="755"/>
      <c r="C178" s="795"/>
      <c r="D178" s="795"/>
      <c r="E178" s="795"/>
      <c r="F178" s="795"/>
      <c r="G178" s="798"/>
      <c r="H178" s="764"/>
      <c r="I178" s="770"/>
      <c r="J178" s="146" t="s">
        <v>600</v>
      </c>
      <c r="K178" s="95">
        <v>721214</v>
      </c>
      <c r="L178" s="146" t="s">
        <v>600</v>
      </c>
      <c r="M178" s="95">
        <v>951219</v>
      </c>
      <c r="N178" s="773"/>
      <c r="O178" s="773"/>
      <c r="P178" s="776"/>
      <c r="Q178" s="779"/>
      <c r="R178" s="779"/>
      <c r="S178" s="792"/>
      <c r="W178" s="148"/>
      <c r="X178" s="149"/>
      <c r="Y178" s="149"/>
      <c r="Z178" s="150"/>
    </row>
    <row r="179" spans="1:26" s="87" customFormat="1" ht="24.95" customHeight="1">
      <c r="A179" s="94"/>
      <c r="B179" s="753">
        <v>5</v>
      </c>
      <c r="C179" s="756"/>
      <c r="D179" s="756"/>
      <c r="E179" s="756"/>
      <c r="F179" s="756"/>
      <c r="G179" s="759"/>
      <c r="H179" s="762"/>
      <c r="I179" s="765"/>
      <c r="J179" s="146"/>
      <c r="K179" s="88">
        <v>721015</v>
      </c>
      <c r="L179" s="146"/>
      <c r="M179" s="88">
        <v>721511</v>
      </c>
      <c r="N179" s="771"/>
      <c r="O179" s="771"/>
      <c r="P179" s="774"/>
      <c r="Q179" s="777"/>
      <c r="R179" s="777"/>
      <c r="S179" s="790">
        <f>(IF(COUNTIF(J179:J181,"CUMPLE")+COUNTIF(L179:L181,"CUMPLE")&gt;=1,(G179*I179),0))*(IF(N179="PRESENTÓ CERTIFICADO",1,0))*(IF(O179="ACORDE A ITEM 5.2.1 (T.R.)",1,0) )*( IF(OR(Q179="SIN OBSERVACIÓN", Q179="REQUERIMIENTOS SUBSANADOS"),1,0))*(IF(OR(R179="NINGUNO", R179="CUMPLEN CON LO SOLICITADO"),1,0))</f>
        <v>0</v>
      </c>
      <c r="W179" s="148"/>
      <c r="X179" s="149"/>
      <c r="Y179" s="149"/>
      <c r="Z179" s="150"/>
    </row>
    <row r="180" spans="1:26" s="87" customFormat="1" ht="24.95" customHeight="1">
      <c r="A180" s="94"/>
      <c r="B180" s="754"/>
      <c r="C180" s="757"/>
      <c r="D180" s="757"/>
      <c r="E180" s="757"/>
      <c r="F180" s="757"/>
      <c r="G180" s="760"/>
      <c r="H180" s="763"/>
      <c r="I180" s="766"/>
      <c r="J180" s="146"/>
      <c r="K180" s="88">
        <v>721211</v>
      </c>
      <c r="L180" s="146"/>
      <c r="M180" s="88">
        <v>831015</v>
      </c>
      <c r="N180" s="772"/>
      <c r="O180" s="772"/>
      <c r="P180" s="775"/>
      <c r="Q180" s="778"/>
      <c r="R180" s="778"/>
      <c r="S180" s="791"/>
    </row>
    <row r="181" spans="1:26" s="87" customFormat="1" ht="24.95" customHeight="1">
      <c r="A181" s="94"/>
      <c r="B181" s="755"/>
      <c r="C181" s="758"/>
      <c r="D181" s="758"/>
      <c r="E181" s="758"/>
      <c r="F181" s="758"/>
      <c r="G181" s="761"/>
      <c r="H181" s="764"/>
      <c r="I181" s="767"/>
      <c r="J181" s="146"/>
      <c r="K181" s="88">
        <v>721214</v>
      </c>
      <c r="L181" s="146"/>
      <c r="M181" s="88">
        <v>951219</v>
      </c>
      <c r="N181" s="773"/>
      <c r="O181" s="773"/>
      <c r="P181" s="776"/>
      <c r="Q181" s="779"/>
      <c r="R181" s="779"/>
      <c r="S181" s="792"/>
    </row>
    <row r="182" spans="1:26" s="84" customFormat="1" ht="24.95" customHeight="1">
      <c r="B182" s="780" t="str">
        <f>IF(S183=" "," ",IF(S183&gt;$C$6,"CUMPLE CON LA EXPERIENCIA REQUERIDA","NO CUMPLE CON LA EXPERIENCIA REQUERIDA"))</f>
        <v>CUMPLE CON LA EXPERIENCIA REQUERIDA</v>
      </c>
      <c r="C182" s="781"/>
      <c r="D182" s="781"/>
      <c r="E182" s="781"/>
      <c r="F182" s="781"/>
      <c r="G182" s="781"/>
      <c r="H182" s="781"/>
      <c r="I182" s="781"/>
      <c r="J182" s="781"/>
      <c r="K182" s="781"/>
      <c r="L182" s="781"/>
      <c r="M182" s="781"/>
      <c r="N182" s="781"/>
      <c r="O182" s="782"/>
      <c r="P182" s="786" t="s">
        <v>24</v>
      </c>
      <c r="Q182" s="787"/>
      <c r="R182" s="90"/>
      <c r="S182" s="89">
        <f>SUM(S167:S181)</f>
        <v>1181.0899999999999</v>
      </c>
      <c r="T182" s="788" t="str">
        <f>IF(S183=" "," ",IF(S183&gt;$C$6,"CUMPLE","NO CUMPLE"))</f>
        <v>CUMPLE</v>
      </c>
      <c r="W182" s="151"/>
      <c r="X182" s="151"/>
      <c r="Y182" s="151"/>
      <c r="Z182" s="151"/>
    </row>
    <row r="183" spans="1:26" s="87" customFormat="1" ht="24.95" customHeight="1">
      <c r="B183" s="783"/>
      <c r="C183" s="784"/>
      <c r="D183" s="784"/>
      <c r="E183" s="784"/>
      <c r="F183" s="784"/>
      <c r="G183" s="784"/>
      <c r="H183" s="784"/>
      <c r="I183" s="784"/>
      <c r="J183" s="784"/>
      <c r="K183" s="784"/>
      <c r="L183" s="784"/>
      <c r="M183" s="784"/>
      <c r="N183" s="784"/>
      <c r="O183" s="785"/>
      <c r="P183" s="786" t="s">
        <v>26</v>
      </c>
      <c r="Q183" s="787"/>
      <c r="R183" s="90"/>
      <c r="S183" s="89">
        <f>IFERROR((S182/$K$6)," ")</f>
        <v>5.5975829383886255</v>
      </c>
      <c r="T183" s="789"/>
    </row>
    <row r="186" spans="1:26" ht="36" customHeight="1">
      <c r="B186" s="145">
        <v>9</v>
      </c>
      <c r="C186" s="807" t="s">
        <v>145</v>
      </c>
      <c r="D186" s="808"/>
      <c r="E186" s="809"/>
      <c r="F186" s="810" t="str">
        <f>IFERROR(VLOOKUP(B186,'1_ENTREGA'!$A$7:$B$21,2,FALSE)," ")</f>
        <v>OSCAR ADOLFO DIAZ YEPES</v>
      </c>
      <c r="G186" s="811"/>
      <c r="H186" s="811"/>
      <c r="I186" s="811"/>
      <c r="J186" s="811"/>
      <c r="K186" s="811"/>
      <c r="L186" s="811"/>
      <c r="M186" s="811"/>
      <c r="N186" s="811"/>
      <c r="O186" s="812"/>
      <c r="P186" s="813" t="s">
        <v>685</v>
      </c>
      <c r="Q186" s="814"/>
      <c r="R186" s="815"/>
      <c r="S186" s="83">
        <f>5-(INT(COUNTBLANK(C189:C203))-10)</f>
        <v>2</v>
      </c>
      <c r="T186" s="84"/>
      <c r="W186" s="828"/>
      <c r="X186" s="828"/>
      <c r="Y186" s="828"/>
      <c r="Z186" s="147"/>
    </row>
    <row r="187" spans="1:26" s="91" customFormat="1" ht="30" customHeight="1">
      <c r="B187" s="816" t="s">
        <v>62</v>
      </c>
      <c r="C187" s="799" t="s">
        <v>17</v>
      </c>
      <c r="D187" s="799" t="s">
        <v>18</v>
      </c>
      <c r="E187" s="799" t="s">
        <v>19</v>
      </c>
      <c r="F187" s="799" t="s">
        <v>20</v>
      </c>
      <c r="G187" s="799" t="s">
        <v>21</v>
      </c>
      <c r="H187" s="799" t="s">
        <v>22</v>
      </c>
      <c r="I187" s="799" t="s">
        <v>23</v>
      </c>
      <c r="J187" s="801" t="s">
        <v>77</v>
      </c>
      <c r="K187" s="802"/>
      <c r="L187" s="802"/>
      <c r="M187" s="803"/>
      <c r="N187" s="799" t="s">
        <v>146</v>
      </c>
      <c r="O187" s="799" t="s">
        <v>147</v>
      </c>
      <c r="P187" s="86" t="s">
        <v>148</v>
      </c>
      <c r="Q187" s="86"/>
      <c r="R187" s="799" t="s">
        <v>149</v>
      </c>
      <c r="S187" s="799" t="s">
        <v>150</v>
      </c>
      <c r="T187" s="92"/>
      <c r="U187" s="92"/>
      <c r="V187" s="92"/>
      <c r="W187" s="148"/>
      <c r="X187" s="149"/>
      <c r="Y187" s="149"/>
      <c r="Z187" s="150"/>
    </row>
    <row r="188" spans="1:26" s="91" customFormat="1" ht="90.75" customHeight="1">
      <c r="B188" s="817"/>
      <c r="C188" s="800"/>
      <c r="D188" s="800"/>
      <c r="E188" s="800"/>
      <c r="F188" s="800"/>
      <c r="G188" s="800"/>
      <c r="H188" s="800"/>
      <c r="I188" s="800"/>
      <c r="J188" s="804" t="s">
        <v>152</v>
      </c>
      <c r="K188" s="805"/>
      <c r="L188" s="805"/>
      <c r="M188" s="806"/>
      <c r="N188" s="800"/>
      <c r="O188" s="800"/>
      <c r="P188" s="85" t="s">
        <v>15</v>
      </c>
      <c r="Q188" s="85" t="s">
        <v>151</v>
      </c>
      <c r="R188" s="800"/>
      <c r="S188" s="800"/>
      <c r="T188" s="93"/>
      <c r="U188" s="92"/>
      <c r="V188" s="92"/>
      <c r="W188" s="148"/>
      <c r="X188" s="149"/>
      <c r="Y188" s="149"/>
      <c r="Z188" s="150"/>
    </row>
    <row r="189" spans="1:26" s="87" customFormat="1" ht="24.95" customHeight="1">
      <c r="A189" s="94"/>
      <c r="B189" s="753">
        <v>1</v>
      </c>
      <c r="C189" s="756">
        <v>23</v>
      </c>
      <c r="D189" s="756">
        <v>20</v>
      </c>
      <c r="E189" s="756" t="s">
        <v>614</v>
      </c>
      <c r="F189" s="756" t="s">
        <v>645</v>
      </c>
      <c r="G189" s="759">
        <v>1727.3</v>
      </c>
      <c r="H189" s="762" t="s">
        <v>599</v>
      </c>
      <c r="I189" s="765">
        <v>0.5</v>
      </c>
      <c r="J189" s="146" t="s">
        <v>588</v>
      </c>
      <c r="K189" s="88">
        <v>721015</v>
      </c>
      <c r="L189" s="146" t="s">
        <v>588</v>
      </c>
      <c r="M189" s="88">
        <v>721511</v>
      </c>
      <c r="N189" s="771" t="s">
        <v>589</v>
      </c>
      <c r="O189" s="771" t="s">
        <v>590</v>
      </c>
      <c r="P189" s="774"/>
      <c r="Q189" s="777" t="s">
        <v>591</v>
      </c>
      <c r="R189" s="777" t="s">
        <v>595</v>
      </c>
      <c r="S189" s="790">
        <f>(IF(COUNTIF(J189:J191,"CUMPLE")+COUNTIF(L189:L191,"CUMPLE")&gt;=1,(G189*I189),0))*(IF(N189="PRESENTÓ CERTIFICADO",1,0))*(IF(O189="ACORDE A ITEM 5.2.1 (T.R.)",1,0) )*( IF(OR(Q189="SIN OBSERVACIÓN", Q189="REQUERIMIENTOS SUBSANADOS"),1,0))*(IF(OR(R189="NINGUNO", R189="CUMPLEN CON LO SOLICITADO"),1,0))</f>
        <v>863.65</v>
      </c>
      <c r="W189" s="148"/>
      <c r="X189" s="149"/>
      <c r="Y189" s="149"/>
      <c r="Z189" s="150"/>
    </row>
    <row r="190" spans="1:26" s="87" customFormat="1" ht="24.95" customHeight="1">
      <c r="A190" s="94"/>
      <c r="B190" s="754"/>
      <c r="C190" s="757"/>
      <c r="D190" s="757"/>
      <c r="E190" s="757"/>
      <c r="F190" s="757"/>
      <c r="G190" s="760"/>
      <c r="H190" s="763"/>
      <c r="I190" s="766"/>
      <c r="J190" s="146" t="s">
        <v>588</v>
      </c>
      <c r="K190" s="88">
        <v>721211</v>
      </c>
      <c r="L190" s="146" t="s">
        <v>600</v>
      </c>
      <c r="M190" s="88">
        <v>831015</v>
      </c>
      <c r="N190" s="772"/>
      <c r="O190" s="772"/>
      <c r="P190" s="775"/>
      <c r="Q190" s="778"/>
      <c r="R190" s="778"/>
      <c r="S190" s="791"/>
      <c r="W190" s="148"/>
      <c r="X190" s="149"/>
      <c r="Y190" s="149"/>
      <c r="Z190" s="150"/>
    </row>
    <row r="191" spans="1:26" s="87" customFormat="1" ht="24.95" customHeight="1">
      <c r="A191" s="94"/>
      <c r="B191" s="755"/>
      <c r="C191" s="758"/>
      <c r="D191" s="758"/>
      <c r="E191" s="758"/>
      <c r="F191" s="758"/>
      <c r="G191" s="761"/>
      <c r="H191" s="764"/>
      <c r="I191" s="767"/>
      <c r="J191" s="146" t="s">
        <v>600</v>
      </c>
      <c r="K191" s="88">
        <v>721214</v>
      </c>
      <c r="L191" s="146" t="s">
        <v>600</v>
      </c>
      <c r="M191" s="88">
        <v>951219</v>
      </c>
      <c r="N191" s="773"/>
      <c r="O191" s="773"/>
      <c r="P191" s="776"/>
      <c r="Q191" s="779"/>
      <c r="R191" s="779"/>
      <c r="S191" s="792"/>
      <c r="W191" s="148"/>
      <c r="X191" s="149"/>
      <c r="Y191" s="149"/>
      <c r="Z191" s="150"/>
    </row>
    <row r="192" spans="1:26" s="87" customFormat="1" ht="24.95" customHeight="1">
      <c r="A192" s="94"/>
      <c r="B192" s="753">
        <v>2</v>
      </c>
      <c r="C192" s="793">
        <v>24</v>
      </c>
      <c r="D192" s="793">
        <v>21</v>
      </c>
      <c r="E192" s="793" t="s">
        <v>647</v>
      </c>
      <c r="F192" s="793" t="s">
        <v>629</v>
      </c>
      <c r="G192" s="796">
        <v>240.68</v>
      </c>
      <c r="H192" s="762" t="s">
        <v>141</v>
      </c>
      <c r="I192" s="768">
        <v>1</v>
      </c>
      <c r="J192" s="146" t="s">
        <v>600</v>
      </c>
      <c r="K192" s="95">
        <v>721015</v>
      </c>
      <c r="L192" s="146" t="s">
        <v>600</v>
      </c>
      <c r="M192" s="95">
        <v>721511</v>
      </c>
      <c r="N192" s="771" t="s">
        <v>589</v>
      </c>
      <c r="O192" s="771" t="s">
        <v>590</v>
      </c>
      <c r="P192" s="774"/>
      <c r="Q192" s="777" t="s">
        <v>591</v>
      </c>
      <c r="R192" s="777" t="s">
        <v>595</v>
      </c>
      <c r="S192" s="790">
        <f>(IF(COUNTIF(J192:J194,"CUMPLE")+COUNTIF(L192:L194,"CUMPLE")&gt;=1,(G192*I192),0))*(IF(N192="PRESENTÓ CERTIFICADO",1,0))*(IF(O192="ACORDE A ITEM 5.2.1 (T.R.)",1,0) )*( IF(OR(Q192="SIN OBSERVACIÓN", Q192="REQUERIMIENTOS SUBSANADOS"),1,0))*(IF(OR(R192="NINGUNO", R192="CUMPLEN CON LO SOLICITADO"),1,0))</f>
        <v>240.68</v>
      </c>
      <c r="W192" s="148"/>
      <c r="X192" s="149"/>
      <c r="Y192" s="149"/>
      <c r="Z192" s="150"/>
    </row>
    <row r="193" spans="1:26" s="87" customFormat="1" ht="24.95" customHeight="1">
      <c r="A193" s="94"/>
      <c r="B193" s="754"/>
      <c r="C193" s="794"/>
      <c r="D193" s="794"/>
      <c r="E193" s="794"/>
      <c r="F193" s="794"/>
      <c r="G193" s="797"/>
      <c r="H193" s="763"/>
      <c r="I193" s="769"/>
      <c r="J193" s="146" t="s">
        <v>600</v>
      </c>
      <c r="K193" s="95">
        <v>721211</v>
      </c>
      <c r="L193" s="146" t="s">
        <v>600</v>
      </c>
      <c r="M193" s="95">
        <v>831015</v>
      </c>
      <c r="N193" s="772"/>
      <c r="O193" s="772"/>
      <c r="P193" s="775"/>
      <c r="Q193" s="778"/>
      <c r="R193" s="778"/>
      <c r="S193" s="791"/>
      <c r="W193" s="148"/>
      <c r="X193" s="149"/>
      <c r="Y193" s="149"/>
      <c r="Z193" s="150"/>
    </row>
    <row r="194" spans="1:26" s="87" customFormat="1" ht="24.95" customHeight="1">
      <c r="A194" s="94"/>
      <c r="B194" s="755"/>
      <c r="C194" s="795"/>
      <c r="D194" s="795"/>
      <c r="E194" s="795"/>
      <c r="F194" s="795"/>
      <c r="G194" s="798"/>
      <c r="H194" s="764"/>
      <c r="I194" s="770"/>
      <c r="J194" s="146" t="s">
        <v>588</v>
      </c>
      <c r="K194" s="95">
        <v>721214</v>
      </c>
      <c r="L194" s="146" t="s">
        <v>600</v>
      </c>
      <c r="M194" s="95">
        <v>951219</v>
      </c>
      <c r="N194" s="773"/>
      <c r="O194" s="773"/>
      <c r="P194" s="776"/>
      <c r="Q194" s="779"/>
      <c r="R194" s="779"/>
      <c r="S194" s="792"/>
      <c r="W194" s="148"/>
      <c r="X194" s="149"/>
      <c r="Y194" s="149"/>
      <c r="Z194" s="150"/>
    </row>
    <row r="195" spans="1:26" s="87" customFormat="1" ht="24.95" customHeight="1">
      <c r="A195" s="94"/>
      <c r="B195" s="753">
        <v>3</v>
      </c>
      <c r="C195" s="756"/>
      <c r="D195" s="756"/>
      <c r="E195" s="756"/>
      <c r="F195" s="756"/>
      <c r="G195" s="759"/>
      <c r="H195" s="762"/>
      <c r="I195" s="765"/>
      <c r="J195" s="146"/>
      <c r="K195" s="88">
        <v>721015</v>
      </c>
      <c r="L195" s="146"/>
      <c r="M195" s="88">
        <v>721511</v>
      </c>
      <c r="N195" s="771"/>
      <c r="O195" s="771"/>
      <c r="P195" s="774"/>
      <c r="Q195" s="777"/>
      <c r="R195" s="777"/>
      <c r="S195" s="790">
        <f>(IF(COUNTIF(J195:J197,"CUMPLE")+COUNTIF(L195:L197,"CUMPLE")&gt;=1,(G195*I195),0))*(IF(N195="PRESENTÓ CERTIFICADO",1,0))*(IF(O195="ACORDE A ITEM 5.2.1 (T.R.)",1,0) )*( IF(OR(Q195="SIN OBSERVACIÓN", Q195="REQUERIMIENTOS SUBSANADOS"),1,0))*(IF(OR(R195="NINGUNO", R195="CUMPLEN CON LO SOLICITADO"),1,0))</f>
        <v>0</v>
      </c>
      <c r="W195" s="148"/>
      <c r="X195" s="149"/>
      <c r="Y195" s="149"/>
      <c r="Z195" s="150"/>
    </row>
    <row r="196" spans="1:26" s="87" customFormat="1" ht="24.95" customHeight="1">
      <c r="A196" s="94"/>
      <c r="B196" s="754"/>
      <c r="C196" s="757"/>
      <c r="D196" s="757"/>
      <c r="E196" s="757"/>
      <c r="F196" s="757"/>
      <c r="G196" s="760"/>
      <c r="H196" s="763"/>
      <c r="I196" s="766"/>
      <c r="J196" s="146"/>
      <c r="K196" s="88">
        <v>721211</v>
      </c>
      <c r="L196" s="146"/>
      <c r="M196" s="88">
        <v>831015</v>
      </c>
      <c r="N196" s="772"/>
      <c r="O196" s="772"/>
      <c r="P196" s="775"/>
      <c r="Q196" s="778"/>
      <c r="R196" s="778"/>
      <c r="S196" s="791"/>
      <c r="W196" s="148"/>
      <c r="X196" s="149"/>
      <c r="Y196" s="149"/>
      <c r="Z196" s="150"/>
    </row>
    <row r="197" spans="1:26" s="87" customFormat="1" ht="24.95" customHeight="1">
      <c r="A197" s="94"/>
      <c r="B197" s="755"/>
      <c r="C197" s="758"/>
      <c r="D197" s="758"/>
      <c r="E197" s="758"/>
      <c r="F197" s="758"/>
      <c r="G197" s="761"/>
      <c r="H197" s="764"/>
      <c r="I197" s="767"/>
      <c r="J197" s="146"/>
      <c r="K197" s="88">
        <v>721214</v>
      </c>
      <c r="L197" s="146"/>
      <c r="M197" s="88">
        <v>951219</v>
      </c>
      <c r="N197" s="773"/>
      <c r="O197" s="773"/>
      <c r="P197" s="776"/>
      <c r="Q197" s="779"/>
      <c r="R197" s="779"/>
      <c r="S197" s="792"/>
      <c r="W197" s="148"/>
      <c r="X197" s="149"/>
      <c r="Y197" s="149"/>
      <c r="Z197" s="150"/>
    </row>
    <row r="198" spans="1:26" s="87" customFormat="1" ht="24.95" customHeight="1">
      <c r="A198" s="94"/>
      <c r="B198" s="753">
        <v>4</v>
      </c>
      <c r="C198" s="793"/>
      <c r="D198" s="793"/>
      <c r="E198" s="793"/>
      <c r="F198" s="793"/>
      <c r="G198" s="796"/>
      <c r="H198" s="762"/>
      <c r="I198" s="768"/>
      <c r="J198" s="146"/>
      <c r="K198" s="95">
        <v>721015</v>
      </c>
      <c r="L198" s="146"/>
      <c r="M198" s="95">
        <v>721511</v>
      </c>
      <c r="N198" s="771"/>
      <c r="O198" s="771"/>
      <c r="P198" s="774"/>
      <c r="Q198" s="777"/>
      <c r="R198" s="777"/>
      <c r="S198" s="790">
        <f>(IF(COUNTIF(J198:J200,"CUMPLE")+COUNTIF(L198:L200,"CUMPLE")&gt;=1,(G198*I198),0))*(IF(N198="PRESENTÓ CERTIFICADO",1,0))*(IF(O198="ACORDE A ITEM 5.2.1 (T.R.)",1,0) )*( IF(OR(Q198="SIN OBSERVACIÓN", Q198="REQUERIMIENTOS SUBSANADOS"),1,0))*(IF(OR(R198="NINGUNO", R198="CUMPLEN CON LO SOLICITADO"),1,0))</f>
        <v>0</v>
      </c>
      <c r="W198" s="148"/>
      <c r="X198" s="149"/>
      <c r="Y198" s="149"/>
      <c r="Z198" s="150"/>
    </row>
    <row r="199" spans="1:26" s="87" customFormat="1" ht="24.95" customHeight="1">
      <c r="A199" s="94"/>
      <c r="B199" s="754"/>
      <c r="C199" s="794"/>
      <c r="D199" s="794"/>
      <c r="E199" s="794"/>
      <c r="F199" s="794"/>
      <c r="G199" s="797"/>
      <c r="H199" s="763"/>
      <c r="I199" s="769"/>
      <c r="J199" s="146"/>
      <c r="K199" s="95">
        <v>721211</v>
      </c>
      <c r="L199" s="146"/>
      <c r="M199" s="95">
        <v>831015</v>
      </c>
      <c r="N199" s="772"/>
      <c r="O199" s="772"/>
      <c r="P199" s="775"/>
      <c r="Q199" s="778"/>
      <c r="R199" s="778"/>
      <c r="S199" s="791"/>
      <c r="W199" s="148"/>
      <c r="X199" s="149"/>
      <c r="Y199" s="149"/>
      <c r="Z199" s="150"/>
    </row>
    <row r="200" spans="1:26" s="87" customFormat="1" ht="24.95" customHeight="1">
      <c r="A200" s="94"/>
      <c r="B200" s="755"/>
      <c r="C200" s="795"/>
      <c r="D200" s="795"/>
      <c r="E200" s="795"/>
      <c r="F200" s="795"/>
      <c r="G200" s="798"/>
      <c r="H200" s="764"/>
      <c r="I200" s="770"/>
      <c r="J200" s="146"/>
      <c r="K200" s="95">
        <v>721214</v>
      </c>
      <c r="L200" s="146"/>
      <c r="M200" s="95">
        <v>951219</v>
      </c>
      <c r="N200" s="773"/>
      <c r="O200" s="773"/>
      <c r="P200" s="776"/>
      <c r="Q200" s="779"/>
      <c r="R200" s="779"/>
      <c r="S200" s="792"/>
      <c r="W200" s="148"/>
      <c r="X200" s="149"/>
      <c r="Y200" s="149"/>
      <c r="Z200" s="150"/>
    </row>
    <row r="201" spans="1:26" s="87" customFormat="1" ht="24.95" customHeight="1">
      <c r="A201" s="94"/>
      <c r="B201" s="753">
        <v>5</v>
      </c>
      <c r="C201" s="756"/>
      <c r="D201" s="756"/>
      <c r="E201" s="756"/>
      <c r="F201" s="756"/>
      <c r="G201" s="759"/>
      <c r="H201" s="762"/>
      <c r="I201" s="765"/>
      <c r="J201" s="146"/>
      <c r="K201" s="88">
        <v>721015</v>
      </c>
      <c r="L201" s="146"/>
      <c r="M201" s="88">
        <v>721511</v>
      </c>
      <c r="N201" s="771"/>
      <c r="O201" s="771"/>
      <c r="P201" s="774"/>
      <c r="Q201" s="777"/>
      <c r="R201" s="777"/>
      <c r="S201" s="790">
        <f>(IF(COUNTIF(J201:J203,"CUMPLE")+COUNTIF(L201:L203,"CUMPLE")&gt;=1,(G201*I201),0))*(IF(N201="PRESENTÓ CERTIFICADO",1,0))*(IF(O201="ACORDE A ITEM 5.2.1 (T.R.)",1,0) )*( IF(OR(Q201="SIN OBSERVACIÓN", Q201="REQUERIMIENTOS SUBSANADOS"),1,0))*(IF(OR(R201="NINGUNO", R201="CUMPLEN CON LO SOLICITADO"),1,0))</f>
        <v>0</v>
      </c>
      <c r="W201" s="148"/>
      <c r="X201" s="149"/>
      <c r="Y201" s="149"/>
      <c r="Z201" s="150"/>
    </row>
    <row r="202" spans="1:26" s="87" customFormat="1" ht="24.95" customHeight="1">
      <c r="A202" s="94"/>
      <c r="B202" s="754"/>
      <c r="C202" s="757"/>
      <c r="D202" s="757"/>
      <c r="E202" s="757"/>
      <c r="F202" s="757"/>
      <c r="G202" s="760"/>
      <c r="H202" s="763"/>
      <c r="I202" s="766"/>
      <c r="J202" s="146"/>
      <c r="K202" s="88">
        <v>721211</v>
      </c>
      <c r="L202" s="146"/>
      <c r="M202" s="88">
        <v>831015</v>
      </c>
      <c r="N202" s="772"/>
      <c r="O202" s="772"/>
      <c r="P202" s="775"/>
      <c r="Q202" s="778"/>
      <c r="R202" s="778"/>
      <c r="S202" s="791"/>
    </row>
    <row r="203" spans="1:26" s="87" customFormat="1" ht="24.95" customHeight="1">
      <c r="A203" s="94"/>
      <c r="B203" s="755"/>
      <c r="C203" s="758"/>
      <c r="D203" s="758"/>
      <c r="E203" s="758"/>
      <c r="F203" s="758"/>
      <c r="G203" s="761"/>
      <c r="H203" s="764"/>
      <c r="I203" s="767"/>
      <c r="J203" s="146"/>
      <c r="K203" s="88">
        <v>721214</v>
      </c>
      <c r="L203" s="146"/>
      <c r="M203" s="88">
        <v>951219</v>
      </c>
      <c r="N203" s="773"/>
      <c r="O203" s="773"/>
      <c r="P203" s="776"/>
      <c r="Q203" s="779"/>
      <c r="R203" s="779"/>
      <c r="S203" s="792"/>
    </row>
    <row r="204" spans="1:26" s="84" customFormat="1" ht="24.95" customHeight="1">
      <c r="B204" s="780" t="str">
        <f>IF(S205=" "," ",IF(S205&gt;$C$6,"CUMPLE CON LA EXPERIENCIA REQUERIDA","NO CUMPLE CON LA EXPERIENCIA REQUERIDA"))</f>
        <v>CUMPLE CON LA EXPERIENCIA REQUERIDA</v>
      </c>
      <c r="C204" s="781"/>
      <c r="D204" s="781"/>
      <c r="E204" s="781"/>
      <c r="F204" s="781"/>
      <c r="G204" s="781"/>
      <c r="H204" s="781"/>
      <c r="I204" s="781"/>
      <c r="J204" s="781"/>
      <c r="K204" s="781"/>
      <c r="L204" s="781"/>
      <c r="M204" s="781"/>
      <c r="N204" s="781"/>
      <c r="O204" s="782"/>
      <c r="P204" s="786" t="s">
        <v>24</v>
      </c>
      <c r="Q204" s="787"/>
      <c r="R204" s="90"/>
      <c r="S204" s="89">
        <f>SUM(S189:S203)</f>
        <v>1104.33</v>
      </c>
      <c r="T204" s="788" t="str">
        <f>IF(S205=" "," ",IF(S205&gt;$C$6,"CUMPLE","NO CUMPLE"))</f>
        <v>CUMPLE</v>
      </c>
      <c r="W204" s="151"/>
      <c r="X204" s="151"/>
      <c r="Y204" s="151"/>
      <c r="Z204" s="151"/>
    </row>
    <row r="205" spans="1:26" s="87" customFormat="1" ht="24.95" customHeight="1">
      <c r="B205" s="783"/>
      <c r="C205" s="784"/>
      <c r="D205" s="784"/>
      <c r="E205" s="784"/>
      <c r="F205" s="784"/>
      <c r="G205" s="784"/>
      <c r="H205" s="784"/>
      <c r="I205" s="784"/>
      <c r="J205" s="784"/>
      <c r="K205" s="784"/>
      <c r="L205" s="784"/>
      <c r="M205" s="784"/>
      <c r="N205" s="784"/>
      <c r="O205" s="785"/>
      <c r="P205" s="786" t="s">
        <v>26</v>
      </c>
      <c r="Q205" s="787"/>
      <c r="R205" s="90"/>
      <c r="S205" s="89">
        <f>IFERROR((S204/$K$6)," ")</f>
        <v>5.2337914691943128</v>
      </c>
      <c r="T205" s="789"/>
    </row>
    <row r="206" spans="1:26" s="87" customFormat="1" ht="15.75" customHeight="1"/>
    <row r="208" spans="1:26" ht="36" customHeight="1">
      <c r="B208" s="145">
        <v>10</v>
      </c>
      <c r="C208" s="807" t="s">
        <v>145</v>
      </c>
      <c r="D208" s="808"/>
      <c r="E208" s="809"/>
      <c r="F208" s="810" t="str">
        <f>IFERROR(VLOOKUP(B208,'1_ENTREGA'!$A$7:$B$21,2,FALSE)," ")</f>
        <v>CONCIVE S.A.S.</v>
      </c>
      <c r="G208" s="811"/>
      <c r="H208" s="811"/>
      <c r="I208" s="811"/>
      <c r="J208" s="811"/>
      <c r="K208" s="811"/>
      <c r="L208" s="811"/>
      <c r="M208" s="811"/>
      <c r="N208" s="811"/>
      <c r="O208" s="812"/>
      <c r="P208" s="813" t="s">
        <v>685</v>
      </c>
      <c r="Q208" s="814"/>
      <c r="R208" s="815"/>
      <c r="S208" s="83">
        <f>5-(INT(COUNTBLANK(C211:C225))-10)</f>
        <v>2</v>
      </c>
      <c r="T208" s="84"/>
      <c r="W208" s="828"/>
      <c r="X208" s="828"/>
      <c r="Y208" s="828"/>
      <c r="Z208" s="147"/>
    </row>
    <row r="209" spans="1:26" s="91" customFormat="1" ht="30" customHeight="1">
      <c r="B209" s="816" t="s">
        <v>62</v>
      </c>
      <c r="C209" s="799" t="s">
        <v>17</v>
      </c>
      <c r="D209" s="799" t="s">
        <v>18</v>
      </c>
      <c r="E209" s="799" t="s">
        <v>19</v>
      </c>
      <c r="F209" s="799" t="s">
        <v>20</v>
      </c>
      <c r="G209" s="799" t="s">
        <v>21</v>
      </c>
      <c r="H209" s="799" t="s">
        <v>22</v>
      </c>
      <c r="I209" s="799" t="s">
        <v>23</v>
      </c>
      <c r="J209" s="801" t="s">
        <v>77</v>
      </c>
      <c r="K209" s="802"/>
      <c r="L209" s="802"/>
      <c r="M209" s="803"/>
      <c r="N209" s="799" t="s">
        <v>146</v>
      </c>
      <c r="O209" s="799" t="s">
        <v>147</v>
      </c>
      <c r="P209" s="86" t="s">
        <v>148</v>
      </c>
      <c r="Q209" s="86"/>
      <c r="R209" s="799" t="s">
        <v>149</v>
      </c>
      <c r="S209" s="799" t="s">
        <v>150</v>
      </c>
      <c r="T209" s="92"/>
      <c r="U209" s="92"/>
      <c r="V209" s="92"/>
      <c r="W209" s="148"/>
      <c r="X209" s="149"/>
      <c r="Y209" s="149"/>
      <c r="Z209" s="150"/>
    </row>
    <row r="210" spans="1:26" s="91" customFormat="1" ht="90.75" customHeight="1">
      <c r="B210" s="817"/>
      <c r="C210" s="800"/>
      <c r="D210" s="800"/>
      <c r="E210" s="800"/>
      <c r="F210" s="800"/>
      <c r="G210" s="800"/>
      <c r="H210" s="800"/>
      <c r="I210" s="800"/>
      <c r="J210" s="804" t="s">
        <v>152</v>
      </c>
      <c r="K210" s="805"/>
      <c r="L210" s="805"/>
      <c r="M210" s="806"/>
      <c r="N210" s="800"/>
      <c r="O210" s="800"/>
      <c r="P210" s="85" t="s">
        <v>15</v>
      </c>
      <c r="Q210" s="85" t="s">
        <v>151</v>
      </c>
      <c r="R210" s="800"/>
      <c r="S210" s="800"/>
      <c r="T210" s="93"/>
      <c r="U210" s="92"/>
      <c r="V210" s="92"/>
      <c r="W210" s="148"/>
      <c r="X210" s="149"/>
      <c r="Y210" s="149"/>
      <c r="Z210" s="150"/>
    </row>
    <row r="211" spans="1:26" s="87" customFormat="1" ht="24.95" customHeight="1">
      <c r="A211" s="94"/>
      <c r="B211" s="753">
        <v>1</v>
      </c>
      <c r="C211" s="756">
        <v>16</v>
      </c>
      <c r="D211" s="756">
        <v>24</v>
      </c>
      <c r="E211" s="756" t="s">
        <v>648</v>
      </c>
      <c r="F211" s="756" t="s">
        <v>629</v>
      </c>
      <c r="G211" s="759">
        <v>10176.91</v>
      </c>
      <c r="H211" s="762" t="s">
        <v>141</v>
      </c>
      <c r="I211" s="765">
        <v>1</v>
      </c>
      <c r="J211" s="146" t="s">
        <v>588</v>
      </c>
      <c r="K211" s="88">
        <v>721015</v>
      </c>
      <c r="L211" s="146" t="s">
        <v>588</v>
      </c>
      <c r="M211" s="88">
        <v>721511</v>
      </c>
      <c r="N211" s="771" t="s">
        <v>589</v>
      </c>
      <c r="O211" s="771" t="s">
        <v>590</v>
      </c>
      <c r="P211" s="774"/>
      <c r="Q211" s="777" t="s">
        <v>591</v>
      </c>
      <c r="R211" s="777" t="s">
        <v>595</v>
      </c>
      <c r="S211" s="790">
        <f>(IF(COUNTIF(J211:J213,"CUMPLE")+COUNTIF(L211:L213,"CUMPLE")&gt;=1,(G211*I211),0))*(IF(N211="PRESENTÓ CERTIFICADO",1,0))*(IF(O211="ACORDE A ITEM 5.2.1 (T.R.)",1,0) )*( IF(OR(Q211="SIN OBSERVACIÓN", Q211="REQUERIMIENTOS SUBSANADOS"),1,0))*(IF(OR(R211="NINGUNO", R211="CUMPLEN CON LO SOLICITADO"),1,0))</f>
        <v>10176.91</v>
      </c>
      <c r="W211" s="148"/>
      <c r="X211" s="149"/>
      <c r="Y211" s="149"/>
      <c r="Z211" s="150"/>
    </row>
    <row r="212" spans="1:26" s="87" customFormat="1" ht="24.95" customHeight="1">
      <c r="A212" s="94"/>
      <c r="B212" s="754"/>
      <c r="C212" s="757"/>
      <c r="D212" s="757"/>
      <c r="E212" s="757"/>
      <c r="F212" s="757"/>
      <c r="G212" s="760"/>
      <c r="H212" s="763"/>
      <c r="I212" s="766"/>
      <c r="J212" s="146" t="s">
        <v>588</v>
      </c>
      <c r="K212" s="88">
        <v>721211</v>
      </c>
      <c r="L212" s="146" t="s">
        <v>600</v>
      </c>
      <c r="M212" s="88">
        <v>831015</v>
      </c>
      <c r="N212" s="772"/>
      <c r="O212" s="772"/>
      <c r="P212" s="775"/>
      <c r="Q212" s="778"/>
      <c r="R212" s="778"/>
      <c r="S212" s="791"/>
      <c r="W212" s="148"/>
      <c r="X212" s="149"/>
      <c r="Y212" s="149"/>
      <c r="Z212" s="150"/>
    </row>
    <row r="213" spans="1:26" s="87" customFormat="1" ht="24.95" customHeight="1">
      <c r="A213" s="94"/>
      <c r="B213" s="755"/>
      <c r="C213" s="758"/>
      <c r="D213" s="758"/>
      <c r="E213" s="758"/>
      <c r="F213" s="758"/>
      <c r="G213" s="761"/>
      <c r="H213" s="764"/>
      <c r="I213" s="767"/>
      <c r="J213" s="146" t="s">
        <v>588</v>
      </c>
      <c r="K213" s="88">
        <v>721214</v>
      </c>
      <c r="L213" s="146" t="s">
        <v>588</v>
      </c>
      <c r="M213" s="88">
        <v>951219</v>
      </c>
      <c r="N213" s="773"/>
      <c r="O213" s="773"/>
      <c r="P213" s="776"/>
      <c r="Q213" s="779"/>
      <c r="R213" s="779"/>
      <c r="S213" s="792"/>
      <c r="W213" s="148"/>
      <c r="X213" s="149"/>
      <c r="Y213" s="149"/>
      <c r="Z213" s="150"/>
    </row>
    <row r="214" spans="1:26" s="87" customFormat="1" ht="24.95" customHeight="1">
      <c r="A214" s="94"/>
      <c r="B214" s="753">
        <v>2</v>
      </c>
      <c r="C214" s="793">
        <v>26</v>
      </c>
      <c r="D214" s="793">
        <v>29</v>
      </c>
      <c r="E214" s="793" t="s">
        <v>649</v>
      </c>
      <c r="F214" s="793" t="s">
        <v>4</v>
      </c>
      <c r="G214" s="796">
        <v>239.71</v>
      </c>
      <c r="H214" s="762" t="s">
        <v>141</v>
      </c>
      <c r="I214" s="768">
        <v>1</v>
      </c>
      <c r="J214" s="146" t="s">
        <v>588</v>
      </c>
      <c r="K214" s="95">
        <v>721015</v>
      </c>
      <c r="L214" s="146" t="s">
        <v>588</v>
      </c>
      <c r="M214" s="95">
        <v>721511</v>
      </c>
      <c r="N214" s="771" t="s">
        <v>589</v>
      </c>
      <c r="O214" s="771" t="s">
        <v>590</v>
      </c>
      <c r="P214" s="774"/>
      <c r="Q214" s="777" t="s">
        <v>591</v>
      </c>
      <c r="R214" s="777" t="s">
        <v>595</v>
      </c>
      <c r="S214" s="790">
        <f>(IF(COUNTIF(J214:J216,"CUMPLE")+COUNTIF(L214:L216,"CUMPLE")&gt;=1,(G214*I214),0))*(IF(N214="PRESENTÓ CERTIFICADO",1,0))*(IF(O214="ACORDE A ITEM 5.2.1 (T.R.)",1,0) )*( IF(OR(Q214="SIN OBSERVACIÓN", Q214="REQUERIMIENTOS SUBSANADOS"),1,0))*(IF(OR(R214="NINGUNO", R214="CUMPLEN CON LO SOLICITADO"),1,0))</f>
        <v>239.71</v>
      </c>
      <c r="W214" s="148"/>
      <c r="X214" s="149"/>
      <c r="Y214" s="149"/>
      <c r="Z214" s="150"/>
    </row>
    <row r="215" spans="1:26" s="87" customFormat="1" ht="24.95" customHeight="1">
      <c r="A215" s="94"/>
      <c r="B215" s="754"/>
      <c r="C215" s="794"/>
      <c r="D215" s="794"/>
      <c r="E215" s="794"/>
      <c r="F215" s="794"/>
      <c r="G215" s="797"/>
      <c r="H215" s="763"/>
      <c r="I215" s="769"/>
      <c r="J215" s="146" t="s">
        <v>588</v>
      </c>
      <c r="K215" s="95">
        <v>721211</v>
      </c>
      <c r="L215" s="146" t="s">
        <v>600</v>
      </c>
      <c r="M215" s="95">
        <v>831015</v>
      </c>
      <c r="N215" s="772"/>
      <c r="O215" s="772"/>
      <c r="P215" s="775"/>
      <c r="Q215" s="778"/>
      <c r="R215" s="778"/>
      <c r="S215" s="791"/>
      <c r="W215" s="148"/>
      <c r="X215" s="149"/>
      <c r="Y215" s="149"/>
      <c r="Z215" s="150"/>
    </row>
    <row r="216" spans="1:26" s="87" customFormat="1" ht="24.95" customHeight="1">
      <c r="A216" s="94"/>
      <c r="B216" s="755"/>
      <c r="C216" s="795"/>
      <c r="D216" s="795"/>
      <c r="E216" s="795"/>
      <c r="F216" s="795"/>
      <c r="G216" s="798"/>
      <c r="H216" s="764"/>
      <c r="I216" s="770"/>
      <c r="J216" s="146" t="s">
        <v>600</v>
      </c>
      <c r="K216" s="95">
        <v>721214</v>
      </c>
      <c r="L216" s="146" t="s">
        <v>588</v>
      </c>
      <c r="M216" s="95">
        <v>951219</v>
      </c>
      <c r="N216" s="773"/>
      <c r="O216" s="773"/>
      <c r="P216" s="776"/>
      <c r="Q216" s="779"/>
      <c r="R216" s="779"/>
      <c r="S216" s="792"/>
      <c r="W216" s="148"/>
      <c r="X216" s="149"/>
      <c r="Y216" s="149"/>
      <c r="Z216" s="150"/>
    </row>
    <row r="217" spans="1:26" s="87" customFormat="1" ht="24.95" customHeight="1">
      <c r="A217" s="94"/>
      <c r="B217" s="753">
        <v>3</v>
      </c>
      <c r="C217" s="756"/>
      <c r="D217" s="756"/>
      <c r="E217" s="756"/>
      <c r="F217" s="756"/>
      <c r="G217" s="759"/>
      <c r="H217" s="762"/>
      <c r="I217" s="765"/>
      <c r="J217" s="146"/>
      <c r="K217" s="88">
        <v>721015</v>
      </c>
      <c r="L217" s="146"/>
      <c r="M217" s="88">
        <v>721511</v>
      </c>
      <c r="N217" s="771"/>
      <c r="O217" s="771"/>
      <c r="P217" s="774"/>
      <c r="Q217" s="777"/>
      <c r="R217" s="777"/>
      <c r="S217" s="790">
        <f>(IF(COUNTIF(J217:J219,"CUMPLE")+COUNTIF(L217:L219,"CUMPLE")&gt;=1,(G217*I217),0))*(IF(N217="PRESENTÓ CERTIFICADO",1,0))*(IF(O217="ACORDE A ITEM 5.2.1 (T.R.)",1,0) )*( IF(OR(Q217="SIN OBSERVACIÓN", Q217="REQUERIMIENTOS SUBSANADOS"),1,0))*(IF(OR(R217="NINGUNO", R217="CUMPLEN CON LO SOLICITADO"),1,0))</f>
        <v>0</v>
      </c>
      <c r="W217" s="148"/>
      <c r="X217" s="149"/>
      <c r="Y217" s="149"/>
      <c r="Z217" s="150"/>
    </row>
    <row r="218" spans="1:26" s="87" customFormat="1" ht="24.95" customHeight="1">
      <c r="A218" s="94"/>
      <c r="B218" s="754"/>
      <c r="C218" s="757"/>
      <c r="D218" s="757"/>
      <c r="E218" s="757"/>
      <c r="F218" s="757"/>
      <c r="G218" s="760"/>
      <c r="H218" s="763"/>
      <c r="I218" s="766"/>
      <c r="J218" s="146"/>
      <c r="K218" s="88">
        <v>721211</v>
      </c>
      <c r="L218" s="146"/>
      <c r="M218" s="88">
        <v>831015</v>
      </c>
      <c r="N218" s="772"/>
      <c r="O218" s="772"/>
      <c r="P218" s="775"/>
      <c r="Q218" s="778"/>
      <c r="R218" s="778"/>
      <c r="S218" s="791"/>
      <c r="W218" s="148"/>
      <c r="X218" s="149"/>
      <c r="Y218" s="149"/>
      <c r="Z218" s="150"/>
    </row>
    <row r="219" spans="1:26" s="87" customFormat="1" ht="24.95" customHeight="1">
      <c r="A219" s="94"/>
      <c r="B219" s="755"/>
      <c r="C219" s="758"/>
      <c r="D219" s="758"/>
      <c r="E219" s="758"/>
      <c r="F219" s="758"/>
      <c r="G219" s="761"/>
      <c r="H219" s="764"/>
      <c r="I219" s="767"/>
      <c r="J219" s="146"/>
      <c r="K219" s="88">
        <v>721214</v>
      </c>
      <c r="L219" s="146"/>
      <c r="M219" s="88">
        <v>951219</v>
      </c>
      <c r="N219" s="773"/>
      <c r="O219" s="773"/>
      <c r="P219" s="776"/>
      <c r="Q219" s="779"/>
      <c r="R219" s="779"/>
      <c r="S219" s="792"/>
      <c r="W219" s="148"/>
      <c r="X219" s="149"/>
      <c r="Y219" s="149"/>
      <c r="Z219" s="150"/>
    </row>
    <row r="220" spans="1:26" s="87" customFormat="1" ht="24.95" customHeight="1">
      <c r="A220" s="94"/>
      <c r="B220" s="753">
        <v>4</v>
      </c>
      <c r="C220" s="793"/>
      <c r="D220" s="793"/>
      <c r="E220" s="793"/>
      <c r="F220" s="793"/>
      <c r="G220" s="796"/>
      <c r="H220" s="762"/>
      <c r="I220" s="768"/>
      <c r="J220" s="146"/>
      <c r="K220" s="95">
        <v>721015</v>
      </c>
      <c r="L220" s="146"/>
      <c r="M220" s="95">
        <v>721511</v>
      </c>
      <c r="N220" s="771"/>
      <c r="O220" s="771"/>
      <c r="P220" s="774"/>
      <c r="Q220" s="777"/>
      <c r="R220" s="777"/>
      <c r="S220" s="790">
        <f>(IF(COUNTIF(J220:J222,"CUMPLE")+COUNTIF(L220:L222,"CUMPLE")&gt;=1,(G220*I220),0))*(IF(N220="PRESENTÓ CERTIFICADO",1,0))*(IF(O220="ACORDE A ITEM 5.2.1 (T.R.)",1,0) )*( IF(OR(Q220="SIN OBSERVACIÓN", Q220="REQUERIMIENTOS SUBSANADOS"),1,0))*(IF(OR(R220="NINGUNO", R220="CUMPLEN CON LO SOLICITADO"),1,0))</f>
        <v>0</v>
      </c>
      <c r="W220" s="148"/>
      <c r="X220" s="149"/>
      <c r="Y220" s="149"/>
      <c r="Z220" s="150"/>
    </row>
    <row r="221" spans="1:26" s="87" customFormat="1" ht="24.95" customHeight="1">
      <c r="A221" s="94"/>
      <c r="B221" s="754"/>
      <c r="C221" s="794"/>
      <c r="D221" s="794"/>
      <c r="E221" s="794"/>
      <c r="F221" s="794"/>
      <c r="G221" s="797"/>
      <c r="H221" s="763"/>
      <c r="I221" s="769"/>
      <c r="J221" s="146"/>
      <c r="K221" s="95">
        <v>721211</v>
      </c>
      <c r="L221" s="146"/>
      <c r="M221" s="95">
        <v>831015</v>
      </c>
      <c r="N221" s="772"/>
      <c r="O221" s="772"/>
      <c r="P221" s="775"/>
      <c r="Q221" s="778"/>
      <c r="R221" s="778"/>
      <c r="S221" s="791"/>
      <c r="W221" s="148"/>
      <c r="X221" s="149"/>
      <c r="Y221" s="149"/>
      <c r="Z221" s="150"/>
    </row>
    <row r="222" spans="1:26" s="87" customFormat="1" ht="24.95" customHeight="1">
      <c r="A222" s="94"/>
      <c r="B222" s="755"/>
      <c r="C222" s="795"/>
      <c r="D222" s="795"/>
      <c r="E222" s="795"/>
      <c r="F222" s="795"/>
      <c r="G222" s="798"/>
      <c r="H222" s="764"/>
      <c r="I222" s="770"/>
      <c r="J222" s="146"/>
      <c r="K222" s="95">
        <v>721214</v>
      </c>
      <c r="L222" s="146"/>
      <c r="M222" s="95">
        <v>951219</v>
      </c>
      <c r="N222" s="773"/>
      <c r="O222" s="773"/>
      <c r="P222" s="776"/>
      <c r="Q222" s="779"/>
      <c r="R222" s="779"/>
      <c r="S222" s="792"/>
      <c r="W222" s="148"/>
      <c r="X222" s="149"/>
      <c r="Y222" s="149"/>
      <c r="Z222" s="150"/>
    </row>
    <row r="223" spans="1:26" s="87" customFormat="1" ht="24.95" customHeight="1">
      <c r="A223" s="94"/>
      <c r="B223" s="753">
        <v>5</v>
      </c>
      <c r="C223" s="756"/>
      <c r="D223" s="756"/>
      <c r="E223" s="756"/>
      <c r="F223" s="756"/>
      <c r="G223" s="759"/>
      <c r="H223" s="762"/>
      <c r="I223" s="765"/>
      <c r="J223" s="146"/>
      <c r="K223" s="88">
        <v>721015</v>
      </c>
      <c r="L223" s="146"/>
      <c r="M223" s="88">
        <v>721511</v>
      </c>
      <c r="N223" s="771"/>
      <c r="O223" s="771"/>
      <c r="P223" s="774"/>
      <c r="Q223" s="777"/>
      <c r="R223" s="777"/>
      <c r="S223" s="790">
        <f>(IF(COUNTIF(J223:J225,"CUMPLE")+COUNTIF(L223:L225,"CUMPLE")&gt;=1,(G223*I223),0))*(IF(N223="PRESENTÓ CERTIFICADO",1,0))*(IF(O223="ACORDE A ITEM 5.2.1 (T.R.)",1,0) )*( IF(OR(Q223="SIN OBSERVACIÓN", Q223="REQUERIMIENTOS SUBSANADOS"),1,0))*(IF(OR(R223="NINGUNO", R223="CUMPLEN CON LO SOLICITADO"),1,0))</f>
        <v>0</v>
      </c>
      <c r="W223" s="148"/>
      <c r="X223" s="149"/>
      <c r="Y223" s="149"/>
      <c r="Z223" s="150"/>
    </row>
    <row r="224" spans="1:26" s="87" customFormat="1" ht="24.95" customHeight="1">
      <c r="A224" s="94"/>
      <c r="B224" s="754"/>
      <c r="C224" s="757"/>
      <c r="D224" s="757"/>
      <c r="E224" s="757"/>
      <c r="F224" s="757"/>
      <c r="G224" s="760"/>
      <c r="H224" s="763"/>
      <c r="I224" s="766"/>
      <c r="J224" s="146"/>
      <c r="K224" s="88">
        <v>721211</v>
      </c>
      <c r="L224" s="146"/>
      <c r="M224" s="88">
        <v>831015</v>
      </c>
      <c r="N224" s="772"/>
      <c r="O224" s="772"/>
      <c r="P224" s="775"/>
      <c r="Q224" s="778"/>
      <c r="R224" s="778"/>
      <c r="S224" s="791"/>
    </row>
    <row r="225" spans="1:26" s="87" customFormat="1" ht="24.95" customHeight="1">
      <c r="A225" s="94"/>
      <c r="B225" s="755"/>
      <c r="C225" s="758"/>
      <c r="D225" s="758"/>
      <c r="E225" s="758"/>
      <c r="F225" s="758"/>
      <c r="G225" s="761"/>
      <c r="H225" s="764"/>
      <c r="I225" s="767"/>
      <c r="J225" s="146"/>
      <c r="K225" s="88">
        <v>721214</v>
      </c>
      <c r="L225" s="146"/>
      <c r="M225" s="88">
        <v>951219</v>
      </c>
      <c r="N225" s="773"/>
      <c r="O225" s="773"/>
      <c r="P225" s="776"/>
      <c r="Q225" s="779"/>
      <c r="R225" s="779"/>
      <c r="S225" s="792"/>
    </row>
    <row r="226" spans="1:26" s="84" customFormat="1" ht="24.95" customHeight="1">
      <c r="B226" s="780" t="str">
        <f>IF(S227=" "," ",IF(S227&gt;$C$6,"CUMPLE CON LA EXPERIENCIA REQUERIDA","NO CUMPLE CON LA EXPERIENCIA REQUERIDA"))</f>
        <v>CUMPLE CON LA EXPERIENCIA REQUERIDA</v>
      </c>
      <c r="C226" s="781"/>
      <c r="D226" s="781"/>
      <c r="E226" s="781"/>
      <c r="F226" s="781"/>
      <c r="G226" s="781"/>
      <c r="H226" s="781"/>
      <c r="I226" s="781"/>
      <c r="J226" s="781"/>
      <c r="K226" s="781"/>
      <c r="L226" s="781"/>
      <c r="M226" s="781"/>
      <c r="N226" s="781"/>
      <c r="O226" s="782"/>
      <c r="P226" s="786" t="s">
        <v>24</v>
      </c>
      <c r="Q226" s="787"/>
      <c r="R226" s="90"/>
      <c r="S226" s="89">
        <f>SUM(S211:S225)</f>
        <v>10416.619999999999</v>
      </c>
      <c r="T226" s="788" t="str">
        <f>IF(S227=" "," ",IF(S227&gt;$C$6,"CUMPLE","NO CUMPLE"))</f>
        <v>CUMPLE</v>
      </c>
      <c r="W226" s="151"/>
      <c r="X226" s="151"/>
      <c r="Y226" s="151"/>
      <c r="Z226" s="151"/>
    </row>
    <row r="227" spans="1:26" s="87" customFormat="1" ht="24.95" customHeight="1">
      <c r="B227" s="783"/>
      <c r="C227" s="784"/>
      <c r="D227" s="784"/>
      <c r="E227" s="784"/>
      <c r="F227" s="784"/>
      <c r="G227" s="784"/>
      <c r="H227" s="784"/>
      <c r="I227" s="784"/>
      <c r="J227" s="784"/>
      <c r="K227" s="784"/>
      <c r="L227" s="784"/>
      <c r="M227" s="784"/>
      <c r="N227" s="784"/>
      <c r="O227" s="785"/>
      <c r="P227" s="786" t="s">
        <v>26</v>
      </c>
      <c r="Q227" s="787"/>
      <c r="R227" s="90"/>
      <c r="S227" s="89">
        <f>IFERROR((S226/$K$6)," ")</f>
        <v>49.367867298578197</v>
      </c>
      <c r="T227" s="789"/>
    </row>
    <row r="230" spans="1:26" ht="36" customHeight="1">
      <c r="B230" s="145">
        <v>11</v>
      </c>
      <c r="C230" s="807" t="s">
        <v>145</v>
      </c>
      <c r="D230" s="808"/>
      <c r="E230" s="809"/>
      <c r="F230" s="810" t="str">
        <f>IFERROR(VLOOKUP(B230,'1_ENTREGA'!$A$7:$B$21,2,FALSE)," ")</f>
        <v>CONSTRUCON CONSULTORIA Y CONSTRUCCIÓN S.A.S.</v>
      </c>
      <c r="G230" s="811"/>
      <c r="H230" s="811"/>
      <c r="I230" s="811"/>
      <c r="J230" s="811"/>
      <c r="K230" s="811"/>
      <c r="L230" s="811"/>
      <c r="M230" s="811"/>
      <c r="N230" s="811"/>
      <c r="O230" s="812"/>
      <c r="P230" s="813" t="s">
        <v>685</v>
      </c>
      <c r="Q230" s="814"/>
      <c r="R230" s="815"/>
      <c r="S230" s="83">
        <f>5-(INT(COUNTBLANK(C233:C247))-10)</f>
        <v>3</v>
      </c>
      <c r="T230" s="84"/>
      <c r="W230" s="828"/>
      <c r="X230" s="828"/>
      <c r="Y230" s="828"/>
      <c r="Z230" s="147"/>
    </row>
    <row r="231" spans="1:26" s="91" customFormat="1" ht="30" customHeight="1">
      <c r="B231" s="816" t="s">
        <v>62</v>
      </c>
      <c r="C231" s="799" t="s">
        <v>17</v>
      </c>
      <c r="D231" s="799" t="s">
        <v>18</v>
      </c>
      <c r="E231" s="799" t="s">
        <v>19</v>
      </c>
      <c r="F231" s="799" t="s">
        <v>20</v>
      </c>
      <c r="G231" s="799" t="s">
        <v>21</v>
      </c>
      <c r="H231" s="799" t="s">
        <v>22</v>
      </c>
      <c r="I231" s="799" t="s">
        <v>23</v>
      </c>
      <c r="J231" s="801" t="s">
        <v>77</v>
      </c>
      <c r="K231" s="802"/>
      <c r="L231" s="802"/>
      <c r="M231" s="803"/>
      <c r="N231" s="799" t="s">
        <v>146</v>
      </c>
      <c r="O231" s="799" t="s">
        <v>147</v>
      </c>
      <c r="P231" s="86" t="s">
        <v>148</v>
      </c>
      <c r="Q231" s="86"/>
      <c r="R231" s="799" t="s">
        <v>149</v>
      </c>
      <c r="S231" s="799" t="s">
        <v>150</v>
      </c>
      <c r="T231" s="92"/>
      <c r="U231" s="92"/>
      <c r="V231" s="92"/>
      <c r="W231" s="148"/>
      <c r="X231" s="149"/>
      <c r="Y231" s="149"/>
      <c r="Z231" s="150"/>
    </row>
    <row r="232" spans="1:26" s="91" customFormat="1" ht="90.75" customHeight="1">
      <c r="B232" s="817"/>
      <c r="C232" s="800"/>
      <c r="D232" s="800"/>
      <c r="E232" s="800"/>
      <c r="F232" s="800"/>
      <c r="G232" s="800"/>
      <c r="H232" s="800"/>
      <c r="I232" s="800"/>
      <c r="J232" s="804" t="s">
        <v>152</v>
      </c>
      <c r="K232" s="805"/>
      <c r="L232" s="805"/>
      <c r="M232" s="806"/>
      <c r="N232" s="800"/>
      <c r="O232" s="800"/>
      <c r="P232" s="85" t="s">
        <v>15</v>
      </c>
      <c r="Q232" s="85" t="s">
        <v>151</v>
      </c>
      <c r="R232" s="800"/>
      <c r="S232" s="800"/>
      <c r="T232" s="93"/>
      <c r="U232" s="92"/>
      <c r="V232" s="92"/>
      <c r="W232" s="148"/>
      <c r="X232" s="149"/>
      <c r="Y232" s="149"/>
      <c r="Z232" s="150"/>
    </row>
    <row r="233" spans="1:26" s="87" customFormat="1" ht="24.95" customHeight="1">
      <c r="A233" s="94"/>
      <c r="B233" s="753">
        <v>1</v>
      </c>
      <c r="C233" s="756">
        <v>25</v>
      </c>
      <c r="D233" s="756">
        <v>17</v>
      </c>
      <c r="E233" s="756" t="s">
        <v>650</v>
      </c>
      <c r="F233" s="756" t="s">
        <v>653</v>
      </c>
      <c r="G233" s="759">
        <v>216.04</v>
      </c>
      <c r="H233" s="762" t="s">
        <v>141</v>
      </c>
      <c r="I233" s="765">
        <v>1</v>
      </c>
      <c r="J233" s="146" t="s">
        <v>588</v>
      </c>
      <c r="K233" s="88">
        <v>721015</v>
      </c>
      <c r="L233" s="146" t="s">
        <v>600</v>
      </c>
      <c r="M233" s="88">
        <v>721511</v>
      </c>
      <c r="N233" s="771" t="s">
        <v>589</v>
      </c>
      <c r="O233" s="771" t="s">
        <v>590</v>
      </c>
      <c r="P233" s="774"/>
      <c r="Q233" s="777" t="s">
        <v>591</v>
      </c>
      <c r="R233" s="777" t="s">
        <v>595</v>
      </c>
      <c r="S233" s="790">
        <f>(IF(COUNTIF(J233:J235,"CUMPLE")+COUNTIF(L233:L235,"CUMPLE")&gt;=1,(G233*I233),0))*(IF(N233="PRESENTÓ CERTIFICADO",1,0))*(IF(O233="ACORDE A ITEM 5.2.1 (T.R.)",1,0) )*( IF(OR(Q233="SIN OBSERVACIÓN", Q233="REQUERIMIENTOS SUBSANADOS"),1,0))*(IF(OR(R233="NINGUNO", R233="CUMPLEN CON LO SOLICITADO"),1,0))</f>
        <v>216.04</v>
      </c>
      <c r="W233" s="148"/>
      <c r="X233" s="149"/>
      <c r="Y233" s="149"/>
      <c r="Z233" s="150"/>
    </row>
    <row r="234" spans="1:26" s="87" customFormat="1" ht="24.95" customHeight="1">
      <c r="A234" s="94"/>
      <c r="B234" s="754"/>
      <c r="C234" s="757"/>
      <c r="D234" s="757"/>
      <c r="E234" s="757"/>
      <c r="F234" s="757"/>
      <c r="G234" s="760"/>
      <c r="H234" s="763"/>
      <c r="I234" s="766"/>
      <c r="J234" s="146" t="s">
        <v>600</v>
      </c>
      <c r="K234" s="88">
        <v>721211</v>
      </c>
      <c r="L234" s="146" t="s">
        <v>600</v>
      </c>
      <c r="M234" s="88">
        <v>831015</v>
      </c>
      <c r="N234" s="772"/>
      <c r="O234" s="772"/>
      <c r="P234" s="775"/>
      <c r="Q234" s="778"/>
      <c r="R234" s="778"/>
      <c r="S234" s="791"/>
      <c r="W234" s="148"/>
      <c r="X234" s="149"/>
      <c r="Y234" s="149"/>
      <c r="Z234" s="150"/>
    </row>
    <row r="235" spans="1:26" s="87" customFormat="1" ht="24.95" customHeight="1">
      <c r="A235" s="94"/>
      <c r="B235" s="755"/>
      <c r="C235" s="758"/>
      <c r="D235" s="758"/>
      <c r="E235" s="758"/>
      <c r="F235" s="758"/>
      <c r="G235" s="761"/>
      <c r="H235" s="764"/>
      <c r="I235" s="767"/>
      <c r="J235" s="146" t="s">
        <v>588</v>
      </c>
      <c r="K235" s="88">
        <v>721214</v>
      </c>
      <c r="L235" s="146" t="s">
        <v>600</v>
      </c>
      <c r="M235" s="88">
        <v>951219</v>
      </c>
      <c r="N235" s="773"/>
      <c r="O235" s="773"/>
      <c r="P235" s="776"/>
      <c r="Q235" s="779"/>
      <c r="R235" s="779"/>
      <c r="S235" s="792"/>
      <c r="W235" s="148"/>
      <c r="X235" s="149"/>
      <c r="Y235" s="149"/>
      <c r="Z235" s="150"/>
    </row>
    <row r="236" spans="1:26" s="87" customFormat="1" ht="24.95" customHeight="1">
      <c r="A236" s="94"/>
      <c r="B236" s="753">
        <v>2</v>
      </c>
      <c r="C236" s="793">
        <v>33</v>
      </c>
      <c r="D236" s="793">
        <v>23</v>
      </c>
      <c r="E236" s="793" t="s">
        <v>651</v>
      </c>
      <c r="F236" s="793" t="s">
        <v>654</v>
      </c>
      <c r="G236" s="796">
        <v>208.74</v>
      </c>
      <c r="H236" s="762" t="s">
        <v>141</v>
      </c>
      <c r="I236" s="768">
        <v>1</v>
      </c>
      <c r="J236" s="146" t="s">
        <v>588</v>
      </c>
      <c r="K236" s="95">
        <v>721015</v>
      </c>
      <c r="L236" s="146" t="s">
        <v>600</v>
      </c>
      <c r="M236" s="95">
        <v>721511</v>
      </c>
      <c r="N236" s="771" t="s">
        <v>589</v>
      </c>
      <c r="O236" s="771" t="s">
        <v>590</v>
      </c>
      <c r="P236" s="774"/>
      <c r="Q236" s="777" t="s">
        <v>591</v>
      </c>
      <c r="R236" s="777" t="s">
        <v>595</v>
      </c>
      <c r="S236" s="790">
        <f>(IF(COUNTIF(J236:J238,"CUMPLE")+COUNTIF(L236:L238,"CUMPLE")&gt;=1,(G236*I236),0))*(IF(N236="PRESENTÓ CERTIFICADO",1,0))*(IF(O236="ACORDE A ITEM 5.2.1 (T.R.)",1,0) )*( IF(OR(Q236="SIN OBSERVACIÓN", Q236="REQUERIMIENTOS SUBSANADOS"),1,0))*(IF(OR(R236="NINGUNO", R236="CUMPLEN CON LO SOLICITADO"),1,0))</f>
        <v>208.74</v>
      </c>
      <c r="W236" s="148"/>
      <c r="X236" s="149"/>
      <c r="Y236" s="149"/>
      <c r="Z236" s="150"/>
    </row>
    <row r="237" spans="1:26" s="87" customFormat="1" ht="24.95" customHeight="1">
      <c r="A237" s="94"/>
      <c r="B237" s="754"/>
      <c r="C237" s="794"/>
      <c r="D237" s="794"/>
      <c r="E237" s="794"/>
      <c r="F237" s="794"/>
      <c r="G237" s="797"/>
      <c r="H237" s="763"/>
      <c r="I237" s="769"/>
      <c r="J237" s="146" t="s">
        <v>600</v>
      </c>
      <c r="K237" s="95">
        <v>721211</v>
      </c>
      <c r="L237" s="146" t="s">
        <v>600</v>
      </c>
      <c r="M237" s="95">
        <v>831015</v>
      </c>
      <c r="N237" s="772"/>
      <c r="O237" s="772"/>
      <c r="P237" s="775"/>
      <c r="Q237" s="778"/>
      <c r="R237" s="778"/>
      <c r="S237" s="791"/>
      <c r="W237" s="148"/>
      <c r="X237" s="149"/>
      <c r="Y237" s="149"/>
      <c r="Z237" s="150"/>
    </row>
    <row r="238" spans="1:26" s="87" customFormat="1" ht="24.95" customHeight="1">
      <c r="A238" s="94"/>
      <c r="B238" s="755"/>
      <c r="C238" s="795"/>
      <c r="D238" s="795"/>
      <c r="E238" s="795"/>
      <c r="F238" s="795"/>
      <c r="G238" s="798"/>
      <c r="H238" s="764"/>
      <c r="I238" s="770"/>
      <c r="J238" s="146" t="s">
        <v>588</v>
      </c>
      <c r="K238" s="95">
        <v>721214</v>
      </c>
      <c r="L238" s="146" t="s">
        <v>600</v>
      </c>
      <c r="M238" s="95">
        <v>951219</v>
      </c>
      <c r="N238" s="773"/>
      <c r="O238" s="773"/>
      <c r="P238" s="776"/>
      <c r="Q238" s="779"/>
      <c r="R238" s="779"/>
      <c r="S238" s="792"/>
      <c r="W238" s="148"/>
      <c r="X238" s="149"/>
      <c r="Y238" s="149"/>
      <c r="Z238" s="150"/>
    </row>
    <row r="239" spans="1:26" s="87" customFormat="1" ht="24.95" customHeight="1">
      <c r="A239" s="94"/>
      <c r="B239" s="753">
        <v>3</v>
      </c>
      <c r="C239" s="756">
        <v>44</v>
      </c>
      <c r="D239" s="756">
        <v>32</v>
      </c>
      <c r="E239" s="756" t="s">
        <v>652</v>
      </c>
      <c r="F239" s="756" t="s">
        <v>4</v>
      </c>
      <c r="G239" s="759">
        <v>40.51</v>
      </c>
      <c r="H239" s="762" t="s">
        <v>141</v>
      </c>
      <c r="I239" s="765">
        <v>1</v>
      </c>
      <c r="J239" s="146" t="s">
        <v>588</v>
      </c>
      <c r="K239" s="88">
        <v>721015</v>
      </c>
      <c r="L239" s="146" t="s">
        <v>600</v>
      </c>
      <c r="M239" s="88">
        <v>721511</v>
      </c>
      <c r="N239" s="771" t="s">
        <v>589</v>
      </c>
      <c r="O239" s="771" t="s">
        <v>590</v>
      </c>
      <c r="P239" s="774"/>
      <c r="Q239" s="777" t="s">
        <v>591</v>
      </c>
      <c r="R239" s="777" t="s">
        <v>595</v>
      </c>
      <c r="S239" s="790">
        <f>(IF(COUNTIF(J239:J241,"CUMPLE")+COUNTIF(L239:L241,"CUMPLE")&gt;=1,(G239*I239),0))*(IF(N239="PRESENTÓ CERTIFICADO",1,0))*(IF(O239="ACORDE A ITEM 5.2.1 (T.R.)",1,0) )*( IF(OR(Q239="SIN OBSERVACIÓN", Q239="REQUERIMIENTOS SUBSANADOS"),1,0))*(IF(OR(R239="NINGUNO", R239="CUMPLEN CON LO SOLICITADO"),1,0))</f>
        <v>40.51</v>
      </c>
      <c r="W239" s="148"/>
      <c r="X239" s="149"/>
      <c r="Y239" s="149"/>
      <c r="Z239" s="150"/>
    </row>
    <row r="240" spans="1:26" s="87" customFormat="1" ht="24.95" customHeight="1">
      <c r="A240" s="94"/>
      <c r="B240" s="754"/>
      <c r="C240" s="757"/>
      <c r="D240" s="757"/>
      <c r="E240" s="757"/>
      <c r="F240" s="757"/>
      <c r="G240" s="760"/>
      <c r="H240" s="763"/>
      <c r="I240" s="766"/>
      <c r="J240" s="146" t="s">
        <v>600</v>
      </c>
      <c r="K240" s="88">
        <v>721211</v>
      </c>
      <c r="L240" s="146" t="s">
        <v>600</v>
      </c>
      <c r="M240" s="88">
        <v>831015</v>
      </c>
      <c r="N240" s="772"/>
      <c r="O240" s="772"/>
      <c r="P240" s="775"/>
      <c r="Q240" s="778"/>
      <c r="R240" s="778"/>
      <c r="S240" s="791"/>
      <c r="W240" s="148"/>
      <c r="X240" s="149"/>
      <c r="Y240" s="149"/>
      <c r="Z240" s="150"/>
    </row>
    <row r="241" spans="1:26" s="87" customFormat="1" ht="24.95" customHeight="1">
      <c r="A241" s="94"/>
      <c r="B241" s="755"/>
      <c r="C241" s="758"/>
      <c r="D241" s="758"/>
      <c r="E241" s="758"/>
      <c r="F241" s="758"/>
      <c r="G241" s="761"/>
      <c r="H241" s="764"/>
      <c r="I241" s="767"/>
      <c r="J241" s="146" t="s">
        <v>588</v>
      </c>
      <c r="K241" s="88">
        <v>721214</v>
      </c>
      <c r="L241" s="146" t="s">
        <v>600</v>
      </c>
      <c r="M241" s="88">
        <v>951219</v>
      </c>
      <c r="N241" s="773"/>
      <c r="O241" s="773"/>
      <c r="P241" s="776"/>
      <c r="Q241" s="779"/>
      <c r="R241" s="779"/>
      <c r="S241" s="792"/>
      <c r="W241" s="148"/>
      <c r="X241" s="149"/>
      <c r="Y241" s="149"/>
      <c r="Z241" s="150"/>
    </row>
    <row r="242" spans="1:26" s="87" customFormat="1" ht="24.95" customHeight="1">
      <c r="A242" s="94"/>
      <c r="B242" s="753">
        <v>4</v>
      </c>
      <c r="C242" s="793"/>
      <c r="D242" s="793"/>
      <c r="E242" s="793"/>
      <c r="F242" s="793"/>
      <c r="G242" s="796"/>
      <c r="H242" s="762"/>
      <c r="I242" s="768"/>
      <c r="J242" s="146"/>
      <c r="K242" s="95">
        <v>721015</v>
      </c>
      <c r="L242" s="146"/>
      <c r="M242" s="95">
        <v>721511</v>
      </c>
      <c r="N242" s="771"/>
      <c r="O242" s="771"/>
      <c r="P242" s="774"/>
      <c r="Q242" s="777"/>
      <c r="R242" s="777"/>
      <c r="S242" s="790">
        <f>(IF(COUNTIF(J242:J244,"CUMPLE")+COUNTIF(L242:L244,"CUMPLE")&gt;=1,(G242*I242),0))*(IF(N242="PRESENTÓ CERTIFICADO",1,0))*(IF(O242="ACORDE A ITEM 5.2.1 (T.R.)",1,0) )*( IF(OR(Q242="SIN OBSERVACIÓN", Q242="REQUERIMIENTOS SUBSANADOS"),1,0))*(IF(OR(R242="NINGUNO", R242="CUMPLEN CON LO SOLICITADO"),1,0))</f>
        <v>0</v>
      </c>
      <c r="W242" s="148"/>
      <c r="X242" s="149"/>
      <c r="Y242" s="149"/>
      <c r="Z242" s="150"/>
    </row>
    <row r="243" spans="1:26" s="87" customFormat="1" ht="24.95" customHeight="1">
      <c r="A243" s="94"/>
      <c r="B243" s="754"/>
      <c r="C243" s="794"/>
      <c r="D243" s="794"/>
      <c r="E243" s="794"/>
      <c r="F243" s="794"/>
      <c r="G243" s="797"/>
      <c r="H243" s="763"/>
      <c r="I243" s="769"/>
      <c r="J243" s="146"/>
      <c r="K243" s="95">
        <v>721211</v>
      </c>
      <c r="L243" s="146"/>
      <c r="M243" s="95">
        <v>831015</v>
      </c>
      <c r="N243" s="772"/>
      <c r="O243" s="772"/>
      <c r="P243" s="775"/>
      <c r="Q243" s="778"/>
      <c r="R243" s="778"/>
      <c r="S243" s="791"/>
      <c r="W243" s="148"/>
      <c r="X243" s="149"/>
      <c r="Y243" s="149"/>
      <c r="Z243" s="150"/>
    </row>
    <row r="244" spans="1:26" s="87" customFormat="1" ht="24.95" customHeight="1">
      <c r="A244" s="94"/>
      <c r="B244" s="755"/>
      <c r="C244" s="795"/>
      <c r="D244" s="795"/>
      <c r="E244" s="795"/>
      <c r="F244" s="795"/>
      <c r="G244" s="798"/>
      <c r="H244" s="764"/>
      <c r="I244" s="770"/>
      <c r="J244" s="146"/>
      <c r="K244" s="95">
        <v>721214</v>
      </c>
      <c r="L244" s="146"/>
      <c r="M244" s="95">
        <v>951219</v>
      </c>
      <c r="N244" s="773"/>
      <c r="O244" s="773"/>
      <c r="P244" s="776"/>
      <c r="Q244" s="779"/>
      <c r="R244" s="779"/>
      <c r="S244" s="792"/>
      <c r="W244" s="148"/>
      <c r="X244" s="149"/>
      <c r="Y244" s="149"/>
      <c r="Z244" s="150"/>
    </row>
    <row r="245" spans="1:26" s="87" customFormat="1" ht="24.95" customHeight="1">
      <c r="A245" s="94"/>
      <c r="B245" s="753">
        <v>5</v>
      </c>
      <c r="C245" s="756"/>
      <c r="D245" s="756"/>
      <c r="E245" s="756"/>
      <c r="F245" s="756"/>
      <c r="G245" s="759"/>
      <c r="H245" s="762"/>
      <c r="I245" s="765"/>
      <c r="J245" s="146"/>
      <c r="K245" s="88">
        <v>721015</v>
      </c>
      <c r="L245" s="146"/>
      <c r="M245" s="88">
        <v>721511</v>
      </c>
      <c r="N245" s="771"/>
      <c r="O245" s="771"/>
      <c r="P245" s="774"/>
      <c r="Q245" s="777"/>
      <c r="R245" s="777"/>
      <c r="S245" s="790">
        <f>(IF(COUNTIF(J245:J247,"CUMPLE")+COUNTIF(L245:L247,"CUMPLE")&gt;=1,(G245*I245),0))*(IF(N245="PRESENTÓ CERTIFICADO",1,0))*(IF(O245="ACORDE A ITEM 5.2.1 (T.R.)",1,0) )*( IF(OR(Q245="SIN OBSERVACIÓN", Q245="REQUERIMIENTOS SUBSANADOS"),1,0))*(IF(OR(R245="NINGUNO", R245="CUMPLEN CON LO SOLICITADO"),1,0))</f>
        <v>0</v>
      </c>
      <c r="W245" s="148"/>
      <c r="X245" s="149"/>
      <c r="Y245" s="149"/>
      <c r="Z245" s="150"/>
    </row>
    <row r="246" spans="1:26" s="87" customFormat="1" ht="24.95" customHeight="1">
      <c r="A246" s="94"/>
      <c r="B246" s="754"/>
      <c r="C246" s="757"/>
      <c r="D246" s="757"/>
      <c r="E246" s="757"/>
      <c r="F246" s="757"/>
      <c r="G246" s="760"/>
      <c r="H246" s="763"/>
      <c r="I246" s="766"/>
      <c r="J246" s="146"/>
      <c r="K246" s="88">
        <v>721211</v>
      </c>
      <c r="L246" s="146"/>
      <c r="M246" s="88">
        <v>831015</v>
      </c>
      <c r="N246" s="772"/>
      <c r="O246" s="772"/>
      <c r="P246" s="775"/>
      <c r="Q246" s="778"/>
      <c r="R246" s="778"/>
      <c r="S246" s="791"/>
    </row>
    <row r="247" spans="1:26" s="87" customFormat="1" ht="24.95" customHeight="1">
      <c r="A247" s="94"/>
      <c r="B247" s="755"/>
      <c r="C247" s="758"/>
      <c r="D247" s="758"/>
      <c r="E247" s="758"/>
      <c r="F247" s="758"/>
      <c r="G247" s="761"/>
      <c r="H247" s="764"/>
      <c r="I247" s="767"/>
      <c r="J247" s="146"/>
      <c r="K247" s="88">
        <v>721214</v>
      </c>
      <c r="L247" s="146"/>
      <c r="M247" s="88">
        <v>951219</v>
      </c>
      <c r="N247" s="773"/>
      <c r="O247" s="773"/>
      <c r="P247" s="776"/>
      <c r="Q247" s="779"/>
      <c r="R247" s="779"/>
      <c r="S247" s="792"/>
    </row>
    <row r="248" spans="1:26" s="84" customFormat="1" ht="24.95" customHeight="1">
      <c r="B248" s="780" t="str">
        <f>IF(S249=" "," ",IF(S249&gt;$C$6,"CUMPLE CON LA EXPERIENCIA REQUERIDA","NO CUMPLE CON LA EXPERIENCIA REQUERIDA"))</f>
        <v>CUMPLE CON LA EXPERIENCIA REQUERIDA</v>
      </c>
      <c r="C248" s="781"/>
      <c r="D248" s="781"/>
      <c r="E248" s="781"/>
      <c r="F248" s="781"/>
      <c r="G248" s="781"/>
      <c r="H248" s="781"/>
      <c r="I248" s="781"/>
      <c r="J248" s="781"/>
      <c r="K248" s="781"/>
      <c r="L248" s="781"/>
      <c r="M248" s="781"/>
      <c r="N248" s="781"/>
      <c r="O248" s="782"/>
      <c r="P248" s="786" t="s">
        <v>24</v>
      </c>
      <c r="Q248" s="787"/>
      <c r="R248" s="90"/>
      <c r="S248" s="89">
        <f>SUM(S233:S247)</f>
        <v>465.28999999999996</v>
      </c>
      <c r="T248" s="788" t="str">
        <f>IF(S249=" "," ",IF(S249&gt;$C$6,"CUMPLE","NO CUMPLE"))</f>
        <v>CUMPLE</v>
      </c>
      <c r="W248" s="151"/>
      <c r="X248" s="151"/>
      <c r="Y248" s="151"/>
      <c r="Z248" s="151"/>
    </row>
    <row r="249" spans="1:26" s="87" customFormat="1" ht="24.95" customHeight="1">
      <c r="B249" s="783"/>
      <c r="C249" s="784"/>
      <c r="D249" s="784"/>
      <c r="E249" s="784"/>
      <c r="F249" s="784"/>
      <c r="G249" s="784"/>
      <c r="H249" s="784"/>
      <c r="I249" s="784"/>
      <c r="J249" s="784"/>
      <c r="K249" s="784"/>
      <c r="L249" s="784"/>
      <c r="M249" s="784"/>
      <c r="N249" s="784"/>
      <c r="O249" s="785"/>
      <c r="P249" s="786" t="s">
        <v>26</v>
      </c>
      <c r="Q249" s="787"/>
      <c r="R249" s="90"/>
      <c r="S249" s="89">
        <f>IFERROR((S248/$K$6)," ")</f>
        <v>2.2051658767772508</v>
      </c>
      <c r="T249" s="789"/>
    </row>
    <row r="250" spans="1:26" s="87" customFormat="1" ht="15.75" customHeight="1"/>
    <row r="252" spans="1:26" ht="36" customHeight="1">
      <c r="B252" s="145">
        <v>12</v>
      </c>
      <c r="C252" s="807" t="s">
        <v>145</v>
      </c>
      <c r="D252" s="808"/>
      <c r="E252" s="809"/>
      <c r="F252" s="810" t="str">
        <f>IFERROR(VLOOKUP(B252,'1_ENTREGA'!$A$7:$B$21,2,FALSE)," ")</f>
        <v>ARGES INGENIEROS S.A.S.</v>
      </c>
      <c r="G252" s="811"/>
      <c r="H252" s="811"/>
      <c r="I252" s="811"/>
      <c r="J252" s="811"/>
      <c r="K252" s="811"/>
      <c r="L252" s="811"/>
      <c r="M252" s="811"/>
      <c r="N252" s="811"/>
      <c r="O252" s="812"/>
      <c r="P252" s="813" t="s">
        <v>685</v>
      </c>
      <c r="Q252" s="814"/>
      <c r="R252" s="815"/>
      <c r="S252" s="83">
        <f>5-(INT(COUNTBLANK(C255:C269))-10)</f>
        <v>2</v>
      </c>
      <c r="T252" s="84"/>
      <c r="W252" s="828"/>
      <c r="X252" s="828"/>
      <c r="Y252" s="828"/>
      <c r="Z252" s="147"/>
    </row>
    <row r="253" spans="1:26" s="91" customFormat="1" ht="30" customHeight="1">
      <c r="B253" s="816" t="s">
        <v>62</v>
      </c>
      <c r="C253" s="799" t="s">
        <v>17</v>
      </c>
      <c r="D253" s="799" t="s">
        <v>18</v>
      </c>
      <c r="E253" s="799" t="s">
        <v>19</v>
      </c>
      <c r="F253" s="799" t="s">
        <v>20</v>
      </c>
      <c r="G253" s="799" t="s">
        <v>21</v>
      </c>
      <c r="H253" s="799" t="s">
        <v>22</v>
      </c>
      <c r="I253" s="799" t="s">
        <v>23</v>
      </c>
      <c r="J253" s="801" t="s">
        <v>77</v>
      </c>
      <c r="K253" s="802"/>
      <c r="L253" s="802"/>
      <c r="M253" s="803"/>
      <c r="N253" s="799" t="s">
        <v>146</v>
      </c>
      <c r="O253" s="799" t="s">
        <v>147</v>
      </c>
      <c r="P253" s="86" t="s">
        <v>148</v>
      </c>
      <c r="Q253" s="86"/>
      <c r="R253" s="799" t="s">
        <v>149</v>
      </c>
      <c r="S253" s="799" t="s">
        <v>150</v>
      </c>
      <c r="T253" s="92"/>
      <c r="U253" s="92"/>
      <c r="V253" s="92"/>
      <c r="W253" s="148"/>
      <c r="X253" s="149"/>
      <c r="Y253" s="149"/>
      <c r="Z253" s="150"/>
    </row>
    <row r="254" spans="1:26" s="91" customFormat="1" ht="90.75" customHeight="1">
      <c r="B254" s="817"/>
      <c r="C254" s="800"/>
      <c r="D254" s="800"/>
      <c r="E254" s="800"/>
      <c r="F254" s="800"/>
      <c r="G254" s="800"/>
      <c r="H254" s="800"/>
      <c r="I254" s="800"/>
      <c r="J254" s="804" t="s">
        <v>152</v>
      </c>
      <c r="K254" s="805"/>
      <c r="L254" s="805"/>
      <c r="M254" s="806"/>
      <c r="N254" s="800"/>
      <c r="O254" s="800"/>
      <c r="P254" s="85" t="s">
        <v>15</v>
      </c>
      <c r="Q254" s="85" t="s">
        <v>151</v>
      </c>
      <c r="R254" s="800"/>
      <c r="S254" s="800"/>
      <c r="T254" s="93"/>
      <c r="U254" s="92"/>
      <c r="V254" s="92"/>
      <c r="W254" s="148"/>
      <c r="X254" s="149"/>
      <c r="Y254" s="149"/>
      <c r="Z254" s="150"/>
    </row>
    <row r="255" spans="1:26" s="87" customFormat="1" ht="24.95" customHeight="1">
      <c r="A255" s="94"/>
      <c r="B255" s="753">
        <v>1</v>
      </c>
      <c r="C255" s="756">
        <v>65</v>
      </c>
      <c r="D255" s="756">
        <v>184</v>
      </c>
      <c r="E255" s="756" t="s">
        <v>655</v>
      </c>
      <c r="F255" s="756" t="s">
        <v>656</v>
      </c>
      <c r="G255" s="759">
        <v>1931.72</v>
      </c>
      <c r="H255" s="762" t="s">
        <v>599</v>
      </c>
      <c r="I255" s="765">
        <v>0.5</v>
      </c>
      <c r="J255" s="146" t="s">
        <v>588</v>
      </c>
      <c r="K255" s="88">
        <v>721015</v>
      </c>
      <c r="L255" s="146" t="s">
        <v>588</v>
      </c>
      <c r="M255" s="88">
        <v>721511</v>
      </c>
      <c r="N255" s="771" t="s">
        <v>589</v>
      </c>
      <c r="O255" s="771" t="s">
        <v>590</v>
      </c>
      <c r="P255" s="774"/>
      <c r="Q255" s="777" t="s">
        <v>591</v>
      </c>
      <c r="R255" s="777" t="s">
        <v>595</v>
      </c>
      <c r="S255" s="790">
        <f>(IF(COUNTIF(J255:J257,"CUMPLE")+COUNTIF(L255:L257,"CUMPLE")&gt;=1,(G255*I255),0))*(IF(N255="PRESENTÓ CERTIFICADO",1,0))*(IF(O255="ACORDE A ITEM 5.2.1 (T.R.)",1,0) )*( IF(OR(Q255="SIN OBSERVACIÓN", Q255="REQUERIMIENTOS SUBSANADOS"),1,0))*(IF(OR(R255="NINGUNO", R255="CUMPLEN CON LO SOLICITADO"),1,0))</f>
        <v>965.86</v>
      </c>
      <c r="W255" s="148"/>
      <c r="X255" s="149"/>
      <c r="Y255" s="149"/>
      <c r="Z255" s="150"/>
    </row>
    <row r="256" spans="1:26" s="87" customFormat="1" ht="24.95" customHeight="1">
      <c r="A256" s="94"/>
      <c r="B256" s="754"/>
      <c r="C256" s="757"/>
      <c r="D256" s="757"/>
      <c r="E256" s="757"/>
      <c r="F256" s="757"/>
      <c r="G256" s="760"/>
      <c r="H256" s="763"/>
      <c r="I256" s="766"/>
      <c r="J256" s="146" t="s">
        <v>588</v>
      </c>
      <c r="K256" s="88">
        <v>721211</v>
      </c>
      <c r="L256" s="146" t="s">
        <v>588</v>
      </c>
      <c r="M256" s="88">
        <v>831015</v>
      </c>
      <c r="N256" s="772"/>
      <c r="O256" s="772"/>
      <c r="P256" s="775"/>
      <c r="Q256" s="778"/>
      <c r="R256" s="778"/>
      <c r="S256" s="791"/>
      <c r="W256" s="148"/>
      <c r="X256" s="149"/>
      <c r="Y256" s="149"/>
      <c r="Z256" s="150"/>
    </row>
    <row r="257" spans="1:26" s="87" customFormat="1" ht="24.95" customHeight="1">
      <c r="A257" s="94"/>
      <c r="B257" s="755"/>
      <c r="C257" s="758"/>
      <c r="D257" s="758"/>
      <c r="E257" s="758"/>
      <c r="F257" s="758"/>
      <c r="G257" s="761"/>
      <c r="H257" s="764"/>
      <c r="I257" s="767"/>
      <c r="J257" s="146" t="s">
        <v>588</v>
      </c>
      <c r="K257" s="88">
        <v>721214</v>
      </c>
      <c r="L257" s="146" t="s">
        <v>588</v>
      </c>
      <c r="M257" s="88">
        <v>951219</v>
      </c>
      <c r="N257" s="773"/>
      <c r="O257" s="773"/>
      <c r="P257" s="776"/>
      <c r="Q257" s="779"/>
      <c r="R257" s="779"/>
      <c r="S257" s="792"/>
      <c r="W257" s="148"/>
      <c r="X257" s="149"/>
      <c r="Y257" s="149"/>
      <c r="Z257" s="150"/>
    </row>
    <row r="258" spans="1:26" s="87" customFormat="1" ht="24.95" customHeight="1">
      <c r="A258" s="94"/>
      <c r="B258" s="753">
        <v>2</v>
      </c>
      <c r="C258" s="793">
        <v>33</v>
      </c>
      <c r="D258" s="793">
        <v>94</v>
      </c>
      <c r="E258" s="793" t="s">
        <v>614</v>
      </c>
      <c r="F258" s="793" t="s">
        <v>657</v>
      </c>
      <c r="G258" s="796">
        <v>457.64</v>
      </c>
      <c r="H258" s="762" t="s">
        <v>141</v>
      </c>
      <c r="I258" s="768">
        <v>1</v>
      </c>
      <c r="J258" s="146" t="s">
        <v>588</v>
      </c>
      <c r="K258" s="95">
        <v>721015</v>
      </c>
      <c r="L258" s="146" t="s">
        <v>588</v>
      </c>
      <c r="M258" s="95">
        <v>721511</v>
      </c>
      <c r="N258" s="771" t="s">
        <v>589</v>
      </c>
      <c r="O258" s="771" t="s">
        <v>590</v>
      </c>
      <c r="P258" s="774"/>
      <c r="Q258" s="777" t="s">
        <v>591</v>
      </c>
      <c r="R258" s="777" t="s">
        <v>595</v>
      </c>
      <c r="S258" s="790">
        <f>(IF(COUNTIF(J258:J260,"CUMPLE")+COUNTIF(L258:L260,"CUMPLE")&gt;=1,(G258*I258),0))*(IF(N258="PRESENTÓ CERTIFICADO",1,0))*(IF(O258="ACORDE A ITEM 5.2.1 (T.R.)",1,0) )*( IF(OR(Q258="SIN OBSERVACIÓN", Q258="REQUERIMIENTOS SUBSANADOS"),1,0))*(IF(OR(R258="NINGUNO", R258="CUMPLEN CON LO SOLICITADO"),1,0))</f>
        <v>457.64</v>
      </c>
      <c r="W258" s="148"/>
      <c r="X258" s="149"/>
      <c r="Y258" s="149"/>
      <c r="Z258" s="150"/>
    </row>
    <row r="259" spans="1:26" s="87" customFormat="1" ht="24.95" customHeight="1">
      <c r="A259" s="94"/>
      <c r="B259" s="754"/>
      <c r="C259" s="794"/>
      <c r="D259" s="794"/>
      <c r="E259" s="794"/>
      <c r="F259" s="794"/>
      <c r="G259" s="797"/>
      <c r="H259" s="763"/>
      <c r="I259" s="769"/>
      <c r="J259" s="146" t="s">
        <v>588</v>
      </c>
      <c r="K259" s="95">
        <v>721211</v>
      </c>
      <c r="L259" s="146" t="s">
        <v>588</v>
      </c>
      <c r="M259" s="95">
        <v>831015</v>
      </c>
      <c r="N259" s="772"/>
      <c r="O259" s="772"/>
      <c r="P259" s="775"/>
      <c r="Q259" s="778"/>
      <c r="R259" s="778"/>
      <c r="S259" s="791"/>
      <c r="W259" s="148"/>
      <c r="X259" s="149"/>
      <c r="Y259" s="149"/>
      <c r="Z259" s="150"/>
    </row>
    <row r="260" spans="1:26" s="87" customFormat="1" ht="24.95" customHeight="1">
      <c r="A260" s="94"/>
      <c r="B260" s="755"/>
      <c r="C260" s="795"/>
      <c r="D260" s="795"/>
      <c r="E260" s="795"/>
      <c r="F260" s="795"/>
      <c r="G260" s="798"/>
      <c r="H260" s="764"/>
      <c r="I260" s="770"/>
      <c r="J260" s="146" t="s">
        <v>588</v>
      </c>
      <c r="K260" s="95">
        <v>721214</v>
      </c>
      <c r="L260" s="146" t="s">
        <v>588</v>
      </c>
      <c r="M260" s="95">
        <v>951219</v>
      </c>
      <c r="N260" s="773"/>
      <c r="O260" s="773"/>
      <c r="P260" s="776"/>
      <c r="Q260" s="779"/>
      <c r="R260" s="779"/>
      <c r="S260" s="792"/>
      <c r="W260" s="148"/>
      <c r="X260" s="149"/>
      <c r="Y260" s="149"/>
      <c r="Z260" s="150"/>
    </row>
    <row r="261" spans="1:26" s="87" customFormat="1" ht="24.95" customHeight="1">
      <c r="A261" s="94"/>
      <c r="B261" s="753">
        <v>3</v>
      </c>
      <c r="C261" s="756"/>
      <c r="D261" s="756"/>
      <c r="E261" s="756"/>
      <c r="F261" s="756"/>
      <c r="G261" s="759"/>
      <c r="H261" s="762"/>
      <c r="I261" s="765"/>
      <c r="J261" s="146"/>
      <c r="K261" s="88">
        <v>721015</v>
      </c>
      <c r="L261" s="146"/>
      <c r="M261" s="88">
        <v>721511</v>
      </c>
      <c r="N261" s="771"/>
      <c r="O261" s="771"/>
      <c r="P261" s="774"/>
      <c r="Q261" s="777"/>
      <c r="R261" s="777"/>
      <c r="S261" s="790">
        <f>(IF(COUNTIF(J261:J263,"CUMPLE")+COUNTIF(L261:L263,"CUMPLE")&gt;=1,(G261*I261),0))*(IF(N261="PRESENTÓ CERTIFICADO",1,0))*(IF(O261="ACORDE A ITEM 5.2.1 (T.R.)",1,0) )*( IF(OR(Q261="SIN OBSERVACIÓN", Q261="REQUERIMIENTOS SUBSANADOS"),1,0))*(IF(OR(R261="NINGUNO", R261="CUMPLEN CON LO SOLICITADO"),1,0))</f>
        <v>0</v>
      </c>
      <c r="W261" s="148"/>
      <c r="X261" s="149"/>
      <c r="Y261" s="149"/>
      <c r="Z261" s="150"/>
    </row>
    <row r="262" spans="1:26" s="87" customFormat="1" ht="24.95" customHeight="1">
      <c r="A262" s="94"/>
      <c r="B262" s="754"/>
      <c r="C262" s="757"/>
      <c r="D262" s="757"/>
      <c r="E262" s="757"/>
      <c r="F262" s="757"/>
      <c r="G262" s="760"/>
      <c r="H262" s="763"/>
      <c r="I262" s="766"/>
      <c r="J262" s="146"/>
      <c r="K262" s="88">
        <v>721211</v>
      </c>
      <c r="L262" s="146"/>
      <c r="M262" s="88">
        <v>831015</v>
      </c>
      <c r="N262" s="772"/>
      <c r="O262" s="772"/>
      <c r="P262" s="775"/>
      <c r="Q262" s="778"/>
      <c r="R262" s="778"/>
      <c r="S262" s="791"/>
      <c r="W262" s="148"/>
      <c r="X262" s="149"/>
      <c r="Y262" s="149"/>
      <c r="Z262" s="150"/>
    </row>
    <row r="263" spans="1:26" s="87" customFormat="1" ht="24.95" customHeight="1">
      <c r="A263" s="94"/>
      <c r="B263" s="755"/>
      <c r="C263" s="758"/>
      <c r="D263" s="758"/>
      <c r="E263" s="758"/>
      <c r="F263" s="758"/>
      <c r="G263" s="761"/>
      <c r="H263" s="764"/>
      <c r="I263" s="767"/>
      <c r="J263" s="146"/>
      <c r="K263" s="88">
        <v>721214</v>
      </c>
      <c r="L263" s="146"/>
      <c r="M263" s="88">
        <v>951219</v>
      </c>
      <c r="N263" s="773"/>
      <c r="O263" s="773"/>
      <c r="P263" s="776"/>
      <c r="Q263" s="779"/>
      <c r="R263" s="779"/>
      <c r="S263" s="792"/>
      <c r="W263" s="148"/>
      <c r="X263" s="149"/>
      <c r="Y263" s="149"/>
      <c r="Z263" s="150"/>
    </row>
    <row r="264" spans="1:26" s="87" customFormat="1" ht="24.95" customHeight="1">
      <c r="A264" s="94"/>
      <c r="B264" s="753">
        <v>4</v>
      </c>
      <c r="C264" s="793"/>
      <c r="D264" s="793"/>
      <c r="E264" s="793"/>
      <c r="F264" s="793"/>
      <c r="G264" s="796"/>
      <c r="H264" s="762"/>
      <c r="I264" s="768"/>
      <c r="J264" s="146"/>
      <c r="K264" s="95">
        <v>721015</v>
      </c>
      <c r="L264" s="146"/>
      <c r="M264" s="95">
        <v>721511</v>
      </c>
      <c r="N264" s="771"/>
      <c r="O264" s="771"/>
      <c r="P264" s="774"/>
      <c r="Q264" s="777"/>
      <c r="R264" s="777"/>
      <c r="S264" s="790">
        <f>(IF(COUNTIF(J264:J266,"CUMPLE")+COUNTIF(L264:L266,"CUMPLE")&gt;=1,(G264*I264),0))*(IF(N264="PRESENTÓ CERTIFICADO",1,0))*(IF(O264="ACORDE A ITEM 5.2.1 (T.R.)",1,0) )*( IF(OR(Q264="SIN OBSERVACIÓN", Q264="REQUERIMIENTOS SUBSANADOS"),1,0))*(IF(OR(R264="NINGUNO", R264="CUMPLEN CON LO SOLICITADO"),1,0))</f>
        <v>0</v>
      </c>
      <c r="W264" s="148"/>
      <c r="X264" s="149"/>
      <c r="Y264" s="149"/>
      <c r="Z264" s="150"/>
    </row>
    <row r="265" spans="1:26" s="87" customFormat="1" ht="24.95" customHeight="1">
      <c r="A265" s="94"/>
      <c r="B265" s="754"/>
      <c r="C265" s="794"/>
      <c r="D265" s="794"/>
      <c r="E265" s="794"/>
      <c r="F265" s="794"/>
      <c r="G265" s="797"/>
      <c r="H265" s="763"/>
      <c r="I265" s="769"/>
      <c r="J265" s="146"/>
      <c r="K265" s="95">
        <v>721211</v>
      </c>
      <c r="L265" s="146"/>
      <c r="M265" s="95">
        <v>831015</v>
      </c>
      <c r="N265" s="772"/>
      <c r="O265" s="772"/>
      <c r="P265" s="775"/>
      <c r="Q265" s="778"/>
      <c r="R265" s="778"/>
      <c r="S265" s="791"/>
      <c r="W265" s="148"/>
      <c r="X265" s="149"/>
      <c r="Y265" s="149"/>
      <c r="Z265" s="150"/>
    </row>
    <row r="266" spans="1:26" s="87" customFormat="1" ht="24.95" customHeight="1">
      <c r="A266" s="94"/>
      <c r="B266" s="755"/>
      <c r="C266" s="795"/>
      <c r="D266" s="795"/>
      <c r="E266" s="795"/>
      <c r="F266" s="795"/>
      <c r="G266" s="798"/>
      <c r="H266" s="764"/>
      <c r="I266" s="770"/>
      <c r="J266" s="146"/>
      <c r="K266" s="95">
        <v>721214</v>
      </c>
      <c r="L266" s="146"/>
      <c r="M266" s="95">
        <v>951219</v>
      </c>
      <c r="N266" s="773"/>
      <c r="O266" s="773"/>
      <c r="P266" s="776"/>
      <c r="Q266" s="779"/>
      <c r="R266" s="779"/>
      <c r="S266" s="792"/>
      <c r="W266" s="148"/>
      <c r="X266" s="149"/>
      <c r="Y266" s="149"/>
      <c r="Z266" s="150"/>
    </row>
    <row r="267" spans="1:26" s="87" customFormat="1" ht="24.95" customHeight="1">
      <c r="A267" s="94"/>
      <c r="B267" s="753">
        <v>5</v>
      </c>
      <c r="C267" s="756"/>
      <c r="D267" s="756"/>
      <c r="E267" s="756"/>
      <c r="F267" s="756"/>
      <c r="G267" s="759"/>
      <c r="H267" s="762"/>
      <c r="I267" s="765"/>
      <c r="J267" s="146"/>
      <c r="K267" s="88">
        <v>721015</v>
      </c>
      <c r="L267" s="146"/>
      <c r="M267" s="88">
        <v>721511</v>
      </c>
      <c r="N267" s="771"/>
      <c r="O267" s="771"/>
      <c r="P267" s="774"/>
      <c r="Q267" s="777"/>
      <c r="R267" s="777"/>
      <c r="S267" s="790">
        <f>(IF(COUNTIF(J267:J269,"CUMPLE")+COUNTIF(L267:L269,"CUMPLE")&gt;=1,(G267*I267),0))*(IF(N267="PRESENTÓ CERTIFICADO",1,0))*(IF(O267="ACORDE A ITEM 5.2.1 (T.R.)",1,0) )*( IF(OR(Q267="SIN OBSERVACIÓN", Q267="REQUERIMIENTOS SUBSANADOS"),1,0))*(IF(OR(R267="NINGUNO", R267="CUMPLEN CON LO SOLICITADO"),1,0))</f>
        <v>0</v>
      </c>
      <c r="W267" s="148"/>
      <c r="X267" s="149"/>
      <c r="Y267" s="149"/>
      <c r="Z267" s="150"/>
    </row>
    <row r="268" spans="1:26" s="87" customFormat="1" ht="24.95" customHeight="1">
      <c r="A268" s="94"/>
      <c r="B268" s="754"/>
      <c r="C268" s="757"/>
      <c r="D268" s="757"/>
      <c r="E268" s="757"/>
      <c r="F268" s="757"/>
      <c r="G268" s="760"/>
      <c r="H268" s="763"/>
      <c r="I268" s="766"/>
      <c r="J268" s="146"/>
      <c r="K268" s="88">
        <v>721211</v>
      </c>
      <c r="L268" s="146"/>
      <c r="M268" s="88">
        <v>831015</v>
      </c>
      <c r="N268" s="772"/>
      <c r="O268" s="772"/>
      <c r="P268" s="775"/>
      <c r="Q268" s="778"/>
      <c r="R268" s="778"/>
      <c r="S268" s="791"/>
    </row>
    <row r="269" spans="1:26" s="87" customFormat="1" ht="24.95" customHeight="1">
      <c r="A269" s="94"/>
      <c r="B269" s="755"/>
      <c r="C269" s="758"/>
      <c r="D269" s="758"/>
      <c r="E269" s="758"/>
      <c r="F269" s="758"/>
      <c r="G269" s="761"/>
      <c r="H269" s="764"/>
      <c r="I269" s="767"/>
      <c r="J269" s="146"/>
      <c r="K269" s="88">
        <v>721214</v>
      </c>
      <c r="L269" s="146"/>
      <c r="M269" s="88">
        <v>951219</v>
      </c>
      <c r="N269" s="773"/>
      <c r="O269" s="773"/>
      <c r="P269" s="776"/>
      <c r="Q269" s="779"/>
      <c r="R269" s="779"/>
      <c r="S269" s="792"/>
    </row>
    <row r="270" spans="1:26" s="84" customFormat="1" ht="24.95" customHeight="1">
      <c r="B270" s="780" t="str">
        <f>IF(S271=" "," ",IF(S271&gt;$C$6,"CUMPLE CON LA EXPERIENCIA REQUERIDA","NO CUMPLE CON LA EXPERIENCIA REQUERIDA"))</f>
        <v>CUMPLE CON LA EXPERIENCIA REQUERIDA</v>
      </c>
      <c r="C270" s="781"/>
      <c r="D270" s="781"/>
      <c r="E270" s="781"/>
      <c r="F270" s="781"/>
      <c r="G270" s="781"/>
      <c r="H270" s="781"/>
      <c r="I270" s="781"/>
      <c r="J270" s="781"/>
      <c r="K270" s="781"/>
      <c r="L270" s="781"/>
      <c r="M270" s="781"/>
      <c r="N270" s="781"/>
      <c r="O270" s="782"/>
      <c r="P270" s="786" t="s">
        <v>24</v>
      </c>
      <c r="Q270" s="787"/>
      <c r="R270" s="90"/>
      <c r="S270" s="89">
        <f>SUM(S255:S269)</f>
        <v>1423.5</v>
      </c>
      <c r="T270" s="788" t="str">
        <f>IF(S271=" "," ",IF(S271&gt;$C$6,"CUMPLE","NO CUMPLE"))</f>
        <v>CUMPLE</v>
      </c>
      <c r="W270" s="151"/>
      <c r="X270" s="151"/>
      <c r="Y270" s="151"/>
      <c r="Z270" s="151"/>
    </row>
    <row r="271" spans="1:26" s="87" customFormat="1" ht="24.95" customHeight="1">
      <c r="B271" s="783"/>
      <c r="C271" s="784"/>
      <c r="D271" s="784"/>
      <c r="E271" s="784"/>
      <c r="F271" s="784"/>
      <c r="G271" s="784"/>
      <c r="H271" s="784"/>
      <c r="I271" s="784"/>
      <c r="J271" s="784"/>
      <c r="K271" s="784"/>
      <c r="L271" s="784"/>
      <c r="M271" s="784"/>
      <c r="N271" s="784"/>
      <c r="O271" s="785"/>
      <c r="P271" s="786" t="s">
        <v>26</v>
      </c>
      <c r="Q271" s="787"/>
      <c r="R271" s="90"/>
      <c r="S271" s="89">
        <f>IFERROR((S270/$K$6)," ")</f>
        <v>6.7464454976303321</v>
      </c>
      <c r="T271" s="789"/>
    </row>
    <row r="274" spans="1:26" ht="36" customHeight="1">
      <c r="B274" s="145">
        <v>13</v>
      </c>
      <c r="C274" s="807" t="s">
        <v>145</v>
      </c>
      <c r="D274" s="808"/>
      <c r="E274" s="809"/>
      <c r="F274" s="810" t="str">
        <f>IFERROR(VLOOKUP(B274,'1_ENTREGA'!$A$7:$B$21,2,FALSE)," ")</f>
        <v>BETEL INGENIEROS S.A.S.</v>
      </c>
      <c r="G274" s="811"/>
      <c r="H274" s="811"/>
      <c r="I274" s="811"/>
      <c r="J274" s="811"/>
      <c r="K274" s="811"/>
      <c r="L274" s="811"/>
      <c r="M274" s="811"/>
      <c r="N274" s="811"/>
      <c r="O274" s="812"/>
      <c r="P274" s="813" t="s">
        <v>685</v>
      </c>
      <c r="Q274" s="814"/>
      <c r="R274" s="815"/>
      <c r="S274" s="83">
        <f>5-(INT(COUNTBLANK(C277:C291))-10)</f>
        <v>5</v>
      </c>
      <c r="T274" s="84"/>
      <c r="W274" s="828"/>
      <c r="X274" s="828"/>
      <c r="Y274" s="828"/>
      <c r="Z274" s="147"/>
    </row>
    <row r="275" spans="1:26" s="91" customFormat="1" ht="30" customHeight="1">
      <c r="B275" s="816" t="s">
        <v>62</v>
      </c>
      <c r="C275" s="799" t="s">
        <v>17</v>
      </c>
      <c r="D275" s="799" t="s">
        <v>18</v>
      </c>
      <c r="E275" s="799" t="s">
        <v>19</v>
      </c>
      <c r="F275" s="799" t="s">
        <v>20</v>
      </c>
      <c r="G275" s="799" t="s">
        <v>21</v>
      </c>
      <c r="H275" s="799" t="s">
        <v>22</v>
      </c>
      <c r="I275" s="799" t="s">
        <v>23</v>
      </c>
      <c r="J275" s="801" t="s">
        <v>77</v>
      </c>
      <c r="K275" s="802"/>
      <c r="L275" s="802"/>
      <c r="M275" s="803"/>
      <c r="N275" s="799" t="s">
        <v>146</v>
      </c>
      <c r="O275" s="799" t="s">
        <v>147</v>
      </c>
      <c r="P275" s="86" t="s">
        <v>148</v>
      </c>
      <c r="Q275" s="86"/>
      <c r="R275" s="799" t="s">
        <v>149</v>
      </c>
      <c r="S275" s="799" t="s">
        <v>150</v>
      </c>
      <c r="T275" s="92"/>
      <c r="U275" s="92"/>
      <c r="V275" s="92"/>
      <c r="W275" s="148"/>
      <c r="X275" s="149"/>
      <c r="Y275" s="149"/>
      <c r="Z275" s="150"/>
    </row>
    <row r="276" spans="1:26" s="91" customFormat="1" ht="90.75" customHeight="1">
      <c r="B276" s="817"/>
      <c r="C276" s="800"/>
      <c r="D276" s="800"/>
      <c r="E276" s="800"/>
      <c r="F276" s="800"/>
      <c r="G276" s="800"/>
      <c r="H276" s="800"/>
      <c r="I276" s="800"/>
      <c r="J276" s="804" t="s">
        <v>152</v>
      </c>
      <c r="K276" s="805"/>
      <c r="L276" s="805"/>
      <c r="M276" s="806"/>
      <c r="N276" s="800"/>
      <c r="O276" s="800"/>
      <c r="P276" s="85" t="s">
        <v>15</v>
      </c>
      <c r="Q276" s="85" t="s">
        <v>151</v>
      </c>
      <c r="R276" s="800"/>
      <c r="S276" s="800"/>
      <c r="T276" s="93"/>
      <c r="U276" s="92"/>
      <c r="V276" s="92"/>
      <c r="W276" s="148"/>
      <c r="X276" s="149"/>
      <c r="Y276" s="149"/>
      <c r="Z276" s="150"/>
    </row>
    <row r="277" spans="1:26" s="87" customFormat="1" ht="24.95" customHeight="1">
      <c r="A277" s="94"/>
      <c r="B277" s="753">
        <v>1</v>
      </c>
      <c r="C277" s="756">
        <v>107</v>
      </c>
      <c r="D277" s="756">
        <v>69</v>
      </c>
      <c r="E277" s="756" t="s">
        <v>658</v>
      </c>
      <c r="F277" s="756" t="s">
        <v>663</v>
      </c>
      <c r="G277" s="759">
        <v>3001.99</v>
      </c>
      <c r="H277" s="762" t="s">
        <v>141</v>
      </c>
      <c r="I277" s="765">
        <v>1</v>
      </c>
      <c r="J277" s="146" t="s">
        <v>588</v>
      </c>
      <c r="K277" s="88">
        <v>721015</v>
      </c>
      <c r="L277" s="146" t="s">
        <v>588</v>
      </c>
      <c r="M277" s="88">
        <v>721511</v>
      </c>
      <c r="N277" s="771" t="s">
        <v>589</v>
      </c>
      <c r="O277" s="771" t="s">
        <v>590</v>
      </c>
      <c r="P277" s="774"/>
      <c r="Q277" s="777" t="s">
        <v>591</v>
      </c>
      <c r="R277" s="777" t="s">
        <v>595</v>
      </c>
      <c r="S277" s="790">
        <f>(IF(COUNTIF(J277:J279,"CUMPLE")+COUNTIF(L277:L279,"CUMPLE")&gt;=1,(G277*I277),0))*(IF(N277="PRESENTÓ CERTIFICADO",1,0))*(IF(O277="ACORDE A ITEM 5.2.1 (T.R.)",1,0) )*( IF(OR(Q277="SIN OBSERVACIÓN", Q277="REQUERIMIENTOS SUBSANADOS"),1,0))*(IF(OR(R277="NINGUNO", R277="CUMPLEN CON LO SOLICITADO"),1,0))</f>
        <v>3001.99</v>
      </c>
      <c r="W277" s="148"/>
      <c r="X277" s="149"/>
      <c r="Y277" s="149"/>
      <c r="Z277" s="150"/>
    </row>
    <row r="278" spans="1:26" s="87" customFormat="1" ht="24.95" customHeight="1">
      <c r="A278" s="94"/>
      <c r="B278" s="754"/>
      <c r="C278" s="757"/>
      <c r="D278" s="757"/>
      <c r="E278" s="757"/>
      <c r="F278" s="757"/>
      <c r="G278" s="760"/>
      <c r="H278" s="763"/>
      <c r="I278" s="766"/>
      <c r="J278" s="146" t="s">
        <v>600</v>
      </c>
      <c r="K278" s="88">
        <v>721211</v>
      </c>
      <c r="L278" s="146" t="s">
        <v>600</v>
      </c>
      <c r="M278" s="88">
        <v>831015</v>
      </c>
      <c r="N278" s="772"/>
      <c r="O278" s="772"/>
      <c r="P278" s="775"/>
      <c r="Q278" s="778"/>
      <c r="R278" s="778"/>
      <c r="S278" s="791"/>
      <c r="W278" s="148"/>
      <c r="X278" s="149"/>
      <c r="Y278" s="149"/>
      <c r="Z278" s="150"/>
    </row>
    <row r="279" spans="1:26" s="87" customFormat="1" ht="24.95" customHeight="1">
      <c r="A279" s="94"/>
      <c r="B279" s="755"/>
      <c r="C279" s="758"/>
      <c r="D279" s="758"/>
      <c r="E279" s="758"/>
      <c r="F279" s="758"/>
      <c r="G279" s="761"/>
      <c r="H279" s="764"/>
      <c r="I279" s="767"/>
      <c r="J279" s="146" t="s">
        <v>588</v>
      </c>
      <c r="K279" s="88">
        <v>721214</v>
      </c>
      <c r="L279" s="146" t="s">
        <v>600</v>
      </c>
      <c r="M279" s="88">
        <v>951219</v>
      </c>
      <c r="N279" s="773"/>
      <c r="O279" s="773"/>
      <c r="P279" s="776"/>
      <c r="Q279" s="779"/>
      <c r="R279" s="779"/>
      <c r="S279" s="792"/>
      <c r="W279" s="148"/>
      <c r="X279" s="149"/>
      <c r="Y279" s="149"/>
      <c r="Z279" s="150"/>
    </row>
    <row r="280" spans="1:26" s="87" customFormat="1" ht="24.95" customHeight="1">
      <c r="A280" s="94"/>
      <c r="B280" s="753">
        <v>2</v>
      </c>
      <c r="C280" s="793">
        <v>105</v>
      </c>
      <c r="D280" s="793">
        <v>68</v>
      </c>
      <c r="E280" s="793" t="s">
        <v>659</v>
      </c>
      <c r="F280" s="793" t="s">
        <v>664</v>
      </c>
      <c r="G280" s="796">
        <v>340.16</v>
      </c>
      <c r="H280" s="762" t="s">
        <v>141</v>
      </c>
      <c r="I280" s="768">
        <v>1</v>
      </c>
      <c r="J280" s="146" t="s">
        <v>588</v>
      </c>
      <c r="K280" s="95">
        <v>721015</v>
      </c>
      <c r="L280" s="146" t="s">
        <v>600</v>
      </c>
      <c r="M280" s="95">
        <v>721511</v>
      </c>
      <c r="N280" s="771" t="s">
        <v>589</v>
      </c>
      <c r="O280" s="771" t="s">
        <v>590</v>
      </c>
      <c r="P280" s="774"/>
      <c r="Q280" s="777" t="s">
        <v>591</v>
      </c>
      <c r="R280" s="777" t="s">
        <v>595</v>
      </c>
      <c r="S280" s="790">
        <f>(IF(COUNTIF(J280:J282,"CUMPLE")+COUNTIF(L280:L282,"CUMPLE")&gt;=1,(G280*I280),0))*(IF(N280="PRESENTÓ CERTIFICADO",1,0))*(IF(O280="ACORDE A ITEM 5.2.1 (T.R.)",1,0) )*( IF(OR(Q280="SIN OBSERVACIÓN", Q280="REQUERIMIENTOS SUBSANADOS"),1,0))*(IF(OR(R280="NINGUNO", R280="CUMPLEN CON LO SOLICITADO"),1,0))</f>
        <v>340.16</v>
      </c>
      <c r="W280" s="148"/>
      <c r="X280" s="149"/>
      <c r="Y280" s="149"/>
      <c r="Z280" s="150"/>
    </row>
    <row r="281" spans="1:26" s="87" customFormat="1" ht="24.95" customHeight="1">
      <c r="A281" s="94"/>
      <c r="B281" s="754"/>
      <c r="C281" s="794"/>
      <c r="D281" s="794"/>
      <c r="E281" s="794"/>
      <c r="F281" s="794"/>
      <c r="G281" s="797"/>
      <c r="H281" s="763"/>
      <c r="I281" s="769"/>
      <c r="J281" s="146" t="s">
        <v>588</v>
      </c>
      <c r="K281" s="95">
        <v>721211</v>
      </c>
      <c r="L281" s="146" t="s">
        <v>600</v>
      </c>
      <c r="M281" s="95">
        <v>831015</v>
      </c>
      <c r="N281" s="772"/>
      <c r="O281" s="772"/>
      <c r="P281" s="775"/>
      <c r="Q281" s="778"/>
      <c r="R281" s="778"/>
      <c r="S281" s="791"/>
      <c r="W281" s="148"/>
      <c r="X281" s="149"/>
      <c r="Y281" s="149"/>
      <c r="Z281" s="150"/>
    </row>
    <row r="282" spans="1:26" s="87" customFormat="1" ht="24.95" customHeight="1">
      <c r="A282" s="94"/>
      <c r="B282" s="755"/>
      <c r="C282" s="795"/>
      <c r="D282" s="795"/>
      <c r="E282" s="795"/>
      <c r="F282" s="795"/>
      <c r="G282" s="798"/>
      <c r="H282" s="764"/>
      <c r="I282" s="770"/>
      <c r="J282" s="146" t="s">
        <v>588</v>
      </c>
      <c r="K282" s="95">
        <v>721214</v>
      </c>
      <c r="L282" s="146" t="s">
        <v>588</v>
      </c>
      <c r="M282" s="95">
        <v>951219</v>
      </c>
      <c r="N282" s="773"/>
      <c r="O282" s="773"/>
      <c r="P282" s="776"/>
      <c r="Q282" s="779"/>
      <c r="R282" s="779"/>
      <c r="S282" s="792"/>
      <c r="W282" s="148"/>
      <c r="X282" s="149"/>
      <c r="Y282" s="149"/>
      <c r="Z282" s="150"/>
    </row>
    <row r="283" spans="1:26" s="87" customFormat="1" ht="24.95" customHeight="1">
      <c r="A283" s="94"/>
      <c r="B283" s="753">
        <v>3</v>
      </c>
      <c r="C283" s="756">
        <v>102</v>
      </c>
      <c r="D283" s="756">
        <v>66</v>
      </c>
      <c r="E283" s="756" t="s">
        <v>660</v>
      </c>
      <c r="F283" s="756" t="s">
        <v>665</v>
      </c>
      <c r="G283" s="759">
        <v>703.96</v>
      </c>
      <c r="H283" s="762" t="s">
        <v>141</v>
      </c>
      <c r="I283" s="765">
        <v>1</v>
      </c>
      <c r="J283" s="146" t="s">
        <v>588</v>
      </c>
      <c r="K283" s="88">
        <v>721015</v>
      </c>
      <c r="L283" s="146" t="s">
        <v>588</v>
      </c>
      <c r="M283" s="88">
        <v>721511</v>
      </c>
      <c r="N283" s="771" t="s">
        <v>589</v>
      </c>
      <c r="O283" s="771" t="s">
        <v>590</v>
      </c>
      <c r="P283" s="774"/>
      <c r="Q283" s="777" t="s">
        <v>591</v>
      </c>
      <c r="R283" s="777" t="s">
        <v>595</v>
      </c>
      <c r="S283" s="790">
        <f>(IF(COUNTIF(J283:J285,"CUMPLE")+COUNTIF(L283:L285,"CUMPLE")&gt;=1,(G283*I283),0))*(IF(N283="PRESENTÓ CERTIFICADO",1,0))*(IF(O283="ACORDE A ITEM 5.2.1 (T.R.)",1,0) )*( IF(OR(Q283="SIN OBSERVACIÓN", Q283="REQUERIMIENTOS SUBSANADOS"),1,0))*(IF(OR(R283="NINGUNO", R283="CUMPLEN CON LO SOLICITADO"),1,0))</f>
        <v>703.96</v>
      </c>
      <c r="W283" s="148"/>
      <c r="X283" s="149"/>
      <c r="Y283" s="149"/>
      <c r="Z283" s="150"/>
    </row>
    <row r="284" spans="1:26" s="87" customFormat="1" ht="24.95" customHeight="1">
      <c r="A284" s="94"/>
      <c r="B284" s="754"/>
      <c r="C284" s="757"/>
      <c r="D284" s="757"/>
      <c r="E284" s="757"/>
      <c r="F284" s="757"/>
      <c r="G284" s="760"/>
      <c r="H284" s="763"/>
      <c r="I284" s="766"/>
      <c r="J284" s="146" t="s">
        <v>588</v>
      </c>
      <c r="K284" s="88">
        <v>721211</v>
      </c>
      <c r="L284" s="146" t="s">
        <v>588</v>
      </c>
      <c r="M284" s="88">
        <v>831015</v>
      </c>
      <c r="N284" s="772"/>
      <c r="O284" s="772"/>
      <c r="P284" s="775"/>
      <c r="Q284" s="778"/>
      <c r="R284" s="778"/>
      <c r="S284" s="791"/>
      <c r="W284" s="148"/>
      <c r="X284" s="149"/>
      <c r="Y284" s="149"/>
      <c r="Z284" s="150"/>
    </row>
    <row r="285" spans="1:26" s="87" customFormat="1" ht="24.95" customHeight="1">
      <c r="A285" s="94"/>
      <c r="B285" s="755"/>
      <c r="C285" s="758"/>
      <c r="D285" s="758"/>
      <c r="E285" s="758"/>
      <c r="F285" s="758"/>
      <c r="G285" s="761"/>
      <c r="H285" s="764"/>
      <c r="I285" s="767"/>
      <c r="J285" s="146" t="s">
        <v>600</v>
      </c>
      <c r="K285" s="88">
        <v>721214</v>
      </c>
      <c r="L285" s="146" t="s">
        <v>588</v>
      </c>
      <c r="M285" s="88">
        <v>951219</v>
      </c>
      <c r="N285" s="773"/>
      <c r="O285" s="773"/>
      <c r="P285" s="776"/>
      <c r="Q285" s="779"/>
      <c r="R285" s="779"/>
      <c r="S285" s="792"/>
      <c r="W285" s="148"/>
      <c r="X285" s="149"/>
      <c r="Y285" s="149"/>
      <c r="Z285" s="150"/>
    </row>
    <row r="286" spans="1:26" s="87" customFormat="1" ht="24.95" customHeight="1">
      <c r="A286" s="94"/>
      <c r="B286" s="753">
        <v>4</v>
      </c>
      <c r="C286" s="793">
        <v>40</v>
      </c>
      <c r="D286" s="793">
        <v>30</v>
      </c>
      <c r="E286" s="793" t="s">
        <v>661</v>
      </c>
      <c r="F286" s="793" t="s">
        <v>665</v>
      </c>
      <c r="G286" s="796">
        <v>1237.5</v>
      </c>
      <c r="H286" s="762" t="s">
        <v>141</v>
      </c>
      <c r="I286" s="768">
        <v>1</v>
      </c>
      <c r="J286" s="146" t="s">
        <v>588</v>
      </c>
      <c r="K286" s="95">
        <v>721015</v>
      </c>
      <c r="L286" s="146" t="s">
        <v>588</v>
      </c>
      <c r="M286" s="95">
        <v>721511</v>
      </c>
      <c r="N286" s="771" t="s">
        <v>589</v>
      </c>
      <c r="O286" s="771" t="s">
        <v>590</v>
      </c>
      <c r="P286" s="774"/>
      <c r="Q286" s="777" t="s">
        <v>591</v>
      </c>
      <c r="R286" s="777" t="s">
        <v>595</v>
      </c>
      <c r="S286" s="790">
        <f>(IF(COUNTIF(J286:J288,"CUMPLE")+COUNTIF(L286:L288,"CUMPLE")&gt;=1,(G286*I286),0))*(IF(N286="PRESENTÓ CERTIFICADO",1,0))*(IF(O286="ACORDE A ITEM 5.2.1 (T.R.)",1,0) )*( IF(OR(Q286="SIN OBSERVACIÓN", Q286="REQUERIMIENTOS SUBSANADOS"),1,0))*(IF(OR(R286="NINGUNO", R286="CUMPLEN CON LO SOLICITADO"),1,0))</f>
        <v>1237.5</v>
      </c>
      <c r="W286" s="148"/>
      <c r="X286" s="149"/>
      <c r="Y286" s="149"/>
      <c r="Z286" s="150"/>
    </row>
    <row r="287" spans="1:26" s="87" customFormat="1" ht="24.95" customHeight="1">
      <c r="A287" s="94"/>
      <c r="B287" s="754"/>
      <c r="C287" s="794"/>
      <c r="D287" s="794"/>
      <c r="E287" s="794"/>
      <c r="F287" s="794"/>
      <c r="G287" s="797"/>
      <c r="H287" s="763"/>
      <c r="I287" s="769"/>
      <c r="J287" s="146" t="s">
        <v>600</v>
      </c>
      <c r="K287" s="95">
        <v>721211</v>
      </c>
      <c r="L287" s="146" t="s">
        <v>588</v>
      </c>
      <c r="M287" s="95">
        <v>831015</v>
      </c>
      <c r="N287" s="772"/>
      <c r="O287" s="772"/>
      <c r="P287" s="775"/>
      <c r="Q287" s="778"/>
      <c r="R287" s="778"/>
      <c r="S287" s="791"/>
      <c r="W287" s="148"/>
      <c r="X287" s="149"/>
      <c r="Y287" s="149"/>
      <c r="Z287" s="150"/>
    </row>
    <row r="288" spans="1:26" s="87" customFormat="1" ht="24.95" customHeight="1">
      <c r="A288" s="94"/>
      <c r="B288" s="755"/>
      <c r="C288" s="795"/>
      <c r="D288" s="795"/>
      <c r="E288" s="795"/>
      <c r="F288" s="795"/>
      <c r="G288" s="798"/>
      <c r="H288" s="764"/>
      <c r="I288" s="770"/>
      <c r="J288" s="146" t="s">
        <v>588</v>
      </c>
      <c r="K288" s="95">
        <v>721214</v>
      </c>
      <c r="L288" s="146" t="s">
        <v>588</v>
      </c>
      <c r="M288" s="95">
        <v>951219</v>
      </c>
      <c r="N288" s="773"/>
      <c r="O288" s="773"/>
      <c r="P288" s="776"/>
      <c r="Q288" s="779"/>
      <c r="R288" s="779"/>
      <c r="S288" s="792"/>
      <c r="W288" s="148"/>
      <c r="X288" s="149"/>
      <c r="Y288" s="149"/>
      <c r="Z288" s="150"/>
    </row>
    <row r="289" spans="1:26" s="87" customFormat="1" ht="24.95" customHeight="1">
      <c r="A289" s="94"/>
      <c r="B289" s="753">
        <v>5</v>
      </c>
      <c r="C289" s="756">
        <v>41</v>
      </c>
      <c r="D289" s="756">
        <v>31</v>
      </c>
      <c r="E289" s="756" t="s">
        <v>662</v>
      </c>
      <c r="F289" s="756" t="s">
        <v>665</v>
      </c>
      <c r="G289" s="759">
        <v>1458.2</v>
      </c>
      <c r="H289" s="762" t="s">
        <v>141</v>
      </c>
      <c r="I289" s="765">
        <v>1</v>
      </c>
      <c r="J289" s="146" t="s">
        <v>588</v>
      </c>
      <c r="K289" s="88">
        <v>721015</v>
      </c>
      <c r="L289" s="146" t="s">
        <v>588</v>
      </c>
      <c r="M289" s="88">
        <v>721511</v>
      </c>
      <c r="N289" s="771" t="s">
        <v>589</v>
      </c>
      <c r="O289" s="771" t="s">
        <v>590</v>
      </c>
      <c r="P289" s="774"/>
      <c r="Q289" s="777" t="s">
        <v>591</v>
      </c>
      <c r="R289" s="777" t="s">
        <v>595</v>
      </c>
      <c r="S289" s="790">
        <f>(IF(COUNTIF(J289:J291,"CUMPLE")+COUNTIF(L289:L291,"CUMPLE")&gt;=1,(G289*I289),0))*(IF(N289="PRESENTÓ CERTIFICADO",1,0))*(IF(O289="ACORDE A ITEM 5.2.1 (T.R.)",1,0) )*( IF(OR(Q289="SIN OBSERVACIÓN", Q289="REQUERIMIENTOS SUBSANADOS"),1,0))*(IF(OR(R289="NINGUNO", R289="CUMPLEN CON LO SOLICITADO"),1,0))</f>
        <v>1458.2</v>
      </c>
      <c r="W289" s="148"/>
      <c r="X289" s="149"/>
      <c r="Y289" s="149"/>
      <c r="Z289" s="150"/>
    </row>
    <row r="290" spans="1:26" s="87" customFormat="1" ht="24.95" customHeight="1">
      <c r="A290" s="94"/>
      <c r="B290" s="754"/>
      <c r="C290" s="757"/>
      <c r="D290" s="757"/>
      <c r="E290" s="757"/>
      <c r="F290" s="757"/>
      <c r="G290" s="760"/>
      <c r="H290" s="763"/>
      <c r="I290" s="766"/>
      <c r="J290" s="146" t="s">
        <v>600</v>
      </c>
      <c r="K290" s="88">
        <v>721211</v>
      </c>
      <c r="L290" s="146" t="s">
        <v>588</v>
      </c>
      <c r="M290" s="88">
        <v>831015</v>
      </c>
      <c r="N290" s="772"/>
      <c r="O290" s="772"/>
      <c r="P290" s="775"/>
      <c r="Q290" s="778"/>
      <c r="R290" s="778"/>
      <c r="S290" s="791"/>
    </row>
    <row r="291" spans="1:26" s="87" customFormat="1" ht="24.95" customHeight="1">
      <c r="A291" s="94"/>
      <c r="B291" s="755"/>
      <c r="C291" s="758"/>
      <c r="D291" s="758"/>
      <c r="E291" s="758"/>
      <c r="F291" s="758"/>
      <c r="G291" s="761"/>
      <c r="H291" s="764"/>
      <c r="I291" s="767"/>
      <c r="J291" s="146" t="s">
        <v>588</v>
      </c>
      <c r="K291" s="88">
        <v>721214</v>
      </c>
      <c r="L291" s="146" t="s">
        <v>588</v>
      </c>
      <c r="M291" s="88">
        <v>951219</v>
      </c>
      <c r="N291" s="773"/>
      <c r="O291" s="773"/>
      <c r="P291" s="776"/>
      <c r="Q291" s="779"/>
      <c r="R291" s="779"/>
      <c r="S291" s="792"/>
    </row>
    <row r="292" spans="1:26" s="84" customFormat="1" ht="24.95" customHeight="1">
      <c r="B292" s="780" t="str">
        <f>IF(S293=" "," ",IF(S293&gt;$C$6,"CUMPLE CON LA EXPERIENCIA REQUERIDA","NO CUMPLE CON LA EXPERIENCIA REQUERIDA"))</f>
        <v>CUMPLE CON LA EXPERIENCIA REQUERIDA</v>
      </c>
      <c r="C292" s="781"/>
      <c r="D292" s="781"/>
      <c r="E292" s="781"/>
      <c r="F292" s="781"/>
      <c r="G292" s="781"/>
      <c r="H292" s="781"/>
      <c r="I292" s="781"/>
      <c r="J292" s="781"/>
      <c r="K292" s="781"/>
      <c r="L292" s="781"/>
      <c r="M292" s="781"/>
      <c r="N292" s="781"/>
      <c r="O292" s="782"/>
      <c r="P292" s="786" t="s">
        <v>24</v>
      </c>
      <c r="Q292" s="787"/>
      <c r="R292" s="90"/>
      <c r="S292" s="89">
        <f>SUM(S277:S291)</f>
        <v>6741.8099999999995</v>
      </c>
      <c r="T292" s="788" t="str">
        <f>IF(S293=" "," ",IF(S293&gt;$C$6,"CUMPLE","NO CUMPLE"))</f>
        <v>CUMPLE</v>
      </c>
      <c r="W292" s="151"/>
      <c r="X292" s="151"/>
      <c r="Y292" s="151"/>
      <c r="Z292" s="151"/>
    </row>
    <row r="293" spans="1:26" s="87" customFormat="1" ht="24.95" customHeight="1">
      <c r="B293" s="783"/>
      <c r="C293" s="784"/>
      <c r="D293" s="784"/>
      <c r="E293" s="784"/>
      <c r="F293" s="784"/>
      <c r="G293" s="784"/>
      <c r="H293" s="784"/>
      <c r="I293" s="784"/>
      <c r="J293" s="784"/>
      <c r="K293" s="784"/>
      <c r="L293" s="784"/>
      <c r="M293" s="784"/>
      <c r="N293" s="784"/>
      <c r="O293" s="785"/>
      <c r="P293" s="786" t="s">
        <v>26</v>
      </c>
      <c r="Q293" s="787"/>
      <c r="R293" s="90"/>
      <c r="S293" s="89">
        <f>IFERROR((S292/$K$6)," ")</f>
        <v>31.951706161137437</v>
      </c>
      <c r="T293" s="789"/>
    </row>
    <row r="294" spans="1:26" s="87" customFormat="1" ht="15.75" customHeight="1"/>
    <row r="296" spans="1:26" ht="36" customHeight="1">
      <c r="B296" s="145">
        <v>14</v>
      </c>
      <c r="C296" s="807" t="s">
        <v>145</v>
      </c>
      <c r="D296" s="808"/>
      <c r="E296" s="809"/>
      <c r="F296" s="810" t="str">
        <f>IFERROR(VLOOKUP(B296,'1_ENTREGA'!$A$7:$B$21,2,FALSE)," ")</f>
        <v>ANDRÉS ENRIQUE VASQUEZ GAVIRIA</v>
      </c>
      <c r="G296" s="811"/>
      <c r="H296" s="811"/>
      <c r="I296" s="811"/>
      <c r="J296" s="811"/>
      <c r="K296" s="811"/>
      <c r="L296" s="811"/>
      <c r="M296" s="811"/>
      <c r="N296" s="811"/>
      <c r="O296" s="812"/>
      <c r="P296" s="813" t="s">
        <v>685</v>
      </c>
      <c r="Q296" s="814"/>
      <c r="R296" s="815"/>
      <c r="S296" s="83">
        <f>5-(INT(COUNTBLANK(C299:C313))-10)</f>
        <v>3</v>
      </c>
      <c r="T296" s="84"/>
      <c r="W296" s="828"/>
      <c r="X296" s="828"/>
      <c r="Y296" s="828"/>
      <c r="Z296" s="147"/>
    </row>
    <row r="297" spans="1:26" s="91" customFormat="1" ht="30" customHeight="1">
      <c r="B297" s="816" t="s">
        <v>62</v>
      </c>
      <c r="C297" s="799" t="s">
        <v>17</v>
      </c>
      <c r="D297" s="799" t="s">
        <v>18</v>
      </c>
      <c r="E297" s="799" t="s">
        <v>19</v>
      </c>
      <c r="F297" s="799" t="s">
        <v>20</v>
      </c>
      <c r="G297" s="799" t="s">
        <v>21</v>
      </c>
      <c r="H297" s="799" t="s">
        <v>22</v>
      </c>
      <c r="I297" s="799" t="s">
        <v>23</v>
      </c>
      <c r="J297" s="801" t="s">
        <v>77</v>
      </c>
      <c r="K297" s="802"/>
      <c r="L297" s="802"/>
      <c r="M297" s="803"/>
      <c r="N297" s="799" t="s">
        <v>146</v>
      </c>
      <c r="O297" s="799" t="s">
        <v>147</v>
      </c>
      <c r="P297" s="86" t="s">
        <v>148</v>
      </c>
      <c r="Q297" s="86"/>
      <c r="R297" s="799" t="s">
        <v>149</v>
      </c>
      <c r="S297" s="799" t="s">
        <v>150</v>
      </c>
      <c r="T297" s="92"/>
      <c r="U297" s="92"/>
      <c r="V297" s="92"/>
      <c r="W297" s="148"/>
      <c r="X297" s="149"/>
      <c r="Y297" s="149"/>
      <c r="Z297" s="150"/>
    </row>
    <row r="298" spans="1:26" s="91" customFormat="1" ht="90.75" customHeight="1">
      <c r="B298" s="817"/>
      <c r="C298" s="800"/>
      <c r="D298" s="800"/>
      <c r="E298" s="800"/>
      <c r="F298" s="800"/>
      <c r="G298" s="800"/>
      <c r="H298" s="800"/>
      <c r="I298" s="800"/>
      <c r="J298" s="804" t="s">
        <v>152</v>
      </c>
      <c r="K298" s="805"/>
      <c r="L298" s="805"/>
      <c r="M298" s="806"/>
      <c r="N298" s="800"/>
      <c r="O298" s="800"/>
      <c r="P298" s="85" t="s">
        <v>15</v>
      </c>
      <c r="Q298" s="85" t="s">
        <v>151</v>
      </c>
      <c r="R298" s="800"/>
      <c r="S298" s="800"/>
      <c r="T298" s="93"/>
      <c r="U298" s="92"/>
      <c r="V298" s="92"/>
      <c r="W298" s="148"/>
      <c r="X298" s="149"/>
      <c r="Y298" s="149"/>
      <c r="Z298" s="150"/>
    </row>
    <row r="299" spans="1:26" s="87" customFormat="1" ht="24.95" customHeight="1">
      <c r="A299" s="94"/>
      <c r="B299" s="753">
        <v>1</v>
      </c>
      <c r="C299" s="756">
        <v>41</v>
      </c>
      <c r="D299" s="756">
        <v>31</v>
      </c>
      <c r="E299" s="756" t="s">
        <v>666</v>
      </c>
      <c r="F299" s="756" t="s">
        <v>671</v>
      </c>
      <c r="G299" s="759">
        <v>118.44</v>
      </c>
      <c r="H299" s="762" t="s">
        <v>141</v>
      </c>
      <c r="I299" s="765">
        <v>1</v>
      </c>
      <c r="J299" s="146" t="s">
        <v>588</v>
      </c>
      <c r="K299" s="88">
        <v>721015</v>
      </c>
      <c r="L299" s="146" t="s">
        <v>588</v>
      </c>
      <c r="M299" s="88">
        <v>721511</v>
      </c>
      <c r="N299" s="771" t="s">
        <v>589</v>
      </c>
      <c r="O299" s="771" t="s">
        <v>590</v>
      </c>
      <c r="P299" s="774"/>
      <c r="Q299" s="777" t="s">
        <v>591</v>
      </c>
      <c r="R299" s="777" t="s">
        <v>595</v>
      </c>
      <c r="S299" s="790">
        <f>(IF(COUNTIF(J299:J301,"CUMPLE")+COUNTIF(L299:L301,"CUMPLE")&gt;=1,(G299*I299),0))*(IF(N299="PRESENTÓ CERTIFICADO",1,0))*(IF(O299="ACORDE A ITEM 5.2.1 (T.R.)",1,0) )*( IF(OR(Q299="SIN OBSERVACIÓN", Q299="REQUERIMIENTOS SUBSANADOS"),1,0))*(IF(OR(R299="NINGUNO", R299="CUMPLEN CON LO SOLICITADO"),1,0))</f>
        <v>118.44</v>
      </c>
      <c r="W299" s="148"/>
      <c r="X299" s="149"/>
      <c r="Y299" s="149"/>
      <c r="Z299" s="150"/>
    </row>
    <row r="300" spans="1:26" s="87" customFormat="1" ht="24.95" customHeight="1">
      <c r="A300" s="94"/>
      <c r="B300" s="754"/>
      <c r="C300" s="757"/>
      <c r="D300" s="757"/>
      <c r="E300" s="757"/>
      <c r="F300" s="757"/>
      <c r="G300" s="760"/>
      <c r="H300" s="763"/>
      <c r="I300" s="766"/>
      <c r="J300" s="146" t="s">
        <v>600</v>
      </c>
      <c r="K300" s="88">
        <v>721211</v>
      </c>
      <c r="L300" s="146" t="s">
        <v>600</v>
      </c>
      <c r="M300" s="88">
        <v>831015</v>
      </c>
      <c r="N300" s="772"/>
      <c r="O300" s="772"/>
      <c r="P300" s="775"/>
      <c r="Q300" s="778"/>
      <c r="R300" s="778"/>
      <c r="S300" s="791"/>
      <c r="W300" s="148"/>
      <c r="X300" s="149"/>
      <c r="Y300" s="149"/>
      <c r="Z300" s="150"/>
    </row>
    <row r="301" spans="1:26" s="87" customFormat="1" ht="24.95" customHeight="1">
      <c r="A301" s="94"/>
      <c r="B301" s="755"/>
      <c r="C301" s="758"/>
      <c r="D301" s="758"/>
      <c r="E301" s="758"/>
      <c r="F301" s="758"/>
      <c r="G301" s="761"/>
      <c r="H301" s="764"/>
      <c r="I301" s="767"/>
      <c r="J301" s="146" t="s">
        <v>600</v>
      </c>
      <c r="K301" s="88">
        <v>721214</v>
      </c>
      <c r="L301" s="146" t="s">
        <v>600</v>
      </c>
      <c r="M301" s="88">
        <v>951219</v>
      </c>
      <c r="N301" s="773"/>
      <c r="O301" s="773"/>
      <c r="P301" s="776"/>
      <c r="Q301" s="779"/>
      <c r="R301" s="779"/>
      <c r="S301" s="792"/>
      <c r="W301" s="148"/>
      <c r="X301" s="149"/>
      <c r="Y301" s="149"/>
      <c r="Z301" s="150"/>
    </row>
    <row r="302" spans="1:26" s="87" customFormat="1" ht="24.95" customHeight="1">
      <c r="A302" s="94"/>
      <c r="B302" s="753">
        <v>2</v>
      </c>
      <c r="C302" s="793">
        <v>42</v>
      </c>
      <c r="D302" s="756">
        <v>32</v>
      </c>
      <c r="E302" s="793" t="s">
        <v>667</v>
      </c>
      <c r="F302" s="756" t="s">
        <v>671</v>
      </c>
      <c r="G302" s="796">
        <v>175.47</v>
      </c>
      <c r="H302" s="762" t="s">
        <v>141</v>
      </c>
      <c r="I302" s="768">
        <v>1</v>
      </c>
      <c r="J302" s="146" t="s">
        <v>588</v>
      </c>
      <c r="K302" s="95">
        <v>721015</v>
      </c>
      <c r="L302" s="146" t="s">
        <v>588</v>
      </c>
      <c r="M302" s="95">
        <v>721511</v>
      </c>
      <c r="N302" s="771" t="s">
        <v>589</v>
      </c>
      <c r="O302" s="771" t="s">
        <v>590</v>
      </c>
      <c r="P302" s="774"/>
      <c r="Q302" s="777" t="s">
        <v>591</v>
      </c>
      <c r="R302" s="777" t="s">
        <v>595</v>
      </c>
      <c r="S302" s="790">
        <f>(IF(COUNTIF(J302:J304,"CUMPLE")+COUNTIF(L302:L304,"CUMPLE")&gt;=1,(G302*I302),0))*(IF(N302="PRESENTÓ CERTIFICADO",1,0))*(IF(O302="ACORDE A ITEM 5.2.1 (T.R.)",1,0) )*( IF(OR(Q302="SIN OBSERVACIÓN", Q302="REQUERIMIENTOS SUBSANADOS"),1,0))*(IF(OR(R302="NINGUNO", R302="CUMPLEN CON LO SOLICITADO"),1,0))</f>
        <v>175.47</v>
      </c>
      <c r="W302" s="148"/>
      <c r="X302" s="149"/>
      <c r="Y302" s="149"/>
      <c r="Z302" s="150"/>
    </row>
    <row r="303" spans="1:26" s="87" customFormat="1" ht="24.95" customHeight="1">
      <c r="A303" s="94"/>
      <c r="B303" s="754"/>
      <c r="C303" s="794"/>
      <c r="D303" s="757"/>
      <c r="E303" s="794"/>
      <c r="F303" s="757"/>
      <c r="G303" s="797"/>
      <c r="H303" s="763"/>
      <c r="I303" s="769"/>
      <c r="J303" s="146" t="s">
        <v>600</v>
      </c>
      <c r="K303" s="95">
        <v>721211</v>
      </c>
      <c r="L303" s="146" t="s">
        <v>600</v>
      </c>
      <c r="M303" s="95">
        <v>831015</v>
      </c>
      <c r="N303" s="772"/>
      <c r="O303" s="772"/>
      <c r="P303" s="775"/>
      <c r="Q303" s="778"/>
      <c r="R303" s="778"/>
      <c r="S303" s="791"/>
      <c r="W303" s="148"/>
      <c r="X303" s="149"/>
      <c r="Y303" s="149"/>
      <c r="Z303" s="150"/>
    </row>
    <row r="304" spans="1:26" s="87" customFormat="1" ht="24.95" customHeight="1">
      <c r="A304" s="94"/>
      <c r="B304" s="755"/>
      <c r="C304" s="795"/>
      <c r="D304" s="758"/>
      <c r="E304" s="795"/>
      <c r="F304" s="758"/>
      <c r="G304" s="798"/>
      <c r="H304" s="764"/>
      <c r="I304" s="770"/>
      <c r="J304" s="146" t="s">
        <v>600</v>
      </c>
      <c r="K304" s="95">
        <v>721214</v>
      </c>
      <c r="L304" s="146" t="s">
        <v>600</v>
      </c>
      <c r="M304" s="95">
        <v>951219</v>
      </c>
      <c r="N304" s="773"/>
      <c r="O304" s="773"/>
      <c r="P304" s="776"/>
      <c r="Q304" s="779"/>
      <c r="R304" s="779"/>
      <c r="S304" s="792"/>
      <c r="W304" s="148"/>
      <c r="X304" s="149"/>
      <c r="Y304" s="149"/>
      <c r="Z304" s="150"/>
    </row>
    <row r="305" spans="1:26" s="87" customFormat="1" ht="24.95" customHeight="1">
      <c r="A305" s="94"/>
      <c r="B305" s="753">
        <v>3</v>
      </c>
      <c r="C305" s="756">
        <v>43</v>
      </c>
      <c r="D305" s="756">
        <v>33</v>
      </c>
      <c r="E305" s="756" t="s">
        <v>668</v>
      </c>
      <c r="F305" s="756" t="s">
        <v>671</v>
      </c>
      <c r="G305" s="759">
        <v>731.04</v>
      </c>
      <c r="H305" s="762" t="s">
        <v>141</v>
      </c>
      <c r="I305" s="765">
        <v>1</v>
      </c>
      <c r="J305" s="146" t="s">
        <v>588</v>
      </c>
      <c r="K305" s="88">
        <v>721015</v>
      </c>
      <c r="L305" s="146" t="s">
        <v>588</v>
      </c>
      <c r="M305" s="88">
        <v>721511</v>
      </c>
      <c r="N305" s="771" t="s">
        <v>589</v>
      </c>
      <c r="O305" s="771" t="s">
        <v>590</v>
      </c>
      <c r="P305" s="774"/>
      <c r="Q305" s="777" t="s">
        <v>591</v>
      </c>
      <c r="R305" s="777" t="s">
        <v>595</v>
      </c>
      <c r="S305" s="790">
        <f>(IF(COUNTIF(J305:J307,"CUMPLE")+COUNTIF(L305:L307,"CUMPLE")&gt;=1,(G305*I305),0))*(IF(N305="PRESENTÓ CERTIFICADO",1,0))*(IF(O305="ACORDE A ITEM 5.2.1 (T.R.)",1,0) )*( IF(OR(Q305="SIN OBSERVACIÓN", Q305="REQUERIMIENTOS SUBSANADOS"),1,0))*(IF(OR(R305="NINGUNO", R305="CUMPLEN CON LO SOLICITADO"),1,0))</f>
        <v>731.04</v>
      </c>
      <c r="W305" s="148"/>
      <c r="X305" s="149"/>
      <c r="Y305" s="149"/>
      <c r="Z305" s="150"/>
    </row>
    <row r="306" spans="1:26" s="87" customFormat="1" ht="24.95" customHeight="1">
      <c r="A306" s="94"/>
      <c r="B306" s="754"/>
      <c r="C306" s="757"/>
      <c r="D306" s="757"/>
      <c r="E306" s="757"/>
      <c r="F306" s="757"/>
      <c r="G306" s="760"/>
      <c r="H306" s="763"/>
      <c r="I306" s="766"/>
      <c r="J306" s="146" t="s">
        <v>600</v>
      </c>
      <c r="K306" s="88">
        <v>721211</v>
      </c>
      <c r="L306" s="146" t="s">
        <v>600</v>
      </c>
      <c r="M306" s="88">
        <v>831015</v>
      </c>
      <c r="N306" s="772"/>
      <c r="O306" s="772"/>
      <c r="P306" s="775"/>
      <c r="Q306" s="778"/>
      <c r="R306" s="778"/>
      <c r="S306" s="791"/>
      <c r="W306" s="148"/>
      <c r="X306" s="149"/>
      <c r="Y306" s="149"/>
      <c r="Z306" s="150"/>
    </row>
    <row r="307" spans="1:26" s="87" customFormat="1" ht="24.95" customHeight="1">
      <c r="A307" s="94"/>
      <c r="B307" s="755"/>
      <c r="C307" s="758"/>
      <c r="D307" s="758"/>
      <c r="E307" s="758"/>
      <c r="F307" s="758"/>
      <c r="G307" s="761"/>
      <c r="H307" s="764"/>
      <c r="I307" s="767"/>
      <c r="J307" s="146" t="s">
        <v>600</v>
      </c>
      <c r="K307" s="88">
        <v>721214</v>
      </c>
      <c r="L307" s="146" t="s">
        <v>600</v>
      </c>
      <c r="M307" s="88">
        <v>951219</v>
      </c>
      <c r="N307" s="773"/>
      <c r="O307" s="773"/>
      <c r="P307" s="776"/>
      <c r="Q307" s="779"/>
      <c r="R307" s="779"/>
      <c r="S307" s="792"/>
      <c r="W307" s="148"/>
      <c r="X307" s="149"/>
      <c r="Y307" s="149"/>
      <c r="Z307" s="150"/>
    </row>
    <row r="308" spans="1:26" s="87" customFormat="1" ht="24.95" customHeight="1">
      <c r="A308" s="94"/>
      <c r="B308" s="753">
        <v>4</v>
      </c>
      <c r="C308" s="793"/>
      <c r="D308" s="793"/>
      <c r="E308" s="793"/>
      <c r="F308" s="793"/>
      <c r="G308" s="796"/>
      <c r="H308" s="762"/>
      <c r="I308" s="768"/>
      <c r="J308" s="146"/>
      <c r="K308" s="95">
        <v>721015</v>
      </c>
      <c r="L308" s="146"/>
      <c r="M308" s="95">
        <v>721511</v>
      </c>
      <c r="N308" s="771"/>
      <c r="O308" s="771"/>
      <c r="P308" s="774"/>
      <c r="Q308" s="777"/>
      <c r="R308" s="777"/>
      <c r="S308" s="790">
        <f>(IF(COUNTIF(J308:J310,"CUMPLE")+COUNTIF(L308:L310,"CUMPLE")&gt;=1,(G308*I308),0))*(IF(N308="PRESENTÓ CERTIFICADO",1,0))*(IF(O308="ACORDE A ITEM 5.2.1 (T.R.)",1,0) )*( IF(OR(Q308="SIN OBSERVACIÓN", Q308="REQUERIMIENTOS SUBSANADOS"),1,0))*(IF(OR(R308="NINGUNO", R308="CUMPLEN CON LO SOLICITADO"),1,0))</f>
        <v>0</v>
      </c>
      <c r="W308" s="148"/>
      <c r="X308" s="149"/>
      <c r="Y308" s="149"/>
      <c r="Z308" s="150"/>
    </row>
    <row r="309" spans="1:26" s="87" customFormat="1" ht="24.95" customHeight="1">
      <c r="A309" s="94"/>
      <c r="B309" s="754"/>
      <c r="C309" s="794"/>
      <c r="D309" s="794"/>
      <c r="E309" s="794"/>
      <c r="F309" s="794"/>
      <c r="G309" s="797"/>
      <c r="H309" s="763"/>
      <c r="I309" s="769"/>
      <c r="J309" s="146"/>
      <c r="K309" s="95">
        <v>721211</v>
      </c>
      <c r="L309" s="146"/>
      <c r="M309" s="95">
        <v>831015</v>
      </c>
      <c r="N309" s="772"/>
      <c r="O309" s="772"/>
      <c r="P309" s="775"/>
      <c r="Q309" s="778"/>
      <c r="R309" s="778"/>
      <c r="S309" s="791"/>
      <c r="W309" s="148"/>
      <c r="X309" s="149"/>
      <c r="Y309" s="149"/>
      <c r="Z309" s="150"/>
    </row>
    <row r="310" spans="1:26" s="87" customFormat="1" ht="24.95" customHeight="1">
      <c r="A310" s="94"/>
      <c r="B310" s="755"/>
      <c r="C310" s="795"/>
      <c r="D310" s="795"/>
      <c r="E310" s="795"/>
      <c r="F310" s="795"/>
      <c r="G310" s="798"/>
      <c r="H310" s="764"/>
      <c r="I310" s="770"/>
      <c r="J310" s="146"/>
      <c r="K310" s="95">
        <v>721214</v>
      </c>
      <c r="L310" s="146"/>
      <c r="M310" s="95">
        <v>951219</v>
      </c>
      <c r="N310" s="773"/>
      <c r="O310" s="773"/>
      <c r="P310" s="776"/>
      <c r="Q310" s="779"/>
      <c r="R310" s="779"/>
      <c r="S310" s="792"/>
      <c r="W310" s="148"/>
      <c r="X310" s="149"/>
      <c r="Y310" s="149"/>
      <c r="Z310" s="150"/>
    </row>
    <row r="311" spans="1:26" s="87" customFormat="1" ht="24.95" customHeight="1">
      <c r="A311" s="94"/>
      <c r="B311" s="753">
        <v>5</v>
      </c>
      <c r="C311" s="756"/>
      <c r="D311" s="756"/>
      <c r="E311" s="756"/>
      <c r="F311" s="756"/>
      <c r="G311" s="759"/>
      <c r="H311" s="762"/>
      <c r="I311" s="765"/>
      <c r="J311" s="146"/>
      <c r="K311" s="88">
        <v>721015</v>
      </c>
      <c r="L311" s="146"/>
      <c r="M311" s="88">
        <v>721511</v>
      </c>
      <c r="N311" s="771"/>
      <c r="O311" s="771"/>
      <c r="P311" s="774"/>
      <c r="Q311" s="777"/>
      <c r="R311" s="777"/>
      <c r="S311" s="790">
        <f>(IF(COUNTIF(J311:J313,"CUMPLE")+COUNTIF(L311:L313,"CUMPLE")&gt;=1,(G311*I311),0))*(IF(N311="PRESENTÓ CERTIFICADO",1,0))*(IF(O311="ACORDE A ITEM 5.2.1 (T.R.)",1,0) )*( IF(OR(Q311="SIN OBSERVACIÓN", Q311="REQUERIMIENTOS SUBSANADOS"),1,0))*(IF(OR(R311="NINGUNO", R311="CUMPLEN CON LO SOLICITADO"),1,0))</f>
        <v>0</v>
      </c>
      <c r="W311" s="148"/>
      <c r="X311" s="149"/>
      <c r="Y311" s="149"/>
      <c r="Z311" s="150"/>
    </row>
    <row r="312" spans="1:26" s="87" customFormat="1" ht="24.95" customHeight="1">
      <c r="A312" s="94"/>
      <c r="B312" s="754"/>
      <c r="C312" s="757"/>
      <c r="D312" s="757"/>
      <c r="E312" s="757"/>
      <c r="F312" s="757"/>
      <c r="G312" s="760"/>
      <c r="H312" s="763"/>
      <c r="I312" s="766"/>
      <c r="J312" s="146"/>
      <c r="K312" s="88">
        <v>721211</v>
      </c>
      <c r="L312" s="146"/>
      <c r="M312" s="88">
        <v>831015</v>
      </c>
      <c r="N312" s="772"/>
      <c r="O312" s="772"/>
      <c r="P312" s="775"/>
      <c r="Q312" s="778"/>
      <c r="R312" s="778"/>
      <c r="S312" s="791"/>
    </row>
    <row r="313" spans="1:26" s="87" customFormat="1" ht="24.95" customHeight="1">
      <c r="A313" s="94"/>
      <c r="B313" s="755"/>
      <c r="C313" s="758"/>
      <c r="D313" s="758"/>
      <c r="E313" s="758"/>
      <c r="F313" s="758"/>
      <c r="G313" s="761"/>
      <c r="H313" s="764"/>
      <c r="I313" s="767"/>
      <c r="J313" s="146"/>
      <c r="K313" s="88">
        <v>721214</v>
      </c>
      <c r="L313" s="146"/>
      <c r="M313" s="88">
        <v>951219</v>
      </c>
      <c r="N313" s="773"/>
      <c r="O313" s="773"/>
      <c r="P313" s="776"/>
      <c r="Q313" s="779"/>
      <c r="R313" s="779"/>
      <c r="S313" s="792"/>
    </row>
    <row r="314" spans="1:26" s="84" customFormat="1" ht="24.95" customHeight="1">
      <c r="B314" s="780" t="str">
        <f>IF(S315=" "," ",IF(S315&gt;$C$6,"CUMPLE CON LA EXPERIENCIA REQUERIDA","NO CUMPLE CON LA EXPERIENCIA REQUERIDA"))</f>
        <v>CUMPLE CON LA EXPERIENCIA REQUERIDA</v>
      </c>
      <c r="C314" s="781"/>
      <c r="D314" s="781"/>
      <c r="E314" s="781"/>
      <c r="F314" s="781"/>
      <c r="G314" s="781"/>
      <c r="H314" s="781"/>
      <c r="I314" s="781"/>
      <c r="J314" s="781"/>
      <c r="K314" s="781"/>
      <c r="L314" s="781"/>
      <c r="M314" s="781"/>
      <c r="N314" s="781"/>
      <c r="O314" s="782"/>
      <c r="P314" s="786" t="s">
        <v>24</v>
      </c>
      <c r="Q314" s="787"/>
      <c r="R314" s="90"/>
      <c r="S314" s="89">
        <f>SUM(S299:S313)</f>
        <v>1024.9499999999998</v>
      </c>
      <c r="T314" s="788" t="str">
        <f>IF(S315=" "," ",IF(S315&gt;$C$6,"CUMPLE","NO CUMPLE"))</f>
        <v>CUMPLE</v>
      </c>
      <c r="W314" s="151"/>
      <c r="X314" s="151"/>
      <c r="Y314" s="151"/>
      <c r="Z314" s="151"/>
    </row>
    <row r="315" spans="1:26" s="87" customFormat="1" ht="24.95" customHeight="1">
      <c r="B315" s="783"/>
      <c r="C315" s="784"/>
      <c r="D315" s="784"/>
      <c r="E315" s="784"/>
      <c r="F315" s="784"/>
      <c r="G315" s="784"/>
      <c r="H315" s="784"/>
      <c r="I315" s="784"/>
      <c r="J315" s="784"/>
      <c r="K315" s="784"/>
      <c r="L315" s="784"/>
      <c r="M315" s="784"/>
      <c r="N315" s="784"/>
      <c r="O315" s="785"/>
      <c r="P315" s="786" t="s">
        <v>26</v>
      </c>
      <c r="Q315" s="787"/>
      <c r="R315" s="90"/>
      <c r="S315" s="89">
        <f>IFERROR((S314/$K$6)," ")</f>
        <v>4.8575829383886244</v>
      </c>
      <c r="T315" s="789"/>
    </row>
    <row r="318" spans="1:26" ht="36" customHeight="1">
      <c r="B318" s="145">
        <v>15</v>
      </c>
      <c r="C318" s="807" t="s">
        <v>145</v>
      </c>
      <c r="D318" s="808"/>
      <c r="E318" s="809"/>
      <c r="F318" s="810" t="str">
        <f>IFERROR(VLOOKUP(B318,'1_ENTREGA'!$A$7:$B$21,2,FALSE)," ")</f>
        <v>LINA MARCELA ALFONSO NARANJO</v>
      </c>
      <c r="G318" s="811"/>
      <c r="H318" s="811"/>
      <c r="I318" s="811"/>
      <c r="J318" s="811"/>
      <c r="K318" s="811"/>
      <c r="L318" s="811"/>
      <c r="M318" s="811"/>
      <c r="N318" s="811"/>
      <c r="O318" s="812"/>
      <c r="P318" s="813" t="s">
        <v>685</v>
      </c>
      <c r="Q318" s="814"/>
      <c r="R318" s="815"/>
      <c r="S318" s="83">
        <f>5-(INT(COUNTBLANK(C321:C335))-10)</f>
        <v>4</v>
      </c>
      <c r="T318" s="84"/>
      <c r="W318" s="828"/>
      <c r="X318" s="828"/>
      <c r="Y318" s="828"/>
      <c r="Z318" s="147"/>
    </row>
    <row r="319" spans="1:26" s="91" customFormat="1" ht="30" customHeight="1">
      <c r="B319" s="816" t="s">
        <v>62</v>
      </c>
      <c r="C319" s="799" t="s">
        <v>17</v>
      </c>
      <c r="D319" s="799" t="s">
        <v>18</v>
      </c>
      <c r="E319" s="799" t="s">
        <v>19</v>
      </c>
      <c r="F319" s="799" t="s">
        <v>20</v>
      </c>
      <c r="G319" s="799" t="s">
        <v>21</v>
      </c>
      <c r="H319" s="799" t="s">
        <v>22</v>
      </c>
      <c r="I319" s="799" t="s">
        <v>23</v>
      </c>
      <c r="J319" s="801" t="s">
        <v>77</v>
      </c>
      <c r="K319" s="802"/>
      <c r="L319" s="802"/>
      <c r="M319" s="803"/>
      <c r="N319" s="799" t="s">
        <v>146</v>
      </c>
      <c r="O319" s="799" t="s">
        <v>147</v>
      </c>
      <c r="P319" s="86" t="s">
        <v>148</v>
      </c>
      <c r="Q319" s="86"/>
      <c r="R319" s="799" t="s">
        <v>149</v>
      </c>
      <c r="S319" s="799" t="s">
        <v>150</v>
      </c>
      <c r="T319" s="92"/>
      <c r="U319" s="92"/>
      <c r="V319" s="92"/>
      <c r="W319" s="148"/>
      <c r="X319" s="149"/>
      <c r="Y319" s="149"/>
      <c r="Z319" s="150"/>
    </row>
    <row r="320" spans="1:26" s="91" customFormat="1" ht="90.75" customHeight="1">
      <c r="B320" s="817"/>
      <c r="C320" s="800"/>
      <c r="D320" s="800"/>
      <c r="E320" s="800"/>
      <c r="F320" s="800"/>
      <c r="G320" s="800"/>
      <c r="H320" s="800"/>
      <c r="I320" s="800"/>
      <c r="J320" s="804" t="s">
        <v>152</v>
      </c>
      <c r="K320" s="805"/>
      <c r="L320" s="805"/>
      <c r="M320" s="806"/>
      <c r="N320" s="800"/>
      <c r="O320" s="800"/>
      <c r="P320" s="85" t="s">
        <v>15</v>
      </c>
      <c r="Q320" s="85" t="s">
        <v>151</v>
      </c>
      <c r="R320" s="800"/>
      <c r="S320" s="800"/>
      <c r="T320" s="93"/>
      <c r="U320" s="92"/>
      <c r="V320" s="92"/>
      <c r="W320" s="148"/>
      <c r="X320" s="149"/>
      <c r="Y320" s="149"/>
      <c r="Z320" s="150"/>
    </row>
    <row r="321" spans="1:26" s="87" customFormat="1" ht="24.95" customHeight="1">
      <c r="A321" s="94"/>
      <c r="B321" s="753">
        <v>1</v>
      </c>
      <c r="C321" s="756">
        <v>10</v>
      </c>
      <c r="D321" s="756">
        <v>36</v>
      </c>
      <c r="E321" s="756" t="s">
        <v>669</v>
      </c>
      <c r="F321" s="756" t="s">
        <v>637</v>
      </c>
      <c r="G321" s="759">
        <v>777.7</v>
      </c>
      <c r="H321" s="762" t="s">
        <v>141</v>
      </c>
      <c r="I321" s="765">
        <v>1</v>
      </c>
      <c r="J321" s="146" t="s">
        <v>588</v>
      </c>
      <c r="K321" s="88">
        <v>721015</v>
      </c>
      <c r="L321" s="146" t="s">
        <v>588</v>
      </c>
      <c r="M321" s="88">
        <v>721511</v>
      </c>
      <c r="N321" s="771" t="s">
        <v>589</v>
      </c>
      <c r="O321" s="771" t="s">
        <v>590</v>
      </c>
      <c r="P321" s="774"/>
      <c r="Q321" s="777" t="s">
        <v>591</v>
      </c>
      <c r="R321" s="777" t="s">
        <v>595</v>
      </c>
      <c r="S321" s="790">
        <f>(IF(COUNTIF(J321:J323,"CUMPLE")+COUNTIF(L321:L323,"CUMPLE")&gt;=1,(G321*I321),0))*(IF(N321="PRESENTÓ CERTIFICADO",1,0))*(IF(O321="ACORDE A ITEM 5.2.1 (T.R.)",1,0) )*( IF(OR(Q321="SIN OBSERVACIÓN", Q321="REQUERIMIENTOS SUBSANADOS"),1,0))*(IF(OR(R321="NINGUNO", R321="CUMPLEN CON LO SOLICITADO"),1,0))</f>
        <v>777.7</v>
      </c>
      <c r="W321" s="148"/>
      <c r="X321" s="149"/>
      <c r="Y321" s="149"/>
      <c r="Z321" s="150"/>
    </row>
    <row r="322" spans="1:26" s="87" customFormat="1" ht="24.95" customHeight="1">
      <c r="A322" s="94"/>
      <c r="B322" s="754"/>
      <c r="C322" s="757"/>
      <c r="D322" s="757"/>
      <c r="E322" s="757"/>
      <c r="F322" s="757"/>
      <c r="G322" s="760"/>
      <c r="H322" s="763"/>
      <c r="I322" s="766"/>
      <c r="J322" s="146" t="s">
        <v>588</v>
      </c>
      <c r="K322" s="88">
        <v>721211</v>
      </c>
      <c r="L322" s="146" t="s">
        <v>588</v>
      </c>
      <c r="M322" s="88">
        <v>831015</v>
      </c>
      <c r="N322" s="772"/>
      <c r="O322" s="772"/>
      <c r="P322" s="775"/>
      <c r="Q322" s="778"/>
      <c r="R322" s="778"/>
      <c r="S322" s="791"/>
      <c r="W322" s="148"/>
      <c r="X322" s="149"/>
      <c r="Y322" s="149"/>
      <c r="Z322" s="150"/>
    </row>
    <row r="323" spans="1:26" s="87" customFormat="1" ht="24.95" customHeight="1">
      <c r="A323" s="94"/>
      <c r="B323" s="755"/>
      <c r="C323" s="758"/>
      <c r="D323" s="758"/>
      <c r="E323" s="758"/>
      <c r="F323" s="758"/>
      <c r="G323" s="761"/>
      <c r="H323" s="764"/>
      <c r="I323" s="767"/>
      <c r="J323" s="146" t="s">
        <v>588</v>
      </c>
      <c r="K323" s="88">
        <v>721214</v>
      </c>
      <c r="L323" s="146" t="s">
        <v>600</v>
      </c>
      <c r="M323" s="88">
        <v>951219</v>
      </c>
      <c r="N323" s="773"/>
      <c r="O323" s="773"/>
      <c r="P323" s="776"/>
      <c r="Q323" s="779"/>
      <c r="R323" s="779"/>
      <c r="S323" s="792"/>
      <c r="W323" s="148"/>
      <c r="X323" s="149"/>
      <c r="Y323" s="149"/>
      <c r="Z323" s="150"/>
    </row>
    <row r="324" spans="1:26" s="87" customFormat="1" ht="24.95" customHeight="1">
      <c r="A324" s="94"/>
      <c r="B324" s="753">
        <v>2</v>
      </c>
      <c r="C324" s="793">
        <v>11</v>
      </c>
      <c r="D324" s="793">
        <v>40</v>
      </c>
      <c r="E324" s="793" t="s">
        <v>670</v>
      </c>
      <c r="F324" s="793" t="s">
        <v>629</v>
      </c>
      <c r="G324" s="796">
        <v>521.09</v>
      </c>
      <c r="H324" s="762" t="s">
        <v>141</v>
      </c>
      <c r="I324" s="768">
        <v>1</v>
      </c>
      <c r="J324" s="146" t="s">
        <v>588</v>
      </c>
      <c r="K324" s="95">
        <v>721015</v>
      </c>
      <c r="L324" s="146" t="s">
        <v>588</v>
      </c>
      <c r="M324" s="95">
        <v>721511</v>
      </c>
      <c r="N324" s="771" t="s">
        <v>589</v>
      </c>
      <c r="O324" s="771" t="s">
        <v>590</v>
      </c>
      <c r="P324" s="774"/>
      <c r="Q324" s="777" t="s">
        <v>591</v>
      </c>
      <c r="R324" s="777" t="s">
        <v>595</v>
      </c>
      <c r="S324" s="790">
        <f>(IF(COUNTIF(J324:J326,"CUMPLE")+COUNTIF(L324:L326,"CUMPLE")&gt;=1,(G324*I324),0))*(IF(N324="PRESENTÓ CERTIFICADO",1,0))*(IF(O324="ACORDE A ITEM 5.2.1 (T.R.)",1,0) )*( IF(OR(Q324="SIN OBSERVACIÓN", Q324="REQUERIMIENTOS SUBSANADOS"),1,0))*(IF(OR(R324="NINGUNO", R324="CUMPLEN CON LO SOLICITADO"),1,0))</f>
        <v>521.09</v>
      </c>
      <c r="W324" s="148"/>
      <c r="X324" s="149"/>
      <c r="Y324" s="149"/>
      <c r="Z324" s="150"/>
    </row>
    <row r="325" spans="1:26" s="87" customFormat="1" ht="24.95" customHeight="1">
      <c r="A325" s="94"/>
      <c r="B325" s="754"/>
      <c r="C325" s="794"/>
      <c r="D325" s="794"/>
      <c r="E325" s="794"/>
      <c r="F325" s="794"/>
      <c r="G325" s="797"/>
      <c r="H325" s="763"/>
      <c r="I325" s="769"/>
      <c r="J325" s="146" t="s">
        <v>600</v>
      </c>
      <c r="K325" s="95">
        <v>721211</v>
      </c>
      <c r="L325" s="146" t="s">
        <v>600</v>
      </c>
      <c r="M325" s="95">
        <v>831015</v>
      </c>
      <c r="N325" s="772"/>
      <c r="O325" s="772"/>
      <c r="P325" s="775"/>
      <c r="Q325" s="778"/>
      <c r="R325" s="778"/>
      <c r="S325" s="791"/>
      <c r="W325" s="148"/>
      <c r="X325" s="149"/>
      <c r="Y325" s="149"/>
      <c r="Z325" s="150"/>
    </row>
    <row r="326" spans="1:26" s="87" customFormat="1" ht="24.95" customHeight="1">
      <c r="A326" s="94"/>
      <c r="B326" s="755"/>
      <c r="C326" s="795"/>
      <c r="D326" s="795"/>
      <c r="E326" s="795"/>
      <c r="F326" s="795"/>
      <c r="G326" s="798"/>
      <c r="H326" s="764"/>
      <c r="I326" s="770"/>
      <c r="J326" s="146" t="s">
        <v>600</v>
      </c>
      <c r="K326" s="95">
        <v>721214</v>
      </c>
      <c r="L326" s="146" t="s">
        <v>600</v>
      </c>
      <c r="M326" s="95">
        <v>951219</v>
      </c>
      <c r="N326" s="773"/>
      <c r="O326" s="773"/>
      <c r="P326" s="776"/>
      <c r="Q326" s="779"/>
      <c r="R326" s="779"/>
      <c r="S326" s="792"/>
      <c r="W326" s="148"/>
      <c r="X326" s="149"/>
      <c r="Y326" s="149"/>
      <c r="Z326" s="150"/>
    </row>
    <row r="327" spans="1:26" s="87" customFormat="1" ht="24.95" customHeight="1">
      <c r="A327" s="94"/>
      <c r="B327" s="753">
        <v>3</v>
      </c>
      <c r="C327" s="756">
        <v>6</v>
      </c>
      <c r="D327" s="756">
        <v>25</v>
      </c>
      <c r="E327" s="756" t="s">
        <v>616</v>
      </c>
      <c r="F327" s="756" t="s">
        <v>672</v>
      </c>
      <c r="G327" s="759">
        <v>2107.88</v>
      </c>
      <c r="H327" s="762" t="s">
        <v>599</v>
      </c>
      <c r="I327" s="765">
        <v>0.5</v>
      </c>
      <c r="J327" s="146" t="s">
        <v>600</v>
      </c>
      <c r="K327" s="88">
        <v>721015</v>
      </c>
      <c r="L327" s="146" t="s">
        <v>600</v>
      </c>
      <c r="M327" s="88">
        <v>721511</v>
      </c>
      <c r="N327" s="771" t="s">
        <v>589</v>
      </c>
      <c r="O327" s="771" t="s">
        <v>590</v>
      </c>
      <c r="P327" s="774"/>
      <c r="Q327" s="777" t="s">
        <v>591</v>
      </c>
      <c r="R327" s="777" t="s">
        <v>595</v>
      </c>
      <c r="S327" s="790">
        <f>(IF(COUNTIF(J327:J329,"CUMPLE")+COUNTIF(L327:L329,"CUMPLE")&gt;=1,(G327*I327),0))*(IF(N327="PRESENTÓ CERTIFICADO",1,0))*(IF(O327="ACORDE A ITEM 5.2.1 (T.R.)",1,0) )*( IF(OR(Q327="SIN OBSERVACIÓN", Q327="REQUERIMIENTOS SUBSANADOS"),1,0))*(IF(OR(R327="NINGUNO", R327="CUMPLEN CON LO SOLICITADO"),1,0))</f>
        <v>1053.94</v>
      </c>
      <c r="W327" s="148"/>
      <c r="X327" s="149"/>
      <c r="Y327" s="149"/>
      <c r="Z327" s="150"/>
    </row>
    <row r="328" spans="1:26" s="87" customFormat="1" ht="24.95" customHeight="1">
      <c r="A328" s="94"/>
      <c r="B328" s="754"/>
      <c r="C328" s="757"/>
      <c r="D328" s="757"/>
      <c r="E328" s="757"/>
      <c r="F328" s="757"/>
      <c r="G328" s="760"/>
      <c r="H328" s="763"/>
      <c r="I328" s="766"/>
      <c r="J328" s="146" t="s">
        <v>588</v>
      </c>
      <c r="K328" s="88">
        <v>721211</v>
      </c>
      <c r="L328" s="146" t="s">
        <v>600</v>
      </c>
      <c r="M328" s="88">
        <v>831015</v>
      </c>
      <c r="N328" s="772"/>
      <c r="O328" s="772"/>
      <c r="P328" s="775"/>
      <c r="Q328" s="778"/>
      <c r="R328" s="778"/>
      <c r="S328" s="791"/>
      <c r="W328" s="148"/>
      <c r="X328" s="149"/>
      <c r="Y328" s="149"/>
      <c r="Z328" s="150"/>
    </row>
    <row r="329" spans="1:26" s="87" customFormat="1" ht="24.95" customHeight="1">
      <c r="A329" s="94"/>
      <c r="B329" s="755"/>
      <c r="C329" s="758"/>
      <c r="D329" s="758"/>
      <c r="E329" s="758"/>
      <c r="F329" s="758"/>
      <c r="G329" s="761"/>
      <c r="H329" s="764"/>
      <c r="I329" s="767"/>
      <c r="J329" s="146" t="s">
        <v>600</v>
      </c>
      <c r="K329" s="88">
        <v>721214</v>
      </c>
      <c r="L329" s="146" t="s">
        <v>588</v>
      </c>
      <c r="M329" s="88">
        <v>951219</v>
      </c>
      <c r="N329" s="773"/>
      <c r="O329" s="773"/>
      <c r="P329" s="776"/>
      <c r="Q329" s="779"/>
      <c r="R329" s="779"/>
      <c r="S329" s="792"/>
      <c r="W329" s="148"/>
      <c r="X329" s="149"/>
      <c r="Y329" s="149"/>
      <c r="Z329" s="150"/>
    </row>
    <row r="330" spans="1:26" s="87" customFormat="1" ht="24.95" customHeight="1">
      <c r="A330" s="94"/>
      <c r="B330" s="753">
        <v>4</v>
      </c>
      <c r="C330" s="793">
        <v>16</v>
      </c>
      <c r="D330" s="793">
        <v>50</v>
      </c>
      <c r="E330" s="793">
        <v>2</v>
      </c>
      <c r="F330" s="793" t="s">
        <v>673</v>
      </c>
      <c r="G330" s="796">
        <v>730.93</v>
      </c>
      <c r="H330" s="762" t="s">
        <v>141</v>
      </c>
      <c r="I330" s="768">
        <v>1</v>
      </c>
      <c r="J330" s="146" t="s">
        <v>588</v>
      </c>
      <c r="K330" s="95">
        <v>721015</v>
      </c>
      <c r="L330" s="146" t="s">
        <v>588</v>
      </c>
      <c r="M330" s="95">
        <v>721511</v>
      </c>
      <c r="N330" s="771" t="s">
        <v>589</v>
      </c>
      <c r="O330" s="771" t="s">
        <v>590</v>
      </c>
      <c r="P330" s="774"/>
      <c r="Q330" s="777" t="s">
        <v>591</v>
      </c>
      <c r="R330" s="777" t="s">
        <v>595</v>
      </c>
      <c r="S330" s="790">
        <f>(IF(COUNTIF(J330:J332,"CUMPLE")+COUNTIF(L330:L332,"CUMPLE")&gt;=1,(G330*I330),0))*(IF(N330="PRESENTÓ CERTIFICADO",1,0))*(IF(O330="ACORDE A ITEM 5.2.1 (T.R.)",1,0) )*( IF(OR(Q330="SIN OBSERVACIÓN", Q330="REQUERIMIENTOS SUBSANADOS"),1,0))*(IF(OR(R330="NINGUNO", R330="CUMPLEN CON LO SOLICITADO"),1,0))</f>
        <v>730.93</v>
      </c>
      <c r="W330" s="148"/>
      <c r="X330" s="149"/>
      <c r="Y330" s="149"/>
      <c r="Z330" s="150"/>
    </row>
    <row r="331" spans="1:26" s="87" customFormat="1" ht="24.95" customHeight="1">
      <c r="A331" s="94"/>
      <c r="B331" s="754"/>
      <c r="C331" s="794"/>
      <c r="D331" s="794"/>
      <c r="E331" s="794"/>
      <c r="F331" s="794"/>
      <c r="G331" s="797"/>
      <c r="H331" s="763"/>
      <c r="I331" s="769"/>
      <c r="J331" s="146" t="s">
        <v>600</v>
      </c>
      <c r="K331" s="95">
        <v>721211</v>
      </c>
      <c r="L331" s="146" t="s">
        <v>600</v>
      </c>
      <c r="M331" s="95">
        <v>831015</v>
      </c>
      <c r="N331" s="772"/>
      <c r="O331" s="772"/>
      <c r="P331" s="775"/>
      <c r="Q331" s="778"/>
      <c r="R331" s="778"/>
      <c r="S331" s="791"/>
      <c r="W331" s="148"/>
      <c r="X331" s="149"/>
      <c r="Y331" s="149"/>
      <c r="Z331" s="150"/>
    </row>
    <row r="332" spans="1:26" s="87" customFormat="1" ht="24.95" customHeight="1">
      <c r="A332" s="94"/>
      <c r="B332" s="755"/>
      <c r="C332" s="795"/>
      <c r="D332" s="795"/>
      <c r="E332" s="795"/>
      <c r="F332" s="795"/>
      <c r="G332" s="798"/>
      <c r="H332" s="764"/>
      <c r="I332" s="770"/>
      <c r="J332" s="146" t="s">
        <v>588</v>
      </c>
      <c r="K332" s="95">
        <v>721214</v>
      </c>
      <c r="L332" s="146" t="s">
        <v>600</v>
      </c>
      <c r="M332" s="95">
        <v>951219</v>
      </c>
      <c r="N332" s="773"/>
      <c r="O332" s="773"/>
      <c r="P332" s="776"/>
      <c r="Q332" s="779"/>
      <c r="R332" s="779"/>
      <c r="S332" s="792"/>
      <c r="W332" s="148"/>
      <c r="X332" s="149"/>
      <c r="Y332" s="149"/>
      <c r="Z332" s="150"/>
    </row>
    <row r="333" spans="1:26" s="87" customFormat="1" ht="24.95" customHeight="1">
      <c r="A333" s="94"/>
      <c r="B333" s="753">
        <v>5</v>
      </c>
      <c r="C333" s="756"/>
      <c r="D333" s="756"/>
      <c r="E333" s="756"/>
      <c r="F333" s="756"/>
      <c r="G333" s="759"/>
      <c r="H333" s="762"/>
      <c r="I333" s="765"/>
      <c r="J333" s="146"/>
      <c r="K333" s="88">
        <v>721015</v>
      </c>
      <c r="L333" s="146"/>
      <c r="M333" s="88">
        <v>721511</v>
      </c>
      <c r="N333" s="771"/>
      <c r="O333" s="771"/>
      <c r="P333" s="774"/>
      <c r="Q333" s="777"/>
      <c r="R333" s="777"/>
      <c r="S333" s="790">
        <f>(IF(COUNTIF(J333:J335,"CUMPLE")+COUNTIF(L333:L335,"CUMPLE")&gt;=1,(G333*I333),0))*(IF(N333="PRESENTÓ CERTIFICADO",1,0))*(IF(O333="ACORDE A ITEM 5.2.1 (T.R.)",1,0) )*( IF(OR(Q333="SIN OBSERVACIÓN", Q333="REQUERIMIENTOS SUBSANADOS"),1,0))*(IF(OR(R333="NINGUNO", R333="CUMPLEN CON LO SOLICITADO"),1,0))</f>
        <v>0</v>
      </c>
      <c r="W333" s="148"/>
      <c r="X333" s="149"/>
      <c r="Y333" s="149"/>
      <c r="Z333" s="150"/>
    </row>
    <row r="334" spans="1:26" s="87" customFormat="1" ht="24.95" customHeight="1">
      <c r="A334" s="94"/>
      <c r="B334" s="754"/>
      <c r="C334" s="757"/>
      <c r="D334" s="757"/>
      <c r="E334" s="757"/>
      <c r="F334" s="757"/>
      <c r="G334" s="760"/>
      <c r="H334" s="763"/>
      <c r="I334" s="766"/>
      <c r="J334" s="146"/>
      <c r="K334" s="88">
        <v>721211</v>
      </c>
      <c r="L334" s="146"/>
      <c r="M334" s="88">
        <v>831015</v>
      </c>
      <c r="N334" s="772"/>
      <c r="O334" s="772"/>
      <c r="P334" s="775"/>
      <c r="Q334" s="778"/>
      <c r="R334" s="778"/>
      <c r="S334" s="791"/>
    </row>
    <row r="335" spans="1:26" s="87" customFormat="1" ht="24.95" customHeight="1">
      <c r="A335" s="94"/>
      <c r="B335" s="755"/>
      <c r="C335" s="758"/>
      <c r="D335" s="758"/>
      <c r="E335" s="758"/>
      <c r="F335" s="758"/>
      <c r="G335" s="761"/>
      <c r="H335" s="764"/>
      <c r="I335" s="767"/>
      <c r="J335" s="146"/>
      <c r="K335" s="88">
        <v>721214</v>
      </c>
      <c r="L335" s="146"/>
      <c r="M335" s="88">
        <v>951219</v>
      </c>
      <c r="N335" s="773"/>
      <c r="O335" s="773"/>
      <c r="P335" s="776"/>
      <c r="Q335" s="779"/>
      <c r="R335" s="779"/>
      <c r="S335" s="792"/>
    </row>
    <row r="336" spans="1:26" s="84" customFormat="1" ht="24.95" customHeight="1">
      <c r="B336" s="780" t="str">
        <f>IF(S337=" "," ",IF(S337&gt;$C$6,"CUMPLE CON LA EXPERIENCIA REQUERIDA","NO CUMPLE CON LA EXPERIENCIA REQUERIDA"))</f>
        <v>CUMPLE CON LA EXPERIENCIA REQUERIDA</v>
      </c>
      <c r="C336" s="781"/>
      <c r="D336" s="781"/>
      <c r="E336" s="781"/>
      <c r="F336" s="781"/>
      <c r="G336" s="781"/>
      <c r="H336" s="781"/>
      <c r="I336" s="781"/>
      <c r="J336" s="781"/>
      <c r="K336" s="781"/>
      <c r="L336" s="781"/>
      <c r="M336" s="781"/>
      <c r="N336" s="781"/>
      <c r="O336" s="782"/>
      <c r="P336" s="786" t="s">
        <v>24</v>
      </c>
      <c r="Q336" s="787"/>
      <c r="R336" s="90"/>
      <c r="S336" s="89">
        <f>SUM(S321:S335)</f>
        <v>3083.66</v>
      </c>
      <c r="T336" s="788" t="str">
        <f>IF(S337=" "," ",IF(S337&gt;$C$6,"CUMPLE","NO CUMPLE"))</f>
        <v>CUMPLE</v>
      </c>
      <c r="W336" s="151"/>
      <c r="X336" s="151"/>
      <c r="Y336" s="151"/>
      <c r="Z336" s="151"/>
    </row>
    <row r="337" spans="2:20" s="87" customFormat="1" ht="24.95" customHeight="1">
      <c r="B337" s="783"/>
      <c r="C337" s="784"/>
      <c r="D337" s="784"/>
      <c r="E337" s="784"/>
      <c r="F337" s="784"/>
      <c r="G337" s="784"/>
      <c r="H337" s="784"/>
      <c r="I337" s="784"/>
      <c r="J337" s="784"/>
      <c r="K337" s="784"/>
      <c r="L337" s="784"/>
      <c r="M337" s="784"/>
      <c r="N337" s="784"/>
      <c r="O337" s="785"/>
      <c r="P337" s="786" t="s">
        <v>26</v>
      </c>
      <c r="Q337" s="787"/>
      <c r="R337" s="90"/>
      <c r="S337" s="89">
        <f>IFERROR((S336/$K$6)," ")</f>
        <v>14.614502369668246</v>
      </c>
      <c r="T337" s="789"/>
    </row>
    <row r="338" spans="2:20" s="87" customFormat="1" ht="15.75" customHeight="1"/>
  </sheetData>
  <sheetProtection password="F30D" sheet="1" objects="1" scenarios="1" selectLockedCells="1" selectUnlockedCells="1"/>
  <mergeCells count="1388">
    <mergeCell ref="W32:Y32"/>
    <mergeCell ref="W54:Y54"/>
    <mergeCell ref="W76:Y76"/>
    <mergeCell ref="W98:Y98"/>
    <mergeCell ref="W120:Y120"/>
    <mergeCell ref="W142:Y142"/>
    <mergeCell ref="W164:Y164"/>
    <mergeCell ref="W186:Y186"/>
    <mergeCell ref="W208:Y208"/>
    <mergeCell ref="W230:Y230"/>
    <mergeCell ref="W252:Y252"/>
    <mergeCell ref="W274:Y274"/>
    <mergeCell ref="W296:Y296"/>
    <mergeCell ref="W318:Y318"/>
    <mergeCell ref="B336:O337"/>
    <mergeCell ref="P336:Q336"/>
    <mergeCell ref="T336:T337"/>
    <mergeCell ref="P337:Q337"/>
    <mergeCell ref="O330:O332"/>
    <mergeCell ref="P330:P332"/>
    <mergeCell ref="Q330:Q332"/>
    <mergeCell ref="R330:R332"/>
    <mergeCell ref="S330:S332"/>
    <mergeCell ref="B333:B335"/>
    <mergeCell ref="C333:C335"/>
    <mergeCell ref="D333:D335"/>
    <mergeCell ref="E333:E335"/>
    <mergeCell ref="F333:F335"/>
    <mergeCell ref="G333:G335"/>
    <mergeCell ref="H333:H335"/>
    <mergeCell ref="I333:I335"/>
    <mergeCell ref="N333:N335"/>
    <mergeCell ref="O333:O335"/>
    <mergeCell ref="P333:P335"/>
    <mergeCell ref="Q333:Q335"/>
    <mergeCell ref="R333:R335"/>
    <mergeCell ref="S333:S335"/>
    <mergeCell ref="B330:B332"/>
    <mergeCell ref="C330:C332"/>
    <mergeCell ref="D330:D332"/>
    <mergeCell ref="E330:E332"/>
    <mergeCell ref="F330:F332"/>
    <mergeCell ref="G330:G332"/>
    <mergeCell ref="H330:H332"/>
    <mergeCell ref="I330:I332"/>
    <mergeCell ref="N330:N332"/>
    <mergeCell ref="O324:O326"/>
    <mergeCell ref="P324:P326"/>
    <mergeCell ref="Q324:Q326"/>
    <mergeCell ref="R324:R326"/>
    <mergeCell ref="S324:S326"/>
    <mergeCell ref="B327:B329"/>
    <mergeCell ref="C327:C329"/>
    <mergeCell ref="D327:D329"/>
    <mergeCell ref="E327:E329"/>
    <mergeCell ref="F327:F329"/>
    <mergeCell ref="G327:G329"/>
    <mergeCell ref="H327:H329"/>
    <mergeCell ref="I327:I329"/>
    <mergeCell ref="N327:N329"/>
    <mergeCell ref="O327:O329"/>
    <mergeCell ref="P327:P329"/>
    <mergeCell ref="Q327:Q329"/>
    <mergeCell ref="R327:R329"/>
    <mergeCell ref="S327:S329"/>
    <mergeCell ref="B324:B326"/>
    <mergeCell ref="C324:C326"/>
    <mergeCell ref="D324:D326"/>
    <mergeCell ref="E324:E326"/>
    <mergeCell ref="F324:F326"/>
    <mergeCell ref="G324:G326"/>
    <mergeCell ref="H324:H326"/>
    <mergeCell ref="I324:I326"/>
    <mergeCell ref="N324:N326"/>
    <mergeCell ref="S319:S320"/>
    <mergeCell ref="J320:M320"/>
    <mergeCell ref="B321:B323"/>
    <mergeCell ref="C321:C323"/>
    <mergeCell ref="D321:D323"/>
    <mergeCell ref="E321:E323"/>
    <mergeCell ref="F321:F323"/>
    <mergeCell ref="G321:G323"/>
    <mergeCell ref="H321:H323"/>
    <mergeCell ref="I321:I323"/>
    <mergeCell ref="N321:N323"/>
    <mergeCell ref="O321:O323"/>
    <mergeCell ref="P321:P323"/>
    <mergeCell ref="Q321:Q323"/>
    <mergeCell ref="R321:R323"/>
    <mergeCell ref="S321:S323"/>
    <mergeCell ref="C318:E318"/>
    <mergeCell ref="F318:O318"/>
    <mergeCell ref="P318:R318"/>
    <mergeCell ref="B319:B320"/>
    <mergeCell ref="C319:C320"/>
    <mergeCell ref="D319:D320"/>
    <mergeCell ref="E319:E320"/>
    <mergeCell ref="F319:F320"/>
    <mergeCell ref="G319:G320"/>
    <mergeCell ref="H319:H320"/>
    <mergeCell ref="I319:I320"/>
    <mergeCell ref="J319:M319"/>
    <mergeCell ref="N319:N320"/>
    <mergeCell ref="O319:O320"/>
    <mergeCell ref="R319:R320"/>
    <mergeCell ref="O311:O313"/>
    <mergeCell ref="P311:P313"/>
    <mergeCell ref="Q311:Q313"/>
    <mergeCell ref="R311:R313"/>
    <mergeCell ref="S311:S313"/>
    <mergeCell ref="B314:O315"/>
    <mergeCell ref="P314:Q314"/>
    <mergeCell ref="T314:T315"/>
    <mergeCell ref="P315:Q315"/>
    <mergeCell ref="B311:B313"/>
    <mergeCell ref="C311:C313"/>
    <mergeCell ref="D311:D313"/>
    <mergeCell ref="E311:E313"/>
    <mergeCell ref="F311:F313"/>
    <mergeCell ref="G311:G313"/>
    <mergeCell ref="H311:H313"/>
    <mergeCell ref="I311:I313"/>
    <mergeCell ref="N311:N313"/>
    <mergeCell ref="O305:O307"/>
    <mergeCell ref="P305:P307"/>
    <mergeCell ref="Q305:Q307"/>
    <mergeCell ref="R305:R307"/>
    <mergeCell ref="S305:S307"/>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B305:B307"/>
    <mergeCell ref="C305:C307"/>
    <mergeCell ref="D305:D307"/>
    <mergeCell ref="E305:E307"/>
    <mergeCell ref="F305:F307"/>
    <mergeCell ref="G305:G307"/>
    <mergeCell ref="H305:H307"/>
    <mergeCell ref="I305:I307"/>
    <mergeCell ref="N305:N307"/>
    <mergeCell ref="O299:O301"/>
    <mergeCell ref="P299:P301"/>
    <mergeCell ref="Q299:Q301"/>
    <mergeCell ref="R299:R301"/>
    <mergeCell ref="S299:S301"/>
    <mergeCell ref="B302:B304"/>
    <mergeCell ref="C302:C304"/>
    <mergeCell ref="D302:D304"/>
    <mergeCell ref="E302:E304"/>
    <mergeCell ref="F302:F304"/>
    <mergeCell ref="G302:G304"/>
    <mergeCell ref="H302:H304"/>
    <mergeCell ref="I302:I304"/>
    <mergeCell ref="N302:N304"/>
    <mergeCell ref="O302:O304"/>
    <mergeCell ref="P302:P304"/>
    <mergeCell ref="Q302:Q304"/>
    <mergeCell ref="R302:R304"/>
    <mergeCell ref="S302:S304"/>
    <mergeCell ref="B299:B301"/>
    <mergeCell ref="C299:C301"/>
    <mergeCell ref="D299:D301"/>
    <mergeCell ref="E299:E301"/>
    <mergeCell ref="F299:F301"/>
    <mergeCell ref="G299:G301"/>
    <mergeCell ref="H299:H301"/>
    <mergeCell ref="I299:I301"/>
    <mergeCell ref="N299:N301"/>
    <mergeCell ref="B292:O293"/>
    <mergeCell ref="P292:Q292"/>
    <mergeCell ref="T292:T293"/>
    <mergeCell ref="P293:Q293"/>
    <mergeCell ref="C296:E296"/>
    <mergeCell ref="F296:O296"/>
    <mergeCell ref="P296:R296"/>
    <mergeCell ref="B297:B298"/>
    <mergeCell ref="C297:C298"/>
    <mergeCell ref="D297:D298"/>
    <mergeCell ref="E297:E298"/>
    <mergeCell ref="F297:F298"/>
    <mergeCell ref="G297:G298"/>
    <mergeCell ref="H297:H298"/>
    <mergeCell ref="I297:I298"/>
    <mergeCell ref="J297:M297"/>
    <mergeCell ref="N297:N298"/>
    <mergeCell ref="O297:O298"/>
    <mergeCell ref="R297:R298"/>
    <mergeCell ref="S297:S298"/>
    <mergeCell ref="J298:M298"/>
    <mergeCell ref="O286:O288"/>
    <mergeCell ref="P286:P288"/>
    <mergeCell ref="Q286:Q288"/>
    <mergeCell ref="R286:R288"/>
    <mergeCell ref="S286:S288"/>
    <mergeCell ref="B289:B291"/>
    <mergeCell ref="C289:C291"/>
    <mergeCell ref="D289:D291"/>
    <mergeCell ref="E289:E291"/>
    <mergeCell ref="F289:F291"/>
    <mergeCell ref="G289:G291"/>
    <mergeCell ref="H289:H291"/>
    <mergeCell ref="I289:I291"/>
    <mergeCell ref="N289:N291"/>
    <mergeCell ref="O289:O291"/>
    <mergeCell ref="P289:P291"/>
    <mergeCell ref="Q289:Q291"/>
    <mergeCell ref="R289:R291"/>
    <mergeCell ref="S289:S291"/>
    <mergeCell ref="B286:B288"/>
    <mergeCell ref="C286:C288"/>
    <mergeCell ref="D286:D288"/>
    <mergeCell ref="E286:E288"/>
    <mergeCell ref="F286:F288"/>
    <mergeCell ref="G286:G288"/>
    <mergeCell ref="H286:H288"/>
    <mergeCell ref="I286:I288"/>
    <mergeCell ref="N286:N288"/>
    <mergeCell ref="O280:O282"/>
    <mergeCell ref="P280:P282"/>
    <mergeCell ref="Q280:Q282"/>
    <mergeCell ref="R280:R282"/>
    <mergeCell ref="S280:S282"/>
    <mergeCell ref="B283:B285"/>
    <mergeCell ref="C283:C285"/>
    <mergeCell ref="D283:D285"/>
    <mergeCell ref="E283:E285"/>
    <mergeCell ref="F283:F285"/>
    <mergeCell ref="G283:G285"/>
    <mergeCell ref="H283:H285"/>
    <mergeCell ref="I283:I285"/>
    <mergeCell ref="N283:N285"/>
    <mergeCell ref="O283:O285"/>
    <mergeCell ref="P283:P285"/>
    <mergeCell ref="Q283:Q285"/>
    <mergeCell ref="R283:R285"/>
    <mergeCell ref="S283:S285"/>
    <mergeCell ref="B280:B282"/>
    <mergeCell ref="C280:C282"/>
    <mergeCell ref="D280:D282"/>
    <mergeCell ref="E280:E282"/>
    <mergeCell ref="F280:F282"/>
    <mergeCell ref="G280:G282"/>
    <mergeCell ref="H280:H282"/>
    <mergeCell ref="I280:I282"/>
    <mergeCell ref="N280:N282"/>
    <mergeCell ref="S275:S276"/>
    <mergeCell ref="J276:M276"/>
    <mergeCell ref="B277:B279"/>
    <mergeCell ref="C277:C279"/>
    <mergeCell ref="D277:D279"/>
    <mergeCell ref="E277:E279"/>
    <mergeCell ref="F277:F279"/>
    <mergeCell ref="G277:G279"/>
    <mergeCell ref="H277:H279"/>
    <mergeCell ref="I277:I279"/>
    <mergeCell ref="N277:N279"/>
    <mergeCell ref="O277:O279"/>
    <mergeCell ref="P277:P279"/>
    <mergeCell ref="Q277:Q279"/>
    <mergeCell ref="R277:R279"/>
    <mergeCell ref="S277:S279"/>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R275:R276"/>
    <mergeCell ref="O267:O269"/>
    <mergeCell ref="P267:P269"/>
    <mergeCell ref="Q267:Q269"/>
    <mergeCell ref="R267:R269"/>
    <mergeCell ref="S267:S269"/>
    <mergeCell ref="B270:O271"/>
    <mergeCell ref="P270:Q270"/>
    <mergeCell ref="T270:T271"/>
    <mergeCell ref="P271:Q271"/>
    <mergeCell ref="B267:B269"/>
    <mergeCell ref="C267:C269"/>
    <mergeCell ref="D267:D269"/>
    <mergeCell ref="E267:E269"/>
    <mergeCell ref="F267:F269"/>
    <mergeCell ref="G267:G269"/>
    <mergeCell ref="H267:H269"/>
    <mergeCell ref="I267:I269"/>
    <mergeCell ref="N267:N269"/>
    <mergeCell ref="O261:O263"/>
    <mergeCell ref="P261:P263"/>
    <mergeCell ref="Q261:Q263"/>
    <mergeCell ref="R261:R263"/>
    <mergeCell ref="S261:S263"/>
    <mergeCell ref="B264:B266"/>
    <mergeCell ref="C264:C266"/>
    <mergeCell ref="D264:D266"/>
    <mergeCell ref="E264:E266"/>
    <mergeCell ref="F264:F266"/>
    <mergeCell ref="G264:G266"/>
    <mergeCell ref="H264:H266"/>
    <mergeCell ref="I264:I266"/>
    <mergeCell ref="N264:N266"/>
    <mergeCell ref="O264:O266"/>
    <mergeCell ref="P264:P266"/>
    <mergeCell ref="Q264:Q266"/>
    <mergeCell ref="R264:R266"/>
    <mergeCell ref="S264:S266"/>
    <mergeCell ref="B261:B263"/>
    <mergeCell ref="C261:C263"/>
    <mergeCell ref="D261:D263"/>
    <mergeCell ref="E261:E263"/>
    <mergeCell ref="F261:F263"/>
    <mergeCell ref="G261:G263"/>
    <mergeCell ref="H261:H263"/>
    <mergeCell ref="I261:I263"/>
    <mergeCell ref="N261:N263"/>
    <mergeCell ref="O255:O257"/>
    <mergeCell ref="P255:P257"/>
    <mergeCell ref="Q255:Q257"/>
    <mergeCell ref="R255:R257"/>
    <mergeCell ref="S255:S257"/>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B255:B257"/>
    <mergeCell ref="C255:C257"/>
    <mergeCell ref="D255:D257"/>
    <mergeCell ref="E255:E257"/>
    <mergeCell ref="F255:F257"/>
    <mergeCell ref="G255:G257"/>
    <mergeCell ref="H255:H257"/>
    <mergeCell ref="I255:I257"/>
    <mergeCell ref="N255:N257"/>
    <mergeCell ref="B248:O249"/>
    <mergeCell ref="P248:Q248"/>
    <mergeCell ref="T248:T249"/>
    <mergeCell ref="P249:Q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R253:R254"/>
    <mergeCell ref="S253:S254"/>
    <mergeCell ref="J254:M254"/>
    <mergeCell ref="O242:O244"/>
    <mergeCell ref="P242:P244"/>
    <mergeCell ref="Q242:Q244"/>
    <mergeCell ref="R242:R244"/>
    <mergeCell ref="S242:S244"/>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B242:B244"/>
    <mergeCell ref="C242:C244"/>
    <mergeCell ref="D242:D244"/>
    <mergeCell ref="E242:E244"/>
    <mergeCell ref="F242:F244"/>
    <mergeCell ref="G242:G244"/>
    <mergeCell ref="H242:H244"/>
    <mergeCell ref="I242:I244"/>
    <mergeCell ref="N242:N244"/>
    <mergeCell ref="O236:O238"/>
    <mergeCell ref="P236:P238"/>
    <mergeCell ref="Q236:Q238"/>
    <mergeCell ref="R236:R238"/>
    <mergeCell ref="S236:S238"/>
    <mergeCell ref="B239:B241"/>
    <mergeCell ref="C239:C241"/>
    <mergeCell ref="D239:D241"/>
    <mergeCell ref="E239:E241"/>
    <mergeCell ref="F239:F241"/>
    <mergeCell ref="G239:G241"/>
    <mergeCell ref="H239:H241"/>
    <mergeCell ref="I239:I241"/>
    <mergeCell ref="N239:N241"/>
    <mergeCell ref="O239:O241"/>
    <mergeCell ref="P239:P241"/>
    <mergeCell ref="Q239:Q241"/>
    <mergeCell ref="R239:R241"/>
    <mergeCell ref="S239:S241"/>
    <mergeCell ref="B236:B238"/>
    <mergeCell ref="C236:C238"/>
    <mergeCell ref="D236:D238"/>
    <mergeCell ref="E236:E238"/>
    <mergeCell ref="F236:F238"/>
    <mergeCell ref="G236:G238"/>
    <mergeCell ref="H236:H238"/>
    <mergeCell ref="I236:I238"/>
    <mergeCell ref="N236:N238"/>
    <mergeCell ref="S231:S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C230:E230"/>
    <mergeCell ref="F230:O230"/>
    <mergeCell ref="P230:R230"/>
    <mergeCell ref="B231:B232"/>
    <mergeCell ref="C231:C232"/>
    <mergeCell ref="D231:D232"/>
    <mergeCell ref="E231:E232"/>
    <mergeCell ref="F231:F232"/>
    <mergeCell ref="G231:G232"/>
    <mergeCell ref="H231:H232"/>
    <mergeCell ref="I231:I232"/>
    <mergeCell ref="J231:M231"/>
    <mergeCell ref="N231:N232"/>
    <mergeCell ref="O231:O232"/>
    <mergeCell ref="R231:R232"/>
    <mergeCell ref="O223:O225"/>
    <mergeCell ref="P223:P225"/>
    <mergeCell ref="Q223:Q225"/>
    <mergeCell ref="R223:R225"/>
    <mergeCell ref="S223:S225"/>
    <mergeCell ref="B226:O227"/>
    <mergeCell ref="P226:Q226"/>
    <mergeCell ref="T226:T227"/>
    <mergeCell ref="P227:Q227"/>
    <mergeCell ref="B223:B225"/>
    <mergeCell ref="C223:C225"/>
    <mergeCell ref="D223:D225"/>
    <mergeCell ref="E223:E225"/>
    <mergeCell ref="F223:F225"/>
    <mergeCell ref="G223:G225"/>
    <mergeCell ref="H223:H225"/>
    <mergeCell ref="I223:I225"/>
    <mergeCell ref="N223:N225"/>
    <mergeCell ref="O217:O219"/>
    <mergeCell ref="P217:P219"/>
    <mergeCell ref="Q217:Q219"/>
    <mergeCell ref="R217:R219"/>
    <mergeCell ref="S217:S219"/>
    <mergeCell ref="B220:B222"/>
    <mergeCell ref="C220:C222"/>
    <mergeCell ref="D220:D222"/>
    <mergeCell ref="E220:E222"/>
    <mergeCell ref="F220:F222"/>
    <mergeCell ref="G220:G222"/>
    <mergeCell ref="H220:H222"/>
    <mergeCell ref="I220:I222"/>
    <mergeCell ref="N220:N222"/>
    <mergeCell ref="O220:O222"/>
    <mergeCell ref="P220:P222"/>
    <mergeCell ref="Q220:Q222"/>
    <mergeCell ref="R220:R222"/>
    <mergeCell ref="S220:S222"/>
    <mergeCell ref="B217:B219"/>
    <mergeCell ref="C217:C219"/>
    <mergeCell ref="D217:D219"/>
    <mergeCell ref="E217:E219"/>
    <mergeCell ref="F217:F219"/>
    <mergeCell ref="G217:G219"/>
    <mergeCell ref="H217:H219"/>
    <mergeCell ref="I217:I219"/>
    <mergeCell ref="N217:N219"/>
    <mergeCell ref="O211:O213"/>
    <mergeCell ref="P211:P213"/>
    <mergeCell ref="Q211:Q213"/>
    <mergeCell ref="R211:R213"/>
    <mergeCell ref="S211:S213"/>
    <mergeCell ref="B214:B216"/>
    <mergeCell ref="C214:C216"/>
    <mergeCell ref="D214:D216"/>
    <mergeCell ref="E214:E216"/>
    <mergeCell ref="F214:F216"/>
    <mergeCell ref="G214:G216"/>
    <mergeCell ref="H214:H216"/>
    <mergeCell ref="I214:I216"/>
    <mergeCell ref="N214:N216"/>
    <mergeCell ref="O214:O216"/>
    <mergeCell ref="P214:P216"/>
    <mergeCell ref="Q214:Q216"/>
    <mergeCell ref="R214:R216"/>
    <mergeCell ref="S214:S216"/>
    <mergeCell ref="B211:B213"/>
    <mergeCell ref="C211:C213"/>
    <mergeCell ref="D211:D213"/>
    <mergeCell ref="E211:E213"/>
    <mergeCell ref="F211:F213"/>
    <mergeCell ref="G211:G213"/>
    <mergeCell ref="H211:H213"/>
    <mergeCell ref="I211:I213"/>
    <mergeCell ref="N211:N213"/>
    <mergeCell ref="B204:O205"/>
    <mergeCell ref="P204:Q204"/>
    <mergeCell ref="T204:T205"/>
    <mergeCell ref="P205:Q205"/>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R209:R210"/>
    <mergeCell ref="S209:S210"/>
    <mergeCell ref="J210:M210"/>
    <mergeCell ref="O198:O200"/>
    <mergeCell ref="P198:P200"/>
    <mergeCell ref="Q198:Q200"/>
    <mergeCell ref="R198:R200"/>
    <mergeCell ref="S198:S200"/>
    <mergeCell ref="B201:B203"/>
    <mergeCell ref="C201:C203"/>
    <mergeCell ref="D201:D203"/>
    <mergeCell ref="E201:E203"/>
    <mergeCell ref="F201:F203"/>
    <mergeCell ref="G201:G203"/>
    <mergeCell ref="H201:H203"/>
    <mergeCell ref="I201:I203"/>
    <mergeCell ref="N201:N203"/>
    <mergeCell ref="O201:O203"/>
    <mergeCell ref="P201:P203"/>
    <mergeCell ref="Q201:Q203"/>
    <mergeCell ref="R201:R203"/>
    <mergeCell ref="S201:S203"/>
    <mergeCell ref="B198:B200"/>
    <mergeCell ref="C198:C200"/>
    <mergeCell ref="D198:D200"/>
    <mergeCell ref="E198:E200"/>
    <mergeCell ref="F198:F200"/>
    <mergeCell ref="G198:G200"/>
    <mergeCell ref="H198:H200"/>
    <mergeCell ref="I198:I200"/>
    <mergeCell ref="N198:N200"/>
    <mergeCell ref="O192:O194"/>
    <mergeCell ref="P192:P194"/>
    <mergeCell ref="Q192:Q194"/>
    <mergeCell ref="R192:R194"/>
    <mergeCell ref="S192:S194"/>
    <mergeCell ref="B195:B197"/>
    <mergeCell ref="C195:C197"/>
    <mergeCell ref="D195:D197"/>
    <mergeCell ref="E195:E197"/>
    <mergeCell ref="F195:F197"/>
    <mergeCell ref="G195:G197"/>
    <mergeCell ref="H195:H197"/>
    <mergeCell ref="I195:I197"/>
    <mergeCell ref="N195:N197"/>
    <mergeCell ref="O195:O197"/>
    <mergeCell ref="P195:P197"/>
    <mergeCell ref="Q195:Q197"/>
    <mergeCell ref="R195:R197"/>
    <mergeCell ref="S195:S197"/>
    <mergeCell ref="B192:B194"/>
    <mergeCell ref="C192:C194"/>
    <mergeCell ref="D192:D194"/>
    <mergeCell ref="E192:E194"/>
    <mergeCell ref="F192:F194"/>
    <mergeCell ref="G192:G194"/>
    <mergeCell ref="H192:H194"/>
    <mergeCell ref="I192:I194"/>
    <mergeCell ref="N192:N194"/>
    <mergeCell ref="S187:S188"/>
    <mergeCell ref="J188:M188"/>
    <mergeCell ref="B189:B191"/>
    <mergeCell ref="C189:C191"/>
    <mergeCell ref="D189:D191"/>
    <mergeCell ref="E189:E191"/>
    <mergeCell ref="F189:F191"/>
    <mergeCell ref="G189:G191"/>
    <mergeCell ref="H189:H191"/>
    <mergeCell ref="I189:I191"/>
    <mergeCell ref="N189:N191"/>
    <mergeCell ref="O189:O191"/>
    <mergeCell ref="P189:P191"/>
    <mergeCell ref="Q189:Q191"/>
    <mergeCell ref="R189:R191"/>
    <mergeCell ref="S189:S191"/>
    <mergeCell ref="C186:E186"/>
    <mergeCell ref="F186:O186"/>
    <mergeCell ref="P186:R186"/>
    <mergeCell ref="B187:B188"/>
    <mergeCell ref="C187:C188"/>
    <mergeCell ref="D187:D188"/>
    <mergeCell ref="E187:E188"/>
    <mergeCell ref="F187:F188"/>
    <mergeCell ref="G187:G188"/>
    <mergeCell ref="H187:H188"/>
    <mergeCell ref="I187:I188"/>
    <mergeCell ref="J187:M187"/>
    <mergeCell ref="N187:N188"/>
    <mergeCell ref="O187:O188"/>
    <mergeCell ref="R187:R188"/>
    <mergeCell ref="O179:O181"/>
    <mergeCell ref="P179:P181"/>
    <mergeCell ref="Q179:Q181"/>
    <mergeCell ref="R179:R181"/>
    <mergeCell ref="S179:S181"/>
    <mergeCell ref="B182:O183"/>
    <mergeCell ref="P182:Q182"/>
    <mergeCell ref="T182:T183"/>
    <mergeCell ref="P183:Q183"/>
    <mergeCell ref="B179:B181"/>
    <mergeCell ref="C179:C181"/>
    <mergeCell ref="D179:D181"/>
    <mergeCell ref="E179:E181"/>
    <mergeCell ref="F179:F181"/>
    <mergeCell ref="G179:G181"/>
    <mergeCell ref="H179:H181"/>
    <mergeCell ref="I179:I181"/>
    <mergeCell ref="N179:N181"/>
    <mergeCell ref="O173:O175"/>
    <mergeCell ref="P173:P175"/>
    <mergeCell ref="Q173:Q175"/>
    <mergeCell ref="R173:R175"/>
    <mergeCell ref="S173:S175"/>
    <mergeCell ref="B176:B178"/>
    <mergeCell ref="C176:C178"/>
    <mergeCell ref="D176:D178"/>
    <mergeCell ref="E176:E178"/>
    <mergeCell ref="F176:F178"/>
    <mergeCell ref="G176:G178"/>
    <mergeCell ref="H176:H178"/>
    <mergeCell ref="I176:I178"/>
    <mergeCell ref="N176:N178"/>
    <mergeCell ref="O176:O178"/>
    <mergeCell ref="P176:P178"/>
    <mergeCell ref="Q176:Q178"/>
    <mergeCell ref="R176:R178"/>
    <mergeCell ref="S176:S178"/>
    <mergeCell ref="B173:B175"/>
    <mergeCell ref="C173:C175"/>
    <mergeCell ref="D173:D175"/>
    <mergeCell ref="E173:E175"/>
    <mergeCell ref="F173:F175"/>
    <mergeCell ref="G173:G175"/>
    <mergeCell ref="H173:H175"/>
    <mergeCell ref="I173:I175"/>
    <mergeCell ref="N173:N175"/>
    <mergeCell ref="O167:O169"/>
    <mergeCell ref="P167:P169"/>
    <mergeCell ref="Q167:Q169"/>
    <mergeCell ref="R167:R169"/>
    <mergeCell ref="S167:S169"/>
    <mergeCell ref="B170:B172"/>
    <mergeCell ref="C170:C172"/>
    <mergeCell ref="D170:D172"/>
    <mergeCell ref="E170:E172"/>
    <mergeCell ref="F170:F172"/>
    <mergeCell ref="G170:G172"/>
    <mergeCell ref="H170:H172"/>
    <mergeCell ref="I170:I172"/>
    <mergeCell ref="N170:N172"/>
    <mergeCell ref="O170:O172"/>
    <mergeCell ref="P170:P172"/>
    <mergeCell ref="Q170:Q172"/>
    <mergeCell ref="R170:R172"/>
    <mergeCell ref="S170:S172"/>
    <mergeCell ref="B167:B169"/>
    <mergeCell ref="C167:C169"/>
    <mergeCell ref="D167:D169"/>
    <mergeCell ref="E167:E169"/>
    <mergeCell ref="F167:F169"/>
    <mergeCell ref="G167:G169"/>
    <mergeCell ref="H167:H169"/>
    <mergeCell ref="I167:I169"/>
    <mergeCell ref="N167:N169"/>
    <mergeCell ref="B160:O161"/>
    <mergeCell ref="P160:Q160"/>
    <mergeCell ref="T160:T161"/>
    <mergeCell ref="P161:Q161"/>
    <mergeCell ref="C164:E164"/>
    <mergeCell ref="F164:O164"/>
    <mergeCell ref="P164:R164"/>
    <mergeCell ref="B165:B166"/>
    <mergeCell ref="C165:C166"/>
    <mergeCell ref="D165:D166"/>
    <mergeCell ref="E165:E166"/>
    <mergeCell ref="F165:F166"/>
    <mergeCell ref="G165:G166"/>
    <mergeCell ref="H165:H166"/>
    <mergeCell ref="I165:I166"/>
    <mergeCell ref="J165:M165"/>
    <mergeCell ref="N165:N166"/>
    <mergeCell ref="O165:O166"/>
    <mergeCell ref="R165:R166"/>
    <mergeCell ref="S165:S166"/>
    <mergeCell ref="J166:M166"/>
    <mergeCell ref="O154:O156"/>
    <mergeCell ref="P154:P156"/>
    <mergeCell ref="Q154:Q156"/>
    <mergeCell ref="R154:R156"/>
    <mergeCell ref="S154:S156"/>
    <mergeCell ref="B157:B159"/>
    <mergeCell ref="C157:C159"/>
    <mergeCell ref="D157:D159"/>
    <mergeCell ref="E157:E159"/>
    <mergeCell ref="F157:F159"/>
    <mergeCell ref="G157:G159"/>
    <mergeCell ref="H157:H159"/>
    <mergeCell ref="I157:I159"/>
    <mergeCell ref="N157:N159"/>
    <mergeCell ref="O157:O159"/>
    <mergeCell ref="P157:P159"/>
    <mergeCell ref="Q157:Q159"/>
    <mergeCell ref="R157:R159"/>
    <mergeCell ref="S157:S159"/>
    <mergeCell ref="B154:B156"/>
    <mergeCell ref="C154:C156"/>
    <mergeCell ref="D154:D156"/>
    <mergeCell ref="E154:E156"/>
    <mergeCell ref="F154:F156"/>
    <mergeCell ref="G154:G156"/>
    <mergeCell ref="H154:H156"/>
    <mergeCell ref="I154:I156"/>
    <mergeCell ref="N154:N156"/>
    <mergeCell ref="O148:O150"/>
    <mergeCell ref="P148:P150"/>
    <mergeCell ref="Q148:Q150"/>
    <mergeCell ref="R148:R150"/>
    <mergeCell ref="S148:S150"/>
    <mergeCell ref="B151:B153"/>
    <mergeCell ref="C151:C153"/>
    <mergeCell ref="D151:D153"/>
    <mergeCell ref="E151:E153"/>
    <mergeCell ref="F151:F153"/>
    <mergeCell ref="G151:G153"/>
    <mergeCell ref="H151:H153"/>
    <mergeCell ref="I151:I153"/>
    <mergeCell ref="N151:N153"/>
    <mergeCell ref="O151:O153"/>
    <mergeCell ref="P151:P153"/>
    <mergeCell ref="Q151:Q153"/>
    <mergeCell ref="R151:R153"/>
    <mergeCell ref="S151:S153"/>
    <mergeCell ref="B148:B150"/>
    <mergeCell ref="C148:C150"/>
    <mergeCell ref="D148:D150"/>
    <mergeCell ref="E148:E150"/>
    <mergeCell ref="F148:F150"/>
    <mergeCell ref="G148:G150"/>
    <mergeCell ref="H148:H150"/>
    <mergeCell ref="I148:I150"/>
    <mergeCell ref="N148:N150"/>
    <mergeCell ref="S143:S144"/>
    <mergeCell ref="J144:M144"/>
    <mergeCell ref="B145:B147"/>
    <mergeCell ref="C145:C147"/>
    <mergeCell ref="D145:D147"/>
    <mergeCell ref="E145:E147"/>
    <mergeCell ref="F145:F147"/>
    <mergeCell ref="G145:G147"/>
    <mergeCell ref="H145:H147"/>
    <mergeCell ref="I145:I147"/>
    <mergeCell ref="N145:N147"/>
    <mergeCell ref="O145:O147"/>
    <mergeCell ref="P145:P147"/>
    <mergeCell ref="Q145:Q147"/>
    <mergeCell ref="R145:R147"/>
    <mergeCell ref="S145:S147"/>
    <mergeCell ref="C142:E142"/>
    <mergeCell ref="F142:O142"/>
    <mergeCell ref="P142:R142"/>
    <mergeCell ref="B143:B144"/>
    <mergeCell ref="C143:C144"/>
    <mergeCell ref="D143:D144"/>
    <mergeCell ref="E143:E144"/>
    <mergeCell ref="F143:F144"/>
    <mergeCell ref="G143:G144"/>
    <mergeCell ref="H143:H144"/>
    <mergeCell ref="I143:I144"/>
    <mergeCell ref="J143:M143"/>
    <mergeCell ref="N143:N144"/>
    <mergeCell ref="O143:O144"/>
    <mergeCell ref="R143:R144"/>
    <mergeCell ref="O135:O137"/>
    <mergeCell ref="P135:P137"/>
    <mergeCell ref="Q135:Q137"/>
    <mergeCell ref="R135:R137"/>
    <mergeCell ref="S135:S137"/>
    <mergeCell ref="B138:O139"/>
    <mergeCell ref="P138:Q138"/>
    <mergeCell ref="T138:T139"/>
    <mergeCell ref="P139:Q139"/>
    <mergeCell ref="B135:B137"/>
    <mergeCell ref="C135:C137"/>
    <mergeCell ref="D135:D137"/>
    <mergeCell ref="E135:E137"/>
    <mergeCell ref="F135:F137"/>
    <mergeCell ref="G135:G137"/>
    <mergeCell ref="H135:H137"/>
    <mergeCell ref="I135:I137"/>
    <mergeCell ref="N135:N137"/>
    <mergeCell ref="O129:O131"/>
    <mergeCell ref="P129:P131"/>
    <mergeCell ref="Q129:Q131"/>
    <mergeCell ref="R129:R131"/>
    <mergeCell ref="S129:S131"/>
    <mergeCell ref="B132:B134"/>
    <mergeCell ref="C132:C134"/>
    <mergeCell ref="D132:D134"/>
    <mergeCell ref="E132:E134"/>
    <mergeCell ref="F132:F134"/>
    <mergeCell ref="G132:G134"/>
    <mergeCell ref="H132:H134"/>
    <mergeCell ref="I132:I134"/>
    <mergeCell ref="N132:N134"/>
    <mergeCell ref="O132:O134"/>
    <mergeCell ref="P132:P134"/>
    <mergeCell ref="Q132:Q134"/>
    <mergeCell ref="R132:R134"/>
    <mergeCell ref="S132:S134"/>
    <mergeCell ref="B129:B131"/>
    <mergeCell ref="C129:C131"/>
    <mergeCell ref="D129:D131"/>
    <mergeCell ref="E129:E131"/>
    <mergeCell ref="F129:F131"/>
    <mergeCell ref="G129:G131"/>
    <mergeCell ref="H129:H131"/>
    <mergeCell ref="I129:I131"/>
    <mergeCell ref="N129:N131"/>
    <mergeCell ref="O123:O125"/>
    <mergeCell ref="P123:P125"/>
    <mergeCell ref="Q123:Q125"/>
    <mergeCell ref="R123:R125"/>
    <mergeCell ref="S123:S125"/>
    <mergeCell ref="B126:B128"/>
    <mergeCell ref="C126:C128"/>
    <mergeCell ref="D126:D128"/>
    <mergeCell ref="E126:E128"/>
    <mergeCell ref="F126:F128"/>
    <mergeCell ref="G126:G128"/>
    <mergeCell ref="H126:H128"/>
    <mergeCell ref="I126:I128"/>
    <mergeCell ref="N126:N128"/>
    <mergeCell ref="O126:O128"/>
    <mergeCell ref="P126:P128"/>
    <mergeCell ref="Q126:Q128"/>
    <mergeCell ref="R126:R128"/>
    <mergeCell ref="S126:S128"/>
    <mergeCell ref="B123:B125"/>
    <mergeCell ref="C123:C125"/>
    <mergeCell ref="D123:D125"/>
    <mergeCell ref="E123:E125"/>
    <mergeCell ref="F123:F125"/>
    <mergeCell ref="G123:G125"/>
    <mergeCell ref="H123:H125"/>
    <mergeCell ref="I123:I125"/>
    <mergeCell ref="N123:N125"/>
    <mergeCell ref="B116:O117"/>
    <mergeCell ref="P116:Q116"/>
    <mergeCell ref="T116:T117"/>
    <mergeCell ref="P117:Q117"/>
    <mergeCell ref="C120:E120"/>
    <mergeCell ref="F120:O120"/>
    <mergeCell ref="P120:R120"/>
    <mergeCell ref="B121:B122"/>
    <mergeCell ref="C121:C122"/>
    <mergeCell ref="D121:D122"/>
    <mergeCell ref="E121:E122"/>
    <mergeCell ref="F121:F122"/>
    <mergeCell ref="G121:G122"/>
    <mergeCell ref="H121:H122"/>
    <mergeCell ref="I121:I122"/>
    <mergeCell ref="J121:M121"/>
    <mergeCell ref="N121:N122"/>
    <mergeCell ref="O121:O122"/>
    <mergeCell ref="R121:R122"/>
    <mergeCell ref="S121:S122"/>
    <mergeCell ref="J122:M122"/>
    <mergeCell ref="O110:O112"/>
    <mergeCell ref="P110:P112"/>
    <mergeCell ref="Q110:Q112"/>
    <mergeCell ref="R110:R112"/>
    <mergeCell ref="S110:S112"/>
    <mergeCell ref="B113:B115"/>
    <mergeCell ref="C113:C115"/>
    <mergeCell ref="D113:D115"/>
    <mergeCell ref="E113:E115"/>
    <mergeCell ref="F113:F115"/>
    <mergeCell ref="G113:G115"/>
    <mergeCell ref="H113:H115"/>
    <mergeCell ref="I113:I115"/>
    <mergeCell ref="N113:N115"/>
    <mergeCell ref="O113:O115"/>
    <mergeCell ref="P113:P115"/>
    <mergeCell ref="Q113:Q115"/>
    <mergeCell ref="R113:R115"/>
    <mergeCell ref="S113:S115"/>
    <mergeCell ref="B110:B112"/>
    <mergeCell ref="C110:C112"/>
    <mergeCell ref="D110:D112"/>
    <mergeCell ref="E110:E112"/>
    <mergeCell ref="F110:F112"/>
    <mergeCell ref="G110:G112"/>
    <mergeCell ref="H110:H112"/>
    <mergeCell ref="I110:I112"/>
    <mergeCell ref="N110:N112"/>
    <mergeCell ref="O104:O106"/>
    <mergeCell ref="P104:P106"/>
    <mergeCell ref="Q104:Q106"/>
    <mergeCell ref="R104:R106"/>
    <mergeCell ref="S104:S106"/>
    <mergeCell ref="B107:B109"/>
    <mergeCell ref="C107:C109"/>
    <mergeCell ref="D107:D109"/>
    <mergeCell ref="E107:E109"/>
    <mergeCell ref="F107:F109"/>
    <mergeCell ref="G107:G109"/>
    <mergeCell ref="H107:H109"/>
    <mergeCell ref="I107:I109"/>
    <mergeCell ref="N107:N109"/>
    <mergeCell ref="O107:O109"/>
    <mergeCell ref="P107:P109"/>
    <mergeCell ref="Q107:Q109"/>
    <mergeCell ref="R107:R109"/>
    <mergeCell ref="S107:S109"/>
    <mergeCell ref="B104:B106"/>
    <mergeCell ref="C104:C106"/>
    <mergeCell ref="D104:D106"/>
    <mergeCell ref="E104:E106"/>
    <mergeCell ref="F104:F106"/>
    <mergeCell ref="G104:G106"/>
    <mergeCell ref="H104:H106"/>
    <mergeCell ref="I104:I106"/>
    <mergeCell ref="N104:N106"/>
    <mergeCell ref="S99:S100"/>
    <mergeCell ref="J100:M100"/>
    <mergeCell ref="B101:B103"/>
    <mergeCell ref="C101:C103"/>
    <mergeCell ref="D101:D103"/>
    <mergeCell ref="E101:E103"/>
    <mergeCell ref="F101:F103"/>
    <mergeCell ref="G101:G103"/>
    <mergeCell ref="H101:H103"/>
    <mergeCell ref="I101:I103"/>
    <mergeCell ref="N101:N103"/>
    <mergeCell ref="O101:O103"/>
    <mergeCell ref="P101:P103"/>
    <mergeCell ref="Q101:Q103"/>
    <mergeCell ref="R101:R103"/>
    <mergeCell ref="S101:S103"/>
    <mergeCell ref="C98:E98"/>
    <mergeCell ref="F98:O98"/>
    <mergeCell ref="P98:R98"/>
    <mergeCell ref="B99:B100"/>
    <mergeCell ref="C99:C100"/>
    <mergeCell ref="D99:D100"/>
    <mergeCell ref="E99:E100"/>
    <mergeCell ref="F99:F100"/>
    <mergeCell ref="G99:G100"/>
    <mergeCell ref="H99:H100"/>
    <mergeCell ref="I99:I100"/>
    <mergeCell ref="J99:M99"/>
    <mergeCell ref="N99:N100"/>
    <mergeCell ref="O99:O100"/>
    <mergeCell ref="R99:R100"/>
    <mergeCell ref="O91:O93"/>
    <mergeCell ref="P91:P93"/>
    <mergeCell ref="Q91:Q93"/>
    <mergeCell ref="R91:R93"/>
    <mergeCell ref="S91:S93"/>
    <mergeCell ref="B94:O95"/>
    <mergeCell ref="P94:Q94"/>
    <mergeCell ref="T94:T95"/>
    <mergeCell ref="P95:Q95"/>
    <mergeCell ref="B91:B93"/>
    <mergeCell ref="C91:C93"/>
    <mergeCell ref="D91:D93"/>
    <mergeCell ref="E91:E93"/>
    <mergeCell ref="F91:F93"/>
    <mergeCell ref="G91:G93"/>
    <mergeCell ref="H91:H93"/>
    <mergeCell ref="I91:I93"/>
    <mergeCell ref="N91:N93"/>
    <mergeCell ref="O85:O87"/>
    <mergeCell ref="P85:P87"/>
    <mergeCell ref="Q85:Q87"/>
    <mergeCell ref="R85:R87"/>
    <mergeCell ref="S85:S87"/>
    <mergeCell ref="B88:B90"/>
    <mergeCell ref="C88:C90"/>
    <mergeCell ref="D88:D90"/>
    <mergeCell ref="E88:E90"/>
    <mergeCell ref="F88:F90"/>
    <mergeCell ref="G88:G90"/>
    <mergeCell ref="H88:H90"/>
    <mergeCell ref="I88:I90"/>
    <mergeCell ref="N88:N90"/>
    <mergeCell ref="O88:O90"/>
    <mergeCell ref="P88:P90"/>
    <mergeCell ref="Q88:Q90"/>
    <mergeCell ref="R88:R90"/>
    <mergeCell ref="S88:S90"/>
    <mergeCell ref="B85:B87"/>
    <mergeCell ref="C85:C87"/>
    <mergeCell ref="D85:D87"/>
    <mergeCell ref="E85:E87"/>
    <mergeCell ref="F85:F87"/>
    <mergeCell ref="G85:G87"/>
    <mergeCell ref="H85:H87"/>
    <mergeCell ref="I85:I87"/>
    <mergeCell ref="N85:N87"/>
    <mergeCell ref="O79:O81"/>
    <mergeCell ref="P79:P81"/>
    <mergeCell ref="Q79:Q81"/>
    <mergeCell ref="R79:R81"/>
    <mergeCell ref="S79:S81"/>
    <mergeCell ref="B82:B84"/>
    <mergeCell ref="C82:C84"/>
    <mergeCell ref="D82:D84"/>
    <mergeCell ref="E82:E84"/>
    <mergeCell ref="F82:F84"/>
    <mergeCell ref="G82:G84"/>
    <mergeCell ref="H82:H84"/>
    <mergeCell ref="I82:I84"/>
    <mergeCell ref="N82:N84"/>
    <mergeCell ref="O82:O84"/>
    <mergeCell ref="P82:P84"/>
    <mergeCell ref="Q82:Q84"/>
    <mergeCell ref="R82:R84"/>
    <mergeCell ref="S82:S84"/>
    <mergeCell ref="B79:B81"/>
    <mergeCell ref="C79:C81"/>
    <mergeCell ref="D79:D81"/>
    <mergeCell ref="E79:E81"/>
    <mergeCell ref="F79:F81"/>
    <mergeCell ref="G79:G81"/>
    <mergeCell ref="H79:H81"/>
    <mergeCell ref="I79:I81"/>
    <mergeCell ref="N79:N81"/>
    <mergeCell ref="I66:I68"/>
    <mergeCell ref="N66:N68"/>
    <mergeCell ref="B72:O73"/>
    <mergeCell ref="P72:Q72"/>
    <mergeCell ref="T72:T73"/>
    <mergeCell ref="P73:Q73"/>
    <mergeCell ref="C76:E76"/>
    <mergeCell ref="F76:O76"/>
    <mergeCell ref="P76:R76"/>
    <mergeCell ref="B77:B78"/>
    <mergeCell ref="C77:C78"/>
    <mergeCell ref="D77:D78"/>
    <mergeCell ref="E77:E78"/>
    <mergeCell ref="F77:F78"/>
    <mergeCell ref="G77:G78"/>
    <mergeCell ref="H77:H78"/>
    <mergeCell ref="I77:I78"/>
    <mergeCell ref="J77:M77"/>
    <mergeCell ref="N77:N78"/>
    <mergeCell ref="O77:O78"/>
    <mergeCell ref="R77:R78"/>
    <mergeCell ref="S77:S78"/>
    <mergeCell ref="J78:M78"/>
    <mergeCell ref="E60:E62"/>
    <mergeCell ref="F60:F62"/>
    <mergeCell ref="G60:G62"/>
    <mergeCell ref="H60:H62"/>
    <mergeCell ref="I60:I62"/>
    <mergeCell ref="N60:N62"/>
    <mergeCell ref="O66:O68"/>
    <mergeCell ref="P66:P68"/>
    <mergeCell ref="Q66:Q68"/>
    <mergeCell ref="R66:R68"/>
    <mergeCell ref="S66:S68"/>
    <mergeCell ref="B69:B71"/>
    <mergeCell ref="C69:C71"/>
    <mergeCell ref="D69:D71"/>
    <mergeCell ref="E69:E71"/>
    <mergeCell ref="F69:F71"/>
    <mergeCell ref="G69:G71"/>
    <mergeCell ref="H69:H71"/>
    <mergeCell ref="I69:I71"/>
    <mergeCell ref="N69:N71"/>
    <mergeCell ref="O69:O71"/>
    <mergeCell ref="P69:P71"/>
    <mergeCell ref="Q69:Q71"/>
    <mergeCell ref="R69:R71"/>
    <mergeCell ref="S69:S71"/>
    <mergeCell ref="B66:B68"/>
    <mergeCell ref="C66:C68"/>
    <mergeCell ref="D66:D68"/>
    <mergeCell ref="E66:E68"/>
    <mergeCell ref="F66:F68"/>
    <mergeCell ref="G66:G68"/>
    <mergeCell ref="H66:H68"/>
    <mergeCell ref="D55:D56"/>
    <mergeCell ref="E55:E56"/>
    <mergeCell ref="F55:F56"/>
    <mergeCell ref="G55:G56"/>
    <mergeCell ref="H55:H56"/>
    <mergeCell ref="I55:I56"/>
    <mergeCell ref="J55:M55"/>
    <mergeCell ref="N55:N56"/>
    <mergeCell ref="O55:O56"/>
    <mergeCell ref="R55:R56"/>
    <mergeCell ref="O60:O62"/>
    <mergeCell ref="P60:P62"/>
    <mergeCell ref="Q60:Q62"/>
    <mergeCell ref="R60:R62"/>
    <mergeCell ref="S60:S62"/>
    <mergeCell ref="B63:B65"/>
    <mergeCell ref="C63:C65"/>
    <mergeCell ref="D63:D65"/>
    <mergeCell ref="E63:E65"/>
    <mergeCell ref="F63:F65"/>
    <mergeCell ref="G63:G65"/>
    <mergeCell ref="H63:H65"/>
    <mergeCell ref="I63:I65"/>
    <mergeCell ref="N63:N65"/>
    <mergeCell ref="O63:O65"/>
    <mergeCell ref="P63:P65"/>
    <mergeCell ref="Q63:Q65"/>
    <mergeCell ref="R63:R65"/>
    <mergeCell ref="S63:S65"/>
    <mergeCell ref="B60:B62"/>
    <mergeCell ref="C60:C62"/>
    <mergeCell ref="D60:D62"/>
    <mergeCell ref="C10:E10"/>
    <mergeCell ref="F10:O10"/>
    <mergeCell ref="P10:R10"/>
    <mergeCell ref="A1:K1"/>
    <mergeCell ref="A3:K3"/>
    <mergeCell ref="A4:I4"/>
    <mergeCell ref="A5:B5"/>
    <mergeCell ref="G5:H6"/>
    <mergeCell ref="I5:J5"/>
    <mergeCell ref="A6:B6"/>
    <mergeCell ref="I6:J6"/>
    <mergeCell ref="C54:E54"/>
    <mergeCell ref="F54:O54"/>
    <mergeCell ref="S55:S56"/>
    <mergeCell ref="J56:M56"/>
    <mergeCell ref="B57:B59"/>
    <mergeCell ref="C57:C59"/>
    <mergeCell ref="D57:D59"/>
    <mergeCell ref="E57:E59"/>
    <mergeCell ref="F57:F59"/>
    <mergeCell ref="G57:G59"/>
    <mergeCell ref="H57:H59"/>
    <mergeCell ref="I57:I59"/>
    <mergeCell ref="N57:N59"/>
    <mergeCell ref="O57:O59"/>
    <mergeCell ref="P57:P59"/>
    <mergeCell ref="Q57:Q59"/>
    <mergeCell ref="R57:R59"/>
    <mergeCell ref="S57:S59"/>
    <mergeCell ref="P54:R54"/>
    <mergeCell ref="B55:B56"/>
    <mergeCell ref="C55:C56"/>
    <mergeCell ref="B11:B12"/>
    <mergeCell ref="C11:C12"/>
    <mergeCell ref="D11:D12"/>
    <mergeCell ref="E11:E12"/>
    <mergeCell ref="F11:F12"/>
    <mergeCell ref="G11:G12"/>
    <mergeCell ref="H11:H12"/>
    <mergeCell ref="I11:I12"/>
    <mergeCell ref="J12:M12"/>
    <mergeCell ref="S11:S12"/>
    <mergeCell ref="R11:R12"/>
    <mergeCell ref="C13:C15"/>
    <mergeCell ref="D13:D15"/>
    <mergeCell ref="E13:E15"/>
    <mergeCell ref="F13:F15"/>
    <mergeCell ref="G13:G15"/>
    <mergeCell ref="H13:H15"/>
    <mergeCell ref="I13:I15"/>
    <mergeCell ref="Q13:Q15"/>
    <mergeCell ref="J11:M11"/>
    <mergeCell ref="N11:N12"/>
    <mergeCell ref="N13:N15"/>
    <mergeCell ref="O13:O15"/>
    <mergeCell ref="P13:P15"/>
    <mergeCell ref="O11:O12"/>
    <mergeCell ref="R13:R15"/>
    <mergeCell ref="S13:S15"/>
    <mergeCell ref="B13:B15"/>
    <mergeCell ref="F25:F27"/>
    <mergeCell ref="G25:G27"/>
    <mergeCell ref="N22:N24"/>
    <mergeCell ref="O22:O24"/>
    <mergeCell ref="P22:P24"/>
    <mergeCell ref="Q22:Q24"/>
    <mergeCell ref="R22:R24"/>
    <mergeCell ref="B22:B24"/>
    <mergeCell ref="C22:C24"/>
    <mergeCell ref="D22:D24"/>
    <mergeCell ref="E22:E24"/>
    <mergeCell ref="F22:F24"/>
    <mergeCell ref="G22:G24"/>
    <mergeCell ref="H22:H24"/>
    <mergeCell ref="H25:H27"/>
    <mergeCell ref="I25:I27"/>
    <mergeCell ref="N25:N27"/>
    <mergeCell ref="B19:B21"/>
    <mergeCell ref="C19:C21"/>
    <mergeCell ref="D19:D21"/>
    <mergeCell ref="E19:E21"/>
    <mergeCell ref="F19:F21"/>
    <mergeCell ref="G19:G21"/>
    <mergeCell ref="H19:H21"/>
    <mergeCell ref="O25:O27"/>
    <mergeCell ref="P25:P27"/>
    <mergeCell ref="I19:I21"/>
    <mergeCell ref="N19:N21"/>
    <mergeCell ref="O19:O21"/>
    <mergeCell ref="T28:T29"/>
    <mergeCell ref="R16:R18"/>
    <mergeCell ref="S16:S18"/>
    <mergeCell ref="I22:I24"/>
    <mergeCell ref="S22:S24"/>
    <mergeCell ref="P28:Q28"/>
    <mergeCell ref="P29:Q29"/>
    <mergeCell ref="B28:O29"/>
    <mergeCell ref="H16:H18"/>
    <mergeCell ref="I16:I18"/>
    <mergeCell ref="N16:N18"/>
    <mergeCell ref="O16:O18"/>
    <mergeCell ref="P16:P18"/>
    <mergeCell ref="Q16:Q18"/>
    <mergeCell ref="P19:P21"/>
    <mergeCell ref="Q19:Q21"/>
    <mergeCell ref="B25:B27"/>
    <mergeCell ref="C25:C27"/>
    <mergeCell ref="D25:D27"/>
    <mergeCell ref="E25:E27"/>
    <mergeCell ref="R33:R34"/>
    <mergeCell ref="N38:N40"/>
    <mergeCell ref="O38:O40"/>
    <mergeCell ref="P38:P40"/>
    <mergeCell ref="Q38:Q40"/>
    <mergeCell ref="R38:R40"/>
    <mergeCell ref="S38:S40"/>
    <mergeCell ref="R35:R37"/>
    <mergeCell ref="S35:S37"/>
    <mergeCell ref="R19:R21"/>
    <mergeCell ref="S19:S21"/>
    <mergeCell ref="B16:B18"/>
    <mergeCell ref="C16:C18"/>
    <mergeCell ref="D16:D18"/>
    <mergeCell ref="E16:E18"/>
    <mergeCell ref="F16:F18"/>
    <mergeCell ref="S33:S34"/>
    <mergeCell ref="J34:M34"/>
    <mergeCell ref="C32:E32"/>
    <mergeCell ref="F32:O32"/>
    <mergeCell ref="P32:R32"/>
    <mergeCell ref="B33:B34"/>
    <mergeCell ref="C33:C34"/>
    <mergeCell ref="D33:D34"/>
    <mergeCell ref="E33:E34"/>
    <mergeCell ref="F33:F34"/>
    <mergeCell ref="G33:G34"/>
    <mergeCell ref="H33:H34"/>
    <mergeCell ref="G16:G18"/>
    <mergeCell ref="Q25:Q27"/>
    <mergeCell ref="R25:R27"/>
    <mergeCell ref="S25:S27"/>
    <mergeCell ref="H35:H37"/>
    <mergeCell ref="I35:I37"/>
    <mergeCell ref="N35:N37"/>
    <mergeCell ref="O35:O37"/>
    <mergeCell ref="P35:P37"/>
    <mergeCell ref="Q35:Q37"/>
    <mergeCell ref="B35:B37"/>
    <mergeCell ref="C35:C37"/>
    <mergeCell ref="P41:P43"/>
    <mergeCell ref="Q41:Q43"/>
    <mergeCell ref="D35:D37"/>
    <mergeCell ref="E35:E37"/>
    <mergeCell ref="F35:F37"/>
    <mergeCell ref="G35:G37"/>
    <mergeCell ref="I33:I34"/>
    <mergeCell ref="J33:M33"/>
    <mergeCell ref="N33:N34"/>
    <mergeCell ref="O33:O34"/>
    <mergeCell ref="G44:G46"/>
    <mergeCell ref="F41:F43"/>
    <mergeCell ref="G41:G43"/>
    <mergeCell ref="H41:H43"/>
    <mergeCell ref="I41:I43"/>
    <mergeCell ref="N41:N43"/>
    <mergeCell ref="O41:O43"/>
    <mergeCell ref="B41:B43"/>
    <mergeCell ref="C41:C43"/>
    <mergeCell ref="D41:D43"/>
    <mergeCell ref="E41:E43"/>
    <mergeCell ref="R44:R46"/>
    <mergeCell ref="S44:S46"/>
    <mergeCell ref="B38:B40"/>
    <mergeCell ref="C38:C40"/>
    <mergeCell ref="D38:D40"/>
    <mergeCell ref="E38:E40"/>
    <mergeCell ref="F38:F40"/>
    <mergeCell ref="G38:G40"/>
    <mergeCell ref="H38:H40"/>
    <mergeCell ref="I38:I40"/>
    <mergeCell ref="W10:Y10"/>
    <mergeCell ref="B47:B49"/>
    <mergeCell ref="C47:C49"/>
    <mergeCell ref="D47:D49"/>
    <mergeCell ref="E47:E49"/>
    <mergeCell ref="F47:F49"/>
    <mergeCell ref="G47:G49"/>
    <mergeCell ref="H47:H49"/>
    <mergeCell ref="I47:I49"/>
    <mergeCell ref="H44:H46"/>
    <mergeCell ref="I44:I46"/>
    <mergeCell ref="N44:N46"/>
    <mergeCell ref="O44:O46"/>
    <mergeCell ref="P44:P46"/>
    <mergeCell ref="Q44:Q46"/>
    <mergeCell ref="B50:O51"/>
    <mergeCell ref="P50:Q50"/>
    <mergeCell ref="T50:T51"/>
    <mergeCell ref="P51:Q51"/>
    <mergeCell ref="N47:N49"/>
    <mergeCell ref="O47:O49"/>
    <mergeCell ref="P47:P49"/>
    <mergeCell ref="Q47:Q49"/>
    <mergeCell ref="R47:R49"/>
    <mergeCell ref="S47:S49"/>
    <mergeCell ref="R41:R43"/>
    <mergeCell ref="S41:S43"/>
    <mergeCell ref="B44:B46"/>
    <mergeCell ref="C44:C46"/>
    <mergeCell ref="D44:D46"/>
    <mergeCell ref="E44:E46"/>
    <mergeCell ref="F44:F46"/>
  </mergeCells>
  <conditionalFormatting sqref="K13">
    <cfRule type="expression" dxfId="5680" priority="7638">
      <formula>J13="NO CUMPLE"</formula>
    </cfRule>
    <cfRule type="expression" dxfId="5679" priority="7639">
      <formula>J13="CUMPLE"</formula>
    </cfRule>
  </conditionalFormatting>
  <conditionalFormatting sqref="M13">
    <cfRule type="expression" dxfId="5678" priority="7636">
      <formula>L13="NO CUMPLE"</formula>
    </cfRule>
    <cfRule type="expression" dxfId="5677" priority="7637">
      <formula>L13="CUMPLE"</formula>
    </cfRule>
  </conditionalFormatting>
  <conditionalFormatting sqref="N13 N16 N19 N22 N25">
    <cfRule type="expression" dxfId="5676" priority="7633">
      <formula>N13=" "</formula>
    </cfRule>
    <cfRule type="expression" dxfId="5675" priority="7634">
      <formula>N13="NO PRESENTÓ CERTIFICADO"</formula>
    </cfRule>
    <cfRule type="expression" dxfId="5674" priority="7635">
      <formula>N13="PRESENTÓ CERTIFICADO"</formula>
    </cfRule>
  </conditionalFormatting>
  <conditionalFormatting sqref="J13:J27">
    <cfRule type="cellIs" dxfId="5673" priority="7631" operator="equal">
      <formula>"NO CUMPLE"</formula>
    </cfRule>
    <cfRule type="cellIs" dxfId="5672" priority="7632" operator="equal">
      <formula>"CUMPLE"</formula>
    </cfRule>
  </conditionalFormatting>
  <conditionalFormatting sqref="L13:L27">
    <cfRule type="cellIs" dxfId="5671" priority="7629" operator="equal">
      <formula>"NO CUMPLE"</formula>
    </cfRule>
    <cfRule type="cellIs" dxfId="5670" priority="7630" operator="equal">
      <formula>"CUMPLE"</formula>
    </cfRule>
  </conditionalFormatting>
  <conditionalFormatting sqref="S13 S16 S19 S22 S25">
    <cfRule type="cellIs" dxfId="5669" priority="7627" operator="greaterThan">
      <formula>0</formula>
    </cfRule>
    <cfRule type="cellIs" dxfId="5668" priority="7628" operator="equal">
      <formula>0</formula>
    </cfRule>
  </conditionalFormatting>
  <conditionalFormatting sqref="P13">
    <cfRule type="expression" dxfId="5667" priority="7606">
      <formula>Q13="NO SUBSANABLE"</formula>
    </cfRule>
    <cfRule type="expression" dxfId="5666" priority="7616">
      <formula>Q13="REQUERIMIENTOS SUBSANADOS"</formula>
    </cfRule>
    <cfRule type="expression" dxfId="5665" priority="7617">
      <formula>Q13="PENDIENTES POR SUBSANAR"</formula>
    </cfRule>
    <cfRule type="expression" dxfId="5664" priority="7622">
      <formula>Q13="SIN OBSERVACIÓN"</formula>
    </cfRule>
    <cfRule type="containsBlanks" dxfId="5663" priority="7623">
      <formula>LEN(TRIM(P13))=0</formula>
    </cfRule>
  </conditionalFormatting>
  <conditionalFormatting sqref="O13">
    <cfRule type="cellIs" dxfId="5662" priority="7615" operator="equal">
      <formula>"PENDIENTE POR DESCRIPCIÓN"</formula>
    </cfRule>
    <cfRule type="cellIs" dxfId="5661" priority="7619" operator="equal">
      <formula>"DESCRIPCIÓN INSUFICIENTE"</formula>
    </cfRule>
    <cfRule type="cellIs" dxfId="5660" priority="7620" operator="equal">
      <formula>"NO ESTÁ ACORDE A ITEM 5.2.1 (T.R.)"</formula>
    </cfRule>
    <cfRule type="cellIs" dxfId="5659" priority="7621" operator="equal">
      <formula>"ACORDE A ITEM 5.2.1 (T.R.)"</formula>
    </cfRule>
  </conditionalFormatting>
  <conditionalFormatting sqref="Q13 Q16 Q19 Q22 Q25">
    <cfRule type="containsBlanks" dxfId="5658" priority="7601">
      <formula>LEN(TRIM(Q13))=0</formula>
    </cfRule>
    <cfRule type="cellIs" dxfId="5657" priority="7618" operator="equal">
      <formula>"REQUERIMIENTOS SUBSANADOS"</formula>
    </cfRule>
    <cfRule type="containsText" dxfId="5656" priority="7624" operator="containsText" text="NO SUBSANABLE">
      <formula>NOT(ISERROR(SEARCH("NO SUBSANABLE",Q13)))</formula>
    </cfRule>
    <cfRule type="containsText" dxfId="5655" priority="7625" operator="containsText" text="PENDIENTES POR SUBSANAR">
      <formula>NOT(ISERROR(SEARCH("PENDIENTES POR SUBSANAR",Q13)))</formula>
    </cfRule>
    <cfRule type="containsText" dxfId="5654" priority="7626" operator="containsText" text="SIN OBSERVACIÓN">
      <formula>NOT(ISERROR(SEARCH("SIN OBSERVACIÓN",Q13)))</formula>
    </cfRule>
  </conditionalFormatting>
  <conditionalFormatting sqref="K14">
    <cfRule type="expression" dxfId="5653" priority="7613">
      <formula>J14="NO CUMPLE"</formula>
    </cfRule>
    <cfRule type="expression" dxfId="5652" priority="7614">
      <formula>J14="CUMPLE"</formula>
    </cfRule>
  </conditionalFormatting>
  <conditionalFormatting sqref="K15">
    <cfRule type="expression" dxfId="5651" priority="7611">
      <formula>J15="NO CUMPLE"</formula>
    </cfRule>
    <cfRule type="expression" dxfId="5650" priority="7612">
      <formula>J15="CUMPLE"</formula>
    </cfRule>
  </conditionalFormatting>
  <conditionalFormatting sqref="M14">
    <cfRule type="expression" dxfId="5649" priority="7609">
      <formula>L14="NO CUMPLE"</formula>
    </cfRule>
    <cfRule type="expression" dxfId="5648" priority="7610">
      <formula>L14="CUMPLE"</formula>
    </cfRule>
  </conditionalFormatting>
  <conditionalFormatting sqref="M15">
    <cfRule type="expression" dxfId="5647" priority="7607">
      <formula>L15="NO CUMPLE"</formula>
    </cfRule>
    <cfRule type="expression" dxfId="5646" priority="7608">
      <formula>L15="CUMPLE"</formula>
    </cfRule>
  </conditionalFormatting>
  <conditionalFormatting sqref="R13 R16 R19 R22 R25">
    <cfRule type="containsBlanks" dxfId="5645" priority="7600">
      <formula>LEN(TRIM(R13))=0</formula>
    </cfRule>
    <cfRule type="cellIs" dxfId="5644" priority="7602" operator="equal">
      <formula>"NO CUMPLEN CON LO SOLICITADO"</formula>
    </cfRule>
    <cfRule type="cellIs" dxfId="5643" priority="7603" operator="equal">
      <formula>"CUMPLEN CON LO SOLICITADO"</formula>
    </cfRule>
    <cfRule type="cellIs" dxfId="5642" priority="7604" operator="equal">
      <formula>"PENDIENTES"</formula>
    </cfRule>
    <cfRule type="cellIs" dxfId="5641" priority="7605" operator="equal">
      <formula>"NINGUNO"</formula>
    </cfRule>
  </conditionalFormatting>
  <conditionalFormatting sqref="K25">
    <cfRule type="expression" dxfId="5640" priority="7399">
      <formula>J25="NO CUMPLE"</formula>
    </cfRule>
    <cfRule type="expression" dxfId="5639" priority="7400">
      <formula>J25="CUMPLE"</formula>
    </cfRule>
  </conditionalFormatting>
  <conditionalFormatting sqref="M25">
    <cfRule type="expression" dxfId="5638" priority="7397">
      <formula>L25="NO CUMPLE"</formula>
    </cfRule>
    <cfRule type="expression" dxfId="5637" priority="7398">
      <formula>L25="CUMPLE"</formula>
    </cfRule>
  </conditionalFormatting>
  <conditionalFormatting sqref="T28">
    <cfRule type="cellIs" dxfId="5636" priority="7438" operator="equal">
      <formula>"NO CUMPLE"</formula>
    </cfRule>
    <cfRule type="cellIs" dxfId="5635" priority="7439" operator="equal">
      <formula>"CUMPLE"</formula>
    </cfRule>
  </conditionalFormatting>
  <conditionalFormatting sqref="B28">
    <cfRule type="cellIs" dxfId="5634" priority="7436" operator="equal">
      <formula>"NO CUMPLE CON LA EXPERIENCIA REQUERIDA"</formula>
    </cfRule>
    <cfRule type="cellIs" dxfId="5633" priority="7437" operator="equal">
      <formula>"CUMPLE CON LA EXPERIENCIA REQUERIDA"</formula>
    </cfRule>
  </conditionalFormatting>
  <conditionalFormatting sqref="H13 H16 H19 H22 H25">
    <cfRule type="notContainsBlanks" dxfId="5632" priority="7435">
      <formula>LEN(TRIM(H13))&gt;0</formula>
    </cfRule>
  </conditionalFormatting>
  <conditionalFormatting sqref="G13">
    <cfRule type="notContainsBlanks" dxfId="5631" priority="7434">
      <formula>LEN(TRIM(G13))&gt;0</formula>
    </cfRule>
  </conditionalFormatting>
  <conditionalFormatting sqref="F13">
    <cfRule type="notContainsBlanks" dxfId="5630" priority="7433">
      <formula>LEN(TRIM(F13))&gt;0</formula>
    </cfRule>
  </conditionalFormatting>
  <conditionalFormatting sqref="E13">
    <cfRule type="notContainsBlanks" dxfId="5629" priority="7432">
      <formula>LEN(TRIM(E13))&gt;0</formula>
    </cfRule>
  </conditionalFormatting>
  <conditionalFormatting sqref="D13">
    <cfRule type="notContainsBlanks" dxfId="5628" priority="7431">
      <formula>LEN(TRIM(D13))&gt;0</formula>
    </cfRule>
  </conditionalFormatting>
  <conditionalFormatting sqref="C13">
    <cfRule type="notContainsBlanks" dxfId="5627" priority="7430">
      <formula>LEN(TRIM(C13))&gt;0</formula>
    </cfRule>
  </conditionalFormatting>
  <conditionalFormatting sqref="I13">
    <cfRule type="notContainsBlanks" dxfId="5626" priority="7429">
      <formula>LEN(TRIM(I13))&gt;0</formula>
    </cfRule>
  </conditionalFormatting>
  <conditionalFormatting sqref="G25">
    <cfRule type="notContainsBlanks" dxfId="5625" priority="7359">
      <formula>LEN(TRIM(G25))&gt;0</formula>
    </cfRule>
  </conditionalFormatting>
  <conditionalFormatting sqref="F25">
    <cfRule type="notContainsBlanks" dxfId="5624" priority="7358">
      <formula>LEN(TRIM(F25))&gt;0</formula>
    </cfRule>
  </conditionalFormatting>
  <conditionalFormatting sqref="E25">
    <cfRule type="notContainsBlanks" dxfId="5623" priority="7357">
      <formula>LEN(TRIM(E25))&gt;0</formula>
    </cfRule>
  </conditionalFormatting>
  <conditionalFormatting sqref="D25">
    <cfRule type="notContainsBlanks" dxfId="5622" priority="7356">
      <formula>LEN(TRIM(D25))&gt;0</formula>
    </cfRule>
  </conditionalFormatting>
  <conditionalFormatting sqref="C25">
    <cfRule type="notContainsBlanks" dxfId="5621" priority="7355">
      <formula>LEN(TRIM(C25))&gt;0</formula>
    </cfRule>
  </conditionalFormatting>
  <conditionalFormatting sqref="I25">
    <cfRule type="notContainsBlanks" dxfId="5620" priority="7354">
      <formula>LEN(TRIM(I25))&gt;0</formula>
    </cfRule>
  </conditionalFormatting>
  <conditionalFormatting sqref="K19">
    <cfRule type="expression" dxfId="5619" priority="7352">
      <formula>J19="NO CUMPLE"</formula>
    </cfRule>
    <cfRule type="expression" dxfId="5618" priority="7353">
      <formula>J19="CUMPLE"</formula>
    </cfRule>
  </conditionalFormatting>
  <conditionalFormatting sqref="M19">
    <cfRule type="expression" dxfId="5617" priority="7350">
      <formula>L19="NO CUMPLE"</formula>
    </cfRule>
    <cfRule type="expression" dxfId="5616" priority="7351">
      <formula>L19="CUMPLE"</formula>
    </cfRule>
  </conditionalFormatting>
  <conditionalFormatting sqref="P25">
    <cfRule type="expression" dxfId="5615" priority="7367">
      <formula>Q25="NO SUBSANABLE"</formula>
    </cfRule>
    <cfRule type="expression" dxfId="5614" priority="7377">
      <formula>Q25="REQUERIMIENTOS SUBSANADOS"</formula>
    </cfRule>
    <cfRule type="expression" dxfId="5613" priority="7378">
      <formula>Q25="PENDIENTES POR SUBSANAR"</formula>
    </cfRule>
    <cfRule type="expression" dxfId="5612" priority="7383">
      <formula>Q25="SIN OBSERVACIÓN"</formula>
    </cfRule>
    <cfRule type="containsBlanks" dxfId="5611" priority="7384">
      <formula>LEN(TRIM(P25))=0</formula>
    </cfRule>
  </conditionalFormatting>
  <conditionalFormatting sqref="K26">
    <cfRule type="expression" dxfId="5610" priority="7374">
      <formula>J26="NO CUMPLE"</formula>
    </cfRule>
    <cfRule type="expression" dxfId="5609" priority="7375">
      <formula>J26="CUMPLE"</formula>
    </cfRule>
  </conditionalFormatting>
  <conditionalFormatting sqref="K27">
    <cfRule type="expression" dxfId="5608" priority="7372">
      <formula>J27="NO CUMPLE"</formula>
    </cfRule>
    <cfRule type="expression" dxfId="5607" priority="7373">
      <formula>J27="CUMPLE"</formula>
    </cfRule>
  </conditionalFormatting>
  <conditionalFormatting sqref="M26">
    <cfRule type="expression" dxfId="5606" priority="7370">
      <formula>L26="NO CUMPLE"</formula>
    </cfRule>
    <cfRule type="expression" dxfId="5605" priority="7371">
      <formula>L26="CUMPLE"</formula>
    </cfRule>
  </conditionalFormatting>
  <conditionalFormatting sqref="M27">
    <cfRule type="expression" dxfId="5604" priority="7368">
      <formula>L27="NO CUMPLE"</formula>
    </cfRule>
    <cfRule type="expression" dxfId="5603" priority="7369">
      <formula>L27="CUMPLE"</formula>
    </cfRule>
  </conditionalFormatting>
  <conditionalFormatting sqref="G19">
    <cfRule type="notContainsBlanks" dxfId="5602" priority="7312">
      <formula>LEN(TRIM(G19))&gt;0</formula>
    </cfRule>
  </conditionalFormatting>
  <conditionalFormatting sqref="F19">
    <cfRule type="notContainsBlanks" dxfId="5601" priority="7311">
      <formula>LEN(TRIM(F19))&gt;0</formula>
    </cfRule>
  </conditionalFormatting>
  <conditionalFormatting sqref="E19">
    <cfRule type="notContainsBlanks" dxfId="5600" priority="7310">
      <formula>LEN(TRIM(E19))&gt;0</formula>
    </cfRule>
  </conditionalFormatting>
  <conditionalFormatting sqref="D19">
    <cfRule type="notContainsBlanks" dxfId="5599" priority="7309">
      <formula>LEN(TRIM(D19))&gt;0</formula>
    </cfRule>
  </conditionalFormatting>
  <conditionalFormatting sqref="C19">
    <cfRule type="notContainsBlanks" dxfId="5598" priority="7308">
      <formula>LEN(TRIM(C19))&gt;0</formula>
    </cfRule>
  </conditionalFormatting>
  <conditionalFormatting sqref="I19">
    <cfRule type="notContainsBlanks" dxfId="5597" priority="7307">
      <formula>LEN(TRIM(I19))&gt;0</formula>
    </cfRule>
  </conditionalFormatting>
  <conditionalFormatting sqref="G16">
    <cfRule type="notContainsBlanks" dxfId="5596" priority="7265">
      <formula>LEN(TRIM(G16))&gt;0</formula>
    </cfRule>
  </conditionalFormatting>
  <conditionalFormatting sqref="F16">
    <cfRule type="notContainsBlanks" dxfId="5595" priority="7264">
      <formula>LEN(TRIM(F16))&gt;0</formula>
    </cfRule>
  </conditionalFormatting>
  <conditionalFormatting sqref="E16">
    <cfRule type="notContainsBlanks" dxfId="5594" priority="7263">
      <formula>LEN(TRIM(E16))&gt;0</formula>
    </cfRule>
  </conditionalFormatting>
  <conditionalFormatting sqref="D16">
    <cfRule type="notContainsBlanks" dxfId="5593" priority="7262">
      <formula>LEN(TRIM(D16))&gt;0</formula>
    </cfRule>
  </conditionalFormatting>
  <conditionalFormatting sqref="C16">
    <cfRule type="notContainsBlanks" dxfId="5592" priority="7261">
      <formula>LEN(TRIM(C16))&gt;0</formula>
    </cfRule>
  </conditionalFormatting>
  <conditionalFormatting sqref="I16">
    <cfRule type="notContainsBlanks" dxfId="5591" priority="7260">
      <formula>LEN(TRIM(I16))&gt;0</formula>
    </cfRule>
  </conditionalFormatting>
  <conditionalFormatting sqref="P19">
    <cfRule type="expression" dxfId="5590" priority="7320">
      <formula>Q19="NO SUBSANABLE"</formula>
    </cfRule>
    <cfRule type="expression" dxfId="5589" priority="7330">
      <formula>Q19="REQUERIMIENTOS SUBSANADOS"</formula>
    </cfRule>
    <cfRule type="expression" dxfId="5588" priority="7331">
      <formula>Q19="PENDIENTES POR SUBSANAR"</formula>
    </cfRule>
    <cfRule type="expression" dxfId="5587" priority="7336">
      <formula>Q19="SIN OBSERVACIÓN"</formula>
    </cfRule>
    <cfRule type="containsBlanks" dxfId="5586" priority="7337">
      <formula>LEN(TRIM(P19))=0</formula>
    </cfRule>
  </conditionalFormatting>
  <conditionalFormatting sqref="K20">
    <cfRule type="expression" dxfId="5585" priority="7327">
      <formula>J20="NO CUMPLE"</formula>
    </cfRule>
    <cfRule type="expression" dxfId="5584" priority="7328">
      <formula>J20="CUMPLE"</formula>
    </cfRule>
  </conditionalFormatting>
  <conditionalFormatting sqref="K21">
    <cfRule type="expression" dxfId="5583" priority="7325">
      <formula>J21="NO CUMPLE"</formula>
    </cfRule>
    <cfRule type="expression" dxfId="5582" priority="7326">
      <formula>J21="CUMPLE"</formula>
    </cfRule>
  </conditionalFormatting>
  <conditionalFormatting sqref="M20">
    <cfRule type="expression" dxfId="5581" priority="7323">
      <formula>L20="NO CUMPLE"</formula>
    </cfRule>
    <cfRule type="expression" dxfId="5580" priority="7324">
      <formula>L20="CUMPLE"</formula>
    </cfRule>
  </conditionalFormatting>
  <conditionalFormatting sqref="M21">
    <cfRule type="expression" dxfId="5579" priority="7321">
      <formula>L21="NO CUMPLE"</formula>
    </cfRule>
    <cfRule type="expression" dxfId="5578" priority="7322">
      <formula>L21="CUMPLE"</formula>
    </cfRule>
  </conditionalFormatting>
  <conditionalFormatting sqref="K16">
    <cfRule type="expression" dxfId="5577" priority="7305">
      <formula>J16="NO CUMPLE"</formula>
    </cfRule>
    <cfRule type="expression" dxfId="5576" priority="7306">
      <formula>J16="CUMPLE"</formula>
    </cfRule>
  </conditionalFormatting>
  <conditionalFormatting sqref="M16">
    <cfRule type="expression" dxfId="5575" priority="7303">
      <formula>L16="NO CUMPLE"</formula>
    </cfRule>
    <cfRule type="expression" dxfId="5574" priority="7304">
      <formula>L16="CUMPLE"</formula>
    </cfRule>
  </conditionalFormatting>
  <conditionalFormatting sqref="P16">
    <cfRule type="expression" dxfId="5573" priority="7273">
      <formula>Q16="NO SUBSANABLE"</formula>
    </cfRule>
    <cfRule type="expression" dxfId="5572" priority="7283">
      <formula>Q16="REQUERIMIENTOS SUBSANADOS"</formula>
    </cfRule>
    <cfRule type="expression" dxfId="5571" priority="7284">
      <formula>Q16="PENDIENTES POR SUBSANAR"</formula>
    </cfRule>
    <cfRule type="expression" dxfId="5570" priority="7289">
      <formula>Q16="SIN OBSERVACIÓN"</formula>
    </cfRule>
    <cfRule type="containsBlanks" dxfId="5569" priority="7290">
      <formula>LEN(TRIM(P16))=0</formula>
    </cfRule>
  </conditionalFormatting>
  <conditionalFormatting sqref="K17">
    <cfRule type="expression" dxfId="5568" priority="7280">
      <formula>J17="NO CUMPLE"</formula>
    </cfRule>
    <cfRule type="expression" dxfId="5567" priority="7281">
      <formula>J17="CUMPLE"</formula>
    </cfRule>
  </conditionalFormatting>
  <conditionalFormatting sqref="K18">
    <cfRule type="expression" dxfId="5566" priority="7278">
      <formula>J18="NO CUMPLE"</formula>
    </cfRule>
    <cfRule type="expression" dxfId="5565" priority="7279">
      <formula>J18="CUMPLE"</formula>
    </cfRule>
  </conditionalFormatting>
  <conditionalFormatting sqref="M17">
    <cfRule type="expression" dxfId="5564" priority="7276">
      <formula>L17="NO CUMPLE"</formula>
    </cfRule>
    <cfRule type="expression" dxfId="5563" priority="7277">
      <formula>L17="CUMPLE"</formula>
    </cfRule>
  </conditionalFormatting>
  <conditionalFormatting sqref="M18">
    <cfRule type="expression" dxfId="5562" priority="7274">
      <formula>L18="NO CUMPLE"</formula>
    </cfRule>
    <cfRule type="expression" dxfId="5561" priority="7275">
      <formula>L18="CUMPLE"</formula>
    </cfRule>
  </conditionalFormatting>
  <conditionalFormatting sqref="K22">
    <cfRule type="expression" dxfId="5560" priority="7258">
      <formula>J22="NO CUMPLE"</formula>
    </cfRule>
    <cfRule type="expression" dxfId="5559" priority="7259">
      <formula>J22="CUMPLE"</formula>
    </cfRule>
  </conditionalFormatting>
  <conditionalFormatting sqref="M22">
    <cfRule type="expression" dxfId="5558" priority="7256">
      <formula>L22="NO CUMPLE"</formula>
    </cfRule>
    <cfRule type="expression" dxfId="5557" priority="7257">
      <formula>L22="CUMPLE"</formula>
    </cfRule>
  </conditionalFormatting>
  <conditionalFormatting sqref="G22">
    <cfRule type="notContainsBlanks" dxfId="5556" priority="7218">
      <formula>LEN(TRIM(G22))&gt;0</formula>
    </cfRule>
  </conditionalFormatting>
  <conditionalFormatting sqref="F22">
    <cfRule type="notContainsBlanks" dxfId="5555" priority="7217">
      <formula>LEN(TRIM(F22))&gt;0</formula>
    </cfRule>
  </conditionalFormatting>
  <conditionalFormatting sqref="E22">
    <cfRule type="notContainsBlanks" dxfId="5554" priority="7216">
      <formula>LEN(TRIM(E22))&gt;0</formula>
    </cfRule>
  </conditionalFormatting>
  <conditionalFormatting sqref="D22">
    <cfRule type="notContainsBlanks" dxfId="5553" priority="7215">
      <formula>LEN(TRIM(D22))&gt;0</formula>
    </cfRule>
  </conditionalFormatting>
  <conditionalFormatting sqref="C22">
    <cfRule type="notContainsBlanks" dxfId="5552" priority="7214">
      <formula>LEN(TRIM(C22))&gt;0</formula>
    </cfRule>
  </conditionalFormatting>
  <conditionalFormatting sqref="I22">
    <cfRule type="notContainsBlanks" dxfId="5551" priority="7213">
      <formula>LEN(TRIM(I22))&gt;0</formula>
    </cfRule>
  </conditionalFormatting>
  <conditionalFormatting sqref="P22">
    <cfRule type="expression" dxfId="5550" priority="7226">
      <formula>Q22="NO SUBSANABLE"</formula>
    </cfRule>
    <cfRule type="expression" dxfId="5549" priority="7236">
      <formula>Q22="REQUERIMIENTOS SUBSANADOS"</formula>
    </cfRule>
    <cfRule type="expression" dxfId="5548" priority="7237">
      <formula>Q22="PENDIENTES POR SUBSANAR"</formula>
    </cfRule>
    <cfRule type="expression" dxfId="5547" priority="7242">
      <formula>Q22="SIN OBSERVACIÓN"</formula>
    </cfRule>
    <cfRule type="containsBlanks" dxfId="5546" priority="7243">
      <formula>LEN(TRIM(P22))=0</formula>
    </cfRule>
  </conditionalFormatting>
  <conditionalFormatting sqref="K23">
    <cfRule type="expression" dxfId="5545" priority="7233">
      <formula>J23="NO CUMPLE"</formula>
    </cfRule>
    <cfRule type="expression" dxfId="5544" priority="7234">
      <formula>J23="CUMPLE"</formula>
    </cfRule>
  </conditionalFormatting>
  <conditionalFormatting sqref="K24">
    <cfRule type="expression" dxfId="5543" priority="7231">
      <formula>J24="NO CUMPLE"</formula>
    </cfRule>
    <cfRule type="expression" dxfId="5542" priority="7232">
      <formula>J24="CUMPLE"</formula>
    </cfRule>
  </conditionalFormatting>
  <conditionalFormatting sqref="M23">
    <cfRule type="expression" dxfId="5541" priority="7229">
      <formula>L23="NO CUMPLE"</formula>
    </cfRule>
    <cfRule type="expression" dxfId="5540" priority="7230">
      <formula>L23="CUMPLE"</formula>
    </cfRule>
  </conditionalFormatting>
  <conditionalFormatting sqref="M24">
    <cfRule type="expression" dxfId="5539" priority="7227">
      <formula>L24="NO CUMPLE"</formula>
    </cfRule>
    <cfRule type="expression" dxfId="5538" priority="7228">
      <formula>L24="CUMPLE"</formula>
    </cfRule>
  </conditionalFormatting>
  <conditionalFormatting sqref="O16 O19 O22 O25">
    <cfRule type="cellIs" dxfId="5537" priority="7209" operator="equal">
      <formula>"PENDIENTE POR DESCRIPCIÓN"</formula>
    </cfRule>
    <cfRule type="cellIs" dxfId="5536" priority="7210" operator="equal">
      <formula>"DESCRIPCIÓN INSUFICIENTE"</formula>
    </cfRule>
    <cfRule type="cellIs" dxfId="5535" priority="7211" operator="equal">
      <formula>"NO ESTÁ ACORDE A ITEM 5.2.1 (T.R.)"</formula>
    </cfRule>
    <cfRule type="cellIs" dxfId="5534" priority="7212" operator="equal">
      <formula>"ACORDE A ITEM 5.2.1 (T.R.)"</formula>
    </cfRule>
  </conditionalFormatting>
  <conditionalFormatting sqref="K35">
    <cfRule type="expression" dxfId="5533" priority="2057">
      <formula>J35="NO CUMPLE"</formula>
    </cfRule>
    <cfRule type="expression" dxfId="5532" priority="2058">
      <formula>J35="CUMPLE"</formula>
    </cfRule>
  </conditionalFormatting>
  <conditionalFormatting sqref="M35">
    <cfRule type="expression" dxfId="5531" priority="2055">
      <formula>L35="NO CUMPLE"</formula>
    </cfRule>
    <cfRule type="expression" dxfId="5530" priority="2056">
      <formula>L35="CUMPLE"</formula>
    </cfRule>
  </conditionalFormatting>
  <conditionalFormatting sqref="N35 N38 N41 N44 N47">
    <cfRule type="expression" dxfId="5529" priority="2052">
      <formula>N35=" "</formula>
    </cfRule>
    <cfRule type="expression" dxfId="5528" priority="2053">
      <formula>N35="NO PRESENTÓ CERTIFICADO"</formula>
    </cfRule>
    <cfRule type="expression" dxfId="5527" priority="2054">
      <formula>N35="PRESENTÓ CERTIFICADO"</formula>
    </cfRule>
  </conditionalFormatting>
  <conditionalFormatting sqref="J35:J49">
    <cfRule type="cellIs" dxfId="5526" priority="2050" operator="equal">
      <formula>"NO CUMPLE"</formula>
    </cfRule>
    <cfRule type="cellIs" dxfId="5525" priority="2051" operator="equal">
      <formula>"CUMPLE"</formula>
    </cfRule>
  </conditionalFormatting>
  <conditionalFormatting sqref="L35:L49">
    <cfRule type="cellIs" dxfId="5524" priority="2048" operator="equal">
      <formula>"NO CUMPLE"</formula>
    </cfRule>
    <cfRule type="cellIs" dxfId="5523" priority="2049" operator="equal">
      <formula>"CUMPLE"</formula>
    </cfRule>
  </conditionalFormatting>
  <conditionalFormatting sqref="S35 S38 S41 S44 S47">
    <cfRule type="cellIs" dxfId="5522" priority="2046" operator="greaterThan">
      <formula>0</formula>
    </cfRule>
    <cfRule type="cellIs" dxfId="5521" priority="2047" operator="equal">
      <formula>0</formula>
    </cfRule>
  </conditionalFormatting>
  <conditionalFormatting sqref="P35">
    <cfRule type="expression" dxfId="5520" priority="2025">
      <formula>Q35="NO SUBSANABLE"</formula>
    </cfRule>
    <cfRule type="expression" dxfId="5519" priority="2035">
      <formula>Q35="REQUERIMIENTOS SUBSANADOS"</formula>
    </cfRule>
    <cfRule type="expression" dxfId="5518" priority="2036">
      <formula>Q35="PENDIENTES POR SUBSANAR"</formula>
    </cfRule>
    <cfRule type="expression" dxfId="5517" priority="2041">
      <formula>Q35="SIN OBSERVACIÓN"</formula>
    </cfRule>
    <cfRule type="containsBlanks" dxfId="5516" priority="2042">
      <formula>LEN(TRIM(P35))=0</formula>
    </cfRule>
  </conditionalFormatting>
  <conditionalFormatting sqref="O35">
    <cfRule type="cellIs" dxfId="5515" priority="2034" operator="equal">
      <formula>"PENDIENTE POR DESCRIPCIÓN"</formula>
    </cfRule>
    <cfRule type="cellIs" dxfId="5514" priority="2038" operator="equal">
      <formula>"DESCRIPCIÓN INSUFICIENTE"</formula>
    </cfRule>
    <cfRule type="cellIs" dxfId="5513" priority="2039" operator="equal">
      <formula>"NO ESTÁ ACORDE A ITEM 5.2.1 (T.R.)"</formula>
    </cfRule>
    <cfRule type="cellIs" dxfId="5512" priority="2040" operator="equal">
      <formula>"ACORDE A ITEM 5.2.1 (T.R.)"</formula>
    </cfRule>
  </conditionalFormatting>
  <conditionalFormatting sqref="Q35 Q38 Q41 Q44 Q47">
    <cfRule type="containsBlanks" dxfId="5511" priority="2020">
      <formula>LEN(TRIM(Q35))=0</formula>
    </cfRule>
    <cfRule type="cellIs" dxfId="5510" priority="2037" operator="equal">
      <formula>"REQUERIMIENTOS SUBSANADOS"</formula>
    </cfRule>
    <cfRule type="containsText" dxfId="5509" priority="2043" operator="containsText" text="NO SUBSANABLE">
      <formula>NOT(ISERROR(SEARCH("NO SUBSANABLE",Q35)))</formula>
    </cfRule>
    <cfRule type="containsText" dxfId="5508" priority="2044" operator="containsText" text="PENDIENTES POR SUBSANAR">
      <formula>NOT(ISERROR(SEARCH("PENDIENTES POR SUBSANAR",Q35)))</formula>
    </cfRule>
    <cfRule type="containsText" dxfId="5507" priority="2045" operator="containsText" text="SIN OBSERVACIÓN">
      <formula>NOT(ISERROR(SEARCH("SIN OBSERVACIÓN",Q35)))</formula>
    </cfRule>
  </conditionalFormatting>
  <conditionalFormatting sqref="K36">
    <cfRule type="expression" dxfId="5506" priority="2032">
      <formula>J36="NO CUMPLE"</formula>
    </cfRule>
    <cfRule type="expression" dxfId="5505" priority="2033">
      <formula>J36="CUMPLE"</formula>
    </cfRule>
  </conditionalFormatting>
  <conditionalFormatting sqref="K37">
    <cfRule type="expression" dxfId="5504" priority="2030">
      <formula>J37="NO CUMPLE"</formula>
    </cfRule>
    <cfRule type="expression" dxfId="5503" priority="2031">
      <formula>J37="CUMPLE"</formula>
    </cfRule>
  </conditionalFormatting>
  <conditionalFormatting sqref="M36">
    <cfRule type="expression" dxfId="5502" priority="2028">
      <formula>L36="NO CUMPLE"</formula>
    </cfRule>
    <cfRule type="expression" dxfId="5501" priority="2029">
      <formula>L36="CUMPLE"</formula>
    </cfRule>
  </conditionalFormatting>
  <conditionalFormatting sqref="M37">
    <cfRule type="expression" dxfId="5500" priority="2026">
      <formula>L37="NO CUMPLE"</formula>
    </cfRule>
    <cfRule type="expression" dxfId="5499" priority="2027">
      <formula>L37="CUMPLE"</formula>
    </cfRule>
  </conditionalFormatting>
  <conditionalFormatting sqref="R35 R38 R41 R44 R47">
    <cfRule type="containsBlanks" dxfId="5498" priority="2019">
      <formula>LEN(TRIM(R35))=0</formula>
    </cfRule>
    <cfRule type="cellIs" dxfId="5497" priority="2021" operator="equal">
      <formula>"NO CUMPLEN CON LO SOLICITADO"</formula>
    </cfRule>
    <cfRule type="cellIs" dxfId="5496" priority="2022" operator="equal">
      <formula>"CUMPLEN CON LO SOLICITADO"</formula>
    </cfRule>
    <cfRule type="cellIs" dxfId="5495" priority="2023" operator="equal">
      <formula>"PENDIENTES"</formula>
    </cfRule>
    <cfRule type="cellIs" dxfId="5494" priority="2024" operator="equal">
      <formula>"NINGUNO"</formula>
    </cfRule>
  </conditionalFormatting>
  <conditionalFormatting sqref="K47">
    <cfRule type="expression" dxfId="5493" priority="2006">
      <formula>J47="NO CUMPLE"</formula>
    </cfRule>
    <cfRule type="expression" dxfId="5492" priority="2007">
      <formula>J47="CUMPLE"</formula>
    </cfRule>
  </conditionalFormatting>
  <conditionalFormatting sqref="M47">
    <cfRule type="expression" dxfId="5491" priority="2004">
      <formula>L47="NO CUMPLE"</formula>
    </cfRule>
    <cfRule type="expression" dxfId="5490" priority="2005">
      <formula>L47="CUMPLE"</formula>
    </cfRule>
  </conditionalFormatting>
  <conditionalFormatting sqref="T50">
    <cfRule type="cellIs" dxfId="5489" priority="2017" operator="equal">
      <formula>"NO CUMPLE"</formula>
    </cfRule>
    <cfRule type="cellIs" dxfId="5488" priority="2018" operator="equal">
      <formula>"CUMPLE"</formula>
    </cfRule>
  </conditionalFormatting>
  <conditionalFormatting sqref="B50">
    <cfRule type="cellIs" dxfId="5487" priority="2015" operator="equal">
      <formula>"NO CUMPLE CON LA EXPERIENCIA REQUERIDA"</formula>
    </cfRule>
    <cfRule type="cellIs" dxfId="5486" priority="2016" operator="equal">
      <formula>"CUMPLE CON LA EXPERIENCIA REQUERIDA"</formula>
    </cfRule>
  </conditionalFormatting>
  <conditionalFormatting sqref="H35 H38 H41 H44 H47">
    <cfRule type="notContainsBlanks" dxfId="5485" priority="2014">
      <formula>LEN(TRIM(H35))&gt;0</formula>
    </cfRule>
  </conditionalFormatting>
  <conditionalFormatting sqref="G35">
    <cfRule type="notContainsBlanks" dxfId="5484" priority="2013">
      <formula>LEN(TRIM(G35))&gt;0</formula>
    </cfRule>
  </conditionalFormatting>
  <conditionalFormatting sqref="F35">
    <cfRule type="notContainsBlanks" dxfId="5483" priority="2012">
      <formula>LEN(TRIM(F35))&gt;0</formula>
    </cfRule>
  </conditionalFormatting>
  <conditionalFormatting sqref="E35">
    <cfRule type="notContainsBlanks" dxfId="5482" priority="2011">
      <formula>LEN(TRIM(E35))&gt;0</formula>
    </cfRule>
  </conditionalFormatting>
  <conditionalFormatting sqref="D35">
    <cfRule type="notContainsBlanks" dxfId="5481" priority="2010">
      <formula>LEN(TRIM(D35))&gt;0</formula>
    </cfRule>
  </conditionalFormatting>
  <conditionalFormatting sqref="C35">
    <cfRule type="notContainsBlanks" dxfId="5480" priority="2009">
      <formula>LEN(TRIM(C35))&gt;0</formula>
    </cfRule>
  </conditionalFormatting>
  <conditionalFormatting sqref="I35">
    <cfRule type="notContainsBlanks" dxfId="5479" priority="2008">
      <formula>LEN(TRIM(I35))&gt;0</formula>
    </cfRule>
  </conditionalFormatting>
  <conditionalFormatting sqref="G47">
    <cfRule type="notContainsBlanks" dxfId="5478" priority="1990">
      <formula>LEN(TRIM(G47))&gt;0</formula>
    </cfRule>
  </conditionalFormatting>
  <conditionalFormatting sqref="F47">
    <cfRule type="notContainsBlanks" dxfId="5477" priority="1989">
      <formula>LEN(TRIM(F47))&gt;0</formula>
    </cfRule>
  </conditionalFormatting>
  <conditionalFormatting sqref="E47">
    <cfRule type="notContainsBlanks" dxfId="5476" priority="1988">
      <formula>LEN(TRIM(E47))&gt;0</formula>
    </cfRule>
  </conditionalFormatting>
  <conditionalFormatting sqref="D47">
    <cfRule type="notContainsBlanks" dxfId="5475" priority="1987">
      <formula>LEN(TRIM(D47))&gt;0</formula>
    </cfRule>
  </conditionalFormatting>
  <conditionalFormatting sqref="C47">
    <cfRule type="notContainsBlanks" dxfId="5474" priority="1986">
      <formula>LEN(TRIM(C47))&gt;0</formula>
    </cfRule>
  </conditionalFormatting>
  <conditionalFormatting sqref="I47">
    <cfRule type="notContainsBlanks" dxfId="5473" priority="1985">
      <formula>LEN(TRIM(I47))&gt;0</formula>
    </cfRule>
  </conditionalFormatting>
  <conditionalFormatting sqref="K41">
    <cfRule type="expression" dxfId="5472" priority="1983">
      <formula>J41="NO CUMPLE"</formula>
    </cfRule>
    <cfRule type="expression" dxfId="5471" priority="1984">
      <formula>J41="CUMPLE"</formula>
    </cfRule>
  </conditionalFormatting>
  <conditionalFormatting sqref="M41">
    <cfRule type="expression" dxfId="5470" priority="1981">
      <formula>L41="NO CUMPLE"</formula>
    </cfRule>
    <cfRule type="expression" dxfId="5469" priority="1982">
      <formula>L41="CUMPLE"</formula>
    </cfRule>
  </conditionalFormatting>
  <conditionalFormatting sqref="P47">
    <cfRule type="expression" dxfId="5468" priority="1991">
      <formula>Q47="NO SUBSANABLE"</formula>
    </cfRule>
    <cfRule type="expression" dxfId="5467" priority="2000">
      <formula>Q47="REQUERIMIENTOS SUBSANADOS"</formula>
    </cfRule>
    <cfRule type="expression" dxfId="5466" priority="2001">
      <formula>Q47="PENDIENTES POR SUBSANAR"</formula>
    </cfRule>
    <cfRule type="expression" dxfId="5465" priority="2002">
      <formula>Q47="SIN OBSERVACIÓN"</formula>
    </cfRule>
    <cfRule type="containsBlanks" dxfId="5464" priority="2003">
      <formula>LEN(TRIM(P47))=0</formula>
    </cfRule>
  </conditionalFormatting>
  <conditionalFormatting sqref="K48">
    <cfRule type="expression" dxfId="5463" priority="1998">
      <formula>J48="NO CUMPLE"</formula>
    </cfRule>
    <cfRule type="expression" dxfId="5462" priority="1999">
      <formula>J48="CUMPLE"</formula>
    </cfRule>
  </conditionalFormatting>
  <conditionalFormatting sqref="K49">
    <cfRule type="expression" dxfId="5461" priority="1996">
      <formula>J49="NO CUMPLE"</formula>
    </cfRule>
    <cfRule type="expression" dxfId="5460" priority="1997">
      <formula>J49="CUMPLE"</formula>
    </cfRule>
  </conditionalFormatting>
  <conditionalFormatting sqref="M48">
    <cfRule type="expression" dxfId="5459" priority="1994">
      <formula>L48="NO CUMPLE"</formula>
    </cfRule>
    <cfRule type="expression" dxfId="5458" priority="1995">
      <formula>L48="CUMPLE"</formula>
    </cfRule>
  </conditionalFormatting>
  <conditionalFormatting sqref="M49">
    <cfRule type="expression" dxfId="5457" priority="1992">
      <formula>L49="NO CUMPLE"</formula>
    </cfRule>
    <cfRule type="expression" dxfId="5456" priority="1993">
      <formula>L49="CUMPLE"</formula>
    </cfRule>
  </conditionalFormatting>
  <conditionalFormatting sqref="G41">
    <cfRule type="notContainsBlanks" dxfId="5455" priority="1967">
      <formula>LEN(TRIM(G41))&gt;0</formula>
    </cfRule>
  </conditionalFormatting>
  <conditionalFormatting sqref="F41">
    <cfRule type="notContainsBlanks" dxfId="5454" priority="1966">
      <formula>LEN(TRIM(F41))&gt;0</formula>
    </cfRule>
  </conditionalFormatting>
  <conditionalFormatting sqref="E41">
    <cfRule type="notContainsBlanks" dxfId="5453" priority="1965">
      <formula>LEN(TRIM(E41))&gt;0</formula>
    </cfRule>
  </conditionalFormatting>
  <conditionalFormatting sqref="D41">
    <cfRule type="notContainsBlanks" dxfId="5452" priority="1964">
      <formula>LEN(TRIM(D41))&gt;0</formula>
    </cfRule>
  </conditionalFormatting>
  <conditionalFormatting sqref="C41">
    <cfRule type="notContainsBlanks" dxfId="5451" priority="1963">
      <formula>LEN(TRIM(C41))&gt;0</formula>
    </cfRule>
  </conditionalFormatting>
  <conditionalFormatting sqref="I41">
    <cfRule type="notContainsBlanks" dxfId="5450" priority="1962">
      <formula>LEN(TRIM(I41))&gt;0</formula>
    </cfRule>
  </conditionalFormatting>
  <conditionalFormatting sqref="G38">
    <cfRule type="notContainsBlanks" dxfId="5449" priority="1944">
      <formula>LEN(TRIM(G38))&gt;0</formula>
    </cfRule>
  </conditionalFormatting>
  <conditionalFormatting sqref="F38">
    <cfRule type="notContainsBlanks" dxfId="5448" priority="1943">
      <formula>LEN(TRIM(F38))&gt;0</formula>
    </cfRule>
  </conditionalFormatting>
  <conditionalFormatting sqref="E38">
    <cfRule type="notContainsBlanks" dxfId="5447" priority="1942">
      <formula>LEN(TRIM(E38))&gt;0</formula>
    </cfRule>
  </conditionalFormatting>
  <conditionalFormatting sqref="D38">
    <cfRule type="notContainsBlanks" dxfId="5446" priority="1941">
      <formula>LEN(TRIM(D38))&gt;0</formula>
    </cfRule>
  </conditionalFormatting>
  <conditionalFormatting sqref="C38">
    <cfRule type="notContainsBlanks" dxfId="5445" priority="1940">
      <formula>LEN(TRIM(C38))&gt;0</formula>
    </cfRule>
  </conditionalFormatting>
  <conditionalFormatting sqref="I38">
    <cfRule type="notContainsBlanks" dxfId="5444" priority="1939">
      <formula>LEN(TRIM(I38))&gt;0</formula>
    </cfRule>
  </conditionalFormatting>
  <conditionalFormatting sqref="P41">
    <cfRule type="expression" dxfId="5443" priority="1968">
      <formula>Q41="NO SUBSANABLE"</formula>
    </cfRule>
    <cfRule type="expression" dxfId="5442" priority="1977">
      <formula>Q41="REQUERIMIENTOS SUBSANADOS"</formula>
    </cfRule>
    <cfRule type="expression" dxfId="5441" priority="1978">
      <formula>Q41="PENDIENTES POR SUBSANAR"</formula>
    </cfRule>
    <cfRule type="expression" dxfId="5440" priority="1979">
      <formula>Q41="SIN OBSERVACIÓN"</formula>
    </cfRule>
    <cfRule type="containsBlanks" dxfId="5439" priority="1980">
      <formula>LEN(TRIM(P41))=0</formula>
    </cfRule>
  </conditionalFormatting>
  <conditionalFormatting sqref="K42">
    <cfRule type="expression" dxfId="5438" priority="1975">
      <formula>J42="NO CUMPLE"</formula>
    </cfRule>
    <cfRule type="expression" dxfId="5437" priority="1976">
      <formula>J42="CUMPLE"</formula>
    </cfRule>
  </conditionalFormatting>
  <conditionalFormatting sqref="K43">
    <cfRule type="expression" dxfId="5436" priority="1973">
      <formula>J43="NO CUMPLE"</formula>
    </cfRule>
    <cfRule type="expression" dxfId="5435" priority="1974">
      <formula>J43="CUMPLE"</formula>
    </cfRule>
  </conditionalFormatting>
  <conditionalFormatting sqref="M42">
    <cfRule type="expression" dxfId="5434" priority="1971">
      <formula>L42="NO CUMPLE"</formula>
    </cfRule>
    <cfRule type="expression" dxfId="5433" priority="1972">
      <formula>L42="CUMPLE"</formula>
    </cfRule>
  </conditionalFormatting>
  <conditionalFormatting sqref="M43">
    <cfRule type="expression" dxfId="5432" priority="1969">
      <formula>L43="NO CUMPLE"</formula>
    </cfRule>
    <cfRule type="expression" dxfId="5431" priority="1970">
      <formula>L43="CUMPLE"</formula>
    </cfRule>
  </conditionalFormatting>
  <conditionalFormatting sqref="K38">
    <cfRule type="expression" dxfId="5430" priority="1960">
      <formula>J38="NO CUMPLE"</formula>
    </cfRule>
    <cfRule type="expression" dxfId="5429" priority="1961">
      <formula>J38="CUMPLE"</formula>
    </cfRule>
  </conditionalFormatting>
  <conditionalFormatting sqref="M38">
    <cfRule type="expression" dxfId="5428" priority="1958">
      <formula>L38="NO CUMPLE"</formula>
    </cfRule>
    <cfRule type="expression" dxfId="5427" priority="1959">
      <formula>L38="CUMPLE"</formula>
    </cfRule>
  </conditionalFormatting>
  <conditionalFormatting sqref="P38">
    <cfRule type="expression" dxfId="5426" priority="1945">
      <formula>Q38="NO SUBSANABLE"</formula>
    </cfRule>
    <cfRule type="expression" dxfId="5425" priority="1954">
      <formula>Q38="REQUERIMIENTOS SUBSANADOS"</formula>
    </cfRule>
    <cfRule type="expression" dxfId="5424" priority="1955">
      <formula>Q38="PENDIENTES POR SUBSANAR"</formula>
    </cfRule>
    <cfRule type="expression" dxfId="5423" priority="1956">
      <formula>Q38="SIN OBSERVACIÓN"</formula>
    </cfRule>
    <cfRule type="containsBlanks" dxfId="5422" priority="1957">
      <formula>LEN(TRIM(P38))=0</formula>
    </cfRule>
  </conditionalFormatting>
  <conditionalFormatting sqref="K39">
    <cfRule type="expression" dxfId="5421" priority="1952">
      <formula>J39="NO CUMPLE"</formula>
    </cfRule>
    <cfRule type="expression" dxfId="5420" priority="1953">
      <formula>J39="CUMPLE"</formula>
    </cfRule>
  </conditionalFormatting>
  <conditionalFormatting sqref="K40">
    <cfRule type="expression" dxfId="5419" priority="1950">
      <formula>J40="NO CUMPLE"</formula>
    </cfRule>
    <cfRule type="expression" dxfId="5418" priority="1951">
      <formula>J40="CUMPLE"</formula>
    </cfRule>
  </conditionalFormatting>
  <conditionalFormatting sqref="M39">
    <cfRule type="expression" dxfId="5417" priority="1948">
      <formula>L39="NO CUMPLE"</formula>
    </cfRule>
    <cfRule type="expression" dxfId="5416" priority="1949">
      <formula>L39="CUMPLE"</formula>
    </cfRule>
  </conditionalFormatting>
  <conditionalFormatting sqref="M40">
    <cfRule type="expression" dxfId="5415" priority="1946">
      <formula>L40="NO CUMPLE"</formula>
    </cfRule>
    <cfRule type="expression" dxfId="5414" priority="1947">
      <formula>L40="CUMPLE"</formula>
    </cfRule>
  </conditionalFormatting>
  <conditionalFormatting sqref="K44">
    <cfRule type="expression" dxfId="5413" priority="1937">
      <formula>J44="NO CUMPLE"</formula>
    </cfRule>
    <cfRule type="expression" dxfId="5412" priority="1938">
      <formula>J44="CUMPLE"</formula>
    </cfRule>
  </conditionalFormatting>
  <conditionalFormatting sqref="M44">
    <cfRule type="expression" dxfId="5411" priority="1935">
      <formula>L44="NO CUMPLE"</formula>
    </cfRule>
    <cfRule type="expression" dxfId="5410" priority="1936">
      <formula>L44="CUMPLE"</formula>
    </cfRule>
  </conditionalFormatting>
  <conditionalFormatting sqref="G44">
    <cfRule type="notContainsBlanks" dxfId="5409" priority="1921">
      <formula>LEN(TRIM(G44))&gt;0</formula>
    </cfRule>
  </conditionalFormatting>
  <conditionalFormatting sqref="F44">
    <cfRule type="notContainsBlanks" dxfId="5408" priority="1920">
      <formula>LEN(TRIM(F44))&gt;0</formula>
    </cfRule>
  </conditionalFormatting>
  <conditionalFormatting sqref="E44">
    <cfRule type="notContainsBlanks" dxfId="5407" priority="1919">
      <formula>LEN(TRIM(E44))&gt;0</formula>
    </cfRule>
  </conditionalFormatting>
  <conditionalFormatting sqref="D44">
    <cfRule type="notContainsBlanks" dxfId="5406" priority="1918">
      <formula>LEN(TRIM(D44))&gt;0</formula>
    </cfRule>
  </conditionalFormatting>
  <conditionalFormatting sqref="C44">
    <cfRule type="notContainsBlanks" dxfId="5405" priority="1917">
      <formula>LEN(TRIM(C44))&gt;0</formula>
    </cfRule>
  </conditionalFormatting>
  <conditionalFormatting sqref="I44">
    <cfRule type="notContainsBlanks" dxfId="5404" priority="1916">
      <formula>LEN(TRIM(I44))&gt;0</formula>
    </cfRule>
  </conditionalFormatting>
  <conditionalFormatting sqref="P44">
    <cfRule type="expression" dxfId="5403" priority="1922">
      <formula>Q44="NO SUBSANABLE"</formula>
    </cfRule>
    <cfRule type="expression" dxfId="5402" priority="1931">
      <formula>Q44="REQUERIMIENTOS SUBSANADOS"</formula>
    </cfRule>
    <cfRule type="expression" dxfId="5401" priority="1932">
      <formula>Q44="PENDIENTES POR SUBSANAR"</formula>
    </cfRule>
    <cfRule type="expression" dxfId="5400" priority="1933">
      <formula>Q44="SIN OBSERVACIÓN"</formula>
    </cfRule>
    <cfRule type="containsBlanks" dxfId="5399" priority="1934">
      <formula>LEN(TRIM(P44))=0</formula>
    </cfRule>
  </conditionalFormatting>
  <conditionalFormatting sqref="K45">
    <cfRule type="expression" dxfId="5398" priority="1929">
      <formula>J45="NO CUMPLE"</formula>
    </cfRule>
    <cfRule type="expression" dxfId="5397" priority="1930">
      <formula>J45="CUMPLE"</formula>
    </cfRule>
  </conditionalFormatting>
  <conditionalFormatting sqref="K46">
    <cfRule type="expression" dxfId="5396" priority="1927">
      <formula>J46="NO CUMPLE"</formula>
    </cfRule>
    <cfRule type="expression" dxfId="5395" priority="1928">
      <formula>J46="CUMPLE"</formula>
    </cfRule>
  </conditionalFormatting>
  <conditionalFormatting sqref="M45">
    <cfRule type="expression" dxfId="5394" priority="1925">
      <formula>L45="NO CUMPLE"</formula>
    </cfRule>
    <cfRule type="expression" dxfId="5393" priority="1926">
      <formula>L45="CUMPLE"</formula>
    </cfRule>
  </conditionalFormatting>
  <conditionalFormatting sqref="M46">
    <cfRule type="expression" dxfId="5392" priority="1923">
      <formula>L46="NO CUMPLE"</formula>
    </cfRule>
    <cfRule type="expression" dxfId="5391" priority="1924">
      <formula>L46="CUMPLE"</formula>
    </cfRule>
  </conditionalFormatting>
  <conditionalFormatting sqref="O38 O41 O44 O47">
    <cfRule type="cellIs" dxfId="5390" priority="1912" operator="equal">
      <formula>"PENDIENTE POR DESCRIPCIÓN"</formula>
    </cfRule>
    <cfRule type="cellIs" dxfId="5389" priority="1913" operator="equal">
      <formula>"DESCRIPCIÓN INSUFICIENTE"</formula>
    </cfRule>
    <cfRule type="cellIs" dxfId="5388" priority="1914" operator="equal">
      <formula>"NO ESTÁ ACORDE A ITEM 5.2.1 (T.R.)"</formula>
    </cfRule>
    <cfRule type="cellIs" dxfId="5387" priority="1915" operator="equal">
      <formula>"ACORDE A ITEM 5.2.1 (T.R.)"</formula>
    </cfRule>
  </conditionalFormatting>
  <conditionalFormatting sqref="K57">
    <cfRule type="expression" dxfId="5386" priority="1910">
      <formula>J57="NO CUMPLE"</formula>
    </cfRule>
    <cfRule type="expression" dxfId="5385" priority="1911">
      <formula>J57="CUMPLE"</formula>
    </cfRule>
  </conditionalFormatting>
  <conditionalFormatting sqref="M57">
    <cfRule type="expression" dxfId="5384" priority="1908">
      <formula>L57="NO CUMPLE"</formula>
    </cfRule>
    <cfRule type="expression" dxfId="5383" priority="1909">
      <formula>L57="CUMPLE"</formula>
    </cfRule>
  </conditionalFormatting>
  <conditionalFormatting sqref="N57 N60 N63 N66 N69">
    <cfRule type="expression" dxfId="5382" priority="1905">
      <formula>N57=" "</formula>
    </cfRule>
    <cfRule type="expression" dxfId="5381" priority="1906">
      <formula>N57="NO PRESENTÓ CERTIFICADO"</formula>
    </cfRule>
    <cfRule type="expression" dxfId="5380" priority="1907">
      <formula>N57="PRESENTÓ CERTIFICADO"</formula>
    </cfRule>
  </conditionalFormatting>
  <conditionalFormatting sqref="J57:J71">
    <cfRule type="cellIs" dxfId="5379" priority="1903" operator="equal">
      <formula>"NO CUMPLE"</formula>
    </cfRule>
    <cfRule type="cellIs" dxfId="5378" priority="1904" operator="equal">
      <formula>"CUMPLE"</formula>
    </cfRule>
  </conditionalFormatting>
  <conditionalFormatting sqref="L57:L71">
    <cfRule type="cellIs" dxfId="5377" priority="1901" operator="equal">
      <formula>"NO CUMPLE"</formula>
    </cfRule>
    <cfRule type="cellIs" dxfId="5376" priority="1902" operator="equal">
      <formula>"CUMPLE"</formula>
    </cfRule>
  </conditionalFormatting>
  <conditionalFormatting sqref="S57 S60 S63 S66 S69">
    <cfRule type="cellIs" dxfId="5375" priority="1899" operator="greaterThan">
      <formula>0</formula>
    </cfRule>
    <cfRule type="cellIs" dxfId="5374" priority="1900" operator="equal">
      <formula>0</formula>
    </cfRule>
  </conditionalFormatting>
  <conditionalFormatting sqref="P57">
    <cfRule type="expression" dxfId="5373" priority="1878">
      <formula>Q57="NO SUBSANABLE"</formula>
    </cfRule>
    <cfRule type="expression" dxfId="5372" priority="1888">
      <formula>Q57="REQUERIMIENTOS SUBSANADOS"</formula>
    </cfRule>
    <cfRule type="expression" dxfId="5371" priority="1889">
      <formula>Q57="PENDIENTES POR SUBSANAR"</formula>
    </cfRule>
    <cfRule type="expression" dxfId="5370" priority="1894">
      <formula>Q57="SIN OBSERVACIÓN"</formula>
    </cfRule>
    <cfRule type="containsBlanks" dxfId="5369" priority="1895">
      <formula>LEN(TRIM(P57))=0</formula>
    </cfRule>
  </conditionalFormatting>
  <conditionalFormatting sqref="O57">
    <cfRule type="cellIs" dxfId="5368" priority="1887" operator="equal">
      <formula>"PENDIENTE POR DESCRIPCIÓN"</formula>
    </cfRule>
    <cfRule type="cellIs" dxfId="5367" priority="1891" operator="equal">
      <formula>"DESCRIPCIÓN INSUFICIENTE"</formula>
    </cfRule>
    <cfRule type="cellIs" dxfId="5366" priority="1892" operator="equal">
      <formula>"NO ESTÁ ACORDE A ITEM 5.2.1 (T.R.)"</formula>
    </cfRule>
    <cfRule type="cellIs" dxfId="5365" priority="1893" operator="equal">
      <formula>"ACORDE A ITEM 5.2.1 (T.R.)"</formula>
    </cfRule>
  </conditionalFormatting>
  <conditionalFormatting sqref="Q57 Q60 Q63 Q66 Q69">
    <cfRule type="containsBlanks" dxfId="5364" priority="1873">
      <formula>LEN(TRIM(Q57))=0</formula>
    </cfRule>
    <cfRule type="cellIs" dxfId="5363" priority="1890" operator="equal">
      <formula>"REQUERIMIENTOS SUBSANADOS"</formula>
    </cfRule>
    <cfRule type="containsText" dxfId="5362" priority="1896" operator="containsText" text="NO SUBSANABLE">
      <formula>NOT(ISERROR(SEARCH("NO SUBSANABLE",Q57)))</formula>
    </cfRule>
    <cfRule type="containsText" dxfId="5361" priority="1897" operator="containsText" text="PENDIENTES POR SUBSANAR">
      <formula>NOT(ISERROR(SEARCH("PENDIENTES POR SUBSANAR",Q57)))</formula>
    </cfRule>
    <cfRule type="containsText" dxfId="5360" priority="1898" operator="containsText" text="SIN OBSERVACIÓN">
      <formula>NOT(ISERROR(SEARCH("SIN OBSERVACIÓN",Q57)))</formula>
    </cfRule>
  </conditionalFormatting>
  <conditionalFormatting sqref="K58">
    <cfRule type="expression" dxfId="5359" priority="1885">
      <formula>J58="NO CUMPLE"</formula>
    </cfRule>
    <cfRule type="expression" dxfId="5358" priority="1886">
      <formula>J58="CUMPLE"</formula>
    </cfRule>
  </conditionalFormatting>
  <conditionalFormatting sqref="K59">
    <cfRule type="expression" dxfId="5357" priority="1883">
      <formula>J59="NO CUMPLE"</formula>
    </cfRule>
    <cfRule type="expression" dxfId="5356" priority="1884">
      <formula>J59="CUMPLE"</formula>
    </cfRule>
  </conditionalFormatting>
  <conditionalFormatting sqref="M58">
    <cfRule type="expression" dxfId="5355" priority="1881">
      <formula>L58="NO CUMPLE"</formula>
    </cfRule>
    <cfRule type="expression" dxfId="5354" priority="1882">
      <formula>L58="CUMPLE"</formula>
    </cfRule>
  </conditionalFormatting>
  <conditionalFormatting sqref="M59">
    <cfRule type="expression" dxfId="5353" priority="1879">
      <formula>L59="NO CUMPLE"</formula>
    </cfRule>
    <cfRule type="expression" dxfId="5352" priority="1880">
      <formula>L59="CUMPLE"</formula>
    </cfRule>
  </conditionalFormatting>
  <conditionalFormatting sqref="R57 R60 R63 R66 R69">
    <cfRule type="containsBlanks" dxfId="5351" priority="1872">
      <formula>LEN(TRIM(R57))=0</formula>
    </cfRule>
    <cfRule type="cellIs" dxfId="5350" priority="1874" operator="equal">
      <formula>"NO CUMPLEN CON LO SOLICITADO"</formula>
    </cfRule>
    <cfRule type="cellIs" dxfId="5349" priority="1875" operator="equal">
      <formula>"CUMPLEN CON LO SOLICITADO"</formula>
    </cfRule>
    <cfRule type="cellIs" dxfId="5348" priority="1876" operator="equal">
      <formula>"PENDIENTES"</formula>
    </cfRule>
    <cfRule type="cellIs" dxfId="5347" priority="1877" operator="equal">
      <formula>"NINGUNO"</formula>
    </cfRule>
  </conditionalFormatting>
  <conditionalFormatting sqref="K69">
    <cfRule type="expression" dxfId="5346" priority="1859">
      <formula>J69="NO CUMPLE"</formula>
    </cfRule>
    <cfRule type="expression" dxfId="5345" priority="1860">
      <formula>J69="CUMPLE"</formula>
    </cfRule>
  </conditionalFormatting>
  <conditionalFormatting sqref="M69">
    <cfRule type="expression" dxfId="5344" priority="1857">
      <formula>L69="NO CUMPLE"</formula>
    </cfRule>
    <cfRule type="expression" dxfId="5343" priority="1858">
      <formula>L69="CUMPLE"</formula>
    </cfRule>
  </conditionalFormatting>
  <conditionalFormatting sqref="T72">
    <cfRule type="cellIs" dxfId="5342" priority="1870" operator="equal">
      <formula>"NO CUMPLE"</formula>
    </cfRule>
    <cfRule type="cellIs" dxfId="5341" priority="1871" operator="equal">
      <formula>"CUMPLE"</formula>
    </cfRule>
  </conditionalFormatting>
  <conditionalFormatting sqref="B72">
    <cfRule type="cellIs" dxfId="5340" priority="1868" operator="equal">
      <formula>"NO CUMPLE CON LA EXPERIENCIA REQUERIDA"</formula>
    </cfRule>
    <cfRule type="cellIs" dxfId="5339" priority="1869" operator="equal">
      <formula>"CUMPLE CON LA EXPERIENCIA REQUERIDA"</formula>
    </cfRule>
  </conditionalFormatting>
  <conditionalFormatting sqref="H57 H60 H63 H66 H69">
    <cfRule type="notContainsBlanks" dxfId="5338" priority="1867">
      <formula>LEN(TRIM(H57))&gt;0</formula>
    </cfRule>
  </conditionalFormatting>
  <conditionalFormatting sqref="G57">
    <cfRule type="notContainsBlanks" dxfId="5337" priority="1866">
      <formula>LEN(TRIM(G57))&gt;0</formula>
    </cfRule>
  </conditionalFormatting>
  <conditionalFormatting sqref="F57">
    <cfRule type="notContainsBlanks" dxfId="5336" priority="1865">
      <formula>LEN(TRIM(F57))&gt;0</formula>
    </cfRule>
  </conditionalFormatting>
  <conditionalFormatting sqref="E57">
    <cfRule type="notContainsBlanks" dxfId="5335" priority="1864">
      <formula>LEN(TRIM(E57))&gt;0</formula>
    </cfRule>
  </conditionalFormatting>
  <conditionalFormatting sqref="D57">
    <cfRule type="notContainsBlanks" dxfId="5334" priority="1863">
      <formula>LEN(TRIM(D57))&gt;0</formula>
    </cfRule>
  </conditionalFormatting>
  <conditionalFormatting sqref="C57">
    <cfRule type="notContainsBlanks" dxfId="5333" priority="1862">
      <formula>LEN(TRIM(C57))&gt;0</formula>
    </cfRule>
  </conditionalFormatting>
  <conditionalFormatting sqref="I57">
    <cfRule type="notContainsBlanks" dxfId="5332" priority="1861">
      <formula>LEN(TRIM(I57))&gt;0</formula>
    </cfRule>
  </conditionalFormatting>
  <conditionalFormatting sqref="G69">
    <cfRule type="notContainsBlanks" dxfId="5331" priority="1843">
      <formula>LEN(TRIM(G69))&gt;0</formula>
    </cfRule>
  </conditionalFormatting>
  <conditionalFormatting sqref="F69">
    <cfRule type="notContainsBlanks" dxfId="5330" priority="1842">
      <formula>LEN(TRIM(F69))&gt;0</formula>
    </cfRule>
  </conditionalFormatting>
  <conditionalFormatting sqref="E69">
    <cfRule type="notContainsBlanks" dxfId="5329" priority="1841">
      <formula>LEN(TRIM(E69))&gt;0</formula>
    </cfRule>
  </conditionalFormatting>
  <conditionalFormatting sqref="D69">
    <cfRule type="notContainsBlanks" dxfId="5328" priority="1840">
      <formula>LEN(TRIM(D69))&gt;0</formula>
    </cfRule>
  </conditionalFormatting>
  <conditionalFormatting sqref="C69">
    <cfRule type="notContainsBlanks" dxfId="5327" priority="1839">
      <formula>LEN(TRIM(C69))&gt;0</formula>
    </cfRule>
  </conditionalFormatting>
  <conditionalFormatting sqref="I69">
    <cfRule type="notContainsBlanks" dxfId="5326" priority="1838">
      <formula>LEN(TRIM(I69))&gt;0</formula>
    </cfRule>
  </conditionalFormatting>
  <conditionalFormatting sqref="K63">
    <cfRule type="expression" dxfId="5325" priority="1836">
      <formula>J63="NO CUMPLE"</formula>
    </cfRule>
    <cfRule type="expression" dxfId="5324" priority="1837">
      <formula>J63="CUMPLE"</formula>
    </cfRule>
  </conditionalFormatting>
  <conditionalFormatting sqref="M63">
    <cfRule type="expression" dxfId="5323" priority="1834">
      <formula>L63="NO CUMPLE"</formula>
    </cfRule>
    <cfRule type="expression" dxfId="5322" priority="1835">
      <formula>L63="CUMPLE"</formula>
    </cfRule>
  </conditionalFormatting>
  <conditionalFormatting sqref="P69">
    <cfRule type="expression" dxfId="5321" priority="1844">
      <formula>Q69="NO SUBSANABLE"</formula>
    </cfRule>
    <cfRule type="expression" dxfId="5320" priority="1853">
      <formula>Q69="REQUERIMIENTOS SUBSANADOS"</formula>
    </cfRule>
    <cfRule type="expression" dxfId="5319" priority="1854">
      <formula>Q69="PENDIENTES POR SUBSANAR"</formula>
    </cfRule>
    <cfRule type="expression" dxfId="5318" priority="1855">
      <formula>Q69="SIN OBSERVACIÓN"</formula>
    </cfRule>
    <cfRule type="containsBlanks" dxfId="5317" priority="1856">
      <formula>LEN(TRIM(P69))=0</formula>
    </cfRule>
  </conditionalFormatting>
  <conditionalFormatting sqref="K70">
    <cfRule type="expression" dxfId="5316" priority="1851">
      <formula>J70="NO CUMPLE"</formula>
    </cfRule>
    <cfRule type="expression" dxfId="5315" priority="1852">
      <formula>J70="CUMPLE"</formula>
    </cfRule>
  </conditionalFormatting>
  <conditionalFormatting sqref="K71">
    <cfRule type="expression" dxfId="5314" priority="1849">
      <formula>J71="NO CUMPLE"</formula>
    </cfRule>
    <cfRule type="expression" dxfId="5313" priority="1850">
      <formula>J71="CUMPLE"</formula>
    </cfRule>
  </conditionalFormatting>
  <conditionalFormatting sqref="M70">
    <cfRule type="expression" dxfId="5312" priority="1847">
      <formula>L70="NO CUMPLE"</formula>
    </cfRule>
    <cfRule type="expression" dxfId="5311" priority="1848">
      <formula>L70="CUMPLE"</formula>
    </cfRule>
  </conditionalFormatting>
  <conditionalFormatting sqref="M71">
    <cfRule type="expression" dxfId="5310" priority="1845">
      <formula>L71="NO CUMPLE"</formula>
    </cfRule>
    <cfRule type="expression" dxfId="5309" priority="1846">
      <formula>L71="CUMPLE"</formula>
    </cfRule>
  </conditionalFormatting>
  <conditionalFormatting sqref="G63">
    <cfRule type="notContainsBlanks" dxfId="5308" priority="1820">
      <formula>LEN(TRIM(G63))&gt;0</formula>
    </cfRule>
  </conditionalFormatting>
  <conditionalFormatting sqref="F63">
    <cfRule type="notContainsBlanks" dxfId="5307" priority="1819">
      <formula>LEN(TRIM(F63))&gt;0</formula>
    </cfRule>
  </conditionalFormatting>
  <conditionalFormatting sqref="E63">
    <cfRule type="notContainsBlanks" dxfId="5306" priority="1818">
      <formula>LEN(TRIM(E63))&gt;0</formula>
    </cfRule>
  </conditionalFormatting>
  <conditionalFormatting sqref="D63">
    <cfRule type="notContainsBlanks" dxfId="5305" priority="1817">
      <formula>LEN(TRIM(D63))&gt;0</formula>
    </cfRule>
  </conditionalFormatting>
  <conditionalFormatting sqref="C63">
    <cfRule type="notContainsBlanks" dxfId="5304" priority="1816">
      <formula>LEN(TRIM(C63))&gt;0</formula>
    </cfRule>
  </conditionalFormatting>
  <conditionalFormatting sqref="I63">
    <cfRule type="notContainsBlanks" dxfId="5303" priority="1815">
      <formula>LEN(TRIM(I63))&gt;0</formula>
    </cfRule>
  </conditionalFormatting>
  <conditionalFormatting sqref="G60">
    <cfRule type="notContainsBlanks" dxfId="5302" priority="1797">
      <formula>LEN(TRIM(G60))&gt;0</formula>
    </cfRule>
  </conditionalFormatting>
  <conditionalFormatting sqref="F60">
    <cfRule type="notContainsBlanks" dxfId="5301" priority="1796">
      <formula>LEN(TRIM(F60))&gt;0</formula>
    </cfRule>
  </conditionalFormatting>
  <conditionalFormatting sqref="E60">
    <cfRule type="notContainsBlanks" dxfId="5300" priority="1795">
      <formula>LEN(TRIM(E60))&gt;0</formula>
    </cfRule>
  </conditionalFormatting>
  <conditionalFormatting sqref="D60">
    <cfRule type="notContainsBlanks" dxfId="5299" priority="1794">
      <formula>LEN(TRIM(D60))&gt;0</formula>
    </cfRule>
  </conditionalFormatting>
  <conditionalFormatting sqref="C60">
    <cfRule type="notContainsBlanks" dxfId="5298" priority="1793">
      <formula>LEN(TRIM(C60))&gt;0</formula>
    </cfRule>
  </conditionalFormatting>
  <conditionalFormatting sqref="I60">
    <cfRule type="notContainsBlanks" dxfId="5297" priority="1792">
      <formula>LEN(TRIM(I60))&gt;0</formula>
    </cfRule>
  </conditionalFormatting>
  <conditionalFormatting sqref="P63">
    <cfRule type="expression" dxfId="5296" priority="1821">
      <formula>Q63="NO SUBSANABLE"</formula>
    </cfRule>
    <cfRule type="expression" dxfId="5295" priority="1830">
      <formula>Q63="REQUERIMIENTOS SUBSANADOS"</formula>
    </cfRule>
    <cfRule type="expression" dxfId="5294" priority="1831">
      <formula>Q63="PENDIENTES POR SUBSANAR"</formula>
    </cfRule>
    <cfRule type="expression" dxfId="5293" priority="1832">
      <formula>Q63="SIN OBSERVACIÓN"</formula>
    </cfRule>
    <cfRule type="containsBlanks" dxfId="5292" priority="1833">
      <formula>LEN(TRIM(P63))=0</formula>
    </cfRule>
  </conditionalFormatting>
  <conditionalFormatting sqref="K64">
    <cfRule type="expression" dxfId="5291" priority="1828">
      <formula>J64="NO CUMPLE"</formula>
    </cfRule>
    <cfRule type="expression" dxfId="5290" priority="1829">
      <formula>J64="CUMPLE"</formula>
    </cfRule>
  </conditionalFormatting>
  <conditionalFormatting sqref="K65">
    <cfRule type="expression" dxfId="5289" priority="1826">
      <formula>J65="NO CUMPLE"</formula>
    </cfRule>
    <cfRule type="expression" dxfId="5288" priority="1827">
      <formula>J65="CUMPLE"</formula>
    </cfRule>
  </conditionalFormatting>
  <conditionalFormatting sqref="M64">
    <cfRule type="expression" dxfId="5287" priority="1824">
      <formula>L64="NO CUMPLE"</formula>
    </cfRule>
    <cfRule type="expression" dxfId="5286" priority="1825">
      <formula>L64="CUMPLE"</formula>
    </cfRule>
  </conditionalFormatting>
  <conditionalFormatting sqref="M65">
    <cfRule type="expression" dxfId="5285" priority="1822">
      <formula>L65="NO CUMPLE"</formula>
    </cfRule>
    <cfRule type="expression" dxfId="5284" priority="1823">
      <formula>L65="CUMPLE"</formula>
    </cfRule>
  </conditionalFormatting>
  <conditionalFormatting sqref="K60">
    <cfRule type="expression" dxfId="5283" priority="1813">
      <formula>J60="NO CUMPLE"</formula>
    </cfRule>
    <cfRule type="expression" dxfId="5282" priority="1814">
      <formula>J60="CUMPLE"</formula>
    </cfRule>
  </conditionalFormatting>
  <conditionalFormatting sqref="M60">
    <cfRule type="expression" dxfId="5281" priority="1811">
      <formula>L60="NO CUMPLE"</formula>
    </cfRule>
    <cfRule type="expression" dxfId="5280" priority="1812">
      <formula>L60="CUMPLE"</formula>
    </cfRule>
  </conditionalFormatting>
  <conditionalFormatting sqref="P60">
    <cfRule type="expression" dxfId="5279" priority="1798">
      <formula>Q60="NO SUBSANABLE"</formula>
    </cfRule>
    <cfRule type="expression" dxfId="5278" priority="1807">
      <formula>Q60="REQUERIMIENTOS SUBSANADOS"</formula>
    </cfRule>
    <cfRule type="expression" dxfId="5277" priority="1808">
      <formula>Q60="PENDIENTES POR SUBSANAR"</formula>
    </cfRule>
    <cfRule type="expression" dxfId="5276" priority="1809">
      <formula>Q60="SIN OBSERVACIÓN"</formula>
    </cfRule>
    <cfRule type="containsBlanks" dxfId="5275" priority="1810">
      <formula>LEN(TRIM(P60))=0</formula>
    </cfRule>
  </conditionalFormatting>
  <conditionalFormatting sqref="K61">
    <cfRule type="expression" dxfId="5274" priority="1805">
      <formula>J61="NO CUMPLE"</formula>
    </cfRule>
    <cfRule type="expression" dxfId="5273" priority="1806">
      <formula>J61="CUMPLE"</formula>
    </cfRule>
  </conditionalFormatting>
  <conditionalFormatting sqref="K62">
    <cfRule type="expression" dxfId="5272" priority="1803">
      <formula>J62="NO CUMPLE"</formula>
    </cfRule>
    <cfRule type="expression" dxfId="5271" priority="1804">
      <formula>J62="CUMPLE"</formula>
    </cfRule>
  </conditionalFormatting>
  <conditionalFormatting sqref="M61">
    <cfRule type="expression" dxfId="5270" priority="1801">
      <formula>L61="NO CUMPLE"</formula>
    </cfRule>
    <cfRule type="expression" dxfId="5269" priority="1802">
      <formula>L61="CUMPLE"</formula>
    </cfRule>
  </conditionalFormatting>
  <conditionalFormatting sqref="M62">
    <cfRule type="expression" dxfId="5268" priority="1799">
      <formula>L62="NO CUMPLE"</formula>
    </cfRule>
    <cfRule type="expression" dxfId="5267" priority="1800">
      <formula>L62="CUMPLE"</formula>
    </cfRule>
  </conditionalFormatting>
  <conditionalFormatting sqref="K66">
    <cfRule type="expression" dxfId="5266" priority="1790">
      <formula>J66="NO CUMPLE"</formula>
    </cfRule>
    <cfRule type="expression" dxfId="5265" priority="1791">
      <formula>J66="CUMPLE"</formula>
    </cfRule>
  </conditionalFormatting>
  <conditionalFormatting sqref="M66">
    <cfRule type="expression" dxfId="5264" priority="1788">
      <formula>L66="NO CUMPLE"</formula>
    </cfRule>
    <cfRule type="expression" dxfId="5263" priority="1789">
      <formula>L66="CUMPLE"</formula>
    </cfRule>
  </conditionalFormatting>
  <conditionalFormatting sqref="G66">
    <cfRule type="notContainsBlanks" dxfId="5262" priority="1774">
      <formula>LEN(TRIM(G66))&gt;0</formula>
    </cfRule>
  </conditionalFormatting>
  <conditionalFormatting sqref="F66">
    <cfRule type="notContainsBlanks" dxfId="5261" priority="1773">
      <formula>LEN(TRIM(F66))&gt;0</formula>
    </cfRule>
  </conditionalFormatting>
  <conditionalFormatting sqref="E66">
    <cfRule type="notContainsBlanks" dxfId="5260" priority="1772">
      <formula>LEN(TRIM(E66))&gt;0</formula>
    </cfRule>
  </conditionalFormatting>
  <conditionalFormatting sqref="D66">
    <cfRule type="notContainsBlanks" dxfId="5259" priority="1771">
      <formula>LEN(TRIM(D66))&gt;0</formula>
    </cfRule>
  </conditionalFormatting>
  <conditionalFormatting sqref="C66">
    <cfRule type="notContainsBlanks" dxfId="5258" priority="1770">
      <formula>LEN(TRIM(C66))&gt;0</formula>
    </cfRule>
  </conditionalFormatting>
  <conditionalFormatting sqref="I66">
    <cfRule type="notContainsBlanks" dxfId="5257" priority="1769">
      <formula>LEN(TRIM(I66))&gt;0</formula>
    </cfRule>
  </conditionalFormatting>
  <conditionalFormatting sqref="P66">
    <cfRule type="expression" dxfId="5256" priority="1775">
      <formula>Q66="NO SUBSANABLE"</formula>
    </cfRule>
    <cfRule type="expression" dxfId="5255" priority="1784">
      <formula>Q66="REQUERIMIENTOS SUBSANADOS"</formula>
    </cfRule>
    <cfRule type="expression" dxfId="5254" priority="1785">
      <formula>Q66="PENDIENTES POR SUBSANAR"</formula>
    </cfRule>
    <cfRule type="expression" dxfId="5253" priority="1786">
      <formula>Q66="SIN OBSERVACIÓN"</formula>
    </cfRule>
    <cfRule type="containsBlanks" dxfId="5252" priority="1787">
      <formula>LEN(TRIM(P66))=0</formula>
    </cfRule>
  </conditionalFormatting>
  <conditionalFormatting sqref="K67">
    <cfRule type="expression" dxfId="5251" priority="1782">
      <formula>J67="NO CUMPLE"</formula>
    </cfRule>
    <cfRule type="expression" dxfId="5250" priority="1783">
      <formula>J67="CUMPLE"</formula>
    </cfRule>
  </conditionalFormatting>
  <conditionalFormatting sqref="K68">
    <cfRule type="expression" dxfId="5249" priority="1780">
      <formula>J68="NO CUMPLE"</formula>
    </cfRule>
    <cfRule type="expression" dxfId="5248" priority="1781">
      <formula>J68="CUMPLE"</formula>
    </cfRule>
  </conditionalFormatting>
  <conditionalFormatting sqref="M67">
    <cfRule type="expression" dxfId="5247" priority="1778">
      <formula>L67="NO CUMPLE"</formula>
    </cfRule>
    <cfRule type="expression" dxfId="5246" priority="1779">
      <formula>L67="CUMPLE"</formula>
    </cfRule>
  </conditionalFormatting>
  <conditionalFormatting sqref="M68">
    <cfRule type="expression" dxfId="5245" priority="1776">
      <formula>L68="NO CUMPLE"</formula>
    </cfRule>
    <cfRule type="expression" dxfId="5244" priority="1777">
      <formula>L68="CUMPLE"</formula>
    </cfRule>
  </conditionalFormatting>
  <conditionalFormatting sqref="O60 O63 O66 O69">
    <cfRule type="cellIs" dxfId="5243" priority="1765" operator="equal">
      <formula>"PENDIENTE POR DESCRIPCIÓN"</formula>
    </cfRule>
    <cfRule type="cellIs" dxfId="5242" priority="1766" operator="equal">
      <formula>"DESCRIPCIÓN INSUFICIENTE"</formula>
    </cfRule>
    <cfRule type="cellIs" dxfId="5241" priority="1767" operator="equal">
      <formula>"NO ESTÁ ACORDE A ITEM 5.2.1 (T.R.)"</formula>
    </cfRule>
    <cfRule type="cellIs" dxfId="5240" priority="1768" operator="equal">
      <formula>"ACORDE A ITEM 5.2.1 (T.R.)"</formula>
    </cfRule>
  </conditionalFormatting>
  <conditionalFormatting sqref="K79">
    <cfRule type="expression" dxfId="5239" priority="1763">
      <formula>J79="NO CUMPLE"</formula>
    </cfRule>
    <cfRule type="expression" dxfId="5238" priority="1764">
      <formula>J79="CUMPLE"</formula>
    </cfRule>
  </conditionalFormatting>
  <conditionalFormatting sqref="M79">
    <cfRule type="expression" dxfId="5237" priority="1761">
      <formula>L79="NO CUMPLE"</formula>
    </cfRule>
    <cfRule type="expression" dxfId="5236" priority="1762">
      <formula>L79="CUMPLE"</formula>
    </cfRule>
  </conditionalFormatting>
  <conditionalFormatting sqref="N79 N82 N85 N88 N91">
    <cfRule type="expression" dxfId="5235" priority="1758">
      <formula>N79=" "</formula>
    </cfRule>
    <cfRule type="expression" dxfId="5234" priority="1759">
      <formula>N79="NO PRESENTÓ CERTIFICADO"</formula>
    </cfRule>
    <cfRule type="expression" dxfId="5233" priority="1760">
      <formula>N79="PRESENTÓ CERTIFICADO"</formula>
    </cfRule>
  </conditionalFormatting>
  <conditionalFormatting sqref="J79:J93">
    <cfRule type="cellIs" dxfId="5232" priority="1756" operator="equal">
      <formula>"NO CUMPLE"</formula>
    </cfRule>
    <cfRule type="cellIs" dxfId="5231" priority="1757" operator="equal">
      <formula>"CUMPLE"</formula>
    </cfRule>
  </conditionalFormatting>
  <conditionalFormatting sqref="L79:L93">
    <cfRule type="cellIs" dxfId="5230" priority="1754" operator="equal">
      <formula>"NO CUMPLE"</formula>
    </cfRule>
    <cfRule type="cellIs" dxfId="5229" priority="1755" operator="equal">
      <formula>"CUMPLE"</formula>
    </cfRule>
  </conditionalFormatting>
  <conditionalFormatting sqref="S79 S82 S85 S88 S91">
    <cfRule type="cellIs" dxfId="5228" priority="1752" operator="greaterThan">
      <formula>0</formula>
    </cfRule>
    <cfRule type="cellIs" dxfId="5227" priority="1753" operator="equal">
      <formula>0</formula>
    </cfRule>
  </conditionalFormatting>
  <conditionalFormatting sqref="P79">
    <cfRule type="expression" dxfId="5226" priority="1731">
      <formula>Q79="NO SUBSANABLE"</formula>
    </cfRule>
    <cfRule type="expression" dxfId="5225" priority="1741">
      <formula>Q79="REQUERIMIENTOS SUBSANADOS"</formula>
    </cfRule>
    <cfRule type="expression" dxfId="5224" priority="1742">
      <formula>Q79="PENDIENTES POR SUBSANAR"</formula>
    </cfRule>
    <cfRule type="expression" dxfId="5223" priority="1747">
      <formula>Q79="SIN OBSERVACIÓN"</formula>
    </cfRule>
    <cfRule type="containsBlanks" dxfId="5222" priority="1748">
      <formula>LEN(TRIM(P79))=0</formula>
    </cfRule>
  </conditionalFormatting>
  <conditionalFormatting sqref="O79">
    <cfRule type="cellIs" dxfId="5221" priority="1740" operator="equal">
      <formula>"PENDIENTE POR DESCRIPCIÓN"</formula>
    </cfRule>
    <cfRule type="cellIs" dxfId="5220" priority="1744" operator="equal">
      <formula>"DESCRIPCIÓN INSUFICIENTE"</formula>
    </cfRule>
    <cfRule type="cellIs" dxfId="5219" priority="1745" operator="equal">
      <formula>"NO ESTÁ ACORDE A ITEM 5.2.1 (T.R.)"</formula>
    </cfRule>
    <cfRule type="cellIs" dxfId="5218" priority="1746" operator="equal">
      <formula>"ACORDE A ITEM 5.2.1 (T.R.)"</formula>
    </cfRule>
  </conditionalFormatting>
  <conditionalFormatting sqref="Q79 Q82 Q85 Q88 Q91">
    <cfRule type="containsBlanks" dxfId="5217" priority="1726">
      <formula>LEN(TRIM(Q79))=0</formula>
    </cfRule>
    <cfRule type="cellIs" dxfId="5216" priority="1743" operator="equal">
      <formula>"REQUERIMIENTOS SUBSANADOS"</formula>
    </cfRule>
    <cfRule type="containsText" dxfId="5215" priority="1749" operator="containsText" text="NO SUBSANABLE">
      <formula>NOT(ISERROR(SEARCH("NO SUBSANABLE",Q79)))</formula>
    </cfRule>
    <cfRule type="containsText" dxfId="5214" priority="1750" operator="containsText" text="PENDIENTES POR SUBSANAR">
      <formula>NOT(ISERROR(SEARCH("PENDIENTES POR SUBSANAR",Q79)))</formula>
    </cfRule>
    <cfRule type="containsText" dxfId="5213" priority="1751" operator="containsText" text="SIN OBSERVACIÓN">
      <formula>NOT(ISERROR(SEARCH("SIN OBSERVACIÓN",Q79)))</formula>
    </cfRule>
  </conditionalFormatting>
  <conditionalFormatting sqref="K80">
    <cfRule type="expression" dxfId="5212" priority="1738">
      <formula>J80="NO CUMPLE"</formula>
    </cfRule>
    <cfRule type="expression" dxfId="5211" priority="1739">
      <formula>J80="CUMPLE"</formula>
    </cfRule>
  </conditionalFormatting>
  <conditionalFormatting sqref="K81">
    <cfRule type="expression" dxfId="5210" priority="1736">
      <formula>J81="NO CUMPLE"</formula>
    </cfRule>
    <cfRule type="expression" dxfId="5209" priority="1737">
      <formula>J81="CUMPLE"</formula>
    </cfRule>
  </conditionalFormatting>
  <conditionalFormatting sqref="M80">
    <cfRule type="expression" dxfId="5208" priority="1734">
      <formula>L80="NO CUMPLE"</formula>
    </cfRule>
    <cfRule type="expression" dxfId="5207" priority="1735">
      <formula>L80="CUMPLE"</formula>
    </cfRule>
  </conditionalFormatting>
  <conditionalFormatting sqref="M81">
    <cfRule type="expression" dxfId="5206" priority="1732">
      <formula>L81="NO CUMPLE"</formula>
    </cfRule>
    <cfRule type="expression" dxfId="5205" priority="1733">
      <formula>L81="CUMPLE"</formula>
    </cfRule>
  </conditionalFormatting>
  <conditionalFormatting sqref="R79 R82 R85 R88 R91">
    <cfRule type="containsBlanks" dxfId="5204" priority="1725">
      <formula>LEN(TRIM(R79))=0</formula>
    </cfRule>
    <cfRule type="cellIs" dxfId="5203" priority="1727" operator="equal">
      <formula>"NO CUMPLEN CON LO SOLICITADO"</formula>
    </cfRule>
    <cfRule type="cellIs" dxfId="5202" priority="1728" operator="equal">
      <formula>"CUMPLEN CON LO SOLICITADO"</formula>
    </cfRule>
    <cfRule type="cellIs" dxfId="5201" priority="1729" operator="equal">
      <formula>"PENDIENTES"</formula>
    </cfRule>
    <cfRule type="cellIs" dxfId="5200" priority="1730" operator="equal">
      <formula>"NINGUNO"</formula>
    </cfRule>
  </conditionalFormatting>
  <conditionalFormatting sqref="K91">
    <cfRule type="expression" dxfId="5199" priority="1712">
      <formula>J91="NO CUMPLE"</formula>
    </cfRule>
    <cfRule type="expression" dxfId="5198" priority="1713">
      <formula>J91="CUMPLE"</formula>
    </cfRule>
  </conditionalFormatting>
  <conditionalFormatting sqref="M91">
    <cfRule type="expression" dxfId="5197" priority="1710">
      <formula>L91="NO CUMPLE"</formula>
    </cfRule>
    <cfRule type="expression" dxfId="5196" priority="1711">
      <formula>L91="CUMPLE"</formula>
    </cfRule>
  </conditionalFormatting>
  <conditionalFormatting sqref="T94">
    <cfRule type="cellIs" dxfId="5195" priority="1723" operator="equal">
      <formula>"NO CUMPLE"</formula>
    </cfRule>
    <cfRule type="cellIs" dxfId="5194" priority="1724" operator="equal">
      <formula>"CUMPLE"</formula>
    </cfRule>
  </conditionalFormatting>
  <conditionalFormatting sqref="B94">
    <cfRule type="cellIs" dxfId="5193" priority="1721" operator="equal">
      <formula>"NO CUMPLE CON LA EXPERIENCIA REQUERIDA"</formula>
    </cfRule>
    <cfRule type="cellIs" dxfId="5192" priority="1722" operator="equal">
      <formula>"CUMPLE CON LA EXPERIENCIA REQUERIDA"</formula>
    </cfRule>
  </conditionalFormatting>
  <conditionalFormatting sqref="H79 H82 H85 H88 H91">
    <cfRule type="notContainsBlanks" dxfId="5191" priority="1720">
      <formula>LEN(TRIM(H79))&gt;0</formula>
    </cfRule>
  </conditionalFormatting>
  <conditionalFormatting sqref="G79">
    <cfRule type="notContainsBlanks" dxfId="5190" priority="1719">
      <formula>LEN(TRIM(G79))&gt;0</formula>
    </cfRule>
  </conditionalFormatting>
  <conditionalFormatting sqref="F79">
    <cfRule type="notContainsBlanks" dxfId="5189" priority="1718">
      <formula>LEN(TRIM(F79))&gt;0</formula>
    </cfRule>
  </conditionalFormatting>
  <conditionalFormatting sqref="E79">
    <cfRule type="notContainsBlanks" dxfId="5188" priority="1717">
      <formula>LEN(TRIM(E79))&gt;0</formula>
    </cfRule>
  </conditionalFormatting>
  <conditionalFormatting sqref="D79">
    <cfRule type="notContainsBlanks" dxfId="5187" priority="1716">
      <formula>LEN(TRIM(D79))&gt;0</formula>
    </cfRule>
  </conditionalFormatting>
  <conditionalFormatting sqref="C79">
    <cfRule type="notContainsBlanks" dxfId="5186" priority="1715">
      <formula>LEN(TRIM(C79))&gt;0</formula>
    </cfRule>
  </conditionalFormatting>
  <conditionalFormatting sqref="I79">
    <cfRule type="notContainsBlanks" dxfId="5185" priority="1714">
      <formula>LEN(TRIM(I79))&gt;0</formula>
    </cfRule>
  </conditionalFormatting>
  <conditionalFormatting sqref="G91">
    <cfRule type="notContainsBlanks" dxfId="5184" priority="1696">
      <formula>LEN(TRIM(G91))&gt;0</formula>
    </cfRule>
  </conditionalFormatting>
  <conditionalFormatting sqref="F91">
    <cfRule type="notContainsBlanks" dxfId="5183" priority="1695">
      <formula>LEN(TRIM(F91))&gt;0</formula>
    </cfRule>
  </conditionalFormatting>
  <conditionalFormatting sqref="E91">
    <cfRule type="notContainsBlanks" dxfId="5182" priority="1694">
      <formula>LEN(TRIM(E91))&gt;0</formula>
    </cfRule>
  </conditionalFormatting>
  <conditionalFormatting sqref="D91">
    <cfRule type="notContainsBlanks" dxfId="5181" priority="1693">
      <formula>LEN(TRIM(D91))&gt;0</formula>
    </cfRule>
  </conditionalFormatting>
  <conditionalFormatting sqref="C91">
    <cfRule type="notContainsBlanks" dxfId="5180" priority="1692">
      <formula>LEN(TRIM(C91))&gt;0</formula>
    </cfRule>
  </conditionalFormatting>
  <conditionalFormatting sqref="I91">
    <cfRule type="notContainsBlanks" dxfId="5179" priority="1691">
      <formula>LEN(TRIM(I91))&gt;0</formula>
    </cfRule>
  </conditionalFormatting>
  <conditionalFormatting sqref="K85">
    <cfRule type="expression" dxfId="5178" priority="1689">
      <formula>J85="NO CUMPLE"</formula>
    </cfRule>
    <cfRule type="expression" dxfId="5177" priority="1690">
      <formula>J85="CUMPLE"</formula>
    </cfRule>
  </conditionalFormatting>
  <conditionalFormatting sqref="M85">
    <cfRule type="expression" dxfId="5176" priority="1687">
      <formula>L85="NO CUMPLE"</formula>
    </cfRule>
    <cfRule type="expression" dxfId="5175" priority="1688">
      <formula>L85="CUMPLE"</formula>
    </cfRule>
  </conditionalFormatting>
  <conditionalFormatting sqref="P91">
    <cfRule type="expression" dxfId="5174" priority="1697">
      <formula>Q91="NO SUBSANABLE"</formula>
    </cfRule>
    <cfRule type="expression" dxfId="5173" priority="1706">
      <formula>Q91="REQUERIMIENTOS SUBSANADOS"</formula>
    </cfRule>
    <cfRule type="expression" dxfId="5172" priority="1707">
      <formula>Q91="PENDIENTES POR SUBSANAR"</formula>
    </cfRule>
    <cfRule type="expression" dxfId="5171" priority="1708">
      <formula>Q91="SIN OBSERVACIÓN"</formula>
    </cfRule>
    <cfRule type="containsBlanks" dxfId="5170" priority="1709">
      <formula>LEN(TRIM(P91))=0</formula>
    </cfRule>
  </conditionalFormatting>
  <conditionalFormatting sqref="K92">
    <cfRule type="expression" dxfId="5169" priority="1704">
      <formula>J92="NO CUMPLE"</formula>
    </cfRule>
    <cfRule type="expression" dxfId="5168" priority="1705">
      <formula>J92="CUMPLE"</formula>
    </cfRule>
  </conditionalFormatting>
  <conditionalFormatting sqref="K93">
    <cfRule type="expression" dxfId="5167" priority="1702">
      <formula>J93="NO CUMPLE"</formula>
    </cfRule>
    <cfRule type="expression" dxfId="5166" priority="1703">
      <formula>J93="CUMPLE"</formula>
    </cfRule>
  </conditionalFormatting>
  <conditionalFormatting sqref="M92">
    <cfRule type="expression" dxfId="5165" priority="1700">
      <formula>L92="NO CUMPLE"</formula>
    </cfRule>
    <cfRule type="expression" dxfId="5164" priority="1701">
      <formula>L92="CUMPLE"</formula>
    </cfRule>
  </conditionalFormatting>
  <conditionalFormatting sqref="M93">
    <cfRule type="expression" dxfId="5163" priority="1698">
      <formula>L93="NO CUMPLE"</formula>
    </cfRule>
    <cfRule type="expression" dxfId="5162" priority="1699">
      <formula>L93="CUMPLE"</formula>
    </cfRule>
  </conditionalFormatting>
  <conditionalFormatting sqref="G85">
    <cfRule type="notContainsBlanks" dxfId="5161" priority="1673">
      <formula>LEN(TRIM(G85))&gt;0</formula>
    </cfRule>
  </conditionalFormatting>
  <conditionalFormatting sqref="F85">
    <cfRule type="notContainsBlanks" dxfId="5160" priority="1672">
      <formula>LEN(TRIM(F85))&gt;0</formula>
    </cfRule>
  </conditionalFormatting>
  <conditionalFormatting sqref="E85">
    <cfRule type="notContainsBlanks" dxfId="5159" priority="1671">
      <formula>LEN(TRIM(E85))&gt;0</formula>
    </cfRule>
  </conditionalFormatting>
  <conditionalFormatting sqref="D85">
    <cfRule type="notContainsBlanks" dxfId="5158" priority="1670">
      <formula>LEN(TRIM(D85))&gt;0</formula>
    </cfRule>
  </conditionalFormatting>
  <conditionalFormatting sqref="C85">
    <cfRule type="notContainsBlanks" dxfId="5157" priority="1669">
      <formula>LEN(TRIM(C85))&gt;0</formula>
    </cfRule>
  </conditionalFormatting>
  <conditionalFormatting sqref="I85">
    <cfRule type="notContainsBlanks" dxfId="5156" priority="1668">
      <formula>LEN(TRIM(I85))&gt;0</formula>
    </cfRule>
  </conditionalFormatting>
  <conditionalFormatting sqref="G82">
    <cfRule type="notContainsBlanks" dxfId="5155" priority="1650">
      <formula>LEN(TRIM(G82))&gt;0</formula>
    </cfRule>
  </conditionalFormatting>
  <conditionalFormatting sqref="F82">
    <cfRule type="notContainsBlanks" dxfId="5154" priority="1649">
      <formula>LEN(TRIM(F82))&gt;0</formula>
    </cfRule>
  </conditionalFormatting>
  <conditionalFormatting sqref="E82">
    <cfRule type="notContainsBlanks" dxfId="5153" priority="1648">
      <formula>LEN(TRIM(E82))&gt;0</formula>
    </cfRule>
  </conditionalFormatting>
  <conditionalFormatting sqref="D82">
    <cfRule type="notContainsBlanks" dxfId="5152" priority="1647">
      <formula>LEN(TRIM(D82))&gt;0</formula>
    </cfRule>
  </conditionalFormatting>
  <conditionalFormatting sqref="C82">
    <cfRule type="notContainsBlanks" dxfId="5151" priority="1646">
      <formula>LEN(TRIM(C82))&gt;0</formula>
    </cfRule>
  </conditionalFormatting>
  <conditionalFormatting sqref="I82">
    <cfRule type="notContainsBlanks" dxfId="5150" priority="1645">
      <formula>LEN(TRIM(I82))&gt;0</formula>
    </cfRule>
  </conditionalFormatting>
  <conditionalFormatting sqref="P85">
    <cfRule type="expression" dxfId="5149" priority="1674">
      <formula>Q85="NO SUBSANABLE"</formula>
    </cfRule>
    <cfRule type="expression" dxfId="5148" priority="1683">
      <formula>Q85="REQUERIMIENTOS SUBSANADOS"</formula>
    </cfRule>
    <cfRule type="expression" dxfId="5147" priority="1684">
      <formula>Q85="PENDIENTES POR SUBSANAR"</formula>
    </cfRule>
    <cfRule type="expression" dxfId="5146" priority="1685">
      <formula>Q85="SIN OBSERVACIÓN"</formula>
    </cfRule>
    <cfRule type="containsBlanks" dxfId="5145" priority="1686">
      <formula>LEN(TRIM(P85))=0</formula>
    </cfRule>
  </conditionalFormatting>
  <conditionalFormatting sqref="K86">
    <cfRule type="expression" dxfId="5144" priority="1681">
      <formula>J86="NO CUMPLE"</formula>
    </cfRule>
    <cfRule type="expression" dxfId="5143" priority="1682">
      <formula>J86="CUMPLE"</formula>
    </cfRule>
  </conditionalFormatting>
  <conditionalFormatting sqref="K87">
    <cfRule type="expression" dxfId="5142" priority="1679">
      <formula>J87="NO CUMPLE"</formula>
    </cfRule>
    <cfRule type="expression" dxfId="5141" priority="1680">
      <formula>J87="CUMPLE"</formula>
    </cfRule>
  </conditionalFormatting>
  <conditionalFormatting sqref="M86">
    <cfRule type="expression" dxfId="5140" priority="1677">
      <formula>L86="NO CUMPLE"</formula>
    </cfRule>
    <cfRule type="expression" dxfId="5139" priority="1678">
      <formula>L86="CUMPLE"</formula>
    </cfRule>
  </conditionalFormatting>
  <conditionalFormatting sqref="M87">
    <cfRule type="expression" dxfId="5138" priority="1675">
      <formula>L87="NO CUMPLE"</formula>
    </cfRule>
    <cfRule type="expression" dxfId="5137" priority="1676">
      <formula>L87="CUMPLE"</formula>
    </cfRule>
  </conditionalFormatting>
  <conditionalFormatting sqref="K82">
    <cfRule type="expression" dxfId="5136" priority="1666">
      <formula>J82="NO CUMPLE"</formula>
    </cfRule>
    <cfRule type="expression" dxfId="5135" priority="1667">
      <formula>J82="CUMPLE"</formula>
    </cfRule>
  </conditionalFormatting>
  <conditionalFormatting sqref="M82">
    <cfRule type="expression" dxfId="5134" priority="1664">
      <formula>L82="NO CUMPLE"</formula>
    </cfRule>
    <cfRule type="expression" dxfId="5133" priority="1665">
      <formula>L82="CUMPLE"</formula>
    </cfRule>
  </conditionalFormatting>
  <conditionalFormatting sqref="P82">
    <cfRule type="expression" dxfId="5132" priority="1651">
      <formula>Q82="NO SUBSANABLE"</formula>
    </cfRule>
    <cfRule type="expression" dxfId="5131" priority="1660">
      <formula>Q82="REQUERIMIENTOS SUBSANADOS"</formula>
    </cfRule>
    <cfRule type="expression" dxfId="5130" priority="1661">
      <formula>Q82="PENDIENTES POR SUBSANAR"</formula>
    </cfRule>
    <cfRule type="expression" dxfId="5129" priority="1662">
      <formula>Q82="SIN OBSERVACIÓN"</formula>
    </cfRule>
    <cfRule type="containsBlanks" dxfId="5128" priority="1663">
      <formula>LEN(TRIM(P82))=0</formula>
    </cfRule>
  </conditionalFormatting>
  <conditionalFormatting sqref="K83">
    <cfRule type="expression" dxfId="5127" priority="1658">
      <formula>J83="NO CUMPLE"</formula>
    </cfRule>
    <cfRule type="expression" dxfId="5126" priority="1659">
      <formula>J83="CUMPLE"</formula>
    </cfRule>
  </conditionalFormatting>
  <conditionalFormatting sqref="K84">
    <cfRule type="expression" dxfId="5125" priority="1656">
      <formula>J84="NO CUMPLE"</formula>
    </cfRule>
    <cfRule type="expression" dxfId="5124" priority="1657">
      <formula>J84="CUMPLE"</formula>
    </cfRule>
  </conditionalFormatting>
  <conditionalFormatting sqref="M83">
    <cfRule type="expression" dxfId="5123" priority="1654">
      <formula>L83="NO CUMPLE"</formula>
    </cfRule>
    <cfRule type="expression" dxfId="5122" priority="1655">
      <formula>L83="CUMPLE"</formula>
    </cfRule>
  </conditionalFormatting>
  <conditionalFormatting sqref="M84">
    <cfRule type="expression" dxfId="5121" priority="1652">
      <formula>L84="NO CUMPLE"</formula>
    </cfRule>
    <cfRule type="expression" dxfId="5120" priority="1653">
      <formula>L84="CUMPLE"</formula>
    </cfRule>
  </conditionalFormatting>
  <conditionalFormatting sqref="K88">
    <cfRule type="expression" dxfId="5119" priority="1643">
      <formula>J88="NO CUMPLE"</formula>
    </cfRule>
    <cfRule type="expression" dxfId="5118" priority="1644">
      <formula>J88="CUMPLE"</formula>
    </cfRule>
  </conditionalFormatting>
  <conditionalFormatting sqref="M88">
    <cfRule type="expression" dxfId="5117" priority="1641">
      <formula>L88="NO CUMPLE"</formula>
    </cfRule>
    <cfRule type="expression" dxfId="5116" priority="1642">
      <formula>L88="CUMPLE"</formula>
    </cfRule>
  </conditionalFormatting>
  <conditionalFormatting sqref="G88">
    <cfRule type="notContainsBlanks" dxfId="5115" priority="1627">
      <formula>LEN(TRIM(G88))&gt;0</formula>
    </cfRule>
  </conditionalFormatting>
  <conditionalFormatting sqref="F88">
    <cfRule type="notContainsBlanks" dxfId="5114" priority="1626">
      <formula>LEN(TRIM(F88))&gt;0</formula>
    </cfRule>
  </conditionalFormatting>
  <conditionalFormatting sqref="E88">
    <cfRule type="notContainsBlanks" dxfId="5113" priority="1625">
      <formula>LEN(TRIM(E88))&gt;0</formula>
    </cfRule>
  </conditionalFormatting>
  <conditionalFormatting sqref="D88">
    <cfRule type="notContainsBlanks" dxfId="5112" priority="1624">
      <formula>LEN(TRIM(D88))&gt;0</formula>
    </cfRule>
  </conditionalFormatting>
  <conditionalFormatting sqref="C88">
    <cfRule type="notContainsBlanks" dxfId="5111" priority="1623">
      <formula>LEN(TRIM(C88))&gt;0</formula>
    </cfRule>
  </conditionalFormatting>
  <conditionalFormatting sqref="I88">
    <cfRule type="notContainsBlanks" dxfId="5110" priority="1622">
      <formula>LEN(TRIM(I88))&gt;0</formula>
    </cfRule>
  </conditionalFormatting>
  <conditionalFormatting sqref="P88">
    <cfRule type="expression" dxfId="5109" priority="1628">
      <formula>Q88="NO SUBSANABLE"</formula>
    </cfRule>
    <cfRule type="expression" dxfId="5108" priority="1637">
      <formula>Q88="REQUERIMIENTOS SUBSANADOS"</formula>
    </cfRule>
    <cfRule type="expression" dxfId="5107" priority="1638">
      <formula>Q88="PENDIENTES POR SUBSANAR"</formula>
    </cfRule>
    <cfRule type="expression" dxfId="5106" priority="1639">
      <formula>Q88="SIN OBSERVACIÓN"</formula>
    </cfRule>
    <cfRule type="containsBlanks" dxfId="5105" priority="1640">
      <formula>LEN(TRIM(P88))=0</formula>
    </cfRule>
  </conditionalFormatting>
  <conditionalFormatting sqref="K89">
    <cfRule type="expression" dxfId="5104" priority="1635">
      <formula>J89="NO CUMPLE"</formula>
    </cfRule>
    <cfRule type="expression" dxfId="5103" priority="1636">
      <formula>J89="CUMPLE"</formula>
    </cfRule>
  </conditionalFormatting>
  <conditionalFormatting sqref="K90">
    <cfRule type="expression" dxfId="5102" priority="1633">
      <formula>J90="NO CUMPLE"</formula>
    </cfRule>
    <cfRule type="expression" dxfId="5101" priority="1634">
      <formula>J90="CUMPLE"</formula>
    </cfRule>
  </conditionalFormatting>
  <conditionalFormatting sqref="M89">
    <cfRule type="expression" dxfId="5100" priority="1631">
      <formula>L89="NO CUMPLE"</formula>
    </cfRule>
    <cfRule type="expression" dxfId="5099" priority="1632">
      <formula>L89="CUMPLE"</formula>
    </cfRule>
  </conditionalFormatting>
  <conditionalFormatting sqref="M90">
    <cfRule type="expression" dxfId="5098" priority="1629">
      <formula>L90="NO CUMPLE"</formula>
    </cfRule>
    <cfRule type="expression" dxfId="5097" priority="1630">
      <formula>L90="CUMPLE"</formula>
    </cfRule>
  </conditionalFormatting>
  <conditionalFormatting sqref="O82 O85 O88 O91">
    <cfRule type="cellIs" dxfId="5096" priority="1618" operator="equal">
      <formula>"PENDIENTE POR DESCRIPCIÓN"</formula>
    </cfRule>
    <cfRule type="cellIs" dxfId="5095" priority="1619" operator="equal">
      <formula>"DESCRIPCIÓN INSUFICIENTE"</formula>
    </cfRule>
    <cfRule type="cellIs" dxfId="5094" priority="1620" operator="equal">
      <formula>"NO ESTÁ ACORDE A ITEM 5.2.1 (T.R.)"</formula>
    </cfRule>
    <cfRule type="cellIs" dxfId="5093" priority="1621" operator="equal">
      <formula>"ACORDE A ITEM 5.2.1 (T.R.)"</formula>
    </cfRule>
  </conditionalFormatting>
  <conditionalFormatting sqref="K101">
    <cfRule type="expression" dxfId="5092" priority="1616">
      <formula>J101="NO CUMPLE"</formula>
    </cfRule>
    <cfRule type="expression" dxfId="5091" priority="1617">
      <formula>J101="CUMPLE"</formula>
    </cfRule>
  </conditionalFormatting>
  <conditionalFormatting sqref="M101">
    <cfRule type="expression" dxfId="5090" priority="1614">
      <formula>L101="NO CUMPLE"</formula>
    </cfRule>
    <cfRule type="expression" dxfId="5089" priority="1615">
      <formula>L101="CUMPLE"</formula>
    </cfRule>
  </conditionalFormatting>
  <conditionalFormatting sqref="N101 N104 N107 N110 N113">
    <cfRule type="expression" dxfId="5088" priority="1611">
      <formula>N101=" "</formula>
    </cfRule>
    <cfRule type="expression" dxfId="5087" priority="1612">
      <formula>N101="NO PRESENTÓ CERTIFICADO"</formula>
    </cfRule>
    <cfRule type="expression" dxfId="5086" priority="1613">
      <formula>N101="PRESENTÓ CERTIFICADO"</formula>
    </cfRule>
  </conditionalFormatting>
  <conditionalFormatting sqref="J101:J115">
    <cfRule type="cellIs" dxfId="5085" priority="1609" operator="equal">
      <formula>"NO CUMPLE"</formula>
    </cfRule>
    <cfRule type="cellIs" dxfId="5084" priority="1610" operator="equal">
      <formula>"CUMPLE"</formula>
    </cfRule>
  </conditionalFormatting>
  <conditionalFormatting sqref="L101:L115">
    <cfRule type="cellIs" dxfId="5083" priority="1607" operator="equal">
      <formula>"NO CUMPLE"</formula>
    </cfRule>
    <cfRule type="cellIs" dxfId="5082" priority="1608" operator="equal">
      <formula>"CUMPLE"</formula>
    </cfRule>
  </conditionalFormatting>
  <conditionalFormatting sqref="S101 S104 S107 S110 S113">
    <cfRule type="cellIs" dxfId="5081" priority="1605" operator="greaterThan">
      <formula>0</formula>
    </cfRule>
    <cfRule type="cellIs" dxfId="5080" priority="1606" operator="equal">
      <formula>0</formula>
    </cfRule>
  </conditionalFormatting>
  <conditionalFormatting sqref="P101">
    <cfRule type="expression" dxfId="5079" priority="1584">
      <formula>Q101="NO SUBSANABLE"</formula>
    </cfRule>
    <cfRule type="expression" dxfId="5078" priority="1594">
      <formula>Q101="REQUERIMIENTOS SUBSANADOS"</formula>
    </cfRule>
    <cfRule type="expression" dxfId="5077" priority="1595">
      <formula>Q101="PENDIENTES POR SUBSANAR"</formula>
    </cfRule>
    <cfRule type="expression" dxfId="5076" priority="1600">
      <formula>Q101="SIN OBSERVACIÓN"</formula>
    </cfRule>
    <cfRule type="containsBlanks" dxfId="5075" priority="1601">
      <formula>LEN(TRIM(P101))=0</formula>
    </cfRule>
  </conditionalFormatting>
  <conditionalFormatting sqref="O101">
    <cfRule type="cellIs" dxfId="5074" priority="1593" operator="equal">
      <formula>"PENDIENTE POR DESCRIPCIÓN"</formula>
    </cfRule>
    <cfRule type="cellIs" dxfId="5073" priority="1597" operator="equal">
      <formula>"DESCRIPCIÓN INSUFICIENTE"</formula>
    </cfRule>
    <cfRule type="cellIs" dxfId="5072" priority="1598" operator="equal">
      <formula>"NO ESTÁ ACORDE A ITEM 5.2.1 (T.R.)"</formula>
    </cfRule>
    <cfRule type="cellIs" dxfId="5071" priority="1599" operator="equal">
      <formula>"ACORDE A ITEM 5.2.1 (T.R.)"</formula>
    </cfRule>
  </conditionalFormatting>
  <conditionalFormatting sqref="Q101 Q104 Q107 Q110 Q113">
    <cfRule type="containsBlanks" dxfId="5070" priority="1579">
      <formula>LEN(TRIM(Q101))=0</formula>
    </cfRule>
    <cfRule type="cellIs" dxfId="5069" priority="1596" operator="equal">
      <formula>"REQUERIMIENTOS SUBSANADOS"</formula>
    </cfRule>
    <cfRule type="containsText" dxfId="5068" priority="1602" operator="containsText" text="NO SUBSANABLE">
      <formula>NOT(ISERROR(SEARCH("NO SUBSANABLE",Q101)))</formula>
    </cfRule>
    <cfRule type="containsText" dxfId="5067" priority="1603" operator="containsText" text="PENDIENTES POR SUBSANAR">
      <formula>NOT(ISERROR(SEARCH("PENDIENTES POR SUBSANAR",Q101)))</formula>
    </cfRule>
    <cfRule type="containsText" dxfId="5066" priority="1604" operator="containsText" text="SIN OBSERVACIÓN">
      <formula>NOT(ISERROR(SEARCH("SIN OBSERVACIÓN",Q101)))</formula>
    </cfRule>
  </conditionalFormatting>
  <conditionalFormatting sqref="K102">
    <cfRule type="expression" dxfId="5065" priority="1591">
      <formula>J102="NO CUMPLE"</formula>
    </cfRule>
    <cfRule type="expression" dxfId="5064" priority="1592">
      <formula>J102="CUMPLE"</formula>
    </cfRule>
  </conditionalFormatting>
  <conditionalFormatting sqref="K103">
    <cfRule type="expression" dxfId="5063" priority="1589">
      <formula>J103="NO CUMPLE"</formula>
    </cfRule>
    <cfRule type="expression" dxfId="5062" priority="1590">
      <formula>J103="CUMPLE"</formula>
    </cfRule>
  </conditionalFormatting>
  <conditionalFormatting sqref="M102">
    <cfRule type="expression" dxfId="5061" priority="1587">
      <formula>L102="NO CUMPLE"</formula>
    </cfRule>
    <cfRule type="expression" dxfId="5060" priority="1588">
      <formula>L102="CUMPLE"</formula>
    </cfRule>
  </conditionalFormatting>
  <conditionalFormatting sqref="M103">
    <cfRule type="expression" dxfId="5059" priority="1585">
      <formula>L103="NO CUMPLE"</formula>
    </cfRule>
    <cfRule type="expression" dxfId="5058" priority="1586">
      <formula>L103="CUMPLE"</formula>
    </cfRule>
  </conditionalFormatting>
  <conditionalFormatting sqref="R101 R104 R107 R110 R113">
    <cfRule type="containsBlanks" dxfId="5057" priority="1578">
      <formula>LEN(TRIM(R101))=0</formula>
    </cfRule>
    <cfRule type="cellIs" dxfId="5056" priority="1580" operator="equal">
      <formula>"NO CUMPLEN CON LO SOLICITADO"</formula>
    </cfRule>
    <cfRule type="cellIs" dxfId="5055" priority="1581" operator="equal">
      <formula>"CUMPLEN CON LO SOLICITADO"</formula>
    </cfRule>
    <cfRule type="cellIs" dxfId="5054" priority="1582" operator="equal">
      <formula>"PENDIENTES"</formula>
    </cfRule>
    <cfRule type="cellIs" dxfId="5053" priority="1583" operator="equal">
      <formula>"NINGUNO"</formula>
    </cfRule>
  </conditionalFormatting>
  <conditionalFormatting sqref="K113">
    <cfRule type="expression" dxfId="5052" priority="1565">
      <formula>J113="NO CUMPLE"</formula>
    </cfRule>
    <cfRule type="expression" dxfId="5051" priority="1566">
      <formula>J113="CUMPLE"</formula>
    </cfRule>
  </conditionalFormatting>
  <conditionalFormatting sqref="M113">
    <cfRule type="expression" dxfId="5050" priority="1563">
      <formula>L113="NO CUMPLE"</formula>
    </cfRule>
    <cfRule type="expression" dxfId="5049" priority="1564">
      <formula>L113="CUMPLE"</formula>
    </cfRule>
  </conditionalFormatting>
  <conditionalFormatting sqref="T116">
    <cfRule type="cellIs" dxfId="5048" priority="1576" operator="equal">
      <formula>"NO CUMPLE"</formula>
    </cfRule>
    <cfRule type="cellIs" dxfId="5047" priority="1577" operator="equal">
      <formula>"CUMPLE"</formula>
    </cfRule>
  </conditionalFormatting>
  <conditionalFormatting sqref="B116">
    <cfRule type="cellIs" dxfId="5046" priority="1574" operator="equal">
      <formula>"NO CUMPLE CON LA EXPERIENCIA REQUERIDA"</formula>
    </cfRule>
    <cfRule type="cellIs" dxfId="5045" priority="1575" operator="equal">
      <formula>"CUMPLE CON LA EXPERIENCIA REQUERIDA"</formula>
    </cfRule>
  </conditionalFormatting>
  <conditionalFormatting sqref="H101 H104 H107 H110 H113">
    <cfRule type="notContainsBlanks" dxfId="5044" priority="1573">
      <formula>LEN(TRIM(H101))&gt;0</formula>
    </cfRule>
  </conditionalFormatting>
  <conditionalFormatting sqref="G101">
    <cfRule type="notContainsBlanks" dxfId="5043" priority="1572">
      <formula>LEN(TRIM(G101))&gt;0</formula>
    </cfRule>
  </conditionalFormatting>
  <conditionalFormatting sqref="F101">
    <cfRule type="notContainsBlanks" dxfId="5042" priority="1571">
      <formula>LEN(TRIM(F101))&gt;0</formula>
    </cfRule>
  </conditionalFormatting>
  <conditionalFormatting sqref="E101">
    <cfRule type="notContainsBlanks" dxfId="5041" priority="1570">
      <formula>LEN(TRIM(E101))&gt;0</formula>
    </cfRule>
  </conditionalFormatting>
  <conditionalFormatting sqref="D101">
    <cfRule type="notContainsBlanks" dxfId="5040" priority="1569">
      <formula>LEN(TRIM(D101))&gt;0</formula>
    </cfRule>
  </conditionalFormatting>
  <conditionalFormatting sqref="C101">
    <cfRule type="notContainsBlanks" dxfId="5039" priority="1568">
      <formula>LEN(TRIM(C101))&gt;0</formula>
    </cfRule>
  </conditionalFormatting>
  <conditionalFormatting sqref="I101">
    <cfRule type="notContainsBlanks" dxfId="5038" priority="1567">
      <formula>LEN(TRIM(I101))&gt;0</formula>
    </cfRule>
  </conditionalFormatting>
  <conditionalFormatting sqref="G113">
    <cfRule type="notContainsBlanks" dxfId="5037" priority="1549">
      <formula>LEN(TRIM(G113))&gt;0</formula>
    </cfRule>
  </conditionalFormatting>
  <conditionalFormatting sqref="F113">
    <cfRule type="notContainsBlanks" dxfId="5036" priority="1548">
      <formula>LEN(TRIM(F113))&gt;0</formula>
    </cfRule>
  </conditionalFormatting>
  <conditionalFormatting sqref="E113">
    <cfRule type="notContainsBlanks" dxfId="5035" priority="1547">
      <formula>LEN(TRIM(E113))&gt;0</formula>
    </cfRule>
  </conditionalFormatting>
  <conditionalFormatting sqref="D113">
    <cfRule type="notContainsBlanks" dxfId="5034" priority="1546">
      <formula>LEN(TRIM(D113))&gt;0</formula>
    </cfRule>
  </conditionalFormatting>
  <conditionalFormatting sqref="C113">
    <cfRule type="notContainsBlanks" dxfId="5033" priority="1545">
      <formula>LEN(TRIM(C113))&gt;0</formula>
    </cfRule>
  </conditionalFormatting>
  <conditionalFormatting sqref="I113">
    <cfRule type="notContainsBlanks" dxfId="5032" priority="1544">
      <formula>LEN(TRIM(I113))&gt;0</formula>
    </cfRule>
  </conditionalFormatting>
  <conditionalFormatting sqref="K107">
    <cfRule type="expression" dxfId="5031" priority="1542">
      <formula>J107="NO CUMPLE"</formula>
    </cfRule>
    <cfRule type="expression" dxfId="5030" priority="1543">
      <formula>J107="CUMPLE"</formula>
    </cfRule>
  </conditionalFormatting>
  <conditionalFormatting sqref="M107">
    <cfRule type="expression" dxfId="5029" priority="1540">
      <formula>L107="NO CUMPLE"</formula>
    </cfRule>
    <cfRule type="expression" dxfId="5028" priority="1541">
      <formula>L107="CUMPLE"</formula>
    </cfRule>
  </conditionalFormatting>
  <conditionalFormatting sqref="P113">
    <cfRule type="expression" dxfId="5027" priority="1550">
      <formula>Q113="NO SUBSANABLE"</formula>
    </cfRule>
    <cfRule type="expression" dxfId="5026" priority="1559">
      <formula>Q113="REQUERIMIENTOS SUBSANADOS"</formula>
    </cfRule>
    <cfRule type="expression" dxfId="5025" priority="1560">
      <formula>Q113="PENDIENTES POR SUBSANAR"</formula>
    </cfRule>
    <cfRule type="expression" dxfId="5024" priority="1561">
      <formula>Q113="SIN OBSERVACIÓN"</formula>
    </cfRule>
    <cfRule type="containsBlanks" dxfId="5023" priority="1562">
      <formula>LEN(TRIM(P113))=0</formula>
    </cfRule>
  </conditionalFormatting>
  <conditionalFormatting sqref="K114">
    <cfRule type="expression" dxfId="5022" priority="1557">
      <formula>J114="NO CUMPLE"</formula>
    </cfRule>
    <cfRule type="expression" dxfId="5021" priority="1558">
      <formula>J114="CUMPLE"</formula>
    </cfRule>
  </conditionalFormatting>
  <conditionalFormatting sqref="K115">
    <cfRule type="expression" dxfId="5020" priority="1555">
      <formula>J115="NO CUMPLE"</formula>
    </cfRule>
    <cfRule type="expression" dxfId="5019" priority="1556">
      <formula>J115="CUMPLE"</formula>
    </cfRule>
  </conditionalFormatting>
  <conditionalFormatting sqref="M114">
    <cfRule type="expression" dxfId="5018" priority="1553">
      <formula>L114="NO CUMPLE"</formula>
    </cfRule>
    <cfRule type="expression" dxfId="5017" priority="1554">
      <formula>L114="CUMPLE"</formula>
    </cfRule>
  </conditionalFormatting>
  <conditionalFormatting sqref="M115">
    <cfRule type="expression" dxfId="5016" priority="1551">
      <formula>L115="NO CUMPLE"</formula>
    </cfRule>
    <cfRule type="expression" dxfId="5015" priority="1552">
      <formula>L115="CUMPLE"</formula>
    </cfRule>
  </conditionalFormatting>
  <conditionalFormatting sqref="G107">
    <cfRule type="notContainsBlanks" dxfId="5014" priority="1526">
      <formula>LEN(TRIM(G107))&gt;0</formula>
    </cfRule>
  </conditionalFormatting>
  <conditionalFormatting sqref="F107">
    <cfRule type="notContainsBlanks" dxfId="5013" priority="1525">
      <formula>LEN(TRIM(F107))&gt;0</formula>
    </cfRule>
  </conditionalFormatting>
  <conditionalFormatting sqref="E107">
    <cfRule type="notContainsBlanks" dxfId="5012" priority="1524">
      <formula>LEN(TRIM(E107))&gt;0</formula>
    </cfRule>
  </conditionalFormatting>
  <conditionalFormatting sqref="D107">
    <cfRule type="notContainsBlanks" dxfId="5011" priority="1523">
      <formula>LEN(TRIM(D107))&gt;0</formula>
    </cfRule>
  </conditionalFormatting>
  <conditionalFormatting sqref="C107">
    <cfRule type="notContainsBlanks" dxfId="5010" priority="1522">
      <formula>LEN(TRIM(C107))&gt;0</formula>
    </cfRule>
  </conditionalFormatting>
  <conditionalFormatting sqref="I107">
    <cfRule type="notContainsBlanks" dxfId="5009" priority="1521">
      <formula>LEN(TRIM(I107))&gt;0</formula>
    </cfRule>
  </conditionalFormatting>
  <conditionalFormatting sqref="G104">
    <cfRule type="notContainsBlanks" dxfId="5008" priority="1503">
      <formula>LEN(TRIM(G104))&gt;0</formula>
    </cfRule>
  </conditionalFormatting>
  <conditionalFormatting sqref="F104">
    <cfRule type="notContainsBlanks" dxfId="5007" priority="1502">
      <formula>LEN(TRIM(F104))&gt;0</formula>
    </cfRule>
  </conditionalFormatting>
  <conditionalFormatting sqref="E104">
    <cfRule type="notContainsBlanks" dxfId="5006" priority="1501">
      <formula>LEN(TRIM(E104))&gt;0</formula>
    </cfRule>
  </conditionalFormatting>
  <conditionalFormatting sqref="D104">
    <cfRule type="notContainsBlanks" dxfId="5005" priority="1500">
      <formula>LEN(TRIM(D104))&gt;0</formula>
    </cfRule>
  </conditionalFormatting>
  <conditionalFormatting sqref="C104">
    <cfRule type="notContainsBlanks" dxfId="5004" priority="1499">
      <formula>LEN(TRIM(C104))&gt;0</formula>
    </cfRule>
  </conditionalFormatting>
  <conditionalFormatting sqref="I104">
    <cfRule type="notContainsBlanks" dxfId="5003" priority="1498">
      <formula>LEN(TRIM(I104))&gt;0</formula>
    </cfRule>
  </conditionalFormatting>
  <conditionalFormatting sqref="P107">
    <cfRule type="expression" dxfId="5002" priority="1527">
      <formula>Q107="NO SUBSANABLE"</formula>
    </cfRule>
    <cfRule type="expression" dxfId="5001" priority="1536">
      <formula>Q107="REQUERIMIENTOS SUBSANADOS"</formula>
    </cfRule>
    <cfRule type="expression" dxfId="5000" priority="1537">
      <formula>Q107="PENDIENTES POR SUBSANAR"</formula>
    </cfRule>
    <cfRule type="expression" dxfId="4999" priority="1538">
      <formula>Q107="SIN OBSERVACIÓN"</formula>
    </cfRule>
    <cfRule type="containsBlanks" dxfId="4998" priority="1539">
      <formula>LEN(TRIM(P107))=0</formula>
    </cfRule>
  </conditionalFormatting>
  <conditionalFormatting sqref="K108">
    <cfRule type="expression" dxfId="4997" priority="1534">
      <formula>J108="NO CUMPLE"</formula>
    </cfRule>
    <cfRule type="expression" dxfId="4996" priority="1535">
      <formula>J108="CUMPLE"</formula>
    </cfRule>
  </conditionalFormatting>
  <conditionalFormatting sqref="K109">
    <cfRule type="expression" dxfId="4995" priority="1532">
      <formula>J109="NO CUMPLE"</formula>
    </cfRule>
    <cfRule type="expression" dxfId="4994" priority="1533">
      <formula>J109="CUMPLE"</formula>
    </cfRule>
  </conditionalFormatting>
  <conditionalFormatting sqref="M108">
    <cfRule type="expression" dxfId="4993" priority="1530">
      <formula>L108="NO CUMPLE"</formula>
    </cfRule>
    <cfRule type="expression" dxfId="4992" priority="1531">
      <formula>L108="CUMPLE"</formula>
    </cfRule>
  </conditionalFormatting>
  <conditionalFormatting sqref="M109">
    <cfRule type="expression" dxfId="4991" priority="1528">
      <formula>L109="NO CUMPLE"</formula>
    </cfRule>
    <cfRule type="expression" dxfId="4990" priority="1529">
      <formula>L109="CUMPLE"</formula>
    </cfRule>
  </conditionalFormatting>
  <conditionalFormatting sqref="K104">
    <cfRule type="expression" dxfId="4989" priority="1519">
      <formula>J104="NO CUMPLE"</formula>
    </cfRule>
    <cfRule type="expression" dxfId="4988" priority="1520">
      <formula>J104="CUMPLE"</formula>
    </cfRule>
  </conditionalFormatting>
  <conditionalFormatting sqref="M104">
    <cfRule type="expression" dxfId="4987" priority="1517">
      <formula>L104="NO CUMPLE"</formula>
    </cfRule>
    <cfRule type="expression" dxfId="4986" priority="1518">
      <formula>L104="CUMPLE"</formula>
    </cfRule>
  </conditionalFormatting>
  <conditionalFormatting sqref="P104">
    <cfRule type="expression" dxfId="4985" priority="1504">
      <formula>Q104="NO SUBSANABLE"</formula>
    </cfRule>
    <cfRule type="expression" dxfId="4984" priority="1513">
      <formula>Q104="REQUERIMIENTOS SUBSANADOS"</formula>
    </cfRule>
    <cfRule type="expression" dxfId="4983" priority="1514">
      <formula>Q104="PENDIENTES POR SUBSANAR"</formula>
    </cfRule>
    <cfRule type="expression" dxfId="4982" priority="1515">
      <formula>Q104="SIN OBSERVACIÓN"</formula>
    </cfRule>
    <cfRule type="containsBlanks" dxfId="4981" priority="1516">
      <formula>LEN(TRIM(P104))=0</formula>
    </cfRule>
  </conditionalFormatting>
  <conditionalFormatting sqref="K105">
    <cfRule type="expression" dxfId="4980" priority="1511">
      <formula>J105="NO CUMPLE"</formula>
    </cfRule>
    <cfRule type="expression" dxfId="4979" priority="1512">
      <formula>J105="CUMPLE"</formula>
    </cfRule>
  </conditionalFormatting>
  <conditionalFormatting sqref="K106">
    <cfRule type="expression" dxfId="4978" priority="1509">
      <formula>J106="NO CUMPLE"</formula>
    </cfRule>
    <cfRule type="expression" dxfId="4977" priority="1510">
      <formula>J106="CUMPLE"</formula>
    </cfRule>
  </conditionalFormatting>
  <conditionalFormatting sqref="M105">
    <cfRule type="expression" dxfId="4976" priority="1507">
      <formula>L105="NO CUMPLE"</formula>
    </cfRule>
    <cfRule type="expression" dxfId="4975" priority="1508">
      <formula>L105="CUMPLE"</formula>
    </cfRule>
  </conditionalFormatting>
  <conditionalFormatting sqref="M106">
    <cfRule type="expression" dxfId="4974" priority="1505">
      <formula>L106="NO CUMPLE"</formula>
    </cfRule>
    <cfRule type="expression" dxfId="4973" priority="1506">
      <formula>L106="CUMPLE"</formula>
    </cfRule>
  </conditionalFormatting>
  <conditionalFormatting sqref="K110">
    <cfRule type="expression" dxfId="4972" priority="1496">
      <formula>J110="NO CUMPLE"</formula>
    </cfRule>
    <cfRule type="expression" dxfId="4971" priority="1497">
      <formula>J110="CUMPLE"</formula>
    </cfRule>
  </conditionalFormatting>
  <conditionalFormatting sqref="M110">
    <cfRule type="expression" dxfId="4970" priority="1494">
      <formula>L110="NO CUMPLE"</formula>
    </cfRule>
    <cfRule type="expression" dxfId="4969" priority="1495">
      <formula>L110="CUMPLE"</formula>
    </cfRule>
  </conditionalFormatting>
  <conditionalFormatting sqref="G110">
    <cfRule type="notContainsBlanks" dxfId="4968" priority="1480">
      <formula>LEN(TRIM(G110))&gt;0</formula>
    </cfRule>
  </conditionalFormatting>
  <conditionalFormatting sqref="F110">
    <cfRule type="notContainsBlanks" dxfId="4967" priority="1479">
      <formula>LEN(TRIM(F110))&gt;0</formula>
    </cfRule>
  </conditionalFormatting>
  <conditionalFormatting sqref="E110">
    <cfRule type="notContainsBlanks" dxfId="4966" priority="1478">
      <formula>LEN(TRIM(E110))&gt;0</formula>
    </cfRule>
  </conditionalFormatting>
  <conditionalFormatting sqref="D110">
    <cfRule type="notContainsBlanks" dxfId="4965" priority="1477">
      <formula>LEN(TRIM(D110))&gt;0</formula>
    </cfRule>
  </conditionalFormatting>
  <conditionalFormatting sqref="C110">
    <cfRule type="notContainsBlanks" dxfId="4964" priority="1476">
      <formula>LEN(TRIM(C110))&gt;0</formula>
    </cfRule>
  </conditionalFormatting>
  <conditionalFormatting sqref="I110">
    <cfRule type="notContainsBlanks" dxfId="4963" priority="1475">
      <formula>LEN(TRIM(I110))&gt;0</formula>
    </cfRule>
  </conditionalFormatting>
  <conditionalFormatting sqref="P110">
    <cfRule type="expression" dxfId="4962" priority="1481">
      <formula>Q110="NO SUBSANABLE"</formula>
    </cfRule>
    <cfRule type="expression" dxfId="4961" priority="1490">
      <formula>Q110="REQUERIMIENTOS SUBSANADOS"</formula>
    </cfRule>
    <cfRule type="expression" dxfId="4960" priority="1491">
      <formula>Q110="PENDIENTES POR SUBSANAR"</formula>
    </cfRule>
    <cfRule type="expression" dxfId="4959" priority="1492">
      <formula>Q110="SIN OBSERVACIÓN"</formula>
    </cfRule>
    <cfRule type="containsBlanks" dxfId="4958" priority="1493">
      <formula>LEN(TRIM(P110))=0</formula>
    </cfRule>
  </conditionalFormatting>
  <conditionalFormatting sqref="K111">
    <cfRule type="expression" dxfId="4957" priority="1488">
      <formula>J111="NO CUMPLE"</formula>
    </cfRule>
    <cfRule type="expression" dxfId="4956" priority="1489">
      <formula>J111="CUMPLE"</formula>
    </cfRule>
  </conditionalFormatting>
  <conditionalFormatting sqref="K112">
    <cfRule type="expression" dxfId="4955" priority="1486">
      <formula>J112="NO CUMPLE"</formula>
    </cfRule>
    <cfRule type="expression" dxfId="4954" priority="1487">
      <formula>J112="CUMPLE"</formula>
    </cfRule>
  </conditionalFormatting>
  <conditionalFormatting sqref="M111">
    <cfRule type="expression" dxfId="4953" priority="1484">
      <formula>L111="NO CUMPLE"</formula>
    </cfRule>
    <cfRule type="expression" dxfId="4952" priority="1485">
      <formula>L111="CUMPLE"</formula>
    </cfRule>
  </conditionalFormatting>
  <conditionalFormatting sqref="M112">
    <cfRule type="expression" dxfId="4951" priority="1482">
      <formula>L112="NO CUMPLE"</formula>
    </cfRule>
    <cfRule type="expression" dxfId="4950" priority="1483">
      <formula>L112="CUMPLE"</formula>
    </cfRule>
  </conditionalFormatting>
  <conditionalFormatting sqref="O104 O107 O110 O113">
    <cfRule type="cellIs" dxfId="4949" priority="1471" operator="equal">
      <formula>"PENDIENTE POR DESCRIPCIÓN"</formula>
    </cfRule>
    <cfRule type="cellIs" dxfId="4948" priority="1472" operator="equal">
      <formula>"DESCRIPCIÓN INSUFICIENTE"</formula>
    </cfRule>
    <cfRule type="cellIs" dxfId="4947" priority="1473" operator="equal">
      <formula>"NO ESTÁ ACORDE A ITEM 5.2.1 (T.R.)"</formula>
    </cfRule>
    <cfRule type="cellIs" dxfId="4946" priority="1474" operator="equal">
      <formula>"ACORDE A ITEM 5.2.1 (T.R.)"</formula>
    </cfRule>
  </conditionalFormatting>
  <conditionalFormatting sqref="K123">
    <cfRule type="expression" dxfId="4945" priority="1469">
      <formula>J123="NO CUMPLE"</formula>
    </cfRule>
    <cfRule type="expression" dxfId="4944" priority="1470">
      <formula>J123="CUMPLE"</formula>
    </cfRule>
  </conditionalFormatting>
  <conditionalFormatting sqref="M123">
    <cfRule type="expression" dxfId="4943" priority="1467">
      <formula>L123="NO CUMPLE"</formula>
    </cfRule>
    <cfRule type="expression" dxfId="4942" priority="1468">
      <formula>L123="CUMPLE"</formula>
    </cfRule>
  </conditionalFormatting>
  <conditionalFormatting sqref="N123 N126 N129 N132 N135">
    <cfRule type="expression" dxfId="4941" priority="1464">
      <formula>N123=" "</formula>
    </cfRule>
    <cfRule type="expression" dxfId="4940" priority="1465">
      <formula>N123="NO PRESENTÓ CERTIFICADO"</formula>
    </cfRule>
    <cfRule type="expression" dxfId="4939" priority="1466">
      <formula>N123="PRESENTÓ CERTIFICADO"</formula>
    </cfRule>
  </conditionalFormatting>
  <conditionalFormatting sqref="J123:J137">
    <cfRule type="cellIs" dxfId="4938" priority="1462" operator="equal">
      <formula>"NO CUMPLE"</formula>
    </cfRule>
    <cfRule type="cellIs" dxfId="4937" priority="1463" operator="equal">
      <formula>"CUMPLE"</formula>
    </cfRule>
  </conditionalFormatting>
  <conditionalFormatting sqref="L123:L137">
    <cfRule type="cellIs" dxfId="4936" priority="1460" operator="equal">
      <formula>"NO CUMPLE"</formula>
    </cfRule>
    <cfRule type="cellIs" dxfId="4935" priority="1461" operator="equal">
      <formula>"CUMPLE"</formula>
    </cfRule>
  </conditionalFormatting>
  <conditionalFormatting sqref="S123 S126 S129 S132 S135">
    <cfRule type="cellIs" dxfId="4934" priority="1458" operator="greaterThan">
      <formula>0</formula>
    </cfRule>
    <cfRule type="cellIs" dxfId="4933" priority="1459" operator="equal">
      <formula>0</formula>
    </cfRule>
  </conditionalFormatting>
  <conditionalFormatting sqref="P123">
    <cfRule type="expression" dxfId="4932" priority="1437">
      <formula>Q123="NO SUBSANABLE"</formula>
    </cfRule>
    <cfRule type="expression" dxfId="4931" priority="1447">
      <formula>Q123="REQUERIMIENTOS SUBSANADOS"</formula>
    </cfRule>
    <cfRule type="expression" dxfId="4930" priority="1448">
      <formula>Q123="PENDIENTES POR SUBSANAR"</formula>
    </cfRule>
    <cfRule type="expression" dxfId="4929" priority="1453">
      <formula>Q123="SIN OBSERVACIÓN"</formula>
    </cfRule>
    <cfRule type="containsBlanks" dxfId="4928" priority="1454">
      <formula>LEN(TRIM(P123))=0</formula>
    </cfRule>
  </conditionalFormatting>
  <conditionalFormatting sqref="O123">
    <cfRule type="cellIs" dxfId="4927" priority="1446" operator="equal">
      <formula>"PENDIENTE POR DESCRIPCIÓN"</formula>
    </cfRule>
    <cfRule type="cellIs" dxfId="4926" priority="1450" operator="equal">
      <formula>"DESCRIPCIÓN INSUFICIENTE"</formula>
    </cfRule>
    <cfRule type="cellIs" dxfId="4925" priority="1451" operator="equal">
      <formula>"NO ESTÁ ACORDE A ITEM 5.2.1 (T.R.)"</formula>
    </cfRule>
    <cfRule type="cellIs" dxfId="4924" priority="1452" operator="equal">
      <formula>"ACORDE A ITEM 5.2.1 (T.R.)"</formula>
    </cfRule>
  </conditionalFormatting>
  <conditionalFormatting sqref="Q123 Q126 Q129 Q132 Q135">
    <cfRule type="containsBlanks" dxfId="4923" priority="1432">
      <formula>LEN(TRIM(Q123))=0</formula>
    </cfRule>
    <cfRule type="cellIs" dxfId="4922" priority="1449" operator="equal">
      <formula>"REQUERIMIENTOS SUBSANADOS"</formula>
    </cfRule>
    <cfRule type="containsText" dxfId="4921" priority="1455" operator="containsText" text="NO SUBSANABLE">
      <formula>NOT(ISERROR(SEARCH("NO SUBSANABLE",Q123)))</formula>
    </cfRule>
    <cfRule type="containsText" dxfId="4920" priority="1456" operator="containsText" text="PENDIENTES POR SUBSANAR">
      <formula>NOT(ISERROR(SEARCH("PENDIENTES POR SUBSANAR",Q123)))</formula>
    </cfRule>
    <cfRule type="containsText" dxfId="4919" priority="1457" operator="containsText" text="SIN OBSERVACIÓN">
      <formula>NOT(ISERROR(SEARCH("SIN OBSERVACIÓN",Q123)))</formula>
    </cfRule>
  </conditionalFormatting>
  <conditionalFormatting sqref="K124">
    <cfRule type="expression" dxfId="4918" priority="1444">
      <formula>J124="NO CUMPLE"</formula>
    </cfRule>
    <cfRule type="expression" dxfId="4917" priority="1445">
      <formula>J124="CUMPLE"</formula>
    </cfRule>
  </conditionalFormatting>
  <conditionalFormatting sqref="K125">
    <cfRule type="expression" dxfId="4916" priority="1442">
      <formula>J125="NO CUMPLE"</formula>
    </cfRule>
    <cfRule type="expression" dxfId="4915" priority="1443">
      <formula>J125="CUMPLE"</formula>
    </cfRule>
  </conditionalFormatting>
  <conditionalFormatting sqref="M124">
    <cfRule type="expression" dxfId="4914" priority="1440">
      <formula>L124="NO CUMPLE"</formula>
    </cfRule>
    <cfRule type="expression" dxfId="4913" priority="1441">
      <formula>L124="CUMPLE"</formula>
    </cfRule>
  </conditionalFormatting>
  <conditionalFormatting sqref="M125">
    <cfRule type="expression" dxfId="4912" priority="1438">
      <formula>L125="NO CUMPLE"</formula>
    </cfRule>
    <cfRule type="expression" dxfId="4911" priority="1439">
      <formula>L125="CUMPLE"</formula>
    </cfRule>
  </conditionalFormatting>
  <conditionalFormatting sqref="R123 R126 R129 R132 R135">
    <cfRule type="containsBlanks" dxfId="4910" priority="1431">
      <formula>LEN(TRIM(R123))=0</formula>
    </cfRule>
    <cfRule type="cellIs" dxfId="4909" priority="1433" operator="equal">
      <formula>"NO CUMPLEN CON LO SOLICITADO"</formula>
    </cfRule>
    <cfRule type="cellIs" dxfId="4908" priority="1434" operator="equal">
      <formula>"CUMPLEN CON LO SOLICITADO"</formula>
    </cfRule>
    <cfRule type="cellIs" dxfId="4907" priority="1435" operator="equal">
      <formula>"PENDIENTES"</formula>
    </cfRule>
    <cfRule type="cellIs" dxfId="4906" priority="1436" operator="equal">
      <formula>"NINGUNO"</formula>
    </cfRule>
  </conditionalFormatting>
  <conditionalFormatting sqref="K135">
    <cfRule type="expression" dxfId="4905" priority="1418">
      <formula>J135="NO CUMPLE"</formula>
    </cfRule>
    <cfRule type="expression" dxfId="4904" priority="1419">
      <formula>J135="CUMPLE"</formula>
    </cfRule>
  </conditionalFormatting>
  <conditionalFormatting sqref="M135">
    <cfRule type="expression" dxfId="4903" priority="1416">
      <formula>L135="NO CUMPLE"</formula>
    </cfRule>
    <cfRule type="expression" dxfId="4902" priority="1417">
      <formula>L135="CUMPLE"</formula>
    </cfRule>
  </conditionalFormatting>
  <conditionalFormatting sqref="T138">
    <cfRule type="cellIs" dxfId="4901" priority="1429" operator="equal">
      <formula>"NO CUMPLE"</formula>
    </cfRule>
    <cfRule type="cellIs" dxfId="4900" priority="1430" operator="equal">
      <formula>"CUMPLE"</formula>
    </cfRule>
  </conditionalFormatting>
  <conditionalFormatting sqref="B138">
    <cfRule type="cellIs" dxfId="4899" priority="1427" operator="equal">
      <formula>"NO CUMPLE CON LA EXPERIENCIA REQUERIDA"</formula>
    </cfRule>
    <cfRule type="cellIs" dxfId="4898" priority="1428" operator="equal">
      <formula>"CUMPLE CON LA EXPERIENCIA REQUERIDA"</formula>
    </cfRule>
  </conditionalFormatting>
  <conditionalFormatting sqref="H123 H126 H129 H132 H135">
    <cfRule type="notContainsBlanks" dxfId="4897" priority="1426">
      <formula>LEN(TRIM(H123))&gt;0</formula>
    </cfRule>
  </conditionalFormatting>
  <conditionalFormatting sqref="G123">
    <cfRule type="notContainsBlanks" dxfId="4896" priority="1425">
      <formula>LEN(TRIM(G123))&gt;0</formula>
    </cfRule>
  </conditionalFormatting>
  <conditionalFormatting sqref="F123">
    <cfRule type="notContainsBlanks" dxfId="4895" priority="1424">
      <formula>LEN(TRIM(F123))&gt;0</formula>
    </cfRule>
  </conditionalFormatting>
  <conditionalFormatting sqref="E123">
    <cfRule type="notContainsBlanks" dxfId="4894" priority="1423">
      <formula>LEN(TRIM(E123))&gt;0</formula>
    </cfRule>
  </conditionalFormatting>
  <conditionalFormatting sqref="D123">
    <cfRule type="notContainsBlanks" dxfId="4893" priority="1422">
      <formula>LEN(TRIM(D123))&gt;0</formula>
    </cfRule>
  </conditionalFormatting>
  <conditionalFormatting sqref="C123">
    <cfRule type="notContainsBlanks" dxfId="4892" priority="1421">
      <formula>LEN(TRIM(C123))&gt;0</formula>
    </cfRule>
  </conditionalFormatting>
  <conditionalFormatting sqref="I123 I126 I129">
    <cfRule type="notContainsBlanks" dxfId="4891" priority="1420">
      <formula>LEN(TRIM(I123))&gt;0</formula>
    </cfRule>
  </conditionalFormatting>
  <conditionalFormatting sqref="G135">
    <cfRule type="notContainsBlanks" dxfId="4890" priority="1402">
      <formula>LEN(TRIM(G135))&gt;0</formula>
    </cfRule>
  </conditionalFormatting>
  <conditionalFormatting sqref="F135">
    <cfRule type="notContainsBlanks" dxfId="4889" priority="1401">
      <formula>LEN(TRIM(F135))&gt;0</formula>
    </cfRule>
  </conditionalFormatting>
  <conditionalFormatting sqref="E135">
    <cfRule type="notContainsBlanks" dxfId="4888" priority="1400">
      <formula>LEN(TRIM(E135))&gt;0</formula>
    </cfRule>
  </conditionalFormatting>
  <conditionalFormatting sqref="D135">
    <cfRule type="notContainsBlanks" dxfId="4887" priority="1399">
      <formula>LEN(TRIM(D135))&gt;0</formula>
    </cfRule>
  </conditionalFormatting>
  <conditionalFormatting sqref="C135">
    <cfRule type="notContainsBlanks" dxfId="4886" priority="1398">
      <formula>LEN(TRIM(C135))&gt;0</formula>
    </cfRule>
  </conditionalFormatting>
  <conditionalFormatting sqref="I135">
    <cfRule type="notContainsBlanks" dxfId="4885" priority="1397">
      <formula>LEN(TRIM(I135))&gt;0</formula>
    </cfRule>
  </conditionalFormatting>
  <conditionalFormatting sqref="K129">
    <cfRule type="expression" dxfId="4884" priority="1395">
      <formula>J129="NO CUMPLE"</formula>
    </cfRule>
    <cfRule type="expression" dxfId="4883" priority="1396">
      <formula>J129="CUMPLE"</formula>
    </cfRule>
  </conditionalFormatting>
  <conditionalFormatting sqref="M129">
    <cfRule type="expression" dxfId="4882" priority="1393">
      <formula>L129="NO CUMPLE"</formula>
    </cfRule>
    <cfRule type="expression" dxfId="4881" priority="1394">
      <formula>L129="CUMPLE"</formula>
    </cfRule>
  </conditionalFormatting>
  <conditionalFormatting sqref="P135">
    <cfRule type="expression" dxfId="4880" priority="1403">
      <formula>Q135="NO SUBSANABLE"</formula>
    </cfRule>
    <cfRule type="expression" dxfId="4879" priority="1412">
      <formula>Q135="REQUERIMIENTOS SUBSANADOS"</formula>
    </cfRule>
    <cfRule type="expression" dxfId="4878" priority="1413">
      <formula>Q135="PENDIENTES POR SUBSANAR"</formula>
    </cfRule>
    <cfRule type="expression" dxfId="4877" priority="1414">
      <formula>Q135="SIN OBSERVACIÓN"</formula>
    </cfRule>
    <cfRule type="containsBlanks" dxfId="4876" priority="1415">
      <formula>LEN(TRIM(P135))=0</formula>
    </cfRule>
  </conditionalFormatting>
  <conditionalFormatting sqref="K136">
    <cfRule type="expression" dxfId="4875" priority="1410">
      <formula>J136="NO CUMPLE"</formula>
    </cfRule>
    <cfRule type="expression" dxfId="4874" priority="1411">
      <formula>J136="CUMPLE"</formula>
    </cfRule>
  </conditionalFormatting>
  <conditionalFormatting sqref="K137">
    <cfRule type="expression" dxfId="4873" priority="1408">
      <formula>J137="NO CUMPLE"</formula>
    </cfRule>
    <cfRule type="expression" dxfId="4872" priority="1409">
      <formula>J137="CUMPLE"</formula>
    </cfRule>
  </conditionalFormatting>
  <conditionalFormatting sqref="M136">
    <cfRule type="expression" dxfId="4871" priority="1406">
      <formula>L136="NO CUMPLE"</formula>
    </cfRule>
    <cfRule type="expression" dxfId="4870" priority="1407">
      <formula>L136="CUMPLE"</formula>
    </cfRule>
  </conditionalFormatting>
  <conditionalFormatting sqref="M137">
    <cfRule type="expression" dxfId="4869" priority="1404">
      <formula>L137="NO CUMPLE"</formula>
    </cfRule>
    <cfRule type="expression" dxfId="4868" priority="1405">
      <formula>L137="CUMPLE"</formula>
    </cfRule>
  </conditionalFormatting>
  <conditionalFormatting sqref="G129">
    <cfRule type="notContainsBlanks" dxfId="4867" priority="1379">
      <formula>LEN(TRIM(G129))&gt;0</formula>
    </cfRule>
  </conditionalFormatting>
  <conditionalFormatting sqref="F129">
    <cfRule type="notContainsBlanks" dxfId="4866" priority="1378">
      <formula>LEN(TRIM(F129))&gt;0</formula>
    </cfRule>
  </conditionalFormatting>
  <conditionalFormatting sqref="E129">
    <cfRule type="notContainsBlanks" dxfId="4865" priority="1377">
      <formula>LEN(TRIM(E129))&gt;0</formula>
    </cfRule>
  </conditionalFormatting>
  <conditionalFormatting sqref="D129">
    <cfRule type="notContainsBlanks" dxfId="4864" priority="1376">
      <formula>LEN(TRIM(D129))&gt;0</formula>
    </cfRule>
  </conditionalFormatting>
  <conditionalFormatting sqref="C129">
    <cfRule type="notContainsBlanks" dxfId="4863" priority="1375">
      <formula>LEN(TRIM(C129))&gt;0</formula>
    </cfRule>
  </conditionalFormatting>
  <conditionalFormatting sqref="G126">
    <cfRule type="notContainsBlanks" dxfId="4862" priority="1356">
      <formula>LEN(TRIM(G126))&gt;0</formula>
    </cfRule>
  </conditionalFormatting>
  <conditionalFormatting sqref="F126">
    <cfRule type="notContainsBlanks" dxfId="4861" priority="1355">
      <formula>LEN(TRIM(F126))&gt;0</formula>
    </cfRule>
  </conditionalFormatting>
  <conditionalFormatting sqref="E126">
    <cfRule type="notContainsBlanks" dxfId="4860" priority="1354">
      <formula>LEN(TRIM(E126))&gt;0</formula>
    </cfRule>
  </conditionalFormatting>
  <conditionalFormatting sqref="D126">
    <cfRule type="notContainsBlanks" dxfId="4859" priority="1353">
      <formula>LEN(TRIM(D126))&gt;0</formula>
    </cfRule>
  </conditionalFormatting>
  <conditionalFormatting sqref="C126">
    <cfRule type="notContainsBlanks" dxfId="4858" priority="1352">
      <formula>LEN(TRIM(C126))&gt;0</formula>
    </cfRule>
  </conditionalFormatting>
  <conditionalFormatting sqref="P129">
    <cfRule type="expression" dxfId="4857" priority="1380">
      <formula>Q129="NO SUBSANABLE"</formula>
    </cfRule>
    <cfRule type="expression" dxfId="4856" priority="1389">
      <formula>Q129="REQUERIMIENTOS SUBSANADOS"</formula>
    </cfRule>
    <cfRule type="expression" dxfId="4855" priority="1390">
      <formula>Q129="PENDIENTES POR SUBSANAR"</formula>
    </cfRule>
    <cfRule type="expression" dxfId="4854" priority="1391">
      <formula>Q129="SIN OBSERVACIÓN"</formula>
    </cfRule>
    <cfRule type="containsBlanks" dxfId="4853" priority="1392">
      <formula>LEN(TRIM(P129))=0</formula>
    </cfRule>
  </conditionalFormatting>
  <conditionalFormatting sqref="K130">
    <cfRule type="expression" dxfId="4852" priority="1387">
      <formula>J130="NO CUMPLE"</formula>
    </cfRule>
    <cfRule type="expression" dxfId="4851" priority="1388">
      <formula>J130="CUMPLE"</formula>
    </cfRule>
  </conditionalFormatting>
  <conditionalFormatting sqref="K131">
    <cfRule type="expression" dxfId="4850" priority="1385">
      <formula>J131="NO CUMPLE"</formula>
    </cfRule>
    <cfRule type="expression" dxfId="4849" priority="1386">
      <formula>J131="CUMPLE"</formula>
    </cfRule>
  </conditionalFormatting>
  <conditionalFormatting sqref="M130">
    <cfRule type="expression" dxfId="4848" priority="1383">
      <formula>L130="NO CUMPLE"</formula>
    </cfRule>
    <cfRule type="expression" dxfId="4847" priority="1384">
      <formula>L130="CUMPLE"</formula>
    </cfRule>
  </conditionalFormatting>
  <conditionalFormatting sqref="M131">
    <cfRule type="expression" dxfId="4846" priority="1381">
      <formula>L131="NO CUMPLE"</formula>
    </cfRule>
    <cfRule type="expression" dxfId="4845" priority="1382">
      <formula>L131="CUMPLE"</formula>
    </cfRule>
  </conditionalFormatting>
  <conditionalFormatting sqref="K126">
    <cfRule type="expression" dxfId="4844" priority="1372">
      <formula>J126="NO CUMPLE"</formula>
    </cfRule>
    <cfRule type="expression" dxfId="4843" priority="1373">
      <formula>J126="CUMPLE"</formula>
    </cfRule>
  </conditionalFormatting>
  <conditionalFormatting sqref="M126">
    <cfRule type="expression" dxfId="4842" priority="1370">
      <formula>L126="NO CUMPLE"</formula>
    </cfRule>
    <cfRule type="expression" dxfId="4841" priority="1371">
      <formula>L126="CUMPLE"</formula>
    </cfRule>
  </conditionalFormatting>
  <conditionalFormatting sqref="P126">
    <cfRule type="expression" dxfId="4840" priority="1357">
      <formula>Q126="NO SUBSANABLE"</formula>
    </cfRule>
    <cfRule type="expression" dxfId="4839" priority="1366">
      <formula>Q126="REQUERIMIENTOS SUBSANADOS"</formula>
    </cfRule>
    <cfRule type="expression" dxfId="4838" priority="1367">
      <formula>Q126="PENDIENTES POR SUBSANAR"</formula>
    </cfRule>
    <cfRule type="expression" dxfId="4837" priority="1368">
      <formula>Q126="SIN OBSERVACIÓN"</formula>
    </cfRule>
    <cfRule type="containsBlanks" dxfId="4836" priority="1369">
      <formula>LEN(TRIM(P126))=0</formula>
    </cfRule>
  </conditionalFormatting>
  <conditionalFormatting sqref="K127">
    <cfRule type="expression" dxfId="4835" priority="1364">
      <formula>J127="NO CUMPLE"</formula>
    </cfRule>
    <cfRule type="expression" dxfId="4834" priority="1365">
      <formula>J127="CUMPLE"</formula>
    </cfRule>
  </conditionalFormatting>
  <conditionalFormatting sqref="K128">
    <cfRule type="expression" dxfId="4833" priority="1362">
      <formula>J128="NO CUMPLE"</formula>
    </cfRule>
    <cfRule type="expression" dxfId="4832" priority="1363">
      <formula>J128="CUMPLE"</formula>
    </cfRule>
  </conditionalFormatting>
  <conditionalFormatting sqref="M127">
    <cfRule type="expression" dxfId="4831" priority="1360">
      <formula>L127="NO CUMPLE"</formula>
    </cfRule>
    <cfRule type="expression" dxfId="4830" priority="1361">
      <formula>L127="CUMPLE"</formula>
    </cfRule>
  </conditionalFormatting>
  <conditionalFormatting sqref="M128">
    <cfRule type="expression" dxfId="4829" priority="1358">
      <formula>L128="NO CUMPLE"</formula>
    </cfRule>
    <cfRule type="expression" dxfId="4828" priority="1359">
      <formula>L128="CUMPLE"</formula>
    </cfRule>
  </conditionalFormatting>
  <conditionalFormatting sqref="K132">
    <cfRule type="expression" dxfId="4827" priority="1349">
      <formula>J132="NO CUMPLE"</formula>
    </cfRule>
    <cfRule type="expression" dxfId="4826" priority="1350">
      <formula>J132="CUMPLE"</formula>
    </cfRule>
  </conditionalFormatting>
  <conditionalFormatting sqref="M132">
    <cfRule type="expression" dxfId="4825" priority="1347">
      <formula>L132="NO CUMPLE"</formula>
    </cfRule>
    <cfRule type="expression" dxfId="4824" priority="1348">
      <formula>L132="CUMPLE"</formula>
    </cfRule>
  </conditionalFormatting>
  <conditionalFormatting sqref="G132">
    <cfRule type="notContainsBlanks" dxfId="4823" priority="1333">
      <formula>LEN(TRIM(G132))&gt;0</formula>
    </cfRule>
  </conditionalFormatting>
  <conditionalFormatting sqref="F132">
    <cfRule type="notContainsBlanks" dxfId="4822" priority="1332">
      <formula>LEN(TRIM(F132))&gt;0</formula>
    </cfRule>
  </conditionalFormatting>
  <conditionalFormatting sqref="E132">
    <cfRule type="notContainsBlanks" dxfId="4821" priority="1331">
      <formula>LEN(TRIM(E132))&gt;0</formula>
    </cfRule>
  </conditionalFormatting>
  <conditionalFormatting sqref="D132">
    <cfRule type="notContainsBlanks" dxfId="4820" priority="1330">
      <formula>LEN(TRIM(D132))&gt;0</formula>
    </cfRule>
  </conditionalFormatting>
  <conditionalFormatting sqref="C132">
    <cfRule type="notContainsBlanks" dxfId="4819" priority="1329">
      <formula>LEN(TRIM(C132))&gt;0</formula>
    </cfRule>
  </conditionalFormatting>
  <conditionalFormatting sqref="I132">
    <cfRule type="notContainsBlanks" dxfId="4818" priority="1328">
      <formula>LEN(TRIM(I132))&gt;0</formula>
    </cfRule>
  </conditionalFormatting>
  <conditionalFormatting sqref="P132">
    <cfRule type="expression" dxfId="4817" priority="1334">
      <formula>Q132="NO SUBSANABLE"</formula>
    </cfRule>
    <cfRule type="expression" dxfId="4816" priority="1343">
      <formula>Q132="REQUERIMIENTOS SUBSANADOS"</formula>
    </cfRule>
    <cfRule type="expression" dxfId="4815" priority="1344">
      <formula>Q132="PENDIENTES POR SUBSANAR"</formula>
    </cfRule>
    <cfRule type="expression" dxfId="4814" priority="1345">
      <formula>Q132="SIN OBSERVACIÓN"</formula>
    </cfRule>
    <cfRule type="containsBlanks" dxfId="4813" priority="1346">
      <formula>LEN(TRIM(P132))=0</formula>
    </cfRule>
  </conditionalFormatting>
  <conditionalFormatting sqref="K133">
    <cfRule type="expression" dxfId="4812" priority="1341">
      <formula>J133="NO CUMPLE"</formula>
    </cfRule>
    <cfRule type="expression" dxfId="4811" priority="1342">
      <formula>J133="CUMPLE"</formula>
    </cfRule>
  </conditionalFormatting>
  <conditionalFormatting sqref="K134">
    <cfRule type="expression" dxfId="4810" priority="1339">
      <formula>J134="NO CUMPLE"</formula>
    </cfRule>
    <cfRule type="expression" dxfId="4809" priority="1340">
      <formula>J134="CUMPLE"</formula>
    </cfRule>
  </conditionalFormatting>
  <conditionalFormatting sqref="M133">
    <cfRule type="expression" dxfId="4808" priority="1337">
      <formula>L133="NO CUMPLE"</formula>
    </cfRule>
    <cfRule type="expression" dxfId="4807" priority="1338">
      <formula>L133="CUMPLE"</formula>
    </cfRule>
  </conditionalFormatting>
  <conditionalFormatting sqref="M134">
    <cfRule type="expression" dxfId="4806" priority="1335">
      <formula>L134="NO CUMPLE"</formula>
    </cfRule>
    <cfRule type="expression" dxfId="4805" priority="1336">
      <formula>L134="CUMPLE"</formula>
    </cfRule>
  </conditionalFormatting>
  <conditionalFormatting sqref="O126 O129 O132 O135">
    <cfRule type="cellIs" dxfId="4804" priority="1324" operator="equal">
      <formula>"PENDIENTE POR DESCRIPCIÓN"</formula>
    </cfRule>
    <cfRule type="cellIs" dxfId="4803" priority="1325" operator="equal">
      <formula>"DESCRIPCIÓN INSUFICIENTE"</formula>
    </cfRule>
    <cfRule type="cellIs" dxfId="4802" priority="1326" operator="equal">
      <formula>"NO ESTÁ ACORDE A ITEM 5.2.1 (T.R.)"</formula>
    </cfRule>
    <cfRule type="cellIs" dxfId="4801" priority="1327" operator="equal">
      <formula>"ACORDE A ITEM 5.2.1 (T.R.)"</formula>
    </cfRule>
  </conditionalFormatting>
  <conditionalFormatting sqref="K145">
    <cfRule type="expression" dxfId="4800" priority="1322">
      <formula>J145="NO CUMPLE"</formula>
    </cfRule>
    <cfRule type="expression" dxfId="4799" priority="1323">
      <formula>J145="CUMPLE"</formula>
    </cfRule>
  </conditionalFormatting>
  <conditionalFormatting sqref="M145">
    <cfRule type="expression" dxfId="4798" priority="1320">
      <formula>L145="NO CUMPLE"</formula>
    </cfRule>
    <cfRule type="expression" dxfId="4797" priority="1321">
      <formula>L145="CUMPLE"</formula>
    </cfRule>
  </conditionalFormatting>
  <conditionalFormatting sqref="N145 N148 N151 N154 N157">
    <cfRule type="expression" dxfId="4796" priority="1317">
      <formula>N145=" "</formula>
    </cfRule>
    <cfRule type="expression" dxfId="4795" priority="1318">
      <formula>N145="NO PRESENTÓ CERTIFICADO"</formula>
    </cfRule>
    <cfRule type="expression" dxfId="4794" priority="1319">
      <formula>N145="PRESENTÓ CERTIFICADO"</formula>
    </cfRule>
  </conditionalFormatting>
  <conditionalFormatting sqref="J145:J159">
    <cfRule type="cellIs" dxfId="4793" priority="1315" operator="equal">
      <formula>"NO CUMPLE"</formula>
    </cfRule>
    <cfRule type="cellIs" dxfId="4792" priority="1316" operator="equal">
      <formula>"CUMPLE"</formula>
    </cfRule>
  </conditionalFormatting>
  <conditionalFormatting sqref="L145:L159">
    <cfRule type="cellIs" dxfId="4791" priority="1313" operator="equal">
      <formula>"NO CUMPLE"</formula>
    </cfRule>
    <cfRule type="cellIs" dxfId="4790" priority="1314" operator="equal">
      <formula>"CUMPLE"</formula>
    </cfRule>
  </conditionalFormatting>
  <conditionalFormatting sqref="S145 S148 S151 S154 S157">
    <cfRule type="cellIs" dxfId="4789" priority="1311" operator="greaterThan">
      <formula>0</formula>
    </cfRule>
    <cfRule type="cellIs" dxfId="4788" priority="1312" operator="equal">
      <formula>0</formula>
    </cfRule>
  </conditionalFormatting>
  <conditionalFormatting sqref="P145">
    <cfRule type="expression" dxfId="4787" priority="1290">
      <formula>Q145="NO SUBSANABLE"</formula>
    </cfRule>
    <cfRule type="expression" dxfId="4786" priority="1300">
      <formula>Q145="REQUERIMIENTOS SUBSANADOS"</formula>
    </cfRule>
    <cfRule type="expression" dxfId="4785" priority="1301">
      <formula>Q145="PENDIENTES POR SUBSANAR"</formula>
    </cfRule>
    <cfRule type="expression" dxfId="4784" priority="1306">
      <formula>Q145="SIN OBSERVACIÓN"</formula>
    </cfRule>
    <cfRule type="containsBlanks" dxfId="4783" priority="1307">
      <formula>LEN(TRIM(P145))=0</formula>
    </cfRule>
  </conditionalFormatting>
  <conditionalFormatting sqref="O145 O148 O151 O154 O157">
    <cfRule type="cellIs" dxfId="4782" priority="1299" operator="equal">
      <formula>"PENDIENTE POR DESCRIPCIÓN"</formula>
    </cfRule>
    <cfRule type="cellIs" dxfId="4781" priority="1303" operator="equal">
      <formula>"DESCRIPCIÓN INSUFICIENTE"</formula>
    </cfRule>
    <cfRule type="cellIs" dxfId="4780" priority="1304" operator="equal">
      <formula>"NO ESTÁ ACORDE A ITEM 5.2.1 (T.R.)"</formula>
    </cfRule>
    <cfRule type="cellIs" dxfId="4779" priority="1305" operator="equal">
      <formula>"ACORDE A ITEM 5.2.1 (T.R.)"</formula>
    </cfRule>
  </conditionalFormatting>
  <conditionalFormatting sqref="Q145 Q148 Q151 Q154 Q157">
    <cfRule type="containsBlanks" dxfId="4778" priority="1285">
      <formula>LEN(TRIM(Q145))=0</formula>
    </cfRule>
    <cfRule type="cellIs" dxfId="4777" priority="1302" operator="equal">
      <formula>"REQUERIMIENTOS SUBSANADOS"</formula>
    </cfRule>
    <cfRule type="containsText" dxfId="4776" priority="1308" operator="containsText" text="NO SUBSANABLE">
      <formula>NOT(ISERROR(SEARCH("NO SUBSANABLE",Q145)))</formula>
    </cfRule>
    <cfRule type="containsText" dxfId="4775" priority="1309" operator="containsText" text="PENDIENTES POR SUBSANAR">
      <formula>NOT(ISERROR(SEARCH("PENDIENTES POR SUBSANAR",Q145)))</formula>
    </cfRule>
    <cfRule type="containsText" dxfId="4774" priority="1310" operator="containsText" text="SIN OBSERVACIÓN">
      <formula>NOT(ISERROR(SEARCH("SIN OBSERVACIÓN",Q145)))</formula>
    </cfRule>
  </conditionalFormatting>
  <conditionalFormatting sqref="K146">
    <cfRule type="expression" dxfId="4773" priority="1297">
      <formula>J146="NO CUMPLE"</formula>
    </cfRule>
    <cfRule type="expression" dxfId="4772" priority="1298">
      <formula>J146="CUMPLE"</formula>
    </cfRule>
  </conditionalFormatting>
  <conditionalFormatting sqref="K147">
    <cfRule type="expression" dxfId="4771" priority="1295">
      <formula>J147="NO CUMPLE"</formula>
    </cfRule>
    <cfRule type="expression" dxfId="4770" priority="1296">
      <formula>J147="CUMPLE"</formula>
    </cfRule>
  </conditionalFormatting>
  <conditionalFormatting sqref="M146">
    <cfRule type="expression" dxfId="4769" priority="1293">
      <formula>L146="NO CUMPLE"</formula>
    </cfRule>
    <cfRule type="expression" dxfId="4768" priority="1294">
      <formula>L146="CUMPLE"</formula>
    </cfRule>
  </conditionalFormatting>
  <conditionalFormatting sqref="M147">
    <cfRule type="expression" dxfId="4767" priority="1291">
      <formula>L147="NO CUMPLE"</formula>
    </cfRule>
    <cfRule type="expression" dxfId="4766" priority="1292">
      <formula>L147="CUMPLE"</formula>
    </cfRule>
  </conditionalFormatting>
  <conditionalFormatting sqref="R145 R148 R151 R154 R157">
    <cfRule type="containsBlanks" dxfId="4765" priority="1284">
      <formula>LEN(TRIM(R145))=0</formula>
    </cfRule>
    <cfRule type="cellIs" dxfId="4764" priority="1286" operator="equal">
      <formula>"NO CUMPLEN CON LO SOLICITADO"</formula>
    </cfRule>
    <cfRule type="cellIs" dxfId="4763" priority="1287" operator="equal">
      <formula>"CUMPLEN CON LO SOLICITADO"</formula>
    </cfRule>
    <cfRule type="cellIs" dxfId="4762" priority="1288" operator="equal">
      <formula>"PENDIENTES"</formula>
    </cfRule>
    <cfRule type="cellIs" dxfId="4761" priority="1289" operator="equal">
      <formula>"NINGUNO"</formula>
    </cfRule>
  </conditionalFormatting>
  <conditionalFormatting sqref="K157">
    <cfRule type="expression" dxfId="4760" priority="1271">
      <formula>J157="NO CUMPLE"</formula>
    </cfRule>
    <cfRule type="expression" dxfId="4759" priority="1272">
      <formula>J157="CUMPLE"</formula>
    </cfRule>
  </conditionalFormatting>
  <conditionalFormatting sqref="M157">
    <cfRule type="expression" dxfId="4758" priority="1269">
      <formula>L157="NO CUMPLE"</formula>
    </cfRule>
    <cfRule type="expression" dxfId="4757" priority="1270">
      <formula>L157="CUMPLE"</formula>
    </cfRule>
  </conditionalFormatting>
  <conditionalFormatting sqref="T160">
    <cfRule type="cellIs" dxfId="4756" priority="1282" operator="equal">
      <formula>"NO CUMPLE"</formula>
    </cfRule>
    <cfRule type="cellIs" dxfId="4755" priority="1283" operator="equal">
      <formula>"CUMPLE"</formula>
    </cfRule>
  </conditionalFormatting>
  <conditionalFormatting sqref="B160">
    <cfRule type="cellIs" dxfId="4754" priority="1280" operator="equal">
      <formula>"NO CUMPLE CON LA EXPERIENCIA REQUERIDA"</formula>
    </cfRule>
    <cfRule type="cellIs" dxfId="4753" priority="1281" operator="equal">
      <formula>"CUMPLE CON LA EXPERIENCIA REQUERIDA"</formula>
    </cfRule>
  </conditionalFormatting>
  <conditionalFormatting sqref="H145 H148 H151 H154 H157">
    <cfRule type="notContainsBlanks" dxfId="4752" priority="1279">
      <formula>LEN(TRIM(H145))&gt;0</formula>
    </cfRule>
  </conditionalFormatting>
  <conditionalFormatting sqref="G145">
    <cfRule type="notContainsBlanks" dxfId="4751" priority="1278">
      <formula>LEN(TRIM(G145))&gt;0</formula>
    </cfRule>
  </conditionalFormatting>
  <conditionalFormatting sqref="F145">
    <cfRule type="notContainsBlanks" dxfId="4750" priority="1277">
      <formula>LEN(TRIM(F145))&gt;0</formula>
    </cfRule>
  </conditionalFormatting>
  <conditionalFormatting sqref="E145">
    <cfRule type="notContainsBlanks" dxfId="4749" priority="1276">
      <formula>LEN(TRIM(E145))&gt;0</formula>
    </cfRule>
  </conditionalFormatting>
  <conditionalFormatting sqref="D145">
    <cfRule type="notContainsBlanks" dxfId="4748" priority="1275">
      <formula>LEN(TRIM(D145))&gt;0</formula>
    </cfRule>
  </conditionalFormatting>
  <conditionalFormatting sqref="C145">
    <cfRule type="notContainsBlanks" dxfId="4747" priority="1274">
      <formula>LEN(TRIM(C145))&gt;0</formula>
    </cfRule>
  </conditionalFormatting>
  <conditionalFormatting sqref="I145">
    <cfRule type="notContainsBlanks" dxfId="4746" priority="1273">
      <formula>LEN(TRIM(I145))&gt;0</formula>
    </cfRule>
  </conditionalFormatting>
  <conditionalFormatting sqref="G157">
    <cfRule type="notContainsBlanks" dxfId="4745" priority="1255">
      <formula>LEN(TRIM(G157))&gt;0</formula>
    </cfRule>
  </conditionalFormatting>
  <conditionalFormatting sqref="F157">
    <cfRule type="notContainsBlanks" dxfId="4744" priority="1254">
      <formula>LEN(TRIM(F157))&gt;0</formula>
    </cfRule>
  </conditionalFormatting>
  <conditionalFormatting sqref="E157">
    <cfRule type="notContainsBlanks" dxfId="4743" priority="1253">
      <formula>LEN(TRIM(E157))&gt;0</formula>
    </cfRule>
  </conditionalFormatting>
  <conditionalFormatting sqref="D157">
    <cfRule type="notContainsBlanks" dxfId="4742" priority="1252">
      <formula>LEN(TRIM(D157))&gt;0</formula>
    </cfRule>
  </conditionalFormatting>
  <conditionalFormatting sqref="C157">
    <cfRule type="notContainsBlanks" dxfId="4741" priority="1251">
      <formula>LEN(TRIM(C157))&gt;0</formula>
    </cfRule>
  </conditionalFormatting>
  <conditionalFormatting sqref="I157">
    <cfRule type="notContainsBlanks" dxfId="4740" priority="1250">
      <formula>LEN(TRIM(I157))&gt;0</formula>
    </cfRule>
  </conditionalFormatting>
  <conditionalFormatting sqref="K151">
    <cfRule type="expression" dxfId="4739" priority="1248">
      <formula>J151="NO CUMPLE"</formula>
    </cfRule>
    <cfRule type="expression" dxfId="4738" priority="1249">
      <formula>J151="CUMPLE"</formula>
    </cfRule>
  </conditionalFormatting>
  <conditionalFormatting sqref="M151">
    <cfRule type="expression" dxfId="4737" priority="1246">
      <formula>L151="NO CUMPLE"</formula>
    </cfRule>
    <cfRule type="expression" dxfId="4736" priority="1247">
      <formula>L151="CUMPLE"</formula>
    </cfRule>
  </conditionalFormatting>
  <conditionalFormatting sqref="P157">
    <cfRule type="expression" dxfId="4735" priority="1256">
      <formula>Q157="NO SUBSANABLE"</formula>
    </cfRule>
    <cfRule type="expression" dxfId="4734" priority="1265">
      <formula>Q157="REQUERIMIENTOS SUBSANADOS"</formula>
    </cfRule>
    <cfRule type="expression" dxfId="4733" priority="1266">
      <formula>Q157="PENDIENTES POR SUBSANAR"</formula>
    </cfRule>
    <cfRule type="expression" dxfId="4732" priority="1267">
      <formula>Q157="SIN OBSERVACIÓN"</formula>
    </cfRule>
    <cfRule type="containsBlanks" dxfId="4731" priority="1268">
      <formula>LEN(TRIM(P157))=0</formula>
    </cfRule>
  </conditionalFormatting>
  <conditionalFormatting sqref="K158">
    <cfRule type="expression" dxfId="4730" priority="1263">
      <formula>J158="NO CUMPLE"</formula>
    </cfRule>
    <cfRule type="expression" dxfId="4729" priority="1264">
      <formula>J158="CUMPLE"</formula>
    </cfRule>
  </conditionalFormatting>
  <conditionalFormatting sqref="K159">
    <cfRule type="expression" dxfId="4728" priority="1261">
      <formula>J159="NO CUMPLE"</formula>
    </cfRule>
    <cfRule type="expression" dxfId="4727" priority="1262">
      <formula>J159="CUMPLE"</formula>
    </cfRule>
  </conditionalFormatting>
  <conditionalFormatting sqref="M158">
    <cfRule type="expression" dxfId="4726" priority="1259">
      <formula>L158="NO CUMPLE"</formula>
    </cfRule>
    <cfRule type="expression" dxfId="4725" priority="1260">
      <formula>L158="CUMPLE"</formula>
    </cfRule>
  </conditionalFormatting>
  <conditionalFormatting sqref="M159">
    <cfRule type="expression" dxfId="4724" priority="1257">
      <formula>L159="NO CUMPLE"</formula>
    </cfRule>
    <cfRule type="expression" dxfId="4723" priority="1258">
      <formula>L159="CUMPLE"</formula>
    </cfRule>
  </conditionalFormatting>
  <conditionalFormatting sqref="G151">
    <cfRule type="notContainsBlanks" dxfId="4722" priority="1232">
      <formula>LEN(TRIM(G151))&gt;0</formula>
    </cfRule>
  </conditionalFormatting>
  <conditionalFormatting sqref="F151">
    <cfRule type="notContainsBlanks" dxfId="4721" priority="1231">
      <formula>LEN(TRIM(F151))&gt;0</formula>
    </cfRule>
  </conditionalFormatting>
  <conditionalFormatting sqref="E151">
    <cfRule type="notContainsBlanks" dxfId="4720" priority="1230">
      <formula>LEN(TRIM(E151))&gt;0</formula>
    </cfRule>
  </conditionalFormatting>
  <conditionalFormatting sqref="D151">
    <cfRule type="notContainsBlanks" dxfId="4719" priority="1229">
      <formula>LEN(TRIM(D151))&gt;0</formula>
    </cfRule>
  </conditionalFormatting>
  <conditionalFormatting sqref="C151">
    <cfRule type="notContainsBlanks" dxfId="4718" priority="1228">
      <formula>LEN(TRIM(C151))&gt;0</formula>
    </cfRule>
  </conditionalFormatting>
  <conditionalFormatting sqref="I151">
    <cfRule type="notContainsBlanks" dxfId="4717" priority="1227">
      <formula>LEN(TRIM(I151))&gt;0</formula>
    </cfRule>
  </conditionalFormatting>
  <conditionalFormatting sqref="G148">
    <cfRule type="notContainsBlanks" dxfId="4716" priority="1209">
      <formula>LEN(TRIM(G148))&gt;0</formula>
    </cfRule>
  </conditionalFormatting>
  <conditionalFormatting sqref="F148">
    <cfRule type="notContainsBlanks" dxfId="4715" priority="1208">
      <formula>LEN(TRIM(F148))&gt;0</formula>
    </cfRule>
  </conditionalFormatting>
  <conditionalFormatting sqref="E148">
    <cfRule type="notContainsBlanks" dxfId="4714" priority="1207">
      <formula>LEN(TRIM(E148))&gt;0</formula>
    </cfRule>
  </conditionalFormatting>
  <conditionalFormatting sqref="D148">
    <cfRule type="notContainsBlanks" dxfId="4713" priority="1206">
      <formula>LEN(TRIM(D148))&gt;0</formula>
    </cfRule>
  </conditionalFormatting>
  <conditionalFormatting sqref="C148">
    <cfRule type="notContainsBlanks" dxfId="4712" priority="1205">
      <formula>LEN(TRIM(C148))&gt;0</formula>
    </cfRule>
  </conditionalFormatting>
  <conditionalFormatting sqref="I148">
    <cfRule type="notContainsBlanks" dxfId="4711" priority="1204">
      <formula>LEN(TRIM(I148))&gt;0</formula>
    </cfRule>
  </conditionalFormatting>
  <conditionalFormatting sqref="P151">
    <cfRule type="expression" dxfId="4710" priority="1233">
      <formula>Q151="NO SUBSANABLE"</formula>
    </cfRule>
    <cfRule type="expression" dxfId="4709" priority="1242">
      <formula>Q151="REQUERIMIENTOS SUBSANADOS"</formula>
    </cfRule>
    <cfRule type="expression" dxfId="4708" priority="1243">
      <formula>Q151="PENDIENTES POR SUBSANAR"</formula>
    </cfRule>
    <cfRule type="expression" dxfId="4707" priority="1244">
      <formula>Q151="SIN OBSERVACIÓN"</formula>
    </cfRule>
    <cfRule type="containsBlanks" dxfId="4706" priority="1245">
      <formula>LEN(TRIM(P151))=0</formula>
    </cfRule>
  </conditionalFormatting>
  <conditionalFormatting sqref="K152">
    <cfRule type="expression" dxfId="4705" priority="1240">
      <formula>J152="NO CUMPLE"</formula>
    </cfRule>
    <cfRule type="expression" dxfId="4704" priority="1241">
      <formula>J152="CUMPLE"</formula>
    </cfRule>
  </conditionalFormatting>
  <conditionalFormatting sqref="K153">
    <cfRule type="expression" dxfId="4703" priority="1238">
      <formula>J153="NO CUMPLE"</formula>
    </cfRule>
    <cfRule type="expression" dxfId="4702" priority="1239">
      <formula>J153="CUMPLE"</formula>
    </cfRule>
  </conditionalFormatting>
  <conditionalFormatting sqref="M152">
    <cfRule type="expression" dxfId="4701" priority="1236">
      <formula>L152="NO CUMPLE"</formula>
    </cfRule>
    <cfRule type="expression" dxfId="4700" priority="1237">
      <formula>L152="CUMPLE"</formula>
    </cfRule>
  </conditionalFormatting>
  <conditionalFormatting sqref="M153">
    <cfRule type="expression" dxfId="4699" priority="1234">
      <formula>L153="NO CUMPLE"</formula>
    </cfRule>
    <cfRule type="expression" dxfId="4698" priority="1235">
      <formula>L153="CUMPLE"</formula>
    </cfRule>
  </conditionalFormatting>
  <conditionalFormatting sqref="K148">
    <cfRule type="expression" dxfId="4697" priority="1225">
      <formula>J148="NO CUMPLE"</formula>
    </cfRule>
    <cfRule type="expression" dxfId="4696" priority="1226">
      <formula>J148="CUMPLE"</formula>
    </cfRule>
  </conditionalFormatting>
  <conditionalFormatting sqref="M148">
    <cfRule type="expression" dxfId="4695" priority="1223">
      <formula>L148="NO CUMPLE"</formula>
    </cfRule>
    <cfRule type="expression" dxfId="4694" priority="1224">
      <formula>L148="CUMPLE"</formula>
    </cfRule>
  </conditionalFormatting>
  <conditionalFormatting sqref="P148">
    <cfRule type="expression" dxfId="4693" priority="1210">
      <formula>Q148="NO SUBSANABLE"</formula>
    </cfRule>
    <cfRule type="expression" dxfId="4692" priority="1219">
      <formula>Q148="REQUERIMIENTOS SUBSANADOS"</formula>
    </cfRule>
    <cfRule type="expression" dxfId="4691" priority="1220">
      <formula>Q148="PENDIENTES POR SUBSANAR"</formula>
    </cfRule>
    <cfRule type="expression" dxfId="4690" priority="1221">
      <formula>Q148="SIN OBSERVACIÓN"</formula>
    </cfRule>
    <cfRule type="containsBlanks" dxfId="4689" priority="1222">
      <formula>LEN(TRIM(P148))=0</formula>
    </cfRule>
  </conditionalFormatting>
  <conditionalFormatting sqref="K149">
    <cfRule type="expression" dxfId="4688" priority="1217">
      <formula>J149="NO CUMPLE"</formula>
    </cfRule>
    <cfRule type="expression" dxfId="4687" priority="1218">
      <formula>J149="CUMPLE"</formula>
    </cfRule>
  </conditionalFormatting>
  <conditionalFormatting sqref="K150">
    <cfRule type="expression" dxfId="4686" priority="1215">
      <formula>J150="NO CUMPLE"</formula>
    </cfRule>
    <cfRule type="expression" dxfId="4685" priority="1216">
      <formula>J150="CUMPLE"</formula>
    </cfRule>
  </conditionalFormatting>
  <conditionalFormatting sqref="M149">
    <cfRule type="expression" dxfId="4684" priority="1213">
      <formula>L149="NO CUMPLE"</formula>
    </cfRule>
    <cfRule type="expression" dxfId="4683" priority="1214">
      <formula>L149="CUMPLE"</formula>
    </cfRule>
  </conditionalFormatting>
  <conditionalFormatting sqref="M150">
    <cfRule type="expression" dxfId="4682" priority="1211">
      <formula>L150="NO CUMPLE"</formula>
    </cfRule>
    <cfRule type="expression" dxfId="4681" priority="1212">
      <formula>L150="CUMPLE"</formula>
    </cfRule>
  </conditionalFormatting>
  <conditionalFormatting sqref="K154">
    <cfRule type="expression" dxfId="4680" priority="1202">
      <formula>J154="NO CUMPLE"</formula>
    </cfRule>
    <cfRule type="expression" dxfId="4679" priority="1203">
      <formula>J154="CUMPLE"</formula>
    </cfRule>
  </conditionalFormatting>
  <conditionalFormatting sqref="M154">
    <cfRule type="expression" dxfId="4678" priority="1200">
      <formula>L154="NO CUMPLE"</formula>
    </cfRule>
    <cfRule type="expression" dxfId="4677" priority="1201">
      <formula>L154="CUMPLE"</formula>
    </cfRule>
  </conditionalFormatting>
  <conditionalFormatting sqref="G154">
    <cfRule type="notContainsBlanks" dxfId="4676" priority="1186">
      <formula>LEN(TRIM(G154))&gt;0</formula>
    </cfRule>
  </conditionalFormatting>
  <conditionalFormatting sqref="F154">
    <cfRule type="notContainsBlanks" dxfId="4675" priority="1185">
      <formula>LEN(TRIM(F154))&gt;0</formula>
    </cfRule>
  </conditionalFormatting>
  <conditionalFormatting sqref="E154">
    <cfRule type="notContainsBlanks" dxfId="4674" priority="1184">
      <formula>LEN(TRIM(E154))&gt;0</formula>
    </cfRule>
  </conditionalFormatting>
  <conditionalFormatting sqref="D154">
    <cfRule type="notContainsBlanks" dxfId="4673" priority="1183">
      <formula>LEN(TRIM(D154))&gt;0</formula>
    </cfRule>
  </conditionalFormatting>
  <conditionalFormatting sqref="C154">
    <cfRule type="notContainsBlanks" dxfId="4672" priority="1182">
      <formula>LEN(TRIM(C154))&gt;0</formula>
    </cfRule>
  </conditionalFormatting>
  <conditionalFormatting sqref="I154">
    <cfRule type="notContainsBlanks" dxfId="4671" priority="1181">
      <formula>LEN(TRIM(I154))&gt;0</formula>
    </cfRule>
  </conditionalFormatting>
  <conditionalFormatting sqref="P154">
    <cfRule type="expression" dxfId="4670" priority="1187">
      <formula>Q154="NO SUBSANABLE"</formula>
    </cfRule>
    <cfRule type="expression" dxfId="4669" priority="1196">
      <formula>Q154="REQUERIMIENTOS SUBSANADOS"</formula>
    </cfRule>
    <cfRule type="expression" dxfId="4668" priority="1197">
      <formula>Q154="PENDIENTES POR SUBSANAR"</formula>
    </cfRule>
    <cfRule type="expression" dxfId="4667" priority="1198">
      <formula>Q154="SIN OBSERVACIÓN"</formula>
    </cfRule>
    <cfRule type="containsBlanks" dxfId="4666" priority="1199">
      <formula>LEN(TRIM(P154))=0</formula>
    </cfRule>
  </conditionalFormatting>
  <conditionalFormatting sqref="K155">
    <cfRule type="expression" dxfId="4665" priority="1194">
      <formula>J155="NO CUMPLE"</formula>
    </cfRule>
    <cfRule type="expression" dxfId="4664" priority="1195">
      <formula>J155="CUMPLE"</formula>
    </cfRule>
  </conditionalFormatting>
  <conditionalFormatting sqref="K156">
    <cfRule type="expression" dxfId="4663" priority="1192">
      <formula>J156="NO CUMPLE"</formula>
    </cfRule>
    <cfRule type="expression" dxfId="4662" priority="1193">
      <formula>J156="CUMPLE"</formula>
    </cfRule>
  </conditionalFormatting>
  <conditionalFormatting sqref="M155">
    <cfRule type="expression" dxfId="4661" priority="1190">
      <formula>L155="NO CUMPLE"</formula>
    </cfRule>
    <cfRule type="expression" dxfId="4660" priority="1191">
      <formula>L155="CUMPLE"</formula>
    </cfRule>
  </conditionalFormatting>
  <conditionalFormatting sqref="M156">
    <cfRule type="expression" dxfId="4659" priority="1188">
      <formula>L156="NO CUMPLE"</formula>
    </cfRule>
    <cfRule type="expression" dxfId="4658" priority="1189">
      <formula>L156="CUMPLE"</formula>
    </cfRule>
  </conditionalFormatting>
  <conditionalFormatting sqref="K167">
    <cfRule type="expression" dxfId="4657" priority="1175">
      <formula>J167="NO CUMPLE"</formula>
    </cfRule>
    <cfRule type="expression" dxfId="4656" priority="1176">
      <formula>J167="CUMPLE"</formula>
    </cfRule>
  </conditionalFormatting>
  <conditionalFormatting sqref="M167">
    <cfRule type="expression" dxfId="4655" priority="1173">
      <formula>L167="NO CUMPLE"</formula>
    </cfRule>
    <cfRule type="expression" dxfId="4654" priority="1174">
      <formula>L167="CUMPLE"</formula>
    </cfRule>
  </conditionalFormatting>
  <conditionalFormatting sqref="N167 N170 N173 N176 N179">
    <cfRule type="expression" dxfId="4653" priority="1170">
      <formula>N167=" "</formula>
    </cfRule>
    <cfRule type="expression" dxfId="4652" priority="1171">
      <formula>N167="NO PRESENTÓ CERTIFICADO"</formula>
    </cfRule>
    <cfRule type="expression" dxfId="4651" priority="1172">
      <formula>N167="PRESENTÓ CERTIFICADO"</formula>
    </cfRule>
  </conditionalFormatting>
  <conditionalFormatting sqref="J167:J181">
    <cfRule type="cellIs" dxfId="4650" priority="1168" operator="equal">
      <formula>"NO CUMPLE"</formula>
    </cfRule>
    <cfRule type="cellIs" dxfId="4649" priority="1169" operator="equal">
      <formula>"CUMPLE"</formula>
    </cfRule>
  </conditionalFormatting>
  <conditionalFormatting sqref="L167:L181">
    <cfRule type="cellIs" dxfId="4648" priority="1166" operator="equal">
      <formula>"NO CUMPLE"</formula>
    </cfRule>
    <cfRule type="cellIs" dxfId="4647" priority="1167" operator="equal">
      <formula>"CUMPLE"</formula>
    </cfRule>
  </conditionalFormatting>
  <conditionalFormatting sqref="S167 S170 S173 S176 S179">
    <cfRule type="cellIs" dxfId="4646" priority="1164" operator="greaterThan">
      <formula>0</formula>
    </cfRule>
    <cfRule type="cellIs" dxfId="4645" priority="1165" operator="equal">
      <formula>0</formula>
    </cfRule>
  </conditionalFormatting>
  <conditionalFormatting sqref="P167">
    <cfRule type="expression" dxfId="4644" priority="1143">
      <formula>Q167="NO SUBSANABLE"</formula>
    </cfRule>
    <cfRule type="expression" dxfId="4643" priority="1153">
      <formula>Q167="REQUERIMIENTOS SUBSANADOS"</formula>
    </cfRule>
    <cfRule type="expression" dxfId="4642" priority="1154">
      <formula>Q167="PENDIENTES POR SUBSANAR"</formula>
    </cfRule>
    <cfRule type="expression" dxfId="4641" priority="1159">
      <formula>Q167="SIN OBSERVACIÓN"</formula>
    </cfRule>
    <cfRule type="containsBlanks" dxfId="4640" priority="1160">
      <formula>LEN(TRIM(P167))=0</formula>
    </cfRule>
  </conditionalFormatting>
  <conditionalFormatting sqref="O167">
    <cfRule type="cellIs" dxfId="4639" priority="1152" operator="equal">
      <formula>"PENDIENTE POR DESCRIPCIÓN"</formula>
    </cfRule>
    <cfRule type="cellIs" dxfId="4638" priority="1156" operator="equal">
      <formula>"DESCRIPCIÓN INSUFICIENTE"</formula>
    </cfRule>
    <cfRule type="cellIs" dxfId="4637" priority="1157" operator="equal">
      <formula>"NO ESTÁ ACORDE A ITEM 5.2.1 (T.R.)"</formula>
    </cfRule>
    <cfRule type="cellIs" dxfId="4636" priority="1158" operator="equal">
      <formula>"ACORDE A ITEM 5.2.1 (T.R.)"</formula>
    </cfRule>
  </conditionalFormatting>
  <conditionalFormatting sqref="Q167 Q170 Q173 Q176 Q179">
    <cfRule type="containsBlanks" dxfId="4635" priority="1138">
      <formula>LEN(TRIM(Q167))=0</formula>
    </cfRule>
    <cfRule type="cellIs" dxfId="4634" priority="1155" operator="equal">
      <formula>"REQUERIMIENTOS SUBSANADOS"</formula>
    </cfRule>
    <cfRule type="containsText" dxfId="4633" priority="1161" operator="containsText" text="NO SUBSANABLE">
      <formula>NOT(ISERROR(SEARCH("NO SUBSANABLE",Q167)))</formula>
    </cfRule>
    <cfRule type="containsText" dxfId="4632" priority="1162" operator="containsText" text="PENDIENTES POR SUBSANAR">
      <formula>NOT(ISERROR(SEARCH("PENDIENTES POR SUBSANAR",Q167)))</formula>
    </cfRule>
    <cfRule type="containsText" dxfId="4631" priority="1163" operator="containsText" text="SIN OBSERVACIÓN">
      <formula>NOT(ISERROR(SEARCH("SIN OBSERVACIÓN",Q167)))</formula>
    </cfRule>
  </conditionalFormatting>
  <conditionalFormatting sqref="K168">
    <cfRule type="expression" dxfId="4630" priority="1150">
      <formula>J168="NO CUMPLE"</formula>
    </cfRule>
    <cfRule type="expression" dxfId="4629" priority="1151">
      <formula>J168="CUMPLE"</formula>
    </cfRule>
  </conditionalFormatting>
  <conditionalFormatting sqref="K169">
    <cfRule type="expression" dxfId="4628" priority="1148">
      <formula>J169="NO CUMPLE"</formula>
    </cfRule>
    <cfRule type="expression" dxfId="4627" priority="1149">
      <formula>J169="CUMPLE"</formula>
    </cfRule>
  </conditionalFormatting>
  <conditionalFormatting sqref="M168">
    <cfRule type="expression" dxfId="4626" priority="1146">
      <formula>L168="NO CUMPLE"</formula>
    </cfRule>
    <cfRule type="expression" dxfId="4625" priority="1147">
      <formula>L168="CUMPLE"</formula>
    </cfRule>
  </conditionalFormatting>
  <conditionalFormatting sqref="M169">
    <cfRule type="expression" dxfId="4624" priority="1144">
      <formula>L169="NO CUMPLE"</formula>
    </cfRule>
    <cfRule type="expression" dxfId="4623" priority="1145">
      <formula>L169="CUMPLE"</formula>
    </cfRule>
  </conditionalFormatting>
  <conditionalFormatting sqref="R167 R170 R173 R176 R179">
    <cfRule type="containsBlanks" dxfId="4622" priority="1137">
      <formula>LEN(TRIM(R167))=0</formula>
    </cfRule>
    <cfRule type="cellIs" dxfId="4621" priority="1139" operator="equal">
      <formula>"NO CUMPLEN CON LO SOLICITADO"</formula>
    </cfRule>
    <cfRule type="cellIs" dxfId="4620" priority="1140" operator="equal">
      <formula>"CUMPLEN CON LO SOLICITADO"</formula>
    </cfRule>
    <cfRule type="cellIs" dxfId="4619" priority="1141" operator="equal">
      <formula>"PENDIENTES"</formula>
    </cfRule>
    <cfRule type="cellIs" dxfId="4618" priority="1142" operator="equal">
      <formula>"NINGUNO"</formula>
    </cfRule>
  </conditionalFormatting>
  <conditionalFormatting sqref="K179">
    <cfRule type="expression" dxfId="4617" priority="1124">
      <formula>J179="NO CUMPLE"</formula>
    </cfRule>
    <cfRule type="expression" dxfId="4616" priority="1125">
      <formula>J179="CUMPLE"</formula>
    </cfRule>
  </conditionalFormatting>
  <conditionalFormatting sqref="M179">
    <cfRule type="expression" dxfId="4615" priority="1122">
      <formula>L179="NO CUMPLE"</formula>
    </cfRule>
    <cfRule type="expression" dxfId="4614" priority="1123">
      <formula>L179="CUMPLE"</formula>
    </cfRule>
  </conditionalFormatting>
  <conditionalFormatting sqref="T182">
    <cfRule type="cellIs" dxfId="4613" priority="1135" operator="equal">
      <formula>"NO CUMPLE"</formula>
    </cfRule>
    <cfRule type="cellIs" dxfId="4612" priority="1136" operator="equal">
      <formula>"CUMPLE"</formula>
    </cfRule>
  </conditionalFormatting>
  <conditionalFormatting sqref="B182">
    <cfRule type="cellIs" dxfId="4611" priority="1133" operator="equal">
      <formula>"NO CUMPLE CON LA EXPERIENCIA REQUERIDA"</formula>
    </cfRule>
    <cfRule type="cellIs" dxfId="4610" priority="1134" operator="equal">
      <formula>"CUMPLE CON LA EXPERIENCIA REQUERIDA"</formula>
    </cfRule>
  </conditionalFormatting>
  <conditionalFormatting sqref="H167 H170 H173 H176 H179">
    <cfRule type="notContainsBlanks" dxfId="4609" priority="1132">
      <formula>LEN(TRIM(H167))&gt;0</formula>
    </cfRule>
  </conditionalFormatting>
  <conditionalFormatting sqref="G167">
    <cfRule type="notContainsBlanks" dxfId="4608" priority="1131">
      <formula>LEN(TRIM(G167))&gt;0</formula>
    </cfRule>
  </conditionalFormatting>
  <conditionalFormatting sqref="F167">
    <cfRule type="notContainsBlanks" dxfId="4607" priority="1130">
      <formula>LEN(TRIM(F167))&gt;0</formula>
    </cfRule>
  </conditionalFormatting>
  <conditionalFormatting sqref="E167">
    <cfRule type="notContainsBlanks" dxfId="4606" priority="1129">
      <formula>LEN(TRIM(E167))&gt;0</formula>
    </cfRule>
  </conditionalFormatting>
  <conditionalFormatting sqref="D167">
    <cfRule type="notContainsBlanks" dxfId="4605" priority="1128">
      <formula>LEN(TRIM(D167))&gt;0</formula>
    </cfRule>
  </conditionalFormatting>
  <conditionalFormatting sqref="C167">
    <cfRule type="notContainsBlanks" dxfId="4604" priority="1127">
      <formula>LEN(TRIM(C167))&gt;0</formula>
    </cfRule>
  </conditionalFormatting>
  <conditionalFormatting sqref="I167">
    <cfRule type="notContainsBlanks" dxfId="4603" priority="1126">
      <formula>LEN(TRIM(I167))&gt;0</formula>
    </cfRule>
  </conditionalFormatting>
  <conditionalFormatting sqref="G179">
    <cfRule type="notContainsBlanks" dxfId="4602" priority="1108">
      <formula>LEN(TRIM(G179))&gt;0</formula>
    </cfRule>
  </conditionalFormatting>
  <conditionalFormatting sqref="F179">
    <cfRule type="notContainsBlanks" dxfId="4601" priority="1107">
      <formula>LEN(TRIM(F179))&gt;0</formula>
    </cfRule>
  </conditionalFormatting>
  <conditionalFormatting sqref="E179">
    <cfRule type="notContainsBlanks" dxfId="4600" priority="1106">
      <formula>LEN(TRIM(E179))&gt;0</formula>
    </cfRule>
  </conditionalFormatting>
  <conditionalFormatting sqref="D179">
    <cfRule type="notContainsBlanks" dxfId="4599" priority="1105">
      <formula>LEN(TRIM(D179))&gt;0</formula>
    </cfRule>
  </conditionalFormatting>
  <conditionalFormatting sqref="C179">
    <cfRule type="notContainsBlanks" dxfId="4598" priority="1104">
      <formula>LEN(TRIM(C179))&gt;0</formula>
    </cfRule>
  </conditionalFormatting>
  <conditionalFormatting sqref="I179">
    <cfRule type="notContainsBlanks" dxfId="4597" priority="1103">
      <formula>LEN(TRIM(I179))&gt;0</formula>
    </cfRule>
  </conditionalFormatting>
  <conditionalFormatting sqref="K173">
    <cfRule type="expression" dxfId="4596" priority="1101">
      <formula>J173="NO CUMPLE"</formula>
    </cfRule>
    <cfRule type="expression" dxfId="4595" priority="1102">
      <formula>J173="CUMPLE"</formula>
    </cfRule>
  </conditionalFormatting>
  <conditionalFormatting sqref="M173">
    <cfRule type="expression" dxfId="4594" priority="1099">
      <formula>L173="NO CUMPLE"</formula>
    </cfRule>
    <cfRule type="expression" dxfId="4593" priority="1100">
      <formula>L173="CUMPLE"</formula>
    </cfRule>
  </conditionalFormatting>
  <conditionalFormatting sqref="P179">
    <cfRule type="expression" dxfId="4592" priority="1109">
      <formula>Q179="NO SUBSANABLE"</formula>
    </cfRule>
    <cfRule type="expression" dxfId="4591" priority="1118">
      <formula>Q179="REQUERIMIENTOS SUBSANADOS"</formula>
    </cfRule>
    <cfRule type="expression" dxfId="4590" priority="1119">
      <formula>Q179="PENDIENTES POR SUBSANAR"</formula>
    </cfRule>
    <cfRule type="expression" dxfId="4589" priority="1120">
      <formula>Q179="SIN OBSERVACIÓN"</formula>
    </cfRule>
    <cfRule type="containsBlanks" dxfId="4588" priority="1121">
      <formula>LEN(TRIM(P179))=0</formula>
    </cfRule>
  </conditionalFormatting>
  <conditionalFormatting sqref="K180">
    <cfRule type="expression" dxfId="4587" priority="1116">
      <formula>J180="NO CUMPLE"</formula>
    </cfRule>
    <cfRule type="expression" dxfId="4586" priority="1117">
      <formula>J180="CUMPLE"</formula>
    </cfRule>
  </conditionalFormatting>
  <conditionalFormatting sqref="K181">
    <cfRule type="expression" dxfId="4585" priority="1114">
      <formula>J181="NO CUMPLE"</formula>
    </cfRule>
    <cfRule type="expression" dxfId="4584" priority="1115">
      <formula>J181="CUMPLE"</formula>
    </cfRule>
  </conditionalFormatting>
  <conditionalFormatting sqref="M180">
    <cfRule type="expression" dxfId="4583" priority="1112">
      <formula>L180="NO CUMPLE"</formula>
    </cfRule>
    <cfRule type="expression" dxfId="4582" priority="1113">
      <formula>L180="CUMPLE"</formula>
    </cfRule>
  </conditionalFormatting>
  <conditionalFormatting sqref="M181">
    <cfRule type="expression" dxfId="4581" priority="1110">
      <formula>L181="NO CUMPLE"</formula>
    </cfRule>
    <cfRule type="expression" dxfId="4580" priority="1111">
      <formula>L181="CUMPLE"</formula>
    </cfRule>
  </conditionalFormatting>
  <conditionalFormatting sqref="G173">
    <cfRule type="notContainsBlanks" dxfId="4579" priority="1085">
      <formula>LEN(TRIM(G173))&gt;0</formula>
    </cfRule>
  </conditionalFormatting>
  <conditionalFormatting sqref="F173">
    <cfRule type="notContainsBlanks" dxfId="4578" priority="1084">
      <formula>LEN(TRIM(F173))&gt;0</formula>
    </cfRule>
  </conditionalFormatting>
  <conditionalFormatting sqref="E173">
    <cfRule type="notContainsBlanks" dxfId="4577" priority="1083">
      <formula>LEN(TRIM(E173))&gt;0</formula>
    </cfRule>
  </conditionalFormatting>
  <conditionalFormatting sqref="D173">
    <cfRule type="notContainsBlanks" dxfId="4576" priority="1082">
      <formula>LEN(TRIM(D173))&gt;0</formula>
    </cfRule>
  </conditionalFormatting>
  <conditionalFormatting sqref="C173">
    <cfRule type="notContainsBlanks" dxfId="4575" priority="1081">
      <formula>LEN(TRIM(C173))&gt;0</formula>
    </cfRule>
  </conditionalFormatting>
  <conditionalFormatting sqref="I173">
    <cfRule type="notContainsBlanks" dxfId="4574" priority="1080">
      <formula>LEN(TRIM(I173))&gt;0</formula>
    </cfRule>
  </conditionalFormatting>
  <conditionalFormatting sqref="G170">
    <cfRule type="notContainsBlanks" dxfId="4573" priority="1062">
      <formula>LEN(TRIM(G170))&gt;0</formula>
    </cfRule>
  </conditionalFormatting>
  <conditionalFormatting sqref="F170">
    <cfRule type="notContainsBlanks" dxfId="4572" priority="1061">
      <formula>LEN(TRIM(F170))&gt;0</formula>
    </cfRule>
  </conditionalFormatting>
  <conditionalFormatting sqref="E170">
    <cfRule type="notContainsBlanks" dxfId="4571" priority="1060">
      <formula>LEN(TRIM(E170))&gt;0</formula>
    </cfRule>
  </conditionalFormatting>
  <conditionalFormatting sqref="D170">
    <cfRule type="notContainsBlanks" dxfId="4570" priority="1059">
      <formula>LEN(TRIM(D170))&gt;0</formula>
    </cfRule>
  </conditionalFormatting>
  <conditionalFormatting sqref="C170">
    <cfRule type="notContainsBlanks" dxfId="4569" priority="1058">
      <formula>LEN(TRIM(C170))&gt;0</formula>
    </cfRule>
  </conditionalFormatting>
  <conditionalFormatting sqref="I170">
    <cfRule type="notContainsBlanks" dxfId="4568" priority="1057">
      <formula>LEN(TRIM(I170))&gt;0</formula>
    </cfRule>
  </conditionalFormatting>
  <conditionalFormatting sqref="P173">
    <cfRule type="expression" dxfId="4567" priority="1086">
      <formula>Q173="NO SUBSANABLE"</formula>
    </cfRule>
    <cfRule type="expression" dxfId="4566" priority="1095">
      <formula>Q173="REQUERIMIENTOS SUBSANADOS"</formula>
    </cfRule>
    <cfRule type="expression" dxfId="4565" priority="1096">
      <formula>Q173="PENDIENTES POR SUBSANAR"</formula>
    </cfRule>
    <cfRule type="expression" dxfId="4564" priority="1097">
      <formula>Q173="SIN OBSERVACIÓN"</formula>
    </cfRule>
    <cfRule type="containsBlanks" dxfId="4563" priority="1098">
      <formula>LEN(TRIM(P173))=0</formula>
    </cfRule>
  </conditionalFormatting>
  <conditionalFormatting sqref="K174">
    <cfRule type="expression" dxfId="4562" priority="1093">
      <formula>J174="NO CUMPLE"</formula>
    </cfRule>
    <cfRule type="expression" dxfId="4561" priority="1094">
      <formula>J174="CUMPLE"</formula>
    </cfRule>
  </conditionalFormatting>
  <conditionalFormatting sqref="K175">
    <cfRule type="expression" dxfId="4560" priority="1091">
      <formula>J175="NO CUMPLE"</formula>
    </cfRule>
    <cfRule type="expression" dxfId="4559" priority="1092">
      <formula>J175="CUMPLE"</formula>
    </cfRule>
  </conditionalFormatting>
  <conditionalFormatting sqref="M174">
    <cfRule type="expression" dxfId="4558" priority="1089">
      <formula>L174="NO CUMPLE"</formula>
    </cfRule>
    <cfRule type="expression" dxfId="4557" priority="1090">
      <formula>L174="CUMPLE"</formula>
    </cfRule>
  </conditionalFormatting>
  <conditionalFormatting sqref="M175">
    <cfRule type="expression" dxfId="4556" priority="1087">
      <formula>L175="NO CUMPLE"</formula>
    </cfRule>
    <cfRule type="expression" dxfId="4555" priority="1088">
      <formula>L175="CUMPLE"</formula>
    </cfRule>
  </conditionalFormatting>
  <conditionalFormatting sqref="K170">
    <cfRule type="expression" dxfId="4554" priority="1078">
      <formula>J170="NO CUMPLE"</formula>
    </cfRule>
    <cfRule type="expression" dxfId="4553" priority="1079">
      <formula>J170="CUMPLE"</formula>
    </cfRule>
  </conditionalFormatting>
  <conditionalFormatting sqref="M170">
    <cfRule type="expression" dxfId="4552" priority="1076">
      <formula>L170="NO CUMPLE"</formula>
    </cfRule>
    <cfRule type="expression" dxfId="4551" priority="1077">
      <formula>L170="CUMPLE"</formula>
    </cfRule>
  </conditionalFormatting>
  <conditionalFormatting sqref="P170">
    <cfRule type="expression" dxfId="4550" priority="1063">
      <formula>Q170="NO SUBSANABLE"</formula>
    </cfRule>
    <cfRule type="expression" dxfId="4549" priority="1072">
      <formula>Q170="REQUERIMIENTOS SUBSANADOS"</formula>
    </cfRule>
    <cfRule type="expression" dxfId="4548" priority="1073">
      <formula>Q170="PENDIENTES POR SUBSANAR"</formula>
    </cfRule>
    <cfRule type="expression" dxfId="4547" priority="1074">
      <formula>Q170="SIN OBSERVACIÓN"</formula>
    </cfRule>
    <cfRule type="containsBlanks" dxfId="4546" priority="1075">
      <formula>LEN(TRIM(P170))=0</formula>
    </cfRule>
  </conditionalFormatting>
  <conditionalFormatting sqref="K171">
    <cfRule type="expression" dxfId="4545" priority="1070">
      <formula>J171="NO CUMPLE"</formula>
    </cfRule>
    <cfRule type="expression" dxfId="4544" priority="1071">
      <formula>J171="CUMPLE"</formula>
    </cfRule>
  </conditionalFormatting>
  <conditionalFormatting sqref="K172">
    <cfRule type="expression" dxfId="4543" priority="1068">
      <formula>J172="NO CUMPLE"</formula>
    </cfRule>
    <cfRule type="expression" dxfId="4542" priority="1069">
      <formula>J172="CUMPLE"</formula>
    </cfRule>
  </conditionalFormatting>
  <conditionalFormatting sqref="M171">
    <cfRule type="expression" dxfId="4541" priority="1066">
      <formula>L171="NO CUMPLE"</formula>
    </cfRule>
    <cfRule type="expression" dxfId="4540" priority="1067">
      <formula>L171="CUMPLE"</formula>
    </cfRule>
  </conditionalFormatting>
  <conditionalFormatting sqref="M172">
    <cfRule type="expression" dxfId="4539" priority="1064">
      <formula>L172="NO CUMPLE"</formula>
    </cfRule>
    <cfRule type="expression" dxfId="4538" priority="1065">
      <formula>L172="CUMPLE"</formula>
    </cfRule>
  </conditionalFormatting>
  <conditionalFormatting sqref="K176">
    <cfRule type="expression" dxfId="4537" priority="1055">
      <formula>J176="NO CUMPLE"</formula>
    </cfRule>
    <cfRule type="expression" dxfId="4536" priority="1056">
      <formula>J176="CUMPLE"</formula>
    </cfRule>
  </conditionalFormatting>
  <conditionalFormatting sqref="M176">
    <cfRule type="expression" dxfId="4535" priority="1053">
      <formula>L176="NO CUMPLE"</formula>
    </cfRule>
    <cfRule type="expression" dxfId="4534" priority="1054">
      <formula>L176="CUMPLE"</formula>
    </cfRule>
  </conditionalFormatting>
  <conditionalFormatting sqref="G176">
    <cfRule type="notContainsBlanks" dxfId="4533" priority="1039">
      <formula>LEN(TRIM(G176))&gt;0</formula>
    </cfRule>
  </conditionalFormatting>
  <conditionalFormatting sqref="F176">
    <cfRule type="notContainsBlanks" dxfId="4532" priority="1038">
      <formula>LEN(TRIM(F176))&gt;0</formula>
    </cfRule>
  </conditionalFormatting>
  <conditionalFormatting sqref="E176">
    <cfRule type="notContainsBlanks" dxfId="4531" priority="1037">
      <formula>LEN(TRIM(E176))&gt;0</formula>
    </cfRule>
  </conditionalFormatting>
  <conditionalFormatting sqref="D176">
    <cfRule type="notContainsBlanks" dxfId="4530" priority="1036">
      <formula>LEN(TRIM(D176))&gt;0</formula>
    </cfRule>
  </conditionalFormatting>
  <conditionalFormatting sqref="C176">
    <cfRule type="notContainsBlanks" dxfId="4529" priority="1035">
      <formula>LEN(TRIM(C176))&gt;0</formula>
    </cfRule>
  </conditionalFormatting>
  <conditionalFormatting sqref="I176">
    <cfRule type="notContainsBlanks" dxfId="4528" priority="1034">
      <formula>LEN(TRIM(I176))&gt;0</formula>
    </cfRule>
  </conditionalFormatting>
  <conditionalFormatting sqref="P176">
    <cfRule type="expression" dxfId="4527" priority="1040">
      <formula>Q176="NO SUBSANABLE"</formula>
    </cfRule>
    <cfRule type="expression" dxfId="4526" priority="1049">
      <formula>Q176="REQUERIMIENTOS SUBSANADOS"</formula>
    </cfRule>
    <cfRule type="expression" dxfId="4525" priority="1050">
      <formula>Q176="PENDIENTES POR SUBSANAR"</formula>
    </cfRule>
    <cfRule type="expression" dxfId="4524" priority="1051">
      <formula>Q176="SIN OBSERVACIÓN"</formula>
    </cfRule>
    <cfRule type="containsBlanks" dxfId="4523" priority="1052">
      <formula>LEN(TRIM(P176))=0</formula>
    </cfRule>
  </conditionalFormatting>
  <conditionalFormatting sqref="K177">
    <cfRule type="expression" dxfId="4522" priority="1047">
      <formula>J177="NO CUMPLE"</formula>
    </cfRule>
    <cfRule type="expression" dxfId="4521" priority="1048">
      <formula>J177="CUMPLE"</formula>
    </cfRule>
  </conditionalFormatting>
  <conditionalFormatting sqref="K178">
    <cfRule type="expression" dxfId="4520" priority="1045">
      <formula>J178="NO CUMPLE"</formula>
    </cfRule>
    <cfRule type="expression" dxfId="4519" priority="1046">
      <formula>J178="CUMPLE"</formula>
    </cfRule>
  </conditionalFormatting>
  <conditionalFormatting sqref="M177">
    <cfRule type="expression" dxfId="4518" priority="1043">
      <formula>L177="NO CUMPLE"</formula>
    </cfRule>
    <cfRule type="expression" dxfId="4517" priority="1044">
      <formula>L177="CUMPLE"</formula>
    </cfRule>
  </conditionalFormatting>
  <conditionalFormatting sqref="M178">
    <cfRule type="expression" dxfId="4516" priority="1041">
      <formula>L178="NO CUMPLE"</formula>
    </cfRule>
    <cfRule type="expression" dxfId="4515" priority="1042">
      <formula>L178="CUMPLE"</formula>
    </cfRule>
  </conditionalFormatting>
  <conditionalFormatting sqref="O170 O173 O176 O179">
    <cfRule type="cellIs" dxfId="4514" priority="1030" operator="equal">
      <formula>"PENDIENTE POR DESCRIPCIÓN"</formula>
    </cfRule>
    <cfRule type="cellIs" dxfId="4513" priority="1031" operator="equal">
      <formula>"DESCRIPCIÓN INSUFICIENTE"</formula>
    </cfRule>
    <cfRule type="cellIs" dxfId="4512" priority="1032" operator="equal">
      <formula>"NO ESTÁ ACORDE A ITEM 5.2.1 (T.R.)"</formula>
    </cfRule>
    <cfRule type="cellIs" dxfId="4511" priority="1033" operator="equal">
      <formula>"ACORDE A ITEM 5.2.1 (T.R.)"</formula>
    </cfRule>
  </conditionalFormatting>
  <conditionalFormatting sqref="K189">
    <cfRule type="expression" dxfId="4510" priority="1028">
      <formula>J189="NO CUMPLE"</formula>
    </cfRule>
    <cfRule type="expression" dxfId="4509" priority="1029">
      <formula>J189="CUMPLE"</formula>
    </cfRule>
  </conditionalFormatting>
  <conditionalFormatting sqref="M189">
    <cfRule type="expression" dxfId="4508" priority="1026">
      <formula>L189="NO CUMPLE"</formula>
    </cfRule>
    <cfRule type="expression" dxfId="4507" priority="1027">
      <formula>L189="CUMPLE"</formula>
    </cfRule>
  </conditionalFormatting>
  <conditionalFormatting sqref="N189 N192 N195 N198 N201">
    <cfRule type="expression" dxfId="4506" priority="1023">
      <formula>N189=" "</formula>
    </cfRule>
    <cfRule type="expression" dxfId="4505" priority="1024">
      <formula>N189="NO PRESENTÓ CERTIFICADO"</formula>
    </cfRule>
    <cfRule type="expression" dxfId="4504" priority="1025">
      <formula>N189="PRESENTÓ CERTIFICADO"</formula>
    </cfRule>
  </conditionalFormatting>
  <conditionalFormatting sqref="J189:J203">
    <cfRule type="cellIs" dxfId="4503" priority="1021" operator="equal">
      <formula>"NO CUMPLE"</formula>
    </cfRule>
    <cfRule type="cellIs" dxfId="4502" priority="1022" operator="equal">
      <formula>"CUMPLE"</formula>
    </cfRule>
  </conditionalFormatting>
  <conditionalFormatting sqref="L189:L203">
    <cfRule type="cellIs" dxfId="4501" priority="1019" operator="equal">
      <formula>"NO CUMPLE"</formula>
    </cfRule>
    <cfRule type="cellIs" dxfId="4500" priority="1020" operator="equal">
      <formula>"CUMPLE"</formula>
    </cfRule>
  </conditionalFormatting>
  <conditionalFormatting sqref="S189 S192 S195 S198 S201">
    <cfRule type="cellIs" dxfId="4499" priority="1017" operator="greaterThan">
      <formula>0</formula>
    </cfRule>
    <cfRule type="cellIs" dxfId="4498" priority="1018" operator="equal">
      <formula>0</formula>
    </cfRule>
  </conditionalFormatting>
  <conditionalFormatting sqref="P189">
    <cfRule type="expression" dxfId="4497" priority="996">
      <formula>Q189="NO SUBSANABLE"</formula>
    </cfRule>
    <cfRule type="expression" dxfId="4496" priority="1006">
      <formula>Q189="REQUERIMIENTOS SUBSANADOS"</formula>
    </cfRule>
    <cfRule type="expression" dxfId="4495" priority="1007">
      <formula>Q189="PENDIENTES POR SUBSANAR"</formula>
    </cfRule>
    <cfRule type="expression" dxfId="4494" priority="1012">
      <formula>Q189="SIN OBSERVACIÓN"</formula>
    </cfRule>
    <cfRule type="containsBlanks" dxfId="4493" priority="1013">
      <formula>LEN(TRIM(P189))=0</formula>
    </cfRule>
  </conditionalFormatting>
  <conditionalFormatting sqref="O189">
    <cfRule type="cellIs" dxfId="4492" priority="1005" operator="equal">
      <formula>"PENDIENTE POR DESCRIPCIÓN"</formula>
    </cfRule>
    <cfRule type="cellIs" dxfId="4491" priority="1009" operator="equal">
      <formula>"DESCRIPCIÓN INSUFICIENTE"</formula>
    </cfRule>
    <cfRule type="cellIs" dxfId="4490" priority="1010" operator="equal">
      <formula>"NO ESTÁ ACORDE A ITEM 5.2.1 (T.R.)"</formula>
    </cfRule>
    <cfRule type="cellIs" dxfId="4489" priority="1011" operator="equal">
      <formula>"ACORDE A ITEM 5.2.1 (T.R.)"</formula>
    </cfRule>
  </conditionalFormatting>
  <conditionalFormatting sqref="Q189 Q192 Q195 Q198 Q201">
    <cfRule type="containsBlanks" dxfId="4488" priority="991">
      <formula>LEN(TRIM(Q189))=0</formula>
    </cfRule>
    <cfRule type="cellIs" dxfId="4487" priority="1008" operator="equal">
      <formula>"REQUERIMIENTOS SUBSANADOS"</formula>
    </cfRule>
    <cfRule type="containsText" dxfId="4486" priority="1014" operator="containsText" text="NO SUBSANABLE">
      <formula>NOT(ISERROR(SEARCH("NO SUBSANABLE",Q189)))</formula>
    </cfRule>
    <cfRule type="containsText" dxfId="4485" priority="1015" operator="containsText" text="PENDIENTES POR SUBSANAR">
      <formula>NOT(ISERROR(SEARCH("PENDIENTES POR SUBSANAR",Q189)))</formula>
    </cfRule>
    <cfRule type="containsText" dxfId="4484" priority="1016" operator="containsText" text="SIN OBSERVACIÓN">
      <formula>NOT(ISERROR(SEARCH("SIN OBSERVACIÓN",Q189)))</formula>
    </cfRule>
  </conditionalFormatting>
  <conditionalFormatting sqref="K190">
    <cfRule type="expression" dxfId="4483" priority="1003">
      <formula>J190="NO CUMPLE"</formula>
    </cfRule>
    <cfRule type="expression" dxfId="4482" priority="1004">
      <formula>J190="CUMPLE"</formula>
    </cfRule>
  </conditionalFormatting>
  <conditionalFormatting sqref="K191">
    <cfRule type="expression" dxfId="4481" priority="1001">
      <formula>J191="NO CUMPLE"</formula>
    </cfRule>
    <cfRule type="expression" dxfId="4480" priority="1002">
      <formula>J191="CUMPLE"</formula>
    </cfRule>
  </conditionalFormatting>
  <conditionalFormatting sqref="M190">
    <cfRule type="expression" dxfId="4479" priority="999">
      <formula>L190="NO CUMPLE"</formula>
    </cfRule>
    <cfRule type="expression" dxfId="4478" priority="1000">
      <formula>L190="CUMPLE"</formula>
    </cfRule>
  </conditionalFormatting>
  <conditionalFormatting sqref="M191">
    <cfRule type="expression" dxfId="4477" priority="997">
      <formula>L191="NO CUMPLE"</formula>
    </cfRule>
    <cfRule type="expression" dxfId="4476" priority="998">
      <formula>L191="CUMPLE"</formula>
    </cfRule>
  </conditionalFormatting>
  <conditionalFormatting sqref="R189 R192 R195 R198 R201">
    <cfRule type="containsBlanks" dxfId="4475" priority="990">
      <formula>LEN(TRIM(R189))=0</formula>
    </cfRule>
    <cfRule type="cellIs" dxfId="4474" priority="992" operator="equal">
      <formula>"NO CUMPLEN CON LO SOLICITADO"</formula>
    </cfRule>
    <cfRule type="cellIs" dxfId="4473" priority="993" operator="equal">
      <formula>"CUMPLEN CON LO SOLICITADO"</formula>
    </cfRule>
    <cfRule type="cellIs" dxfId="4472" priority="994" operator="equal">
      <formula>"PENDIENTES"</formula>
    </cfRule>
    <cfRule type="cellIs" dxfId="4471" priority="995" operator="equal">
      <formula>"NINGUNO"</formula>
    </cfRule>
  </conditionalFormatting>
  <conditionalFormatting sqref="K201">
    <cfRule type="expression" dxfId="4470" priority="977">
      <formula>J201="NO CUMPLE"</formula>
    </cfRule>
    <cfRule type="expression" dxfId="4469" priority="978">
      <formula>J201="CUMPLE"</formula>
    </cfRule>
  </conditionalFormatting>
  <conditionalFormatting sqref="M201">
    <cfRule type="expression" dxfId="4468" priority="975">
      <formula>L201="NO CUMPLE"</formula>
    </cfRule>
    <cfRule type="expression" dxfId="4467" priority="976">
      <formula>L201="CUMPLE"</formula>
    </cfRule>
  </conditionalFormatting>
  <conditionalFormatting sqref="T204">
    <cfRule type="cellIs" dxfId="4466" priority="988" operator="equal">
      <formula>"NO CUMPLE"</formula>
    </cfRule>
    <cfRule type="cellIs" dxfId="4465" priority="989" operator="equal">
      <formula>"CUMPLE"</formula>
    </cfRule>
  </conditionalFormatting>
  <conditionalFormatting sqref="B204">
    <cfRule type="cellIs" dxfId="4464" priority="986" operator="equal">
      <formula>"NO CUMPLE CON LA EXPERIENCIA REQUERIDA"</formula>
    </cfRule>
    <cfRule type="cellIs" dxfId="4463" priority="987" operator="equal">
      <formula>"CUMPLE CON LA EXPERIENCIA REQUERIDA"</formula>
    </cfRule>
  </conditionalFormatting>
  <conditionalFormatting sqref="H189 H192 H195 H198 H201">
    <cfRule type="notContainsBlanks" dxfId="4462" priority="985">
      <formula>LEN(TRIM(H189))&gt;0</formula>
    </cfRule>
  </conditionalFormatting>
  <conditionalFormatting sqref="G189">
    <cfRule type="notContainsBlanks" dxfId="4461" priority="984">
      <formula>LEN(TRIM(G189))&gt;0</formula>
    </cfRule>
  </conditionalFormatting>
  <conditionalFormatting sqref="F189">
    <cfRule type="notContainsBlanks" dxfId="4460" priority="983">
      <formula>LEN(TRIM(F189))&gt;0</formula>
    </cfRule>
  </conditionalFormatting>
  <conditionalFormatting sqref="E189">
    <cfRule type="notContainsBlanks" dxfId="4459" priority="982">
      <formula>LEN(TRIM(E189))&gt;0</formula>
    </cfRule>
  </conditionalFormatting>
  <conditionalFormatting sqref="D189">
    <cfRule type="notContainsBlanks" dxfId="4458" priority="981">
      <formula>LEN(TRIM(D189))&gt;0</formula>
    </cfRule>
  </conditionalFormatting>
  <conditionalFormatting sqref="C189">
    <cfRule type="notContainsBlanks" dxfId="4457" priority="980">
      <formula>LEN(TRIM(C189))&gt;0</formula>
    </cfRule>
  </conditionalFormatting>
  <conditionalFormatting sqref="I189">
    <cfRule type="notContainsBlanks" dxfId="4456" priority="979">
      <formula>LEN(TRIM(I189))&gt;0</formula>
    </cfRule>
  </conditionalFormatting>
  <conditionalFormatting sqref="G201">
    <cfRule type="notContainsBlanks" dxfId="4455" priority="961">
      <formula>LEN(TRIM(G201))&gt;0</formula>
    </cfRule>
  </conditionalFormatting>
  <conditionalFormatting sqref="F201">
    <cfRule type="notContainsBlanks" dxfId="4454" priority="960">
      <formula>LEN(TRIM(F201))&gt;0</formula>
    </cfRule>
  </conditionalFormatting>
  <conditionalFormatting sqref="E201">
    <cfRule type="notContainsBlanks" dxfId="4453" priority="959">
      <formula>LEN(TRIM(E201))&gt;0</formula>
    </cfRule>
  </conditionalFormatting>
  <conditionalFormatting sqref="D201">
    <cfRule type="notContainsBlanks" dxfId="4452" priority="958">
      <formula>LEN(TRIM(D201))&gt;0</formula>
    </cfRule>
  </conditionalFormatting>
  <conditionalFormatting sqref="C201">
    <cfRule type="notContainsBlanks" dxfId="4451" priority="957">
      <formula>LEN(TRIM(C201))&gt;0</formula>
    </cfRule>
  </conditionalFormatting>
  <conditionalFormatting sqref="I201">
    <cfRule type="notContainsBlanks" dxfId="4450" priority="956">
      <formula>LEN(TRIM(I201))&gt;0</formula>
    </cfRule>
  </conditionalFormatting>
  <conditionalFormatting sqref="K195">
    <cfRule type="expression" dxfId="4449" priority="954">
      <formula>J195="NO CUMPLE"</formula>
    </cfRule>
    <cfRule type="expression" dxfId="4448" priority="955">
      <formula>J195="CUMPLE"</formula>
    </cfRule>
  </conditionalFormatting>
  <conditionalFormatting sqref="M195">
    <cfRule type="expression" dxfId="4447" priority="952">
      <formula>L195="NO CUMPLE"</formula>
    </cfRule>
    <cfRule type="expression" dxfId="4446" priority="953">
      <formula>L195="CUMPLE"</formula>
    </cfRule>
  </conditionalFormatting>
  <conditionalFormatting sqref="P201">
    <cfRule type="expression" dxfId="4445" priority="962">
      <formula>Q201="NO SUBSANABLE"</formula>
    </cfRule>
    <cfRule type="expression" dxfId="4444" priority="971">
      <formula>Q201="REQUERIMIENTOS SUBSANADOS"</formula>
    </cfRule>
    <cfRule type="expression" dxfId="4443" priority="972">
      <formula>Q201="PENDIENTES POR SUBSANAR"</formula>
    </cfRule>
    <cfRule type="expression" dxfId="4442" priority="973">
      <formula>Q201="SIN OBSERVACIÓN"</formula>
    </cfRule>
    <cfRule type="containsBlanks" dxfId="4441" priority="974">
      <formula>LEN(TRIM(P201))=0</formula>
    </cfRule>
  </conditionalFormatting>
  <conditionalFormatting sqref="K202">
    <cfRule type="expression" dxfId="4440" priority="969">
      <formula>J202="NO CUMPLE"</formula>
    </cfRule>
    <cfRule type="expression" dxfId="4439" priority="970">
      <formula>J202="CUMPLE"</formula>
    </cfRule>
  </conditionalFormatting>
  <conditionalFormatting sqref="K203">
    <cfRule type="expression" dxfId="4438" priority="967">
      <formula>J203="NO CUMPLE"</formula>
    </cfRule>
    <cfRule type="expression" dxfId="4437" priority="968">
      <formula>J203="CUMPLE"</formula>
    </cfRule>
  </conditionalFormatting>
  <conditionalFormatting sqref="M202">
    <cfRule type="expression" dxfId="4436" priority="965">
      <formula>L202="NO CUMPLE"</formula>
    </cfRule>
    <cfRule type="expression" dxfId="4435" priority="966">
      <formula>L202="CUMPLE"</formula>
    </cfRule>
  </conditionalFormatting>
  <conditionalFormatting sqref="M203">
    <cfRule type="expression" dxfId="4434" priority="963">
      <formula>L203="NO CUMPLE"</formula>
    </cfRule>
    <cfRule type="expression" dxfId="4433" priority="964">
      <formula>L203="CUMPLE"</formula>
    </cfRule>
  </conditionalFormatting>
  <conditionalFormatting sqref="G195">
    <cfRule type="notContainsBlanks" dxfId="4432" priority="938">
      <formula>LEN(TRIM(G195))&gt;0</formula>
    </cfRule>
  </conditionalFormatting>
  <conditionalFormatting sqref="F195">
    <cfRule type="notContainsBlanks" dxfId="4431" priority="937">
      <formula>LEN(TRIM(F195))&gt;0</formula>
    </cfRule>
  </conditionalFormatting>
  <conditionalFormatting sqref="E195">
    <cfRule type="notContainsBlanks" dxfId="4430" priority="936">
      <formula>LEN(TRIM(E195))&gt;0</formula>
    </cfRule>
  </conditionalFormatting>
  <conditionalFormatting sqref="D195">
    <cfRule type="notContainsBlanks" dxfId="4429" priority="935">
      <formula>LEN(TRIM(D195))&gt;0</formula>
    </cfRule>
  </conditionalFormatting>
  <conditionalFormatting sqref="C195">
    <cfRule type="notContainsBlanks" dxfId="4428" priority="934">
      <formula>LEN(TRIM(C195))&gt;0</formula>
    </cfRule>
  </conditionalFormatting>
  <conditionalFormatting sqref="I195">
    <cfRule type="notContainsBlanks" dxfId="4427" priority="933">
      <formula>LEN(TRIM(I195))&gt;0</formula>
    </cfRule>
  </conditionalFormatting>
  <conditionalFormatting sqref="G192">
    <cfRule type="notContainsBlanks" dxfId="4426" priority="915">
      <formula>LEN(TRIM(G192))&gt;0</formula>
    </cfRule>
  </conditionalFormatting>
  <conditionalFormatting sqref="F192">
    <cfRule type="notContainsBlanks" dxfId="4425" priority="914">
      <formula>LEN(TRIM(F192))&gt;0</formula>
    </cfRule>
  </conditionalFormatting>
  <conditionalFormatting sqref="E192">
    <cfRule type="notContainsBlanks" dxfId="4424" priority="913">
      <formula>LEN(TRIM(E192))&gt;0</formula>
    </cfRule>
  </conditionalFormatting>
  <conditionalFormatting sqref="D192">
    <cfRule type="notContainsBlanks" dxfId="4423" priority="912">
      <formula>LEN(TRIM(D192))&gt;0</formula>
    </cfRule>
  </conditionalFormatting>
  <conditionalFormatting sqref="C192">
    <cfRule type="notContainsBlanks" dxfId="4422" priority="911">
      <formula>LEN(TRIM(C192))&gt;0</formula>
    </cfRule>
  </conditionalFormatting>
  <conditionalFormatting sqref="I192">
    <cfRule type="notContainsBlanks" dxfId="4421" priority="910">
      <formula>LEN(TRIM(I192))&gt;0</formula>
    </cfRule>
  </conditionalFormatting>
  <conditionalFormatting sqref="P195">
    <cfRule type="expression" dxfId="4420" priority="939">
      <formula>Q195="NO SUBSANABLE"</formula>
    </cfRule>
    <cfRule type="expression" dxfId="4419" priority="948">
      <formula>Q195="REQUERIMIENTOS SUBSANADOS"</formula>
    </cfRule>
    <cfRule type="expression" dxfId="4418" priority="949">
      <formula>Q195="PENDIENTES POR SUBSANAR"</formula>
    </cfRule>
    <cfRule type="expression" dxfId="4417" priority="950">
      <formula>Q195="SIN OBSERVACIÓN"</formula>
    </cfRule>
    <cfRule type="containsBlanks" dxfId="4416" priority="951">
      <formula>LEN(TRIM(P195))=0</formula>
    </cfRule>
  </conditionalFormatting>
  <conditionalFormatting sqref="K196">
    <cfRule type="expression" dxfId="4415" priority="946">
      <formula>J196="NO CUMPLE"</formula>
    </cfRule>
    <cfRule type="expression" dxfId="4414" priority="947">
      <formula>J196="CUMPLE"</formula>
    </cfRule>
  </conditionalFormatting>
  <conditionalFormatting sqref="K197">
    <cfRule type="expression" dxfId="4413" priority="944">
      <formula>J197="NO CUMPLE"</formula>
    </cfRule>
    <cfRule type="expression" dxfId="4412" priority="945">
      <formula>J197="CUMPLE"</formula>
    </cfRule>
  </conditionalFormatting>
  <conditionalFormatting sqref="M196">
    <cfRule type="expression" dxfId="4411" priority="942">
      <formula>L196="NO CUMPLE"</formula>
    </cfRule>
    <cfRule type="expression" dxfId="4410" priority="943">
      <formula>L196="CUMPLE"</formula>
    </cfRule>
  </conditionalFormatting>
  <conditionalFormatting sqref="M197">
    <cfRule type="expression" dxfId="4409" priority="940">
      <formula>L197="NO CUMPLE"</formula>
    </cfRule>
    <cfRule type="expression" dxfId="4408" priority="941">
      <formula>L197="CUMPLE"</formula>
    </cfRule>
  </conditionalFormatting>
  <conditionalFormatting sqref="K192">
    <cfRule type="expression" dxfId="4407" priority="931">
      <formula>J192="NO CUMPLE"</formula>
    </cfRule>
    <cfRule type="expression" dxfId="4406" priority="932">
      <formula>J192="CUMPLE"</formula>
    </cfRule>
  </conditionalFormatting>
  <conditionalFormatting sqref="M192">
    <cfRule type="expression" dxfId="4405" priority="929">
      <formula>L192="NO CUMPLE"</formula>
    </cfRule>
    <cfRule type="expression" dxfId="4404" priority="930">
      <formula>L192="CUMPLE"</formula>
    </cfRule>
  </conditionalFormatting>
  <conditionalFormatting sqref="P192">
    <cfRule type="expression" dxfId="4403" priority="916">
      <formula>Q192="NO SUBSANABLE"</formula>
    </cfRule>
    <cfRule type="expression" dxfId="4402" priority="925">
      <formula>Q192="REQUERIMIENTOS SUBSANADOS"</formula>
    </cfRule>
    <cfRule type="expression" dxfId="4401" priority="926">
      <formula>Q192="PENDIENTES POR SUBSANAR"</formula>
    </cfRule>
    <cfRule type="expression" dxfId="4400" priority="927">
      <formula>Q192="SIN OBSERVACIÓN"</formula>
    </cfRule>
    <cfRule type="containsBlanks" dxfId="4399" priority="928">
      <formula>LEN(TRIM(P192))=0</formula>
    </cfRule>
  </conditionalFormatting>
  <conditionalFormatting sqref="K193">
    <cfRule type="expression" dxfId="4398" priority="923">
      <formula>J193="NO CUMPLE"</formula>
    </cfRule>
    <cfRule type="expression" dxfId="4397" priority="924">
      <formula>J193="CUMPLE"</formula>
    </cfRule>
  </conditionalFormatting>
  <conditionalFormatting sqref="K194">
    <cfRule type="expression" dxfId="4396" priority="921">
      <formula>J194="NO CUMPLE"</formula>
    </cfRule>
    <cfRule type="expression" dxfId="4395" priority="922">
      <formula>J194="CUMPLE"</formula>
    </cfRule>
  </conditionalFormatting>
  <conditionalFormatting sqref="M193">
    <cfRule type="expression" dxfId="4394" priority="919">
      <formula>L193="NO CUMPLE"</formula>
    </cfRule>
    <cfRule type="expression" dxfId="4393" priority="920">
      <formula>L193="CUMPLE"</formula>
    </cfRule>
  </conditionalFormatting>
  <conditionalFormatting sqref="M194">
    <cfRule type="expression" dxfId="4392" priority="917">
      <formula>L194="NO CUMPLE"</formula>
    </cfRule>
    <cfRule type="expression" dxfId="4391" priority="918">
      <formula>L194="CUMPLE"</formula>
    </cfRule>
  </conditionalFormatting>
  <conditionalFormatting sqref="K198">
    <cfRule type="expression" dxfId="4390" priority="908">
      <formula>J198="NO CUMPLE"</formula>
    </cfRule>
    <cfRule type="expression" dxfId="4389" priority="909">
      <formula>J198="CUMPLE"</formula>
    </cfRule>
  </conditionalFormatting>
  <conditionalFormatting sqref="M198">
    <cfRule type="expression" dxfId="4388" priority="906">
      <formula>L198="NO CUMPLE"</formula>
    </cfRule>
    <cfRule type="expression" dxfId="4387" priority="907">
      <formula>L198="CUMPLE"</formula>
    </cfRule>
  </conditionalFormatting>
  <conditionalFormatting sqref="G198">
    <cfRule type="notContainsBlanks" dxfId="4386" priority="892">
      <formula>LEN(TRIM(G198))&gt;0</formula>
    </cfRule>
  </conditionalFormatting>
  <conditionalFormatting sqref="F198">
    <cfRule type="notContainsBlanks" dxfId="4385" priority="891">
      <formula>LEN(TRIM(F198))&gt;0</formula>
    </cfRule>
  </conditionalFormatting>
  <conditionalFormatting sqref="E198">
    <cfRule type="notContainsBlanks" dxfId="4384" priority="890">
      <formula>LEN(TRIM(E198))&gt;0</formula>
    </cfRule>
  </conditionalFormatting>
  <conditionalFormatting sqref="D198">
    <cfRule type="notContainsBlanks" dxfId="4383" priority="889">
      <formula>LEN(TRIM(D198))&gt;0</formula>
    </cfRule>
  </conditionalFormatting>
  <conditionalFormatting sqref="C198">
    <cfRule type="notContainsBlanks" dxfId="4382" priority="888">
      <formula>LEN(TRIM(C198))&gt;0</formula>
    </cfRule>
  </conditionalFormatting>
  <conditionalFormatting sqref="I198">
    <cfRule type="notContainsBlanks" dxfId="4381" priority="887">
      <formula>LEN(TRIM(I198))&gt;0</formula>
    </cfRule>
  </conditionalFormatting>
  <conditionalFormatting sqref="P198">
    <cfRule type="expression" dxfId="4380" priority="893">
      <formula>Q198="NO SUBSANABLE"</formula>
    </cfRule>
    <cfRule type="expression" dxfId="4379" priority="902">
      <formula>Q198="REQUERIMIENTOS SUBSANADOS"</formula>
    </cfRule>
    <cfRule type="expression" dxfId="4378" priority="903">
      <formula>Q198="PENDIENTES POR SUBSANAR"</formula>
    </cfRule>
    <cfRule type="expression" dxfId="4377" priority="904">
      <formula>Q198="SIN OBSERVACIÓN"</formula>
    </cfRule>
    <cfRule type="containsBlanks" dxfId="4376" priority="905">
      <formula>LEN(TRIM(P198))=0</formula>
    </cfRule>
  </conditionalFormatting>
  <conditionalFormatting sqref="K199">
    <cfRule type="expression" dxfId="4375" priority="900">
      <formula>J199="NO CUMPLE"</formula>
    </cfRule>
    <cfRule type="expression" dxfId="4374" priority="901">
      <formula>J199="CUMPLE"</formula>
    </cfRule>
  </conditionalFormatting>
  <conditionalFormatting sqref="K200">
    <cfRule type="expression" dxfId="4373" priority="898">
      <formula>J200="NO CUMPLE"</formula>
    </cfRule>
    <cfRule type="expression" dxfId="4372" priority="899">
      <formula>J200="CUMPLE"</formula>
    </cfRule>
  </conditionalFormatting>
  <conditionalFormatting sqref="M199">
    <cfRule type="expression" dxfId="4371" priority="896">
      <formula>L199="NO CUMPLE"</formula>
    </cfRule>
    <cfRule type="expression" dxfId="4370" priority="897">
      <formula>L199="CUMPLE"</formula>
    </cfRule>
  </conditionalFormatting>
  <conditionalFormatting sqref="M200">
    <cfRule type="expression" dxfId="4369" priority="894">
      <formula>L200="NO CUMPLE"</formula>
    </cfRule>
    <cfRule type="expression" dxfId="4368" priority="895">
      <formula>L200="CUMPLE"</formula>
    </cfRule>
  </conditionalFormatting>
  <conditionalFormatting sqref="O192 O195 O198 O201">
    <cfRule type="cellIs" dxfId="4367" priority="883" operator="equal">
      <formula>"PENDIENTE POR DESCRIPCIÓN"</formula>
    </cfRule>
    <cfRule type="cellIs" dxfId="4366" priority="884" operator="equal">
      <formula>"DESCRIPCIÓN INSUFICIENTE"</formula>
    </cfRule>
    <cfRule type="cellIs" dxfId="4365" priority="885" operator="equal">
      <formula>"NO ESTÁ ACORDE A ITEM 5.2.1 (T.R.)"</formula>
    </cfRule>
    <cfRule type="cellIs" dxfId="4364" priority="886" operator="equal">
      <formula>"ACORDE A ITEM 5.2.1 (T.R.)"</formula>
    </cfRule>
  </conditionalFormatting>
  <conditionalFormatting sqref="K211">
    <cfRule type="expression" dxfId="4363" priority="881">
      <formula>J211="NO CUMPLE"</formula>
    </cfRule>
    <cfRule type="expression" dxfId="4362" priority="882">
      <formula>J211="CUMPLE"</formula>
    </cfRule>
  </conditionalFormatting>
  <conditionalFormatting sqref="M211">
    <cfRule type="expression" dxfId="4361" priority="879">
      <formula>L211="NO CUMPLE"</formula>
    </cfRule>
    <cfRule type="expression" dxfId="4360" priority="880">
      <formula>L211="CUMPLE"</formula>
    </cfRule>
  </conditionalFormatting>
  <conditionalFormatting sqref="N211 N214 N217 N220 N223">
    <cfRule type="expression" dxfId="4359" priority="876">
      <formula>N211=" "</formula>
    </cfRule>
    <cfRule type="expression" dxfId="4358" priority="877">
      <formula>N211="NO PRESENTÓ CERTIFICADO"</formula>
    </cfRule>
    <cfRule type="expression" dxfId="4357" priority="878">
      <formula>N211="PRESENTÓ CERTIFICADO"</formula>
    </cfRule>
  </conditionalFormatting>
  <conditionalFormatting sqref="J211:J225">
    <cfRule type="cellIs" dxfId="4356" priority="874" operator="equal">
      <formula>"NO CUMPLE"</formula>
    </cfRule>
    <cfRule type="cellIs" dxfId="4355" priority="875" operator="equal">
      <formula>"CUMPLE"</formula>
    </cfRule>
  </conditionalFormatting>
  <conditionalFormatting sqref="L211:L225">
    <cfRule type="cellIs" dxfId="4354" priority="872" operator="equal">
      <formula>"NO CUMPLE"</formula>
    </cfRule>
    <cfRule type="cellIs" dxfId="4353" priority="873" operator="equal">
      <formula>"CUMPLE"</formula>
    </cfRule>
  </conditionalFormatting>
  <conditionalFormatting sqref="S211 S214 S217 S220 S223">
    <cfRule type="cellIs" dxfId="4352" priority="870" operator="greaterThan">
      <formula>0</formula>
    </cfRule>
    <cfRule type="cellIs" dxfId="4351" priority="871" operator="equal">
      <formula>0</formula>
    </cfRule>
  </conditionalFormatting>
  <conditionalFormatting sqref="P211">
    <cfRule type="expression" dxfId="4350" priority="849">
      <formula>Q211="NO SUBSANABLE"</formula>
    </cfRule>
    <cfRule type="expression" dxfId="4349" priority="859">
      <formula>Q211="REQUERIMIENTOS SUBSANADOS"</formula>
    </cfRule>
    <cfRule type="expression" dxfId="4348" priority="860">
      <formula>Q211="PENDIENTES POR SUBSANAR"</formula>
    </cfRule>
    <cfRule type="expression" dxfId="4347" priority="865">
      <formula>Q211="SIN OBSERVACIÓN"</formula>
    </cfRule>
    <cfRule type="containsBlanks" dxfId="4346" priority="866">
      <formula>LEN(TRIM(P211))=0</formula>
    </cfRule>
  </conditionalFormatting>
  <conditionalFormatting sqref="O211">
    <cfRule type="cellIs" dxfId="4345" priority="858" operator="equal">
      <formula>"PENDIENTE POR DESCRIPCIÓN"</formula>
    </cfRule>
    <cfRule type="cellIs" dxfId="4344" priority="862" operator="equal">
      <formula>"DESCRIPCIÓN INSUFICIENTE"</formula>
    </cfRule>
    <cfRule type="cellIs" dxfId="4343" priority="863" operator="equal">
      <formula>"NO ESTÁ ACORDE A ITEM 5.2.1 (T.R.)"</formula>
    </cfRule>
    <cfRule type="cellIs" dxfId="4342" priority="864" operator="equal">
      <formula>"ACORDE A ITEM 5.2.1 (T.R.)"</formula>
    </cfRule>
  </conditionalFormatting>
  <conditionalFormatting sqref="Q211 Q214 Q217 Q220 Q223">
    <cfRule type="containsBlanks" dxfId="4341" priority="844">
      <formula>LEN(TRIM(Q211))=0</formula>
    </cfRule>
    <cfRule type="cellIs" dxfId="4340" priority="861" operator="equal">
      <formula>"REQUERIMIENTOS SUBSANADOS"</formula>
    </cfRule>
    <cfRule type="containsText" dxfId="4339" priority="867" operator="containsText" text="NO SUBSANABLE">
      <formula>NOT(ISERROR(SEARCH("NO SUBSANABLE",Q211)))</formula>
    </cfRule>
    <cfRule type="containsText" dxfId="4338" priority="868" operator="containsText" text="PENDIENTES POR SUBSANAR">
      <formula>NOT(ISERROR(SEARCH("PENDIENTES POR SUBSANAR",Q211)))</formula>
    </cfRule>
    <cfRule type="containsText" dxfId="4337" priority="869" operator="containsText" text="SIN OBSERVACIÓN">
      <formula>NOT(ISERROR(SEARCH("SIN OBSERVACIÓN",Q211)))</formula>
    </cfRule>
  </conditionalFormatting>
  <conditionalFormatting sqref="K212">
    <cfRule type="expression" dxfId="4336" priority="856">
      <formula>J212="NO CUMPLE"</formula>
    </cfRule>
    <cfRule type="expression" dxfId="4335" priority="857">
      <formula>J212="CUMPLE"</formula>
    </cfRule>
  </conditionalFormatting>
  <conditionalFormatting sqref="K213">
    <cfRule type="expression" dxfId="4334" priority="854">
      <formula>J213="NO CUMPLE"</formula>
    </cfRule>
    <cfRule type="expression" dxfId="4333" priority="855">
      <formula>J213="CUMPLE"</formula>
    </cfRule>
  </conditionalFormatting>
  <conditionalFormatting sqref="M212">
    <cfRule type="expression" dxfId="4332" priority="852">
      <formula>L212="NO CUMPLE"</formula>
    </cfRule>
    <cfRule type="expression" dxfId="4331" priority="853">
      <formula>L212="CUMPLE"</formula>
    </cfRule>
  </conditionalFormatting>
  <conditionalFormatting sqref="M213">
    <cfRule type="expression" dxfId="4330" priority="850">
      <formula>L213="NO CUMPLE"</formula>
    </cfRule>
    <cfRule type="expression" dxfId="4329" priority="851">
      <formula>L213="CUMPLE"</formula>
    </cfRule>
  </conditionalFormatting>
  <conditionalFormatting sqref="R211 R214 R217 R220 R223">
    <cfRule type="containsBlanks" dxfId="4328" priority="843">
      <formula>LEN(TRIM(R211))=0</formula>
    </cfRule>
    <cfRule type="cellIs" dxfId="4327" priority="845" operator="equal">
      <formula>"NO CUMPLEN CON LO SOLICITADO"</formula>
    </cfRule>
    <cfRule type="cellIs" dxfId="4326" priority="846" operator="equal">
      <formula>"CUMPLEN CON LO SOLICITADO"</formula>
    </cfRule>
    <cfRule type="cellIs" dxfId="4325" priority="847" operator="equal">
      <formula>"PENDIENTES"</formula>
    </cfRule>
    <cfRule type="cellIs" dxfId="4324" priority="848" operator="equal">
      <formula>"NINGUNO"</formula>
    </cfRule>
  </conditionalFormatting>
  <conditionalFormatting sqref="K223">
    <cfRule type="expression" dxfId="4323" priority="830">
      <formula>J223="NO CUMPLE"</formula>
    </cfRule>
    <cfRule type="expression" dxfId="4322" priority="831">
      <formula>J223="CUMPLE"</formula>
    </cfRule>
  </conditionalFormatting>
  <conditionalFormatting sqref="M223">
    <cfRule type="expression" dxfId="4321" priority="828">
      <formula>L223="NO CUMPLE"</formula>
    </cfRule>
    <cfRule type="expression" dxfId="4320" priority="829">
      <formula>L223="CUMPLE"</formula>
    </cfRule>
  </conditionalFormatting>
  <conditionalFormatting sqref="T226">
    <cfRule type="cellIs" dxfId="4319" priority="841" operator="equal">
      <formula>"NO CUMPLE"</formula>
    </cfRule>
    <cfRule type="cellIs" dxfId="4318" priority="842" operator="equal">
      <formula>"CUMPLE"</formula>
    </cfRule>
  </conditionalFormatting>
  <conditionalFormatting sqref="B226">
    <cfRule type="cellIs" dxfId="4317" priority="839" operator="equal">
      <formula>"NO CUMPLE CON LA EXPERIENCIA REQUERIDA"</formula>
    </cfRule>
    <cfRule type="cellIs" dxfId="4316" priority="840" operator="equal">
      <formula>"CUMPLE CON LA EXPERIENCIA REQUERIDA"</formula>
    </cfRule>
  </conditionalFormatting>
  <conditionalFormatting sqref="H211 H214 H217 H220 H223">
    <cfRule type="notContainsBlanks" dxfId="4315" priority="838">
      <formula>LEN(TRIM(H211))&gt;0</formula>
    </cfRule>
  </conditionalFormatting>
  <conditionalFormatting sqref="G211">
    <cfRule type="notContainsBlanks" dxfId="4314" priority="837">
      <formula>LEN(TRIM(G211))&gt;0</formula>
    </cfRule>
  </conditionalFormatting>
  <conditionalFormatting sqref="F211">
    <cfRule type="notContainsBlanks" dxfId="4313" priority="836">
      <formula>LEN(TRIM(F211))&gt;0</formula>
    </cfRule>
  </conditionalFormatting>
  <conditionalFormatting sqref="E211">
    <cfRule type="notContainsBlanks" dxfId="4312" priority="835">
      <formula>LEN(TRIM(E211))&gt;0</formula>
    </cfRule>
  </conditionalFormatting>
  <conditionalFormatting sqref="D211">
    <cfRule type="notContainsBlanks" dxfId="4311" priority="834">
      <formula>LEN(TRIM(D211))&gt;0</formula>
    </cfRule>
  </conditionalFormatting>
  <conditionalFormatting sqref="C211">
    <cfRule type="notContainsBlanks" dxfId="4310" priority="833">
      <formula>LEN(TRIM(C211))&gt;0</formula>
    </cfRule>
  </conditionalFormatting>
  <conditionalFormatting sqref="I211">
    <cfRule type="notContainsBlanks" dxfId="4309" priority="832">
      <formula>LEN(TRIM(I211))&gt;0</formula>
    </cfRule>
  </conditionalFormatting>
  <conditionalFormatting sqref="G223">
    <cfRule type="notContainsBlanks" dxfId="4308" priority="814">
      <formula>LEN(TRIM(G223))&gt;0</formula>
    </cfRule>
  </conditionalFormatting>
  <conditionalFormatting sqref="F223">
    <cfRule type="notContainsBlanks" dxfId="4307" priority="813">
      <formula>LEN(TRIM(F223))&gt;0</formula>
    </cfRule>
  </conditionalFormatting>
  <conditionalFormatting sqref="E223">
    <cfRule type="notContainsBlanks" dxfId="4306" priority="812">
      <formula>LEN(TRIM(E223))&gt;0</formula>
    </cfRule>
  </conditionalFormatting>
  <conditionalFormatting sqref="D223">
    <cfRule type="notContainsBlanks" dxfId="4305" priority="811">
      <formula>LEN(TRIM(D223))&gt;0</formula>
    </cfRule>
  </conditionalFormatting>
  <conditionalFormatting sqref="C223">
    <cfRule type="notContainsBlanks" dxfId="4304" priority="810">
      <formula>LEN(TRIM(C223))&gt;0</formula>
    </cfRule>
  </conditionalFormatting>
  <conditionalFormatting sqref="I223">
    <cfRule type="notContainsBlanks" dxfId="4303" priority="809">
      <formula>LEN(TRIM(I223))&gt;0</formula>
    </cfRule>
  </conditionalFormatting>
  <conditionalFormatting sqref="K217">
    <cfRule type="expression" dxfId="4302" priority="807">
      <formula>J217="NO CUMPLE"</formula>
    </cfRule>
    <cfRule type="expression" dxfId="4301" priority="808">
      <formula>J217="CUMPLE"</formula>
    </cfRule>
  </conditionalFormatting>
  <conditionalFormatting sqref="M217">
    <cfRule type="expression" dxfId="4300" priority="805">
      <formula>L217="NO CUMPLE"</formula>
    </cfRule>
    <cfRule type="expression" dxfId="4299" priority="806">
      <formula>L217="CUMPLE"</formula>
    </cfRule>
  </conditionalFormatting>
  <conditionalFormatting sqref="P223">
    <cfRule type="expression" dxfId="4298" priority="815">
      <formula>Q223="NO SUBSANABLE"</formula>
    </cfRule>
    <cfRule type="expression" dxfId="4297" priority="824">
      <formula>Q223="REQUERIMIENTOS SUBSANADOS"</formula>
    </cfRule>
    <cfRule type="expression" dxfId="4296" priority="825">
      <formula>Q223="PENDIENTES POR SUBSANAR"</formula>
    </cfRule>
    <cfRule type="expression" dxfId="4295" priority="826">
      <formula>Q223="SIN OBSERVACIÓN"</formula>
    </cfRule>
    <cfRule type="containsBlanks" dxfId="4294" priority="827">
      <formula>LEN(TRIM(P223))=0</formula>
    </cfRule>
  </conditionalFormatting>
  <conditionalFormatting sqref="K224">
    <cfRule type="expression" dxfId="4293" priority="822">
      <formula>J224="NO CUMPLE"</formula>
    </cfRule>
    <cfRule type="expression" dxfId="4292" priority="823">
      <formula>J224="CUMPLE"</formula>
    </cfRule>
  </conditionalFormatting>
  <conditionalFormatting sqref="K225">
    <cfRule type="expression" dxfId="4291" priority="820">
      <formula>J225="NO CUMPLE"</formula>
    </cfRule>
    <cfRule type="expression" dxfId="4290" priority="821">
      <formula>J225="CUMPLE"</formula>
    </cfRule>
  </conditionalFormatting>
  <conditionalFormatting sqref="M224">
    <cfRule type="expression" dxfId="4289" priority="818">
      <formula>L224="NO CUMPLE"</formula>
    </cfRule>
    <cfRule type="expression" dxfId="4288" priority="819">
      <formula>L224="CUMPLE"</formula>
    </cfRule>
  </conditionalFormatting>
  <conditionalFormatting sqref="M225">
    <cfRule type="expression" dxfId="4287" priority="816">
      <formula>L225="NO CUMPLE"</formula>
    </cfRule>
    <cfRule type="expression" dxfId="4286" priority="817">
      <formula>L225="CUMPLE"</formula>
    </cfRule>
  </conditionalFormatting>
  <conditionalFormatting sqref="G217">
    <cfRule type="notContainsBlanks" dxfId="4285" priority="791">
      <formula>LEN(TRIM(G217))&gt;0</formula>
    </cfRule>
  </conditionalFormatting>
  <conditionalFormatting sqref="F217">
    <cfRule type="notContainsBlanks" dxfId="4284" priority="790">
      <formula>LEN(TRIM(F217))&gt;0</formula>
    </cfRule>
  </conditionalFormatting>
  <conditionalFormatting sqref="E217">
    <cfRule type="notContainsBlanks" dxfId="4283" priority="789">
      <formula>LEN(TRIM(E217))&gt;0</formula>
    </cfRule>
  </conditionalFormatting>
  <conditionalFormatting sqref="D217">
    <cfRule type="notContainsBlanks" dxfId="4282" priority="788">
      <formula>LEN(TRIM(D217))&gt;0</formula>
    </cfRule>
  </conditionalFormatting>
  <conditionalFormatting sqref="C217">
    <cfRule type="notContainsBlanks" dxfId="4281" priority="787">
      <formula>LEN(TRIM(C217))&gt;0</formula>
    </cfRule>
  </conditionalFormatting>
  <conditionalFormatting sqref="I217">
    <cfRule type="notContainsBlanks" dxfId="4280" priority="786">
      <formula>LEN(TRIM(I217))&gt;0</formula>
    </cfRule>
  </conditionalFormatting>
  <conditionalFormatting sqref="G214">
    <cfRule type="notContainsBlanks" dxfId="4279" priority="768">
      <formula>LEN(TRIM(G214))&gt;0</formula>
    </cfRule>
  </conditionalFormatting>
  <conditionalFormatting sqref="F214">
    <cfRule type="notContainsBlanks" dxfId="4278" priority="767">
      <formula>LEN(TRIM(F214))&gt;0</formula>
    </cfRule>
  </conditionalFormatting>
  <conditionalFormatting sqref="E214">
    <cfRule type="notContainsBlanks" dxfId="4277" priority="766">
      <formula>LEN(TRIM(E214))&gt;0</formula>
    </cfRule>
  </conditionalFormatting>
  <conditionalFormatting sqref="D214">
    <cfRule type="notContainsBlanks" dxfId="4276" priority="765">
      <formula>LEN(TRIM(D214))&gt;0</formula>
    </cfRule>
  </conditionalFormatting>
  <conditionalFormatting sqref="C214">
    <cfRule type="notContainsBlanks" dxfId="4275" priority="764">
      <formula>LEN(TRIM(C214))&gt;0</formula>
    </cfRule>
  </conditionalFormatting>
  <conditionalFormatting sqref="I214">
    <cfRule type="notContainsBlanks" dxfId="4274" priority="763">
      <formula>LEN(TRIM(I214))&gt;0</formula>
    </cfRule>
  </conditionalFormatting>
  <conditionalFormatting sqref="P217">
    <cfRule type="expression" dxfId="4273" priority="792">
      <formula>Q217="NO SUBSANABLE"</formula>
    </cfRule>
    <cfRule type="expression" dxfId="4272" priority="801">
      <formula>Q217="REQUERIMIENTOS SUBSANADOS"</formula>
    </cfRule>
    <cfRule type="expression" dxfId="4271" priority="802">
      <formula>Q217="PENDIENTES POR SUBSANAR"</formula>
    </cfRule>
    <cfRule type="expression" dxfId="4270" priority="803">
      <formula>Q217="SIN OBSERVACIÓN"</formula>
    </cfRule>
    <cfRule type="containsBlanks" dxfId="4269" priority="804">
      <formula>LEN(TRIM(P217))=0</formula>
    </cfRule>
  </conditionalFormatting>
  <conditionalFormatting sqref="K218">
    <cfRule type="expression" dxfId="4268" priority="799">
      <formula>J218="NO CUMPLE"</formula>
    </cfRule>
    <cfRule type="expression" dxfId="4267" priority="800">
      <formula>J218="CUMPLE"</formula>
    </cfRule>
  </conditionalFormatting>
  <conditionalFormatting sqref="K219">
    <cfRule type="expression" dxfId="4266" priority="797">
      <formula>J219="NO CUMPLE"</formula>
    </cfRule>
    <cfRule type="expression" dxfId="4265" priority="798">
      <formula>J219="CUMPLE"</formula>
    </cfRule>
  </conditionalFormatting>
  <conditionalFormatting sqref="M218">
    <cfRule type="expression" dxfId="4264" priority="795">
      <formula>L218="NO CUMPLE"</formula>
    </cfRule>
    <cfRule type="expression" dxfId="4263" priority="796">
      <formula>L218="CUMPLE"</formula>
    </cfRule>
  </conditionalFormatting>
  <conditionalFormatting sqref="M219">
    <cfRule type="expression" dxfId="4262" priority="793">
      <formula>L219="NO CUMPLE"</formula>
    </cfRule>
    <cfRule type="expression" dxfId="4261" priority="794">
      <formula>L219="CUMPLE"</formula>
    </cfRule>
  </conditionalFormatting>
  <conditionalFormatting sqref="K214">
    <cfRule type="expression" dxfId="4260" priority="784">
      <formula>J214="NO CUMPLE"</formula>
    </cfRule>
    <cfRule type="expression" dxfId="4259" priority="785">
      <formula>J214="CUMPLE"</formula>
    </cfRule>
  </conditionalFormatting>
  <conditionalFormatting sqref="M214">
    <cfRule type="expression" dxfId="4258" priority="782">
      <formula>L214="NO CUMPLE"</formula>
    </cfRule>
    <cfRule type="expression" dxfId="4257" priority="783">
      <formula>L214="CUMPLE"</formula>
    </cfRule>
  </conditionalFormatting>
  <conditionalFormatting sqref="P214">
    <cfRule type="expression" dxfId="4256" priority="769">
      <formula>Q214="NO SUBSANABLE"</formula>
    </cfRule>
    <cfRule type="expression" dxfId="4255" priority="778">
      <formula>Q214="REQUERIMIENTOS SUBSANADOS"</formula>
    </cfRule>
    <cfRule type="expression" dxfId="4254" priority="779">
      <formula>Q214="PENDIENTES POR SUBSANAR"</formula>
    </cfRule>
    <cfRule type="expression" dxfId="4253" priority="780">
      <formula>Q214="SIN OBSERVACIÓN"</formula>
    </cfRule>
    <cfRule type="containsBlanks" dxfId="4252" priority="781">
      <formula>LEN(TRIM(P214))=0</formula>
    </cfRule>
  </conditionalFormatting>
  <conditionalFormatting sqref="K215">
    <cfRule type="expression" dxfId="4251" priority="776">
      <formula>J215="NO CUMPLE"</formula>
    </cfRule>
    <cfRule type="expression" dxfId="4250" priority="777">
      <formula>J215="CUMPLE"</formula>
    </cfRule>
  </conditionalFormatting>
  <conditionalFormatting sqref="K216">
    <cfRule type="expression" dxfId="4249" priority="774">
      <formula>J216="NO CUMPLE"</formula>
    </cfRule>
    <cfRule type="expression" dxfId="4248" priority="775">
      <formula>J216="CUMPLE"</formula>
    </cfRule>
  </conditionalFormatting>
  <conditionalFormatting sqref="M215">
    <cfRule type="expression" dxfId="4247" priority="772">
      <formula>L215="NO CUMPLE"</formula>
    </cfRule>
    <cfRule type="expression" dxfId="4246" priority="773">
      <formula>L215="CUMPLE"</formula>
    </cfRule>
  </conditionalFormatting>
  <conditionalFormatting sqref="M216">
    <cfRule type="expression" dxfId="4245" priority="770">
      <formula>L216="NO CUMPLE"</formula>
    </cfRule>
    <cfRule type="expression" dxfId="4244" priority="771">
      <formula>L216="CUMPLE"</formula>
    </cfRule>
  </conditionalFormatting>
  <conditionalFormatting sqref="K220">
    <cfRule type="expression" dxfId="4243" priority="761">
      <formula>J220="NO CUMPLE"</formula>
    </cfRule>
    <cfRule type="expression" dxfId="4242" priority="762">
      <formula>J220="CUMPLE"</formula>
    </cfRule>
  </conditionalFormatting>
  <conditionalFormatting sqref="M220">
    <cfRule type="expression" dxfId="4241" priority="759">
      <formula>L220="NO CUMPLE"</formula>
    </cfRule>
    <cfRule type="expression" dxfId="4240" priority="760">
      <formula>L220="CUMPLE"</formula>
    </cfRule>
  </conditionalFormatting>
  <conditionalFormatting sqref="G220">
    <cfRule type="notContainsBlanks" dxfId="4239" priority="745">
      <formula>LEN(TRIM(G220))&gt;0</formula>
    </cfRule>
  </conditionalFormatting>
  <conditionalFormatting sqref="F220">
    <cfRule type="notContainsBlanks" dxfId="4238" priority="744">
      <formula>LEN(TRIM(F220))&gt;0</formula>
    </cfRule>
  </conditionalFormatting>
  <conditionalFormatting sqref="E220">
    <cfRule type="notContainsBlanks" dxfId="4237" priority="743">
      <formula>LEN(TRIM(E220))&gt;0</formula>
    </cfRule>
  </conditionalFormatting>
  <conditionalFormatting sqref="D220">
    <cfRule type="notContainsBlanks" dxfId="4236" priority="742">
      <formula>LEN(TRIM(D220))&gt;0</formula>
    </cfRule>
  </conditionalFormatting>
  <conditionalFormatting sqref="C220">
    <cfRule type="notContainsBlanks" dxfId="4235" priority="741">
      <formula>LEN(TRIM(C220))&gt;0</formula>
    </cfRule>
  </conditionalFormatting>
  <conditionalFormatting sqref="I220">
    <cfRule type="notContainsBlanks" dxfId="4234" priority="740">
      <formula>LEN(TRIM(I220))&gt;0</formula>
    </cfRule>
  </conditionalFormatting>
  <conditionalFormatting sqref="P220">
    <cfRule type="expression" dxfId="4233" priority="746">
      <formula>Q220="NO SUBSANABLE"</formula>
    </cfRule>
    <cfRule type="expression" dxfId="4232" priority="755">
      <formula>Q220="REQUERIMIENTOS SUBSANADOS"</formula>
    </cfRule>
    <cfRule type="expression" dxfId="4231" priority="756">
      <formula>Q220="PENDIENTES POR SUBSANAR"</formula>
    </cfRule>
    <cfRule type="expression" dxfId="4230" priority="757">
      <formula>Q220="SIN OBSERVACIÓN"</formula>
    </cfRule>
    <cfRule type="containsBlanks" dxfId="4229" priority="758">
      <formula>LEN(TRIM(P220))=0</formula>
    </cfRule>
  </conditionalFormatting>
  <conditionalFormatting sqref="K221">
    <cfRule type="expression" dxfId="4228" priority="753">
      <formula>J221="NO CUMPLE"</formula>
    </cfRule>
    <cfRule type="expression" dxfId="4227" priority="754">
      <formula>J221="CUMPLE"</formula>
    </cfRule>
  </conditionalFormatting>
  <conditionalFormatting sqref="K222">
    <cfRule type="expression" dxfId="4226" priority="751">
      <formula>J222="NO CUMPLE"</formula>
    </cfRule>
    <cfRule type="expression" dxfId="4225" priority="752">
      <formula>J222="CUMPLE"</formula>
    </cfRule>
  </conditionalFormatting>
  <conditionalFormatting sqref="M221">
    <cfRule type="expression" dxfId="4224" priority="749">
      <formula>L221="NO CUMPLE"</formula>
    </cfRule>
    <cfRule type="expression" dxfId="4223" priority="750">
      <formula>L221="CUMPLE"</formula>
    </cfRule>
  </conditionalFormatting>
  <conditionalFormatting sqref="M222">
    <cfRule type="expression" dxfId="4222" priority="747">
      <formula>L222="NO CUMPLE"</formula>
    </cfRule>
    <cfRule type="expression" dxfId="4221" priority="748">
      <formula>L222="CUMPLE"</formula>
    </cfRule>
  </conditionalFormatting>
  <conditionalFormatting sqref="O214 O217 O220 O223">
    <cfRule type="cellIs" dxfId="4220" priority="736" operator="equal">
      <formula>"PENDIENTE POR DESCRIPCIÓN"</formula>
    </cfRule>
    <cfRule type="cellIs" dxfId="4219" priority="737" operator="equal">
      <formula>"DESCRIPCIÓN INSUFICIENTE"</formula>
    </cfRule>
    <cfRule type="cellIs" dxfId="4218" priority="738" operator="equal">
      <formula>"NO ESTÁ ACORDE A ITEM 5.2.1 (T.R.)"</formula>
    </cfRule>
    <cfRule type="cellIs" dxfId="4217" priority="739" operator="equal">
      <formula>"ACORDE A ITEM 5.2.1 (T.R.)"</formula>
    </cfRule>
  </conditionalFormatting>
  <conditionalFormatting sqref="K233">
    <cfRule type="expression" dxfId="4216" priority="734">
      <formula>J233="NO CUMPLE"</formula>
    </cfRule>
    <cfRule type="expression" dxfId="4215" priority="735">
      <formula>J233="CUMPLE"</formula>
    </cfRule>
  </conditionalFormatting>
  <conditionalFormatting sqref="M233">
    <cfRule type="expression" dxfId="4214" priority="732">
      <formula>L233="NO CUMPLE"</formula>
    </cfRule>
    <cfRule type="expression" dxfId="4213" priority="733">
      <formula>L233="CUMPLE"</formula>
    </cfRule>
  </conditionalFormatting>
  <conditionalFormatting sqref="N233 N236 N239 N242 N245">
    <cfRule type="expression" dxfId="4212" priority="729">
      <formula>N233=" "</formula>
    </cfRule>
    <cfRule type="expression" dxfId="4211" priority="730">
      <formula>N233="NO PRESENTÓ CERTIFICADO"</formula>
    </cfRule>
    <cfRule type="expression" dxfId="4210" priority="731">
      <formula>N233="PRESENTÓ CERTIFICADO"</formula>
    </cfRule>
  </conditionalFormatting>
  <conditionalFormatting sqref="J233:J247">
    <cfRule type="cellIs" dxfId="4209" priority="727" operator="equal">
      <formula>"NO CUMPLE"</formula>
    </cfRule>
    <cfRule type="cellIs" dxfId="4208" priority="728" operator="equal">
      <formula>"CUMPLE"</formula>
    </cfRule>
  </conditionalFormatting>
  <conditionalFormatting sqref="L233:L247">
    <cfRule type="cellIs" dxfId="4207" priority="725" operator="equal">
      <formula>"NO CUMPLE"</formula>
    </cfRule>
    <cfRule type="cellIs" dxfId="4206" priority="726" operator="equal">
      <formula>"CUMPLE"</formula>
    </cfRule>
  </conditionalFormatting>
  <conditionalFormatting sqref="S233 S236 S239 S242 S245">
    <cfRule type="cellIs" dxfId="4205" priority="723" operator="greaterThan">
      <formula>0</formula>
    </cfRule>
    <cfRule type="cellIs" dxfId="4204" priority="724" operator="equal">
      <formula>0</formula>
    </cfRule>
  </conditionalFormatting>
  <conditionalFormatting sqref="P233">
    <cfRule type="expression" dxfId="4203" priority="702">
      <formula>Q233="NO SUBSANABLE"</formula>
    </cfRule>
    <cfRule type="expression" dxfId="4202" priority="712">
      <formula>Q233="REQUERIMIENTOS SUBSANADOS"</formula>
    </cfRule>
    <cfRule type="expression" dxfId="4201" priority="713">
      <formula>Q233="PENDIENTES POR SUBSANAR"</formula>
    </cfRule>
    <cfRule type="expression" dxfId="4200" priority="718">
      <formula>Q233="SIN OBSERVACIÓN"</formula>
    </cfRule>
    <cfRule type="containsBlanks" dxfId="4199" priority="719">
      <formula>LEN(TRIM(P233))=0</formula>
    </cfRule>
  </conditionalFormatting>
  <conditionalFormatting sqref="O233">
    <cfRule type="cellIs" dxfId="4198" priority="711" operator="equal">
      <formula>"PENDIENTE POR DESCRIPCIÓN"</formula>
    </cfRule>
    <cfRule type="cellIs" dxfId="4197" priority="715" operator="equal">
      <formula>"DESCRIPCIÓN INSUFICIENTE"</formula>
    </cfRule>
    <cfRule type="cellIs" dxfId="4196" priority="716" operator="equal">
      <formula>"NO ESTÁ ACORDE A ITEM 5.2.1 (T.R.)"</formula>
    </cfRule>
    <cfRule type="cellIs" dxfId="4195" priority="717" operator="equal">
      <formula>"ACORDE A ITEM 5.2.1 (T.R.)"</formula>
    </cfRule>
  </conditionalFormatting>
  <conditionalFormatting sqref="Q233 Q236 Q239 Q242 Q245">
    <cfRule type="containsBlanks" dxfId="4194" priority="697">
      <formula>LEN(TRIM(Q233))=0</formula>
    </cfRule>
    <cfRule type="cellIs" dxfId="4193" priority="714" operator="equal">
      <formula>"REQUERIMIENTOS SUBSANADOS"</formula>
    </cfRule>
    <cfRule type="containsText" dxfId="4192" priority="720" operator="containsText" text="NO SUBSANABLE">
      <formula>NOT(ISERROR(SEARCH("NO SUBSANABLE",Q233)))</formula>
    </cfRule>
    <cfRule type="containsText" dxfId="4191" priority="721" operator="containsText" text="PENDIENTES POR SUBSANAR">
      <formula>NOT(ISERROR(SEARCH("PENDIENTES POR SUBSANAR",Q233)))</formula>
    </cfRule>
    <cfRule type="containsText" dxfId="4190" priority="722" operator="containsText" text="SIN OBSERVACIÓN">
      <formula>NOT(ISERROR(SEARCH("SIN OBSERVACIÓN",Q233)))</formula>
    </cfRule>
  </conditionalFormatting>
  <conditionalFormatting sqref="K234">
    <cfRule type="expression" dxfId="4189" priority="709">
      <formula>J234="NO CUMPLE"</formula>
    </cfRule>
    <cfRule type="expression" dxfId="4188" priority="710">
      <formula>J234="CUMPLE"</formula>
    </cfRule>
  </conditionalFormatting>
  <conditionalFormatting sqref="K235">
    <cfRule type="expression" dxfId="4187" priority="707">
      <formula>J235="NO CUMPLE"</formula>
    </cfRule>
    <cfRule type="expression" dxfId="4186" priority="708">
      <formula>J235="CUMPLE"</formula>
    </cfRule>
  </conditionalFormatting>
  <conditionalFormatting sqref="M234">
    <cfRule type="expression" dxfId="4185" priority="705">
      <formula>L234="NO CUMPLE"</formula>
    </cfRule>
    <cfRule type="expression" dxfId="4184" priority="706">
      <formula>L234="CUMPLE"</formula>
    </cfRule>
  </conditionalFormatting>
  <conditionalFormatting sqref="M235">
    <cfRule type="expression" dxfId="4183" priority="703">
      <formula>L235="NO CUMPLE"</formula>
    </cfRule>
    <cfRule type="expression" dxfId="4182" priority="704">
      <formula>L235="CUMPLE"</formula>
    </cfRule>
  </conditionalFormatting>
  <conditionalFormatting sqref="R233 R236 R239 R242 R245">
    <cfRule type="containsBlanks" dxfId="4181" priority="696">
      <formula>LEN(TRIM(R233))=0</formula>
    </cfRule>
    <cfRule type="cellIs" dxfId="4180" priority="698" operator="equal">
      <formula>"NO CUMPLEN CON LO SOLICITADO"</formula>
    </cfRule>
    <cfRule type="cellIs" dxfId="4179" priority="699" operator="equal">
      <formula>"CUMPLEN CON LO SOLICITADO"</formula>
    </cfRule>
    <cfRule type="cellIs" dxfId="4178" priority="700" operator="equal">
      <formula>"PENDIENTES"</formula>
    </cfRule>
    <cfRule type="cellIs" dxfId="4177" priority="701" operator="equal">
      <formula>"NINGUNO"</formula>
    </cfRule>
  </conditionalFormatting>
  <conditionalFormatting sqref="K245">
    <cfRule type="expression" dxfId="4176" priority="683">
      <formula>J245="NO CUMPLE"</formula>
    </cfRule>
    <cfRule type="expression" dxfId="4175" priority="684">
      <formula>J245="CUMPLE"</formula>
    </cfRule>
  </conditionalFormatting>
  <conditionalFormatting sqref="M245">
    <cfRule type="expression" dxfId="4174" priority="681">
      <formula>L245="NO CUMPLE"</formula>
    </cfRule>
    <cfRule type="expression" dxfId="4173" priority="682">
      <formula>L245="CUMPLE"</formula>
    </cfRule>
  </conditionalFormatting>
  <conditionalFormatting sqref="T248">
    <cfRule type="cellIs" dxfId="4172" priority="694" operator="equal">
      <formula>"NO CUMPLE"</formula>
    </cfRule>
    <cfRule type="cellIs" dxfId="4171" priority="695" operator="equal">
      <formula>"CUMPLE"</formula>
    </cfRule>
  </conditionalFormatting>
  <conditionalFormatting sqref="B248">
    <cfRule type="cellIs" dxfId="4170" priority="692" operator="equal">
      <formula>"NO CUMPLE CON LA EXPERIENCIA REQUERIDA"</formula>
    </cfRule>
    <cfRule type="cellIs" dxfId="4169" priority="693" operator="equal">
      <formula>"CUMPLE CON LA EXPERIENCIA REQUERIDA"</formula>
    </cfRule>
  </conditionalFormatting>
  <conditionalFormatting sqref="H233 H242 H245 H236 H239">
    <cfRule type="notContainsBlanks" dxfId="4168" priority="691">
      <formula>LEN(TRIM(H233))&gt;0</formula>
    </cfRule>
  </conditionalFormatting>
  <conditionalFormatting sqref="G233">
    <cfRule type="notContainsBlanks" dxfId="4167" priority="690">
      <formula>LEN(TRIM(G233))&gt;0</formula>
    </cfRule>
  </conditionalFormatting>
  <conditionalFormatting sqref="F233">
    <cfRule type="notContainsBlanks" dxfId="4166" priority="689">
      <formula>LEN(TRIM(F233))&gt;0</formula>
    </cfRule>
  </conditionalFormatting>
  <conditionalFormatting sqref="E233">
    <cfRule type="notContainsBlanks" dxfId="4165" priority="688">
      <formula>LEN(TRIM(E233))&gt;0</formula>
    </cfRule>
  </conditionalFormatting>
  <conditionalFormatting sqref="D233">
    <cfRule type="notContainsBlanks" dxfId="4164" priority="687">
      <formula>LEN(TRIM(D233))&gt;0</formula>
    </cfRule>
  </conditionalFormatting>
  <conditionalFormatting sqref="C233">
    <cfRule type="notContainsBlanks" dxfId="4163" priority="686">
      <formula>LEN(TRIM(C233))&gt;0</formula>
    </cfRule>
  </conditionalFormatting>
  <conditionalFormatting sqref="I233">
    <cfRule type="notContainsBlanks" dxfId="4162" priority="685">
      <formula>LEN(TRIM(I233))&gt;0</formula>
    </cfRule>
  </conditionalFormatting>
  <conditionalFormatting sqref="G245">
    <cfRule type="notContainsBlanks" dxfId="4161" priority="667">
      <formula>LEN(TRIM(G245))&gt;0</formula>
    </cfRule>
  </conditionalFormatting>
  <conditionalFormatting sqref="F245">
    <cfRule type="notContainsBlanks" dxfId="4160" priority="666">
      <formula>LEN(TRIM(F245))&gt;0</formula>
    </cfRule>
  </conditionalFormatting>
  <conditionalFormatting sqref="E245">
    <cfRule type="notContainsBlanks" dxfId="4159" priority="665">
      <formula>LEN(TRIM(E245))&gt;0</formula>
    </cfRule>
  </conditionalFormatting>
  <conditionalFormatting sqref="D245">
    <cfRule type="notContainsBlanks" dxfId="4158" priority="664">
      <formula>LEN(TRIM(D245))&gt;0</formula>
    </cfRule>
  </conditionalFormatting>
  <conditionalFormatting sqref="C245">
    <cfRule type="notContainsBlanks" dxfId="4157" priority="663">
      <formula>LEN(TRIM(C245))&gt;0</formula>
    </cfRule>
  </conditionalFormatting>
  <conditionalFormatting sqref="I245">
    <cfRule type="notContainsBlanks" dxfId="4156" priority="662">
      <formula>LEN(TRIM(I245))&gt;0</formula>
    </cfRule>
  </conditionalFormatting>
  <conditionalFormatting sqref="K239">
    <cfRule type="expression" dxfId="4155" priority="660">
      <formula>J239="NO CUMPLE"</formula>
    </cfRule>
    <cfRule type="expression" dxfId="4154" priority="661">
      <formula>J239="CUMPLE"</formula>
    </cfRule>
  </conditionalFormatting>
  <conditionalFormatting sqref="M239">
    <cfRule type="expression" dxfId="4153" priority="658">
      <formula>L239="NO CUMPLE"</formula>
    </cfRule>
    <cfRule type="expression" dxfId="4152" priority="659">
      <formula>L239="CUMPLE"</formula>
    </cfRule>
  </conditionalFormatting>
  <conditionalFormatting sqref="P245">
    <cfRule type="expression" dxfId="4151" priority="668">
      <formula>Q245="NO SUBSANABLE"</formula>
    </cfRule>
    <cfRule type="expression" dxfId="4150" priority="677">
      <formula>Q245="REQUERIMIENTOS SUBSANADOS"</formula>
    </cfRule>
    <cfRule type="expression" dxfId="4149" priority="678">
      <formula>Q245="PENDIENTES POR SUBSANAR"</formula>
    </cfRule>
    <cfRule type="expression" dxfId="4148" priority="679">
      <formula>Q245="SIN OBSERVACIÓN"</formula>
    </cfRule>
    <cfRule type="containsBlanks" dxfId="4147" priority="680">
      <formula>LEN(TRIM(P245))=0</formula>
    </cfRule>
  </conditionalFormatting>
  <conditionalFormatting sqref="K246">
    <cfRule type="expression" dxfId="4146" priority="675">
      <formula>J246="NO CUMPLE"</formula>
    </cfRule>
    <cfRule type="expression" dxfId="4145" priority="676">
      <formula>J246="CUMPLE"</formula>
    </cfRule>
  </conditionalFormatting>
  <conditionalFormatting sqref="K247">
    <cfRule type="expression" dxfId="4144" priority="673">
      <formula>J247="NO CUMPLE"</formula>
    </cfRule>
    <cfRule type="expression" dxfId="4143" priority="674">
      <formula>J247="CUMPLE"</formula>
    </cfRule>
  </conditionalFormatting>
  <conditionalFormatting sqref="M246">
    <cfRule type="expression" dxfId="4142" priority="671">
      <formula>L246="NO CUMPLE"</formula>
    </cfRule>
    <cfRule type="expression" dxfId="4141" priority="672">
      <formula>L246="CUMPLE"</formula>
    </cfRule>
  </conditionalFormatting>
  <conditionalFormatting sqref="M247">
    <cfRule type="expression" dxfId="4140" priority="669">
      <formula>L247="NO CUMPLE"</formula>
    </cfRule>
    <cfRule type="expression" dxfId="4139" priority="670">
      <formula>L247="CUMPLE"</formula>
    </cfRule>
  </conditionalFormatting>
  <conditionalFormatting sqref="G239">
    <cfRule type="notContainsBlanks" dxfId="4138" priority="644">
      <formula>LEN(TRIM(G239))&gt;0</formula>
    </cfRule>
  </conditionalFormatting>
  <conditionalFormatting sqref="F239">
    <cfRule type="notContainsBlanks" dxfId="4137" priority="643">
      <formula>LEN(TRIM(F239))&gt;0</formula>
    </cfRule>
  </conditionalFormatting>
  <conditionalFormatting sqref="E239">
    <cfRule type="notContainsBlanks" dxfId="4136" priority="642">
      <formula>LEN(TRIM(E239))&gt;0</formula>
    </cfRule>
  </conditionalFormatting>
  <conditionalFormatting sqref="D239">
    <cfRule type="notContainsBlanks" dxfId="4135" priority="641">
      <formula>LEN(TRIM(D239))&gt;0</formula>
    </cfRule>
  </conditionalFormatting>
  <conditionalFormatting sqref="C239">
    <cfRule type="notContainsBlanks" dxfId="4134" priority="640">
      <formula>LEN(TRIM(C239))&gt;0</formula>
    </cfRule>
  </conditionalFormatting>
  <conditionalFormatting sqref="I239">
    <cfRule type="notContainsBlanks" dxfId="4133" priority="639">
      <formula>LEN(TRIM(I239))&gt;0</formula>
    </cfRule>
  </conditionalFormatting>
  <conditionalFormatting sqref="G236">
    <cfRule type="notContainsBlanks" dxfId="4132" priority="621">
      <formula>LEN(TRIM(G236))&gt;0</formula>
    </cfRule>
  </conditionalFormatting>
  <conditionalFormatting sqref="F236">
    <cfRule type="notContainsBlanks" dxfId="4131" priority="620">
      <formula>LEN(TRIM(F236))&gt;0</formula>
    </cfRule>
  </conditionalFormatting>
  <conditionalFormatting sqref="E236">
    <cfRule type="notContainsBlanks" dxfId="4130" priority="619">
      <formula>LEN(TRIM(E236))&gt;0</formula>
    </cfRule>
  </conditionalFormatting>
  <conditionalFormatting sqref="D236">
    <cfRule type="notContainsBlanks" dxfId="4129" priority="618">
      <formula>LEN(TRIM(D236))&gt;0</formula>
    </cfRule>
  </conditionalFormatting>
  <conditionalFormatting sqref="C236">
    <cfRule type="notContainsBlanks" dxfId="4128" priority="617">
      <formula>LEN(TRIM(C236))&gt;0</formula>
    </cfRule>
  </conditionalFormatting>
  <conditionalFormatting sqref="I236">
    <cfRule type="notContainsBlanks" dxfId="4127" priority="616">
      <formula>LEN(TRIM(I236))&gt;0</formula>
    </cfRule>
  </conditionalFormatting>
  <conditionalFormatting sqref="P239">
    <cfRule type="expression" dxfId="4126" priority="645">
      <formula>Q239="NO SUBSANABLE"</formula>
    </cfRule>
    <cfRule type="expression" dxfId="4125" priority="654">
      <formula>Q239="REQUERIMIENTOS SUBSANADOS"</formula>
    </cfRule>
    <cfRule type="expression" dxfId="4124" priority="655">
      <formula>Q239="PENDIENTES POR SUBSANAR"</formula>
    </cfRule>
    <cfRule type="expression" dxfId="4123" priority="656">
      <formula>Q239="SIN OBSERVACIÓN"</formula>
    </cfRule>
    <cfRule type="containsBlanks" dxfId="4122" priority="657">
      <formula>LEN(TRIM(P239))=0</formula>
    </cfRule>
  </conditionalFormatting>
  <conditionalFormatting sqref="K240">
    <cfRule type="expression" dxfId="4121" priority="652">
      <formula>J240="NO CUMPLE"</formula>
    </cfRule>
    <cfRule type="expression" dxfId="4120" priority="653">
      <formula>J240="CUMPLE"</formula>
    </cfRule>
  </conditionalFormatting>
  <conditionalFormatting sqref="K241">
    <cfRule type="expression" dxfId="4119" priority="650">
      <formula>J241="NO CUMPLE"</formula>
    </cfRule>
    <cfRule type="expression" dxfId="4118" priority="651">
      <formula>J241="CUMPLE"</formula>
    </cfRule>
  </conditionalFormatting>
  <conditionalFormatting sqref="M240">
    <cfRule type="expression" dxfId="4117" priority="648">
      <formula>L240="NO CUMPLE"</formula>
    </cfRule>
    <cfRule type="expression" dxfId="4116" priority="649">
      <formula>L240="CUMPLE"</formula>
    </cfRule>
  </conditionalFormatting>
  <conditionalFormatting sqref="M241">
    <cfRule type="expression" dxfId="4115" priority="646">
      <formula>L241="NO CUMPLE"</formula>
    </cfRule>
    <cfRule type="expression" dxfId="4114" priority="647">
      <formula>L241="CUMPLE"</formula>
    </cfRule>
  </conditionalFormatting>
  <conditionalFormatting sqref="K236">
    <cfRule type="expression" dxfId="4113" priority="637">
      <formula>J236="NO CUMPLE"</formula>
    </cfRule>
    <cfRule type="expression" dxfId="4112" priority="638">
      <formula>J236="CUMPLE"</formula>
    </cfRule>
  </conditionalFormatting>
  <conditionalFormatting sqref="M236">
    <cfRule type="expression" dxfId="4111" priority="635">
      <formula>L236="NO CUMPLE"</formula>
    </cfRule>
    <cfRule type="expression" dxfId="4110" priority="636">
      <formula>L236="CUMPLE"</formula>
    </cfRule>
  </conditionalFormatting>
  <conditionalFormatting sqref="P236">
    <cfRule type="expression" dxfId="4109" priority="622">
      <formula>Q236="NO SUBSANABLE"</formula>
    </cfRule>
    <cfRule type="expression" dxfId="4108" priority="631">
      <formula>Q236="REQUERIMIENTOS SUBSANADOS"</formula>
    </cfRule>
    <cfRule type="expression" dxfId="4107" priority="632">
      <formula>Q236="PENDIENTES POR SUBSANAR"</formula>
    </cfRule>
    <cfRule type="expression" dxfId="4106" priority="633">
      <formula>Q236="SIN OBSERVACIÓN"</formula>
    </cfRule>
    <cfRule type="containsBlanks" dxfId="4105" priority="634">
      <formula>LEN(TRIM(P236))=0</formula>
    </cfRule>
  </conditionalFormatting>
  <conditionalFormatting sqref="K237">
    <cfRule type="expression" dxfId="4104" priority="629">
      <formula>J237="NO CUMPLE"</formula>
    </cfRule>
    <cfRule type="expression" dxfId="4103" priority="630">
      <formula>J237="CUMPLE"</formula>
    </cfRule>
  </conditionalFormatting>
  <conditionalFormatting sqref="K238">
    <cfRule type="expression" dxfId="4102" priority="627">
      <formula>J238="NO CUMPLE"</formula>
    </cfRule>
    <cfRule type="expression" dxfId="4101" priority="628">
      <formula>J238="CUMPLE"</formula>
    </cfRule>
  </conditionalFormatting>
  <conditionalFormatting sqref="M237">
    <cfRule type="expression" dxfId="4100" priority="625">
      <formula>L237="NO CUMPLE"</formula>
    </cfRule>
    <cfRule type="expression" dxfId="4099" priority="626">
      <formula>L237="CUMPLE"</formula>
    </cfRule>
  </conditionalFormatting>
  <conditionalFormatting sqref="M238">
    <cfRule type="expression" dxfId="4098" priority="623">
      <formula>L238="NO CUMPLE"</formula>
    </cfRule>
    <cfRule type="expression" dxfId="4097" priority="624">
      <formula>L238="CUMPLE"</formula>
    </cfRule>
  </conditionalFormatting>
  <conditionalFormatting sqref="K242">
    <cfRule type="expression" dxfId="4096" priority="614">
      <formula>J242="NO CUMPLE"</formula>
    </cfRule>
    <cfRule type="expression" dxfId="4095" priority="615">
      <formula>J242="CUMPLE"</formula>
    </cfRule>
  </conditionalFormatting>
  <conditionalFormatting sqref="M242">
    <cfRule type="expression" dxfId="4094" priority="612">
      <formula>L242="NO CUMPLE"</formula>
    </cfRule>
    <cfRule type="expression" dxfId="4093" priority="613">
      <formula>L242="CUMPLE"</formula>
    </cfRule>
  </conditionalFormatting>
  <conditionalFormatting sqref="G242">
    <cfRule type="notContainsBlanks" dxfId="4092" priority="598">
      <formula>LEN(TRIM(G242))&gt;0</formula>
    </cfRule>
  </conditionalFormatting>
  <conditionalFormatting sqref="F242">
    <cfRule type="notContainsBlanks" dxfId="4091" priority="597">
      <formula>LEN(TRIM(F242))&gt;0</formula>
    </cfRule>
  </conditionalFormatting>
  <conditionalFormatting sqref="E242">
    <cfRule type="notContainsBlanks" dxfId="4090" priority="596">
      <formula>LEN(TRIM(E242))&gt;0</formula>
    </cfRule>
  </conditionalFormatting>
  <conditionalFormatting sqref="D242">
    <cfRule type="notContainsBlanks" dxfId="4089" priority="595">
      <formula>LEN(TRIM(D242))&gt;0</formula>
    </cfRule>
  </conditionalFormatting>
  <conditionalFormatting sqref="C242">
    <cfRule type="notContainsBlanks" dxfId="4088" priority="594">
      <formula>LEN(TRIM(C242))&gt;0</formula>
    </cfRule>
  </conditionalFormatting>
  <conditionalFormatting sqref="I242">
    <cfRule type="notContainsBlanks" dxfId="4087" priority="593">
      <formula>LEN(TRIM(I242))&gt;0</formula>
    </cfRule>
  </conditionalFormatting>
  <conditionalFormatting sqref="P242">
    <cfRule type="expression" dxfId="4086" priority="599">
      <formula>Q242="NO SUBSANABLE"</formula>
    </cfRule>
    <cfRule type="expression" dxfId="4085" priority="608">
      <formula>Q242="REQUERIMIENTOS SUBSANADOS"</formula>
    </cfRule>
    <cfRule type="expression" dxfId="4084" priority="609">
      <formula>Q242="PENDIENTES POR SUBSANAR"</formula>
    </cfRule>
    <cfRule type="expression" dxfId="4083" priority="610">
      <formula>Q242="SIN OBSERVACIÓN"</formula>
    </cfRule>
    <cfRule type="containsBlanks" dxfId="4082" priority="611">
      <formula>LEN(TRIM(P242))=0</formula>
    </cfRule>
  </conditionalFormatting>
  <conditionalFormatting sqref="K243">
    <cfRule type="expression" dxfId="4081" priority="606">
      <formula>J243="NO CUMPLE"</formula>
    </cfRule>
    <cfRule type="expression" dxfId="4080" priority="607">
      <formula>J243="CUMPLE"</formula>
    </cfRule>
  </conditionalFormatting>
  <conditionalFormatting sqref="K244">
    <cfRule type="expression" dxfId="4079" priority="604">
      <formula>J244="NO CUMPLE"</formula>
    </cfRule>
    <cfRule type="expression" dxfId="4078" priority="605">
      <formula>J244="CUMPLE"</formula>
    </cfRule>
  </conditionalFormatting>
  <conditionalFormatting sqref="M243">
    <cfRule type="expression" dxfId="4077" priority="602">
      <formula>L243="NO CUMPLE"</formula>
    </cfRule>
    <cfRule type="expression" dxfId="4076" priority="603">
      <formula>L243="CUMPLE"</formula>
    </cfRule>
  </conditionalFormatting>
  <conditionalFormatting sqref="M244">
    <cfRule type="expression" dxfId="4075" priority="600">
      <formula>L244="NO CUMPLE"</formula>
    </cfRule>
    <cfRule type="expression" dxfId="4074" priority="601">
      <formula>L244="CUMPLE"</formula>
    </cfRule>
  </conditionalFormatting>
  <conditionalFormatting sqref="O236 O239 O242 O245">
    <cfRule type="cellIs" dxfId="4073" priority="589" operator="equal">
      <formula>"PENDIENTE POR DESCRIPCIÓN"</formula>
    </cfRule>
    <cfRule type="cellIs" dxfId="4072" priority="590" operator="equal">
      <formula>"DESCRIPCIÓN INSUFICIENTE"</formula>
    </cfRule>
    <cfRule type="cellIs" dxfId="4071" priority="591" operator="equal">
      <formula>"NO ESTÁ ACORDE A ITEM 5.2.1 (T.R.)"</formula>
    </cfRule>
    <cfRule type="cellIs" dxfId="4070" priority="592" operator="equal">
      <formula>"ACORDE A ITEM 5.2.1 (T.R.)"</formula>
    </cfRule>
  </conditionalFormatting>
  <conditionalFormatting sqref="K255">
    <cfRule type="expression" dxfId="4069" priority="587">
      <formula>J255="NO CUMPLE"</formula>
    </cfRule>
    <cfRule type="expression" dxfId="4068" priority="588">
      <formula>J255="CUMPLE"</formula>
    </cfRule>
  </conditionalFormatting>
  <conditionalFormatting sqref="M255">
    <cfRule type="expression" dxfId="4067" priority="585">
      <formula>L255="NO CUMPLE"</formula>
    </cfRule>
    <cfRule type="expression" dxfId="4066" priority="586">
      <formula>L255="CUMPLE"</formula>
    </cfRule>
  </conditionalFormatting>
  <conditionalFormatting sqref="N255 N258 N261 N264 N267">
    <cfRule type="expression" dxfId="4065" priority="582">
      <formula>N255=" "</formula>
    </cfRule>
    <cfRule type="expression" dxfId="4064" priority="583">
      <formula>N255="NO PRESENTÓ CERTIFICADO"</formula>
    </cfRule>
    <cfRule type="expression" dxfId="4063" priority="584">
      <formula>N255="PRESENTÓ CERTIFICADO"</formula>
    </cfRule>
  </conditionalFormatting>
  <conditionalFormatting sqref="J255:J269">
    <cfRule type="cellIs" dxfId="4062" priority="580" operator="equal">
      <formula>"NO CUMPLE"</formula>
    </cfRule>
    <cfRule type="cellIs" dxfId="4061" priority="581" operator="equal">
      <formula>"CUMPLE"</formula>
    </cfRule>
  </conditionalFormatting>
  <conditionalFormatting sqref="L255:L269">
    <cfRule type="cellIs" dxfId="4060" priority="578" operator="equal">
      <formula>"NO CUMPLE"</formula>
    </cfRule>
    <cfRule type="cellIs" dxfId="4059" priority="579" operator="equal">
      <formula>"CUMPLE"</formula>
    </cfRule>
  </conditionalFormatting>
  <conditionalFormatting sqref="S255 S258 S261 S264 S267">
    <cfRule type="cellIs" dxfId="4058" priority="576" operator="greaterThan">
      <formula>0</formula>
    </cfRule>
    <cfRule type="cellIs" dxfId="4057" priority="577" operator="equal">
      <formula>0</formula>
    </cfRule>
  </conditionalFormatting>
  <conditionalFormatting sqref="P255">
    <cfRule type="expression" dxfId="4056" priority="555">
      <formula>Q255="NO SUBSANABLE"</formula>
    </cfRule>
    <cfRule type="expression" dxfId="4055" priority="565">
      <formula>Q255="REQUERIMIENTOS SUBSANADOS"</formula>
    </cfRule>
    <cfRule type="expression" dxfId="4054" priority="566">
      <formula>Q255="PENDIENTES POR SUBSANAR"</formula>
    </cfRule>
    <cfRule type="expression" dxfId="4053" priority="571">
      <formula>Q255="SIN OBSERVACIÓN"</formula>
    </cfRule>
    <cfRule type="containsBlanks" dxfId="4052" priority="572">
      <formula>LEN(TRIM(P255))=0</formula>
    </cfRule>
  </conditionalFormatting>
  <conditionalFormatting sqref="O255">
    <cfRule type="cellIs" dxfId="4051" priority="564" operator="equal">
      <formula>"PENDIENTE POR DESCRIPCIÓN"</formula>
    </cfRule>
    <cfRule type="cellIs" dxfId="4050" priority="568" operator="equal">
      <formula>"DESCRIPCIÓN INSUFICIENTE"</formula>
    </cfRule>
    <cfRule type="cellIs" dxfId="4049" priority="569" operator="equal">
      <formula>"NO ESTÁ ACORDE A ITEM 5.2.1 (T.R.)"</formula>
    </cfRule>
    <cfRule type="cellIs" dxfId="4048" priority="570" operator="equal">
      <formula>"ACORDE A ITEM 5.2.1 (T.R.)"</formula>
    </cfRule>
  </conditionalFormatting>
  <conditionalFormatting sqref="Q255 Q258 Q261 Q264 Q267">
    <cfRule type="containsBlanks" dxfId="4047" priority="550">
      <formula>LEN(TRIM(Q255))=0</formula>
    </cfRule>
    <cfRule type="cellIs" dxfId="4046" priority="567" operator="equal">
      <formula>"REQUERIMIENTOS SUBSANADOS"</formula>
    </cfRule>
    <cfRule type="containsText" dxfId="4045" priority="573" operator="containsText" text="NO SUBSANABLE">
      <formula>NOT(ISERROR(SEARCH("NO SUBSANABLE",Q255)))</formula>
    </cfRule>
    <cfRule type="containsText" dxfId="4044" priority="574" operator="containsText" text="PENDIENTES POR SUBSANAR">
      <formula>NOT(ISERROR(SEARCH("PENDIENTES POR SUBSANAR",Q255)))</formula>
    </cfRule>
    <cfRule type="containsText" dxfId="4043" priority="575" operator="containsText" text="SIN OBSERVACIÓN">
      <formula>NOT(ISERROR(SEARCH("SIN OBSERVACIÓN",Q255)))</formula>
    </cfRule>
  </conditionalFormatting>
  <conditionalFormatting sqref="K256">
    <cfRule type="expression" dxfId="4042" priority="562">
      <formula>J256="NO CUMPLE"</formula>
    </cfRule>
    <cfRule type="expression" dxfId="4041" priority="563">
      <formula>J256="CUMPLE"</formula>
    </cfRule>
  </conditionalFormatting>
  <conditionalFormatting sqref="K257">
    <cfRule type="expression" dxfId="4040" priority="560">
      <formula>J257="NO CUMPLE"</formula>
    </cfRule>
    <cfRule type="expression" dxfId="4039" priority="561">
      <formula>J257="CUMPLE"</formula>
    </cfRule>
  </conditionalFormatting>
  <conditionalFormatting sqref="M256">
    <cfRule type="expression" dxfId="4038" priority="558">
      <formula>L256="NO CUMPLE"</formula>
    </cfRule>
    <cfRule type="expression" dxfId="4037" priority="559">
      <formula>L256="CUMPLE"</formula>
    </cfRule>
  </conditionalFormatting>
  <conditionalFormatting sqref="M257">
    <cfRule type="expression" dxfId="4036" priority="556">
      <formula>L257="NO CUMPLE"</formula>
    </cfRule>
    <cfRule type="expression" dxfId="4035" priority="557">
      <formula>L257="CUMPLE"</formula>
    </cfRule>
  </conditionalFormatting>
  <conditionalFormatting sqref="R255 R258 R261 R264 R267">
    <cfRule type="containsBlanks" dxfId="4034" priority="549">
      <formula>LEN(TRIM(R255))=0</formula>
    </cfRule>
    <cfRule type="cellIs" dxfId="4033" priority="551" operator="equal">
      <formula>"NO CUMPLEN CON LO SOLICITADO"</formula>
    </cfRule>
    <cfRule type="cellIs" dxfId="4032" priority="552" operator="equal">
      <formula>"CUMPLEN CON LO SOLICITADO"</formula>
    </cfRule>
    <cfRule type="cellIs" dxfId="4031" priority="553" operator="equal">
      <formula>"PENDIENTES"</formula>
    </cfRule>
    <cfRule type="cellIs" dxfId="4030" priority="554" operator="equal">
      <formula>"NINGUNO"</formula>
    </cfRule>
  </conditionalFormatting>
  <conditionalFormatting sqref="K267">
    <cfRule type="expression" dxfId="4029" priority="536">
      <formula>J267="NO CUMPLE"</formula>
    </cfRule>
    <cfRule type="expression" dxfId="4028" priority="537">
      <formula>J267="CUMPLE"</formula>
    </cfRule>
  </conditionalFormatting>
  <conditionalFormatting sqref="M267">
    <cfRule type="expression" dxfId="4027" priority="534">
      <formula>L267="NO CUMPLE"</formula>
    </cfRule>
    <cfRule type="expression" dxfId="4026" priority="535">
      <formula>L267="CUMPLE"</formula>
    </cfRule>
  </conditionalFormatting>
  <conditionalFormatting sqref="T270">
    <cfRule type="cellIs" dxfId="4025" priority="547" operator="equal">
      <formula>"NO CUMPLE"</formula>
    </cfRule>
    <cfRule type="cellIs" dxfId="4024" priority="548" operator="equal">
      <formula>"CUMPLE"</formula>
    </cfRule>
  </conditionalFormatting>
  <conditionalFormatting sqref="B270">
    <cfRule type="cellIs" dxfId="4023" priority="545" operator="equal">
      <formula>"NO CUMPLE CON LA EXPERIENCIA REQUERIDA"</formula>
    </cfRule>
    <cfRule type="cellIs" dxfId="4022" priority="546" operator="equal">
      <formula>"CUMPLE CON LA EXPERIENCIA REQUERIDA"</formula>
    </cfRule>
  </conditionalFormatting>
  <conditionalFormatting sqref="H255 H258 H261 H264 H267">
    <cfRule type="notContainsBlanks" dxfId="4021" priority="544">
      <formula>LEN(TRIM(H255))&gt;0</formula>
    </cfRule>
  </conditionalFormatting>
  <conditionalFormatting sqref="G255">
    <cfRule type="notContainsBlanks" dxfId="4020" priority="543">
      <formula>LEN(TRIM(G255))&gt;0</formula>
    </cfRule>
  </conditionalFormatting>
  <conditionalFormatting sqref="F255">
    <cfRule type="notContainsBlanks" dxfId="4019" priority="542">
      <formula>LEN(TRIM(F255))&gt;0</formula>
    </cfRule>
  </conditionalFormatting>
  <conditionalFormatting sqref="E255">
    <cfRule type="notContainsBlanks" dxfId="4018" priority="541">
      <formula>LEN(TRIM(E255))&gt;0</formula>
    </cfRule>
  </conditionalFormatting>
  <conditionalFormatting sqref="D255">
    <cfRule type="notContainsBlanks" dxfId="4017" priority="540">
      <formula>LEN(TRIM(D255))&gt;0</formula>
    </cfRule>
  </conditionalFormatting>
  <conditionalFormatting sqref="C255">
    <cfRule type="notContainsBlanks" dxfId="4016" priority="539">
      <formula>LEN(TRIM(C255))&gt;0</formula>
    </cfRule>
  </conditionalFormatting>
  <conditionalFormatting sqref="I255">
    <cfRule type="notContainsBlanks" dxfId="4015" priority="538">
      <formula>LEN(TRIM(I255))&gt;0</formula>
    </cfRule>
  </conditionalFormatting>
  <conditionalFormatting sqref="G267">
    <cfRule type="notContainsBlanks" dxfId="4014" priority="520">
      <formula>LEN(TRIM(G267))&gt;0</formula>
    </cfRule>
  </conditionalFormatting>
  <conditionalFormatting sqref="F267">
    <cfRule type="notContainsBlanks" dxfId="4013" priority="519">
      <formula>LEN(TRIM(F267))&gt;0</formula>
    </cfRule>
  </conditionalFormatting>
  <conditionalFormatting sqref="E267">
    <cfRule type="notContainsBlanks" dxfId="4012" priority="518">
      <formula>LEN(TRIM(E267))&gt;0</formula>
    </cfRule>
  </conditionalFormatting>
  <conditionalFormatting sqref="D267">
    <cfRule type="notContainsBlanks" dxfId="4011" priority="517">
      <formula>LEN(TRIM(D267))&gt;0</formula>
    </cfRule>
  </conditionalFormatting>
  <conditionalFormatting sqref="C267">
    <cfRule type="notContainsBlanks" dxfId="4010" priority="516">
      <formula>LEN(TRIM(C267))&gt;0</formula>
    </cfRule>
  </conditionalFormatting>
  <conditionalFormatting sqref="I267">
    <cfRule type="notContainsBlanks" dxfId="4009" priority="515">
      <formula>LEN(TRIM(I267))&gt;0</formula>
    </cfRule>
  </conditionalFormatting>
  <conditionalFormatting sqref="K261">
    <cfRule type="expression" dxfId="4008" priority="513">
      <formula>J261="NO CUMPLE"</formula>
    </cfRule>
    <cfRule type="expression" dxfId="4007" priority="514">
      <formula>J261="CUMPLE"</formula>
    </cfRule>
  </conditionalFormatting>
  <conditionalFormatting sqref="M261">
    <cfRule type="expression" dxfId="4006" priority="511">
      <formula>L261="NO CUMPLE"</formula>
    </cfRule>
    <cfRule type="expression" dxfId="4005" priority="512">
      <formula>L261="CUMPLE"</formula>
    </cfRule>
  </conditionalFormatting>
  <conditionalFormatting sqref="P267">
    <cfRule type="expression" dxfId="4004" priority="521">
      <formula>Q267="NO SUBSANABLE"</formula>
    </cfRule>
    <cfRule type="expression" dxfId="4003" priority="530">
      <formula>Q267="REQUERIMIENTOS SUBSANADOS"</formula>
    </cfRule>
    <cfRule type="expression" dxfId="4002" priority="531">
      <formula>Q267="PENDIENTES POR SUBSANAR"</formula>
    </cfRule>
    <cfRule type="expression" dxfId="4001" priority="532">
      <formula>Q267="SIN OBSERVACIÓN"</formula>
    </cfRule>
    <cfRule type="containsBlanks" dxfId="4000" priority="533">
      <formula>LEN(TRIM(P267))=0</formula>
    </cfRule>
  </conditionalFormatting>
  <conditionalFormatting sqref="K268">
    <cfRule type="expression" dxfId="3999" priority="528">
      <formula>J268="NO CUMPLE"</formula>
    </cfRule>
    <cfRule type="expression" dxfId="3998" priority="529">
      <formula>J268="CUMPLE"</formula>
    </cfRule>
  </conditionalFormatting>
  <conditionalFormatting sqref="K269">
    <cfRule type="expression" dxfId="3997" priority="526">
      <formula>J269="NO CUMPLE"</formula>
    </cfRule>
    <cfRule type="expression" dxfId="3996" priority="527">
      <formula>J269="CUMPLE"</formula>
    </cfRule>
  </conditionalFormatting>
  <conditionalFormatting sqref="M268">
    <cfRule type="expression" dxfId="3995" priority="524">
      <formula>L268="NO CUMPLE"</formula>
    </cfRule>
    <cfRule type="expression" dxfId="3994" priority="525">
      <formula>L268="CUMPLE"</formula>
    </cfRule>
  </conditionalFormatting>
  <conditionalFormatting sqref="M269">
    <cfRule type="expression" dxfId="3993" priority="522">
      <formula>L269="NO CUMPLE"</formula>
    </cfRule>
    <cfRule type="expression" dxfId="3992" priority="523">
      <formula>L269="CUMPLE"</formula>
    </cfRule>
  </conditionalFormatting>
  <conditionalFormatting sqref="G261">
    <cfRule type="notContainsBlanks" dxfId="3991" priority="497">
      <formula>LEN(TRIM(G261))&gt;0</formula>
    </cfRule>
  </conditionalFormatting>
  <conditionalFormatting sqref="F261">
    <cfRule type="notContainsBlanks" dxfId="3990" priority="496">
      <formula>LEN(TRIM(F261))&gt;0</formula>
    </cfRule>
  </conditionalFormatting>
  <conditionalFormatting sqref="E261">
    <cfRule type="notContainsBlanks" dxfId="3989" priority="495">
      <formula>LEN(TRIM(E261))&gt;0</formula>
    </cfRule>
  </conditionalFormatting>
  <conditionalFormatting sqref="D261">
    <cfRule type="notContainsBlanks" dxfId="3988" priority="494">
      <formula>LEN(TRIM(D261))&gt;0</formula>
    </cfRule>
  </conditionalFormatting>
  <conditionalFormatting sqref="C261">
    <cfRule type="notContainsBlanks" dxfId="3987" priority="493">
      <formula>LEN(TRIM(C261))&gt;0</formula>
    </cfRule>
  </conditionalFormatting>
  <conditionalFormatting sqref="I261">
    <cfRule type="notContainsBlanks" dxfId="3986" priority="492">
      <formula>LEN(TRIM(I261))&gt;0</formula>
    </cfRule>
  </conditionalFormatting>
  <conditionalFormatting sqref="G258">
    <cfRule type="notContainsBlanks" dxfId="3985" priority="474">
      <formula>LEN(TRIM(G258))&gt;0</formula>
    </cfRule>
  </conditionalFormatting>
  <conditionalFormatting sqref="F258">
    <cfRule type="notContainsBlanks" dxfId="3984" priority="473">
      <formula>LEN(TRIM(F258))&gt;0</formula>
    </cfRule>
  </conditionalFormatting>
  <conditionalFormatting sqref="E258">
    <cfRule type="notContainsBlanks" dxfId="3983" priority="472">
      <formula>LEN(TRIM(E258))&gt;0</formula>
    </cfRule>
  </conditionalFormatting>
  <conditionalFormatting sqref="D258">
    <cfRule type="notContainsBlanks" dxfId="3982" priority="471">
      <formula>LEN(TRIM(D258))&gt;0</formula>
    </cfRule>
  </conditionalFormatting>
  <conditionalFormatting sqref="C258">
    <cfRule type="notContainsBlanks" dxfId="3981" priority="470">
      <formula>LEN(TRIM(C258))&gt;0</formula>
    </cfRule>
  </conditionalFormatting>
  <conditionalFormatting sqref="I258">
    <cfRule type="notContainsBlanks" dxfId="3980" priority="469">
      <formula>LEN(TRIM(I258))&gt;0</formula>
    </cfRule>
  </conditionalFormatting>
  <conditionalFormatting sqref="P261">
    <cfRule type="expression" dxfId="3979" priority="498">
      <formula>Q261="NO SUBSANABLE"</formula>
    </cfRule>
    <cfRule type="expression" dxfId="3978" priority="507">
      <formula>Q261="REQUERIMIENTOS SUBSANADOS"</formula>
    </cfRule>
    <cfRule type="expression" dxfId="3977" priority="508">
      <formula>Q261="PENDIENTES POR SUBSANAR"</formula>
    </cfRule>
    <cfRule type="expression" dxfId="3976" priority="509">
      <formula>Q261="SIN OBSERVACIÓN"</formula>
    </cfRule>
    <cfRule type="containsBlanks" dxfId="3975" priority="510">
      <formula>LEN(TRIM(P261))=0</formula>
    </cfRule>
  </conditionalFormatting>
  <conditionalFormatting sqref="K262">
    <cfRule type="expression" dxfId="3974" priority="505">
      <formula>J262="NO CUMPLE"</formula>
    </cfRule>
    <cfRule type="expression" dxfId="3973" priority="506">
      <formula>J262="CUMPLE"</formula>
    </cfRule>
  </conditionalFormatting>
  <conditionalFormatting sqref="K263">
    <cfRule type="expression" dxfId="3972" priority="503">
      <formula>J263="NO CUMPLE"</formula>
    </cfRule>
    <cfRule type="expression" dxfId="3971" priority="504">
      <formula>J263="CUMPLE"</formula>
    </cfRule>
  </conditionalFormatting>
  <conditionalFormatting sqref="M262">
    <cfRule type="expression" dxfId="3970" priority="501">
      <formula>L262="NO CUMPLE"</formula>
    </cfRule>
    <cfRule type="expression" dxfId="3969" priority="502">
      <formula>L262="CUMPLE"</formula>
    </cfRule>
  </conditionalFormatting>
  <conditionalFormatting sqref="M263">
    <cfRule type="expression" dxfId="3968" priority="499">
      <formula>L263="NO CUMPLE"</formula>
    </cfRule>
    <cfRule type="expression" dxfId="3967" priority="500">
      <formula>L263="CUMPLE"</formula>
    </cfRule>
  </conditionalFormatting>
  <conditionalFormatting sqref="K258">
    <cfRule type="expression" dxfId="3966" priority="490">
      <formula>J258="NO CUMPLE"</formula>
    </cfRule>
    <cfRule type="expression" dxfId="3965" priority="491">
      <formula>J258="CUMPLE"</formula>
    </cfRule>
  </conditionalFormatting>
  <conditionalFormatting sqref="M258">
    <cfRule type="expression" dxfId="3964" priority="488">
      <formula>L258="NO CUMPLE"</formula>
    </cfRule>
    <cfRule type="expression" dxfId="3963" priority="489">
      <formula>L258="CUMPLE"</formula>
    </cfRule>
  </conditionalFormatting>
  <conditionalFormatting sqref="P258">
    <cfRule type="expression" dxfId="3962" priority="475">
      <formula>Q258="NO SUBSANABLE"</formula>
    </cfRule>
    <cfRule type="expression" dxfId="3961" priority="484">
      <formula>Q258="REQUERIMIENTOS SUBSANADOS"</formula>
    </cfRule>
    <cfRule type="expression" dxfId="3960" priority="485">
      <formula>Q258="PENDIENTES POR SUBSANAR"</formula>
    </cfRule>
    <cfRule type="expression" dxfId="3959" priority="486">
      <formula>Q258="SIN OBSERVACIÓN"</formula>
    </cfRule>
    <cfRule type="containsBlanks" dxfId="3958" priority="487">
      <formula>LEN(TRIM(P258))=0</formula>
    </cfRule>
  </conditionalFormatting>
  <conditionalFormatting sqref="K259">
    <cfRule type="expression" dxfId="3957" priority="482">
      <formula>J259="NO CUMPLE"</formula>
    </cfRule>
    <cfRule type="expression" dxfId="3956" priority="483">
      <formula>J259="CUMPLE"</formula>
    </cfRule>
  </conditionalFormatting>
  <conditionalFormatting sqref="K260">
    <cfRule type="expression" dxfId="3955" priority="480">
      <formula>J260="NO CUMPLE"</formula>
    </cfRule>
    <cfRule type="expression" dxfId="3954" priority="481">
      <formula>J260="CUMPLE"</formula>
    </cfRule>
  </conditionalFormatting>
  <conditionalFormatting sqref="M259">
    <cfRule type="expression" dxfId="3953" priority="478">
      <formula>L259="NO CUMPLE"</formula>
    </cfRule>
    <cfRule type="expression" dxfId="3952" priority="479">
      <formula>L259="CUMPLE"</formula>
    </cfRule>
  </conditionalFormatting>
  <conditionalFormatting sqref="M260">
    <cfRule type="expression" dxfId="3951" priority="476">
      <formula>L260="NO CUMPLE"</formula>
    </cfRule>
    <cfRule type="expression" dxfId="3950" priority="477">
      <formula>L260="CUMPLE"</formula>
    </cfRule>
  </conditionalFormatting>
  <conditionalFormatting sqref="K264">
    <cfRule type="expression" dxfId="3949" priority="467">
      <formula>J264="NO CUMPLE"</formula>
    </cfRule>
    <cfRule type="expression" dxfId="3948" priority="468">
      <formula>J264="CUMPLE"</formula>
    </cfRule>
  </conditionalFormatting>
  <conditionalFormatting sqref="M264">
    <cfRule type="expression" dxfId="3947" priority="465">
      <formula>L264="NO CUMPLE"</formula>
    </cfRule>
    <cfRule type="expression" dxfId="3946" priority="466">
      <formula>L264="CUMPLE"</formula>
    </cfRule>
  </conditionalFormatting>
  <conditionalFormatting sqref="G264">
    <cfRule type="notContainsBlanks" dxfId="3945" priority="451">
      <formula>LEN(TRIM(G264))&gt;0</formula>
    </cfRule>
  </conditionalFormatting>
  <conditionalFormatting sqref="F264">
    <cfRule type="notContainsBlanks" dxfId="3944" priority="450">
      <formula>LEN(TRIM(F264))&gt;0</formula>
    </cfRule>
  </conditionalFormatting>
  <conditionalFormatting sqref="E264">
    <cfRule type="notContainsBlanks" dxfId="3943" priority="449">
      <formula>LEN(TRIM(E264))&gt;0</formula>
    </cfRule>
  </conditionalFormatting>
  <conditionalFormatting sqref="D264">
    <cfRule type="notContainsBlanks" dxfId="3942" priority="448">
      <formula>LEN(TRIM(D264))&gt;0</formula>
    </cfRule>
  </conditionalFormatting>
  <conditionalFormatting sqref="C264">
    <cfRule type="notContainsBlanks" dxfId="3941" priority="447">
      <formula>LEN(TRIM(C264))&gt;0</formula>
    </cfRule>
  </conditionalFormatting>
  <conditionalFormatting sqref="I264">
    <cfRule type="notContainsBlanks" dxfId="3940" priority="446">
      <formula>LEN(TRIM(I264))&gt;0</formula>
    </cfRule>
  </conditionalFormatting>
  <conditionalFormatting sqref="P264">
    <cfRule type="expression" dxfId="3939" priority="452">
      <formula>Q264="NO SUBSANABLE"</formula>
    </cfRule>
    <cfRule type="expression" dxfId="3938" priority="461">
      <formula>Q264="REQUERIMIENTOS SUBSANADOS"</formula>
    </cfRule>
    <cfRule type="expression" dxfId="3937" priority="462">
      <formula>Q264="PENDIENTES POR SUBSANAR"</formula>
    </cfRule>
    <cfRule type="expression" dxfId="3936" priority="463">
      <formula>Q264="SIN OBSERVACIÓN"</formula>
    </cfRule>
    <cfRule type="containsBlanks" dxfId="3935" priority="464">
      <formula>LEN(TRIM(P264))=0</formula>
    </cfRule>
  </conditionalFormatting>
  <conditionalFormatting sqref="K265">
    <cfRule type="expression" dxfId="3934" priority="459">
      <formula>J265="NO CUMPLE"</formula>
    </cfRule>
    <cfRule type="expression" dxfId="3933" priority="460">
      <formula>J265="CUMPLE"</formula>
    </cfRule>
  </conditionalFormatting>
  <conditionalFormatting sqref="K266">
    <cfRule type="expression" dxfId="3932" priority="457">
      <formula>J266="NO CUMPLE"</formula>
    </cfRule>
    <cfRule type="expression" dxfId="3931" priority="458">
      <formula>J266="CUMPLE"</formula>
    </cfRule>
  </conditionalFormatting>
  <conditionalFormatting sqref="M265">
    <cfRule type="expression" dxfId="3930" priority="455">
      <formula>L265="NO CUMPLE"</formula>
    </cfRule>
    <cfRule type="expression" dxfId="3929" priority="456">
      <formula>L265="CUMPLE"</formula>
    </cfRule>
  </conditionalFormatting>
  <conditionalFormatting sqref="M266">
    <cfRule type="expression" dxfId="3928" priority="453">
      <formula>L266="NO CUMPLE"</formula>
    </cfRule>
    <cfRule type="expression" dxfId="3927" priority="454">
      <formula>L266="CUMPLE"</formula>
    </cfRule>
  </conditionalFormatting>
  <conditionalFormatting sqref="O258 O261 O264 O267">
    <cfRule type="cellIs" dxfId="3926" priority="442" operator="equal">
      <formula>"PENDIENTE POR DESCRIPCIÓN"</formula>
    </cfRule>
    <cfRule type="cellIs" dxfId="3925" priority="443" operator="equal">
      <formula>"DESCRIPCIÓN INSUFICIENTE"</formula>
    </cfRule>
    <cfRule type="cellIs" dxfId="3924" priority="444" operator="equal">
      <formula>"NO ESTÁ ACORDE A ITEM 5.2.1 (T.R.)"</formula>
    </cfRule>
    <cfRule type="cellIs" dxfId="3923" priority="445" operator="equal">
      <formula>"ACORDE A ITEM 5.2.1 (T.R.)"</formula>
    </cfRule>
  </conditionalFormatting>
  <conditionalFormatting sqref="K277">
    <cfRule type="expression" dxfId="3922" priority="440">
      <formula>J277="NO CUMPLE"</formula>
    </cfRule>
    <cfRule type="expression" dxfId="3921" priority="441">
      <formula>J277="CUMPLE"</formula>
    </cfRule>
  </conditionalFormatting>
  <conditionalFormatting sqref="M277">
    <cfRule type="expression" dxfId="3920" priority="438">
      <formula>L277="NO CUMPLE"</formula>
    </cfRule>
    <cfRule type="expression" dxfId="3919" priority="439">
      <formula>L277="CUMPLE"</formula>
    </cfRule>
  </conditionalFormatting>
  <conditionalFormatting sqref="N277 N280 N283 N286 N289">
    <cfRule type="expression" dxfId="3918" priority="435">
      <formula>N277=" "</formula>
    </cfRule>
    <cfRule type="expression" dxfId="3917" priority="436">
      <formula>N277="NO PRESENTÓ CERTIFICADO"</formula>
    </cfRule>
    <cfRule type="expression" dxfId="3916" priority="437">
      <formula>N277="PRESENTÓ CERTIFICADO"</formula>
    </cfRule>
  </conditionalFormatting>
  <conditionalFormatting sqref="J277:J291">
    <cfRule type="cellIs" dxfId="3915" priority="433" operator="equal">
      <formula>"NO CUMPLE"</formula>
    </cfRule>
    <cfRule type="cellIs" dxfId="3914" priority="434" operator="equal">
      <formula>"CUMPLE"</formula>
    </cfRule>
  </conditionalFormatting>
  <conditionalFormatting sqref="L277:L291">
    <cfRule type="cellIs" dxfId="3913" priority="431" operator="equal">
      <formula>"NO CUMPLE"</formula>
    </cfRule>
    <cfRule type="cellIs" dxfId="3912" priority="432" operator="equal">
      <formula>"CUMPLE"</formula>
    </cfRule>
  </conditionalFormatting>
  <conditionalFormatting sqref="S277 S280 S283 S286 S289">
    <cfRule type="cellIs" dxfId="3911" priority="429" operator="greaterThan">
      <formula>0</formula>
    </cfRule>
    <cfRule type="cellIs" dxfId="3910" priority="430" operator="equal">
      <formula>0</formula>
    </cfRule>
  </conditionalFormatting>
  <conditionalFormatting sqref="P277">
    <cfRule type="expression" dxfId="3909" priority="408">
      <formula>Q277="NO SUBSANABLE"</formula>
    </cfRule>
    <cfRule type="expression" dxfId="3908" priority="418">
      <formula>Q277="REQUERIMIENTOS SUBSANADOS"</formula>
    </cfRule>
    <cfRule type="expression" dxfId="3907" priority="419">
      <formula>Q277="PENDIENTES POR SUBSANAR"</formula>
    </cfRule>
    <cfRule type="expression" dxfId="3906" priority="424">
      <formula>Q277="SIN OBSERVACIÓN"</formula>
    </cfRule>
    <cfRule type="containsBlanks" dxfId="3905" priority="425">
      <formula>LEN(TRIM(P277))=0</formula>
    </cfRule>
  </conditionalFormatting>
  <conditionalFormatting sqref="O277 O280 O283 O286 O289">
    <cfRule type="cellIs" dxfId="3904" priority="417" operator="equal">
      <formula>"PENDIENTE POR DESCRIPCIÓN"</formula>
    </cfRule>
    <cfRule type="cellIs" dxfId="3903" priority="421" operator="equal">
      <formula>"DESCRIPCIÓN INSUFICIENTE"</formula>
    </cfRule>
    <cfRule type="cellIs" dxfId="3902" priority="422" operator="equal">
      <formula>"NO ESTÁ ACORDE A ITEM 5.2.1 (T.R.)"</formula>
    </cfRule>
    <cfRule type="cellIs" dxfId="3901" priority="423" operator="equal">
      <formula>"ACORDE A ITEM 5.2.1 (T.R.)"</formula>
    </cfRule>
  </conditionalFormatting>
  <conditionalFormatting sqref="Q277 Q280 Q283 Q286 Q289">
    <cfRule type="containsBlanks" dxfId="3900" priority="403">
      <formula>LEN(TRIM(Q277))=0</formula>
    </cfRule>
    <cfRule type="cellIs" dxfId="3899" priority="420" operator="equal">
      <formula>"REQUERIMIENTOS SUBSANADOS"</formula>
    </cfRule>
    <cfRule type="containsText" dxfId="3898" priority="426" operator="containsText" text="NO SUBSANABLE">
      <formula>NOT(ISERROR(SEARCH("NO SUBSANABLE",Q277)))</formula>
    </cfRule>
    <cfRule type="containsText" dxfId="3897" priority="427" operator="containsText" text="PENDIENTES POR SUBSANAR">
      <formula>NOT(ISERROR(SEARCH("PENDIENTES POR SUBSANAR",Q277)))</formula>
    </cfRule>
    <cfRule type="containsText" dxfId="3896" priority="428" operator="containsText" text="SIN OBSERVACIÓN">
      <formula>NOT(ISERROR(SEARCH("SIN OBSERVACIÓN",Q277)))</formula>
    </cfRule>
  </conditionalFormatting>
  <conditionalFormatting sqref="K278">
    <cfRule type="expression" dxfId="3895" priority="415">
      <formula>J278="NO CUMPLE"</formula>
    </cfRule>
    <cfRule type="expression" dxfId="3894" priority="416">
      <formula>J278="CUMPLE"</formula>
    </cfRule>
  </conditionalFormatting>
  <conditionalFormatting sqref="K279">
    <cfRule type="expression" dxfId="3893" priority="413">
      <formula>J279="NO CUMPLE"</formula>
    </cfRule>
    <cfRule type="expression" dxfId="3892" priority="414">
      <formula>J279="CUMPLE"</formula>
    </cfRule>
  </conditionalFormatting>
  <conditionalFormatting sqref="M278">
    <cfRule type="expression" dxfId="3891" priority="411">
      <formula>L278="NO CUMPLE"</formula>
    </cfRule>
    <cfRule type="expression" dxfId="3890" priority="412">
      <formula>L278="CUMPLE"</formula>
    </cfRule>
  </conditionalFormatting>
  <conditionalFormatting sqref="M279">
    <cfRule type="expression" dxfId="3889" priority="409">
      <formula>L279="NO CUMPLE"</formula>
    </cfRule>
    <cfRule type="expression" dxfId="3888" priority="410">
      <formula>L279="CUMPLE"</formula>
    </cfRule>
  </conditionalFormatting>
  <conditionalFormatting sqref="R277 R280 R283 R286 R289">
    <cfRule type="containsBlanks" dxfId="3887" priority="402">
      <formula>LEN(TRIM(R277))=0</formula>
    </cfRule>
    <cfRule type="cellIs" dxfId="3886" priority="404" operator="equal">
      <formula>"NO CUMPLEN CON LO SOLICITADO"</formula>
    </cfRule>
    <cfRule type="cellIs" dxfId="3885" priority="405" operator="equal">
      <formula>"CUMPLEN CON LO SOLICITADO"</formula>
    </cfRule>
    <cfRule type="cellIs" dxfId="3884" priority="406" operator="equal">
      <formula>"PENDIENTES"</formula>
    </cfRule>
    <cfRule type="cellIs" dxfId="3883" priority="407" operator="equal">
      <formula>"NINGUNO"</formula>
    </cfRule>
  </conditionalFormatting>
  <conditionalFormatting sqref="K289">
    <cfRule type="expression" dxfId="3882" priority="389">
      <formula>J289="NO CUMPLE"</formula>
    </cfRule>
    <cfRule type="expression" dxfId="3881" priority="390">
      <formula>J289="CUMPLE"</formula>
    </cfRule>
  </conditionalFormatting>
  <conditionalFormatting sqref="M289">
    <cfRule type="expression" dxfId="3880" priority="387">
      <formula>L289="NO CUMPLE"</formula>
    </cfRule>
    <cfRule type="expression" dxfId="3879" priority="388">
      <formula>L289="CUMPLE"</formula>
    </cfRule>
  </conditionalFormatting>
  <conditionalFormatting sqref="T292">
    <cfRule type="cellIs" dxfId="3878" priority="400" operator="equal">
      <formula>"NO CUMPLE"</formula>
    </cfRule>
    <cfRule type="cellIs" dxfId="3877" priority="401" operator="equal">
      <formula>"CUMPLE"</formula>
    </cfRule>
  </conditionalFormatting>
  <conditionalFormatting sqref="B292">
    <cfRule type="cellIs" dxfId="3876" priority="398" operator="equal">
      <formula>"NO CUMPLE CON LA EXPERIENCIA REQUERIDA"</formula>
    </cfRule>
    <cfRule type="cellIs" dxfId="3875" priority="399" operator="equal">
      <formula>"CUMPLE CON LA EXPERIENCIA REQUERIDA"</formula>
    </cfRule>
  </conditionalFormatting>
  <conditionalFormatting sqref="H277 H280 H283 H286 H289">
    <cfRule type="notContainsBlanks" dxfId="3874" priority="397">
      <formula>LEN(TRIM(H277))&gt;0</formula>
    </cfRule>
  </conditionalFormatting>
  <conditionalFormatting sqref="G277">
    <cfRule type="notContainsBlanks" dxfId="3873" priority="396">
      <formula>LEN(TRIM(G277))&gt;0</formula>
    </cfRule>
  </conditionalFormatting>
  <conditionalFormatting sqref="F277">
    <cfRule type="notContainsBlanks" dxfId="3872" priority="395">
      <formula>LEN(TRIM(F277))&gt;0</formula>
    </cfRule>
  </conditionalFormatting>
  <conditionalFormatting sqref="E277">
    <cfRule type="notContainsBlanks" dxfId="3871" priority="394">
      <formula>LEN(TRIM(E277))&gt;0</formula>
    </cfRule>
  </conditionalFormatting>
  <conditionalFormatting sqref="D277">
    <cfRule type="notContainsBlanks" dxfId="3870" priority="393">
      <formula>LEN(TRIM(D277))&gt;0</formula>
    </cfRule>
  </conditionalFormatting>
  <conditionalFormatting sqref="C277">
    <cfRule type="notContainsBlanks" dxfId="3869" priority="392">
      <formula>LEN(TRIM(C277))&gt;0</formula>
    </cfRule>
  </conditionalFormatting>
  <conditionalFormatting sqref="I277">
    <cfRule type="notContainsBlanks" dxfId="3868" priority="391">
      <formula>LEN(TRIM(I277))&gt;0</formula>
    </cfRule>
  </conditionalFormatting>
  <conditionalFormatting sqref="G289">
    <cfRule type="notContainsBlanks" dxfId="3867" priority="373">
      <formula>LEN(TRIM(G289))&gt;0</formula>
    </cfRule>
  </conditionalFormatting>
  <conditionalFormatting sqref="F289">
    <cfRule type="notContainsBlanks" dxfId="3866" priority="372">
      <formula>LEN(TRIM(F289))&gt;0</formula>
    </cfRule>
  </conditionalFormatting>
  <conditionalFormatting sqref="E289">
    <cfRule type="notContainsBlanks" dxfId="3865" priority="371">
      <formula>LEN(TRIM(E289))&gt;0</formula>
    </cfRule>
  </conditionalFormatting>
  <conditionalFormatting sqref="D289">
    <cfRule type="notContainsBlanks" dxfId="3864" priority="370">
      <formula>LEN(TRIM(D289))&gt;0</formula>
    </cfRule>
  </conditionalFormatting>
  <conditionalFormatting sqref="C289">
    <cfRule type="notContainsBlanks" dxfId="3863" priority="369">
      <formula>LEN(TRIM(C289))&gt;0</formula>
    </cfRule>
  </conditionalFormatting>
  <conditionalFormatting sqref="I289">
    <cfRule type="notContainsBlanks" dxfId="3862" priority="368">
      <formula>LEN(TRIM(I289))&gt;0</formula>
    </cfRule>
  </conditionalFormatting>
  <conditionalFormatting sqref="K283">
    <cfRule type="expression" dxfId="3861" priority="366">
      <formula>J283="NO CUMPLE"</formula>
    </cfRule>
    <cfRule type="expression" dxfId="3860" priority="367">
      <formula>J283="CUMPLE"</formula>
    </cfRule>
  </conditionalFormatting>
  <conditionalFormatting sqref="M283">
    <cfRule type="expression" dxfId="3859" priority="364">
      <formula>L283="NO CUMPLE"</formula>
    </cfRule>
    <cfRule type="expression" dxfId="3858" priority="365">
      <formula>L283="CUMPLE"</formula>
    </cfRule>
  </conditionalFormatting>
  <conditionalFormatting sqref="P289">
    <cfRule type="expression" dxfId="3857" priority="374">
      <formula>Q289="NO SUBSANABLE"</formula>
    </cfRule>
    <cfRule type="expression" dxfId="3856" priority="383">
      <formula>Q289="REQUERIMIENTOS SUBSANADOS"</formula>
    </cfRule>
    <cfRule type="expression" dxfId="3855" priority="384">
      <formula>Q289="PENDIENTES POR SUBSANAR"</formula>
    </cfRule>
    <cfRule type="expression" dxfId="3854" priority="385">
      <formula>Q289="SIN OBSERVACIÓN"</formula>
    </cfRule>
    <cfRule type="containsBlanks" dxfId="3853" priority="386">
      <formula>LEN(TRIM(P289))=0</formula>
    </cfRule>
  </conditionalFormatting>
  <conditionalFormatting sqref="K290">
    <cfRule type="expression" dxfId="3852" priority="381">
      <formula>J290="NO CUMPLE"</formula>
    </cfRule>
    <cfRule type="expression" dxfId="3851" priority="382">
      <formula>J290="CUMPLE"</formula>
    </cfRule>
  </conditionalFormatting>
  <conditionalFormatting sqref="K291">
    <cfRule type="expression" dxfId="3850" priority="379">
      <formula>J291="NO CUMPLE"</formula>
    </cfRule>
    <cfRule type="expression" dxfId="3849" priority="380">
      <formula>J291="CUMPLE"</formula>
    </cfRule>
  </conditionalFormatting>
  <conditionalFormatting sqref="M290">
    <cfRule type="expression" dxfId="3848" priority="377">
      <formula>L290="NO CUMPLE"</formula>
    </cfRule>
    <cfRule type="expression" dxfId="3847" priority="378">
      <formula>L290="CUMPLE"</formula>
    </cfRule>
  </conditionalFormatting>
  <conditionalFormatting sqref="M291">
    <cfRule type="expression" dxfId="3846" priority="375">
      <formula>L291="NO CUMPLE"</formula>
    </cfRule>
    <cfRule type="expression" dxfId="3845" priority="376">
      <formula>L291="CUMPLE"</formula>
    </cfRule>
  </conditionalFormatting>
  <conditionalFormatting sqref="G283">
    <cfRule type="notContainsBlanks" dxfId="3844" priority="350">
      <formula>LEN(TRIM(G283))&gt;0</formula>
    </cfRule>
  </conditionalFormatting>
  <conditionalFormatting sqref="F283">
    <cfRule type="notContainsBlanks" dxfId="3843" priority="349">
      <formula>LEN(TRIM(F283))&gt;0</formula>
    </cfRule>
  </conditionalFormatting>
  <conditionalFormatting sqref="E283">
    <cfRule type="notContainsBlanks" dxfId="3842" priority="348">
      <formula>LEN(TRIM(E283))&gt;0</formula>
    </cfRule>
  </conditionalFormatting>
  <conditionalFormatting sqref="D283">
    <cfRule type="notContainsBlanks" dxfId="3841" priority="347">
      <formula>LEN(TRIM(D283))&gt;0</formula>
    </cfRule>
  </conditionalFormatting>
  <conditionalFormatting sqref="C283">
    <cfRule type="notContainsBlanks" dxfId="3840" priority="346">
      <formula>LEN(TRIM(C283))&gt;0</formula>
    </cfRule>
  </conditionalFormatting>
  <conditionalFormatting sqref="I283">
    <cfRule type="notContainsBlanks" dxfId="3839" priority="345">
      <formula>LEN(TRIM(I283))&gt;0</formula>
    </cfRule>
  </conditionalFormatting>
  <conditionalFormatting sqref="G280">
    <cfRule type="notContainsBlanks" dxfId="3838" priority="327">
      <formula>LEN(TRIM(G280))&gt;0</formula>
    </cfRule>
  </conditionalFormatting>
  <conditionalFormatting sqref="F280">
    <cfRule type="notContainsBlanks" dxfId="3837" priority="326">
      <formula>LEN(TRIM(F280))&gt;0</formula>
    </cfRule>
  </conditionalFormatting>
  <conditionalFormatting sqref="E280">
    <cfRule type="notContainsBlanks" dxfId="3836" priority="325">
      <formula>LEN(TRIM(E280))&gt;0</formula>
    </cfRule>
  </conditionalFormatting>
  <conditionalFormatting sqref="D280">
    <cfRule type="notContainsBlanks" dxfId="3835" priority="324">
      <formula>LEN(TRIM(D280))&gt;0</formula>
    </cfRule>
  </conditionalFormatting>
  <conditionalFormatting sqref="C280">
    <cfRule type="notContainsBlanks" dxfId="3834" priority="323">
      <formula>LEN(TRIM(C280))&gt;0</formula>
    </cfRule>
  </conditionalFormatting>
  <conditionalFormatting sqref="I280">
    <cfRule type="notContainsBlanks" dxfId="3833" priority="322">
      <formula>LEN(TRIM(I280))&gt;0</formula>
    </cfRule>
  </conditionalFormatting>
  <conditionalFormatting sqref="P283">
    <cfRule type="expression" dxfId="3832" priority="351">
      <formula>Q283="NO SUBSANABLE"</formula>
    </cfRule>
    <cfRule type="expression" dxfId="3831" priority="360">
      <formula>Q283="REQUERIMIENTOS SUBSANADOS"</formula>
    </cfRule>
    <cfRule type="expression" dxfId="3830" priority="361">
      <formula>Q283="PENDIENTES POR SUBSANAR"</formula>
    </cfRule>
    <cfRule type="expression" dxfId="3829" priority="362">
      <formula>Q283="SIN OBSERVACIÓN"</formula>
    </cfRule>
    <cfRule type="containsBlanks" dxfId="3828" priority="363">
      <formula>LEN(TRIM(P283))=0</formula>
    </cfRule>
  </conditionalFormatting>
  <conditionalFormatting sqref="K284">
    <cfRule type="expression" dxfId="3827" priority="358">
      <formula>J284="NO CUMPLE"</formula>
    </cfRule>
    <cfRule type="expression" dxfId="3826" priority="359">
      <formula>J284="CUMPLE"</formula>
    </cfRule>
  </conditionalFormatting>
  <conditionalFormatting sqref="K285">
    <cfRule type="expression" dxfId="3825" priority="356">
      <formula>J285="NO CUMPLE"</formula>
    </cfRule>
    <cfRule type="expression" dxfId="3824" priority="357">
      <formula>J285="CUMPLE"</formula>
    </cfRule>
  </conditionalFormatting>
  <conditionalFormatting sqref="M284">
    <cfRule type="expression" dxfId="3823" priority="354">
      <formula>L284="NO CUMPLE"</formula>
    </cfRule>
    <cfRule type="expression" dxfId="3822" priority="355">
      <formula>L284="CUMPLE"</formula>
    </cfRule>
  </conditionalFormatting>
  <conditionalFormatting sqref="M285">
    <cfRule type="expression" dxfId="3821" priority="352">
      <formula>L285="NO CUMPLE"</formula>
    </cfRule>
    <cfRule type="expression" dxfId="3820" priority="353">
      <formula>L285="CUMPLE"</formula>
    </cfRule>
  </conditionalFormatting>
  <conditionalFormatting sqref="K280">
    <cfRule type="expression" dxfId="3819" priority="343">
      <formula>J280="NO CUMPLE"</formula>
    </cfRule>
    <cfRule type="expression" dxfId="3818" priority="344">
      <formula>J280="CUMPLE"</formula>
    </cfRule>
  </conditionalFormatting>
  <conditionalFormatting sqref="M280">
    <cfRule type="expression" dxfId="3817" priority="341">
      <formula>L280="NO CUMPLE"</formula>
    </cfRule>
    <cfRule type="expression" dxfId="3816" priority="342">
      <formula>L280="CUMPLE"</formula>
    </cfRule>
  </conditionalFormatting>
  <conditionalFormatting sqref="P280">
    <cfRule type="expression" dxfId="3815" priority="328">
      <formula>Q280="NO SUBSANABLE"</formula>
    </cfRule>
    <cfRule type="expression" dxfId="3814" priority="337">
      <formula>Q280="REQUERIMIENTOS SUBSANADOS"</formula>
    </cfRule>
    <cfRule type="expression" dxfId="3813" priority="338">
      <formula>Q280="PENDIENTES POR SUBSANAR"</formula>
    </cfRule>
    <cfRule type="expression" dxfId="3812" priority="339">
      <formula>Q280="SIN OBSERVACIÓN"</formula>
    </cfRule>
    <cfRule type="containsBlanks" dxfId="3811" priority="340">
      <formula>LEN(TRIM(P280))=0</formula>
    </cfRule>
  </conditionalFormatting>
  <conditionalFormatting sqref="K281">
    <cfRule type="expression" dxfId="3810" priority="335">
      <formula>J281="NO CUMPLE"</formula>
    </cfRule>
    <cfRule type="expression" dxfId="3809" priority="336">
      <formula>J281="CUMPLE"</formula>
    </cfRule>
  </conditionalFormatting>
  <conditionalFormatting sqref="K282">
    <cfRule type="expression" dxfId="3808" priority="333">
      <formula>J282="NO CUMPLE"</formula>
    </cfRule>
    <cfRule type="expression" dxfId="3807" priority="334">
      <formula>J282="CUMPLE"</formula>
    </cfRule>
  </conditionalFormatting>
  <conditionalFormatting sqref="M281">
    <cfRule type="expression" dxfId="3806" priority="331">
      <formula>L281="NO CUMPLE"</formula>
    </cfRule>
    <cfRule type="expression" dxfId="3805" priority="332">
      <formula>L281="CUMPLE"</formula>
    </cfRule>
  </conditionalFormatting>
  <conditionalFormatting sqref="M282">
    <cfRule type="expression" dxfId="3804" priority="329">
      <formula>L282="NO CUMPLE"</formula>
    </cfRule>
    <cfRule type="expression" dxfId="3803" priority="330">
      <formula>L282="CUMPLE"</formula>
    </cfRule>
  </conditionalFormatting>
  <conditionalFormatting sqref="K286">
    <cfRule type="expression" dxfId="3802" priority="320">
      <formula>J286="NO CUMPLE"</formula>
    </cfRule>
    <cfRule type="expression" dxfId="3801" priority="321">
      <formula>J286="CUMPLE"</formula>
    </cfRule>
  </conditionalFormatting>
  <conditionalFormatting sqref="M286">
    <cfRule type="expression" dxfId="3800" priority="318">
      <formula>L286="NO CUMPLE"</formula>
    </cfRule>
    <cfRule type="expression" dxfId="3799" priority="319">
      <formula>L286="CUMPLE"</formula>
    </cfRule>
  </conditionalFormatting>
  <conditionalFormatting sqref="G286">
    <cfRule type="notContainsBlanks" dxfId="3798" priority="304">
      <formula>LEN(TRIM(G286))&gt;0</formula>
    </cfRule>
  </conditionalFormatting>
  <conditionalFormatting sqref="F286">
    <cfRule type="notContainsBlanks" dxfId="3797" priority="303">
      <formula>LEN(TRIM(F286))&gt;0</formula>
    </cfRule>
  </conditionalFormatting>
  <conditionalFormatting sqref="E286">
    <cfRule type="notContainsBlanks" dxfId="3796" priority="302">
      <formula>LEN(TRIM(E286))&gt;0</formula>
    </cfRule>
  </conditionalFormatting>
  <conditionalFormatting sqref="D286">
    <cfRule type="notContainsBlanks" dxfId="3795" priority="301">
      <formula>LEN(TRIM(D286))&gt;0</formula>
    </cfRule>
  </conditionalFormatting>
  <conditionalFormatting sqref="C286">
    <cfRule type="notContainsBlanks" dxfId="3794" priority="300">
      <formula>LEN(TRIM(C286))&gt;0</formula>
    </cfRule>
  </conditionalFormatting>
  <conditionalFormatting sqref="I286">
    <cfRule type="notContainsBlanks" dxfId="3793" priority="299">
      <formula>LEN(TRIM(I286))&gt;0</formula>
    </cfRule>
  </conditionalFormatting>
  <conditionalFormatting sqref="P286">
    <cfRule type="expression" dxfId="3792" priority="305">
      <formula>Q286="NO SUBSANABLE"</formula>
    </cfRule>
    <cfRule type="expression" dxfId="3791" priority="314">
      <formula>Q286="REQUERIMIENTOS SUBSANADOS"</formula>
    </cfRule>
    <cfRule type="expression" dxfId="3790" priority="315">
      <formula>Q286="PENDIENTES POR SUBSANAR"</formula>
    </cfRule>
    <cfRule type="expression" dxfId="3789" priority="316">
      <formula>Q286="SIN OBSERVACIÓN"</formula>
    </cfRule>
    <cfRule type="containsBlanks" dxfId="3788" priority="317">
      <formula>LEN(TRIM(P286))=0</formula>
    </cfRule>
  </conditionalFormatting>
  <conditionalFormatting sqref="K287">
    <cfRule type="expression" dxfId="3787" priority="312">
      <formula>J287="NO CUMPLE"</formula>
    </cfRule>
    <cfRule type="expression" dxfId="3786" priority="313">
      <formula>J287="CUMPLE"</formula>
    </cfRule>
  </conditionalFormatting>
  <conditionalFormatting sqref="K288">
    <cfRule type="expression" dxfId="3785" priority="310">
      <formula>J288="NO CUMPLE"</formula>
    </cfRule>
    <cfRule type="expression" dxfId="3784" priority="311">
      <formula>J288="CUMPLE"</formula>
    </cfRule>
  </conditionalFormatting>
  <conditionalFormatting sqref="M287">
    <cfRule type="expression" dxfId="3783" priority="308">
      <formula>L287="NO CUMPLE"</formula>
    </cfRule>
    <cfRule type="expression" dxfId="3782" priority="309">
      <formula>L287="CUMPLE"</formula>
    </cfRule>
  </conditionalFormatting>
  <conditionalFormatting sqref="M288">
    <cfRule type="expression" dxfId="3781" priority="306">
      <formula>L288="NO CUMPLE"</formula>
    </cfRule>
    <cfRule type="expression" dxfId="3780" priority="307">
      <formula>L288="CUMPLE"</formula>
    </cfRule>
  </conditionalFormatting>
  <conditionalFormatting sqref="K299">
    <cfRule type="expression" dxfId="3779" priority="293">
      <formula>J299="NO CUMPLE"</formula>
    </cfRule>
    <cfRule type="expression" dxfId="3778" priority="294">
      <formula>J299="CUMPLE"</formula>
    </cfRule>
  </conditionalFormatting>
  <conditionalFormatting sqref="M299">
    <cfRule type="expression" dxfId="3777" priority="291">
      <formula>L299="NO CUMPLE"</formula>
    </cfRule>
    <cfRule type="expression" dxfId="3776" priority="292">
      <formula>L299="CUMPLE"</formula>
    </cfRule>
  </conditionalFormatting>
  <conditionalFormatting sqref="N299 N308 N311 N302 N305">
    <cfRule type="expression" dxfId="3775" priority="288">
      <formula>N299=" "</formula>
    </cfRule>
    <cfRule type="expression" dxfId="3774" priority="289">
      <formula>N299="NO PRESENTÓ CERTIFICADO"</formula>
    </cfRule>
    <cfRule type="expression" dxfId="3773" priority="290">
      <formula>N299="PRESENTÓ CERTIFICADO"</formula>
    </cfRule>
  </conditionalFormatting>
  <conditionalFormatting sqref="J299:J313">
    <cfRule type="cellIs" dxfId="3772" priority="286" operator="equal">
      <formula>"NO CUMPLE"</formula>
    </cfRule>
    <cfRule type="cellIs" dxfId="3771" priority="287" operator="equal">
      <formula>"CUMPLE"</formula>
    </cfRule>
  </conditionalFormatting>
  <conditionalFormatting sqref="L299:L313">
    <cfRule type="cellIs" dxfId="3770" priority="284" operator="equal">
      <formula>"NO CUMPLE"</formula>
    </cfRule>
    <cfRule type="cellIs" dxfId="3769" priority="285" operator="equal">
      <formula>"CUMPLE"</formula>
    </cfRule>
  </conditionalFormatting>
  <conditionalFormatting sqref="S299 S302 S305 S308 S311">
    <cfRule type="cellIs" dxfId="3768" priority="282" operator="greaterThan">
      <formula>0</formula>
    </cfRule>
    <cfRule type="cellIs" dxfId="3767" priority="283" operator="equal">
      <formula>0</formula>
    </cfRule>
  </conditionalFormatting>
  <conditionalFormatting sqref="P299">
    <cfRule type="expression" dxfId="3766" priority="261">
      <formula>Q299="NO SUBSANABLE"</formula>
    </cfRule>
    <cfRule type="expression" dxfId="3765" priority="271">
      <formula>Q299="REQUERIMIENTOS SUBSANADOS"</formula>
    </cfRule>
    <cfRule type="expression" dxfId="3764" priority="272">
      <formula>Q299="PENDIENTES POR SUBSANAR"</formula>
    </cfRule>
    <cfRule type="expression" dxfId="3763" priority="277">
      <formula>Q299="SIN OBSERVACIÓN"</formula>
    </cfRule>
    <cfRule type="containsBlanks" dxfId="3762" priority="278">
      <formula>LEN(TRIM(P299))=0</formula>
    </cfRule>
  </conditionalFormatting>
  <conditionalFormatting sqref="O299 O302 O305">
    <cfRule type="cellIs" dxfId="3761" priority="270" operator="equal">
      <formula>"PENDIENTE POR DESCRIPCIÓN"</formula>
    </cfRule>
    <cfRule type="cellIs" dxfId="3760" priority="274" operator="equal">
      <formula>"DESCRIPCIÓN INSUFICIENTE"</formula>
    </cfRule>
    <cfRule type="cellIs" dxfId="3759" priority="275" operator="equal">
      <formula>"NO ESTÁ ACORDE A ITEM 5.2.1 (T.R.)"</formula>
    </cfRule>
    <cfRule type="cellIs" dxfId="3758" priority="276" operator="equal">
      <formula>"ACORDE A ITEM 5.2.1 (T.R.)"</formula>
    </cfRule>
  </conditionalFormatting>
  <conditionalFormatting sqref="Q299 Q308 Q311 Q302 Q305">
    <cfRule type="containsBlanks" dxfId="3757" priority="256">
      <formula>LEN(TRIM(Q299))=0</formula>
    </cfRule>
    <cfRule type="cellIs" dxfId="3756" priority="273" operator="equal">
      <formula>"REQUERIMIENTOS SUBSANADOS"</formula>
    </cfRule>
    <cfRule type="containsText" dxfId="3755" priority="279" operator="containsText" text="NO SUBSANABLE">
      <formula>NOT(ISERROR(SEARCH("NO SUBSANABLE",Q299)))</formula>
    </cfRule>
    <cfRule type="containsText" dxfId="3754" priority="280" operator="containsText" text="PENDIENTES POR SUBSANAR">
      <formula>NOT(ISERROR(SEARCH("PENDIENTES POR SUBSANAR",Q299)))</formula>
    </cfRule>
    <cfRule type="containsText" dxfId="3753" priority="281" operator="containsText" text="SIN OBSERVACIÓN">
      <formula>NOT(ISERROR(SEARCH("SIN OBSERVACIÓN",Q299)))</formula>
    </cfRule>
  </conditionalFormatting>
  <conditionalFormatting sqref="K300">
    <cfRule type="expression" dxfId="3752" priority="268">
      <formula>J300="NO CUMPLE"</formula>
    </cfRule>
    <cfRule type="expression" dxfId="3751" priority="269">
      <formula>J300="CUMPLE"</formula>
    </cfRule>
  </conditionalFormatting>
  <conditionalFormatting sqref="K301">
    <cfRule type="expression" dxfId="3750" priority="266">
      <formula>J301="NO CUMPLE"</formula>
    </cfRule>
    <cfRule type="expression" dxfId="3749" priority="267">
      <formula>J301="CUMPLE"</formula>
    </cfRule>
  </conditionalFormatting>
  <conditionalFormatting sqref="M300">
    <cfRule type="expression" dxfId="3748" priority="264">
      <formula>L300="NO CUMPLE"</formula>
    </cfRule>
    <cfRule type="expression" dxfId="3747" priority="265">
      <formula>L300="CUMPLE"</formula>
    </cfRule>
  </conditionalFormatting>
  <conditionalFormatting sqref="M301">
    <cfRule type="expression" dxfId="3746" priority="262">
      <formula>L301="NO CUMPLE"</formula>
    </cfRule>
    <cfRule type="expression" dxfId="3745" priority="263">
      <formula>L301="CUMPLE"</formula>
    </cfRule>
  </conditionalFormatting>
  <conditionalFormatting sqref="R299 R308 R311 R302 R305">
    <cfRule type="containsBlanks" dxfId="3744" priority="255">
      <formula>LEN(TRIM(R299))=0</formula>
    </cfRule>
    <cfRule type="cellIs" dxfId="3743" priority="257" operator="equal">
      <formula>"NO CUMPLEN CON LO SOLICITADO"</formula>
    </cfRule>
    <cfRule type="cellIs" dxfId="3742" priority="258" operator="equal">
      <formula>"CUMPLEN CON LO SOLICITADO"</formula>
    </cfRule>
    <cfRule type="cellIs" dxfId="3741" priority="259" operator="equal">
      <formula>"PENDIENTES"</formula>
    </cfRule>
    <cfRule type="cellIs" dxfId="3740" priority="260" operator="equal">
      <formula>"NINGUNO"</formula>
    </cfRule>
  </conditionalFormatting>
  <conditionalFormatting sqref="K311">
    <cfRule type="expression" dxfId="3739" priority="242">
      <formula>J311="NO CUMPLE"</formula>
    </cfRule>
    <cfRule type="expression" dxfId="3738" priority="243">
      <formula>J311="CUMPLE"</formula>
    </cfRule>
  </conditionalFormatting>
  <conditionalFormatting sqref="M311">
    <cfRule type="expression" dxfId="3737" priority="240">
      <formula>L311="NO CUMPLE"</formula>
    </cfRule>
    <cfRule type="expression" dxfId="3736" priority="241">
      <formula>L311="CUMPLE"</formula>
    </cfRule>
  </conditionalFormatting>
  <conditionalFormatting sqref="T314">
    <cfRule type="cellIs" dxfId="3735" priority="253" operator="equal">
      <formula>"NO CUMPLE"</formula>
    </cfRule>
    <cfRule type="cellIs" dxfId="3734" priority="254" operator="equal">
      <formula>"CUMPLE"</formula>
    </cfRule>
  </conditionalFormatting>
  <conditionalFormatting sqref="B314">
    <cfRule type="cellIs" dxfId="3733" priority="251" operator="equal">
      <formula>"NO CUMPLE CON LA EXPERIENCIA REQUERIDA"</formula>
    </cfRule>
    <cfRule type="cellIs" dxfId="3732" priority="252" operator="equal">
      <formula>"CUMPLE CON LA EXPERIENCIA REQUERIDA"</formula>
    </cfRule>
  </conditionalFormatting>
  <conditionalFormatting sqref="H299 H308 H311 H302 H305">
    <cfRule type="notContainsBlanks" dxfId="3731" priority="250">
      <formula>LEN(TRIM(H299))&gt;0</formula>
    </cfRule>
  </conditionalFormatting>
  <conditionalFormatting sqref="G299">
    <cfRule type="notContainsBlanks" dxfId="3730" priority="249">
      <formula>LEN(TRIM(G299))&gt;0</formula>
    </cfRule>
  </conditionalFormatting>
  <conditionalFormatting sqref="F299 F302 F305">
    <cfRule type="notContainsBlanks" dxfId="3729" priority="248">
      <formula>LEN(TRIM(F299))&gt;0</formula>
    </cfRule>
  </conditionalFormatting>
  <conditionalFormatting sqref="E299">
    <cfRule type="notContainsBlanks" dxfId="3728" priority="247">
      <formula>LEN(TRIM(E299))&gt;0</formula>
    </cfRule>
  </conditionalFormatting>
  <conditionalFormatting sqref="D299 D302 D305">
    <cfRule type="notContainsBlanks" dxfId="3727" priority="246">
      <formula>LEN(TRIM(D299))&gt;0</formula>
    </cfRule>
  </conditionalFormatting>
  <conditionalFormatting sqref="C299">
    <cfRule type="notContainsBlanks" dxfId="3726" priority="245">
      <formula>LEN(TRIM(C299))&gt;0</formula>
    </cfRule>
  </conditionalFormatting>
  <conditionalFormatting sqref="I299">
    <cfRule type="notContainsBlanks" dxfId="3725" priority="244">
      <formula>LEN(TRIM(I299))&gt;0</formula>
    </cfRule>
  </conditionalFormatting>
  <conditionalFormatting sqref="G311">
    <cfRule type="notContainsBlanks" dxfId="3724" priority="226">
      <formula>LEN(TRIM(G311))&gt;0</formula>
    </cfRule>
  </conditionalFormatting>
  <conditionalFormatting sqref="F311">
    <cfRule type="notContainsBlanks" dxfId="3723" priority="225">
      <formula>LEN(TRIM(F311))&gt;0</formula>
    </cfRule>
  </conditionalFormatting>
  <conditionalFormatting sqref="E311">
    <cfRule type="notContainsBlanks" dxfId="3722" priority="224">
      <formula>LEN(TRIM(E311))&gt;0</formula>
    </cfRule>
  </conditionalFormatting>
  <conditionalFormatting sqref="D311">
    <cfRule type="notContainsBlanks" dxfId="3721" priority="223">
      <formula>LEN(TRIM(D311))&gt;0</formula>
    </cfRule>
  </conditionalFormatting>
  <conditionalFormatting sqref="C311">
    <cfRule type="notContainsBlanks" dxfId="3720" priority="222">
      <formula>LEN(TRIM(C311))&gt;0</formula>
    </cfRule>
  </conditionalFormatting>
  <conditionalFormatting sqref="I311">
    <cfRule type="notContainsBlanks" dxfId="3719" priority="221">
      <formula>LEN(TRIM(I311))&gt;0</formula>
    </cfRule>
  </conditionalFormatting>
  <conditionalFormatting sqref="K305">
    <cfRule type="expression" dxfId="3718" priority="219">
      <formula>J305="NO CUMPLE"</formula>
    </cfRule>
    <cfRule type="expression" dxfId="3717" priority="220">
      <formula>J305="CUMPLE"</formula>
    </cfRule>
  </conditionalFormatting>
  <conditionalFormatting sqref="M305">
    <cfRule type="expression" dxfId="3716" priority="217">
      <formula>L305="NO CUMPLE"</formula>
    </cfRule>
    <cfRule type="expression" dxfId="3715" priority="218">
      <formula>L305="CUMPLE"</formula>
    </cfRule>
  </conditionalFormatting>
  <conditionalFormatting sqref="P311">
    <cfRule type="expression" dxfId="3714" priority="227">
      <formula>Q311="NO SUBSANABLE"</formula>
    </cfRule>
    <cfRule type="expression" dxfId="3713" priority="236">
      <formula>Q311="REQUERIMIENTOS SUBSANADOS"</formula>
    </cfRule>
    <cfRule type="expression" dxfId="3712" priority="237">
      <formula>Q311="PENDIENTES POR SUBSANAR"</formula>
    </cfRule>
    <cfRule type="expression" dxfId="3711" priority="238">
      <formula>Q311="SIN OBSERVACIÓN"</formula>
    </cfRule>
    <cfRule type="containsBlanks" dxfId="3710" priority="239">
      <formula>LEN(TRIM(P311))=0</formula>
    </cfRule>
  </conditionalFormatting>
  <conditionalFormatting sqref="K312">
    <cfRule type="expression" dxfId="3709" priority="234">
      <formula>J312="NO CUMPLE"</formula>
    </cfRule>
    <cfRule type="expression" dxfId="3708" priority="235">
      <formula>J312="CUMPLE"</formula>
    </cfRule>
  </conditionalFormatting>
  <conditionalFormatting sqref="K313">
    <cfRule type="expression" dxfId="3707" priority="232">
      <formula>J313="NO CUMPLE"</formula>
    </cfRule>
    <cfRule type="expression" dxfId="3706" priority="233">
      <formula>J313="CUMPLE"</formula>
    </cfRule>
  </conditionalFormatting>
  <conditionalFormatting sqref="M312">
    <cfRule type="expression" dxfId="3705" priority="230">
      <formula>L312="NO CUMPLE"</formula>
    </cfRule>
    <cfRule type="expression" dxfId="3704" priority="231">
      <formula>L312="CUMPLE"</formula>
    </cfRule>
  </conditionalFormatting>
  <conditionalFormatting sqref="M313">
    <cfRule type="expression" dxfId="3703" priority="228">
      <formula>L313="NO CUMPLE"</formula>
    </cfRule>
    <cfRule type="expression" dxfId="3702" priority="229">
      <formula>L313="CUMPLE"</formula>
    </cfRule>
  </conditionalFormatting>
  <conditionalFormatting sqref="G305">
    <cfRule type="notContainsBlanks" dxfId="3701" priority="203">
      <formula>LEN(TRIM(G305))&gt;0</formula>
    </cfRule>
  </conditionalFormatting>
  <conditionalFormatting sqref="E305">
    <cfRule type="notContainsBlanks" dxfId="3700" priority="201">
      <formula>LEN(TRIM(E305))&gt;0</formula>
    </cfRule>
  </conditionalFormatting>
  <conditionalFormatting sqref="C305">
    <cfRule type="notContainsBlanks" dxfId="3699" priority="199">
      <formula>LEN(TRIM(C305))&gt;0</formula>
    </cfRule>
  </conditionalFormatting>
  <conditionalFormatting sqref="I305">
    <cfRule type="notContainsBlanks" dxfId="3698" priority="198">
      <formula>LEN(TRIM(I305))&gt;0</formula>
    </cfRule>
  </conditionalFormatting>
  <conditionalFormatting sqref="G302">
    <cfRule type="notContainsBlanks" dxfId="3697" priority="180">
      <formula>LEN(TRIM(G302))&gt;0</formula>
    </cfRule>
  </conditionalFormatting>
  <conditionalFormatting sqref="E302">
    <cfRule type="notContainsBlanks" dxfId="3696" priority="178">
      <formula>LEN(TRIM(E302))&gt;0</formula>
    </cfRule>
  </conditionalFormatting>
  <conditionalFormatting sqref="C302">
    <cfRule type="notContainsBlanks" dxfId="3695" priority="176">
      <formula>LEN(TRIM(C302))&gt;0</formula>
    </cfRule>
  </conditionalFormatting>
  <conditionalFormatting sqref="I302">
    <cfRule type="notContainsBlanks" dxfId="3694" priority="175">
      <formula>LEN(TRIM(I302))&gt;0</formula>
    </cfRule>
  </conditionalFormatting>
  <conditionalFormatting sqref="P305">
    <cfRule type="expression" dxfId="3693" priority="204">
      <formula>Q305="NO SUBSANABLE"</formula>
    </cfRule>
    <cfRule type="expression" dxfId="3692" priority="213">
      <formula>Q305="REQUERIMIENTOS SUBSANADOS"</formula>
    </cfRule>
    <cfRule type="expression" dxfId="3691" priority="214">
      <formula>Q305="PENDIENTES POR SUBSANAR"</formula>
    </cfRule>
    <cfRule type="expression" dxfId="3690" priority="215">
      <formula>Q305="SIN OBSERVACIÓN"</formula>
    </cfRule>
    <cfRule type="containsBlanks" dxfId="3689" priority="216">
      <formula>LEN(TRIM(P305))=0</formula>
    </cfRule>
  </conditionalFormatting>
  <conditionalFormatting sqref="K306">
    <cfRule type="expression" dxfId="3688" priority="211">
      <formula>J306="NO CUMPLE"</formula>
    </cfRule>
    <cfRule type="expression" dxfId="3687" priority="212">
      <formula>J306="CUMPLE"</formula>
    </cfRule>
  </conditionalFormatting>
  <conditionalFormatting sqref="K307">
    <cfRule type="expression" dxfId="3686" priority="209">
      <formula>J307="NO CUMPLE"</formula>
    </cfRule>
    <cfRule type="expression" dxfId="3685" priority="210">
      <formula>J307="CUMPLE"</formula>
    </cfRule>
  </conditionalFormatting>
  <conditionalFormatting sqref="M306">
    <cfRule type="expression" dxfId="3684" priority="207">
      <formula>L306="NO CUMPLE"</formula>
    </cfRule>
    <cfRule type="expression" dxfId="3683" priority="208">
      <formula>L306="CUMPLE"</formula>
    </cfRule>
  </conditionalFormatting>
  <conditionalFormatting sqref="M307">
    <cfRule type="expression" dxfId="3682" priority="205">
      <formula>L307="NO CUMPLE"</formula>
    </cfRule>
    <cfRule type="expression" dxfId="3681" priority="206">
      <formula>L307="CUMPLE"</formula>
    </cfRule>
  </conditionalFormatting>
  <conditionalFormatting sqref="K302">
    <cfRule type="expression" dxfId="3680" priority="196">
      <formula>J302="NO CUMPLE"</formula>
    </cfRule>
    <cfRule type="expression" dxfId="3679" priority="197">
      <formula>J302="CUMPLE"</formula>
    </cfRule>
  </conditionalFormatting>
  <conditionalFormatting sqref="M302">
    <cfRule type="expression" dxfId="3678" priority="194">
      <formula>L302="NO CUMPLE"</formula>
    </cfRule>
    <cfRule type="expression" dxfId="3677" priority="195">
      <formula>L302="CUMPLE"</formula>
    </cfRule>
  </conditionalFormatting>
  <conditionalFormatting sqref="P302">
    <cfRule type="expression" dxfId="3676" priority="181">
      <formula>Q302="NO SUBSANABLE"</formula>
    </cfRule>
    <cfRule type="expression" dxfId="3675" priority="190">
      <formula>Q302="REQUERIMIENTOS SUBSANADOS"</formula>
    </cfRule>
    <cfRule type="expression" dxfId="3674" priority="191">
      <formula>Q302="PENDIENTES POR SUBSANAR"</formula>
    </cfRule>
    <cfRule type="expression" dxfId="3673" priority="192">
      <formula>Q302="SIN OBSERVACIÓN"</formula>
    </cfRule>
    <cfRule type="containsBlanks" dxfId="3672" priority="193">
      <formula>LEN(TRIM(P302))=0</formula>
    </cfRule>
  </conditionalFormatting>
  <conditionalFormatting sqref="K303">
    <cfRule type="expression" dxfId="3671" priority="188">
      <formula>J303="NO CUMPLE"</formula>
    </cfRule>
    <cfRule type="expression" dxfId="3670" priority="189">
      <formula>J303="CUMPLE"</formula>
    </cfRule>
  </conditionalFormatting>
  <conditionalFormatting sqref="K304">
    <cfRule type="expression" dxfId="3669" priority="186">
      <formula>J304="NO CUMPLE"</formula>
    </cfRule>
    <cfRule type="expression" dxfId="3668" priority="187">
      <formula>J304="CUMPLE"</formula>
    </cfRule>
  </conditionalFormatting>
  <conditionalFormatting sqref="M303">
    <cfRule type="expression" dxfId="3667" priority="184">
      <formula>L303="NO CUMPLE"</formula>
    </cfRule>
    <cfRule type="expression" dxfId="3666" priority="185">
      <formula>L303="CUMPLE"</formula>
    </cfRule>
  </conditionalFormatting>
  <conditionalFormatting sqref="M304">
    <cfRule type="expression" dxfId="3665" priority="182">
      <formula>L304="NO CUMPLE"</formula>
    </cfRule>
    <cfRule type="expression" dxfId="3664" priority="183">
      <formula>L304="CUMPLE"</formula>
    </cfRule>
  </conditionalFormatting>
  <conditionalFormatting sqref="K308">
    <cfRule type="expression" dxfId="3663" priority="173">
      <formula>J308="NO CUMPLE"</formula>
    </cfRule>
    <cfRule type="expression" dxfId="3662" priority="174">
      <formula>J308="CUMPLE"</formula>
    </cfRule>
  </conditionalFormatting>
  <conditionalFormatting sqref="M308">
    <cfRule type="expression" dxfId="3661" priority="171">
      <formula>L308="NO CUMPLE"</formula>
    </cfRule>
    <cfRule type="expression" dxfId="3660" priority="172">
      <formula>L308="CUMPLE"</formula>
    </cfRule>
  </conditionalFormatting>
  <conditionalFormatting sqref="G308">
    <cfRule type="notContainsBlanks" dxfId="3659" priority="157">
      <formula>LEN(TRIM(G308))&gt;0</formula>
    </cfRule>
  </conditionalFormatting>
  <conditionalFormatting sqref="F308">
    <cfRule type="notContainsBlanks" dxfId="3658" priority="156">
      <formula>LEN(TRIM(F308))&gt;0</formula>
    </cfRule>
  </conditionalFormatting>
  <conditionalFormatting sqref="E308">
    <cfRule type="notContainsBlanks" dxfId="3657" priority="155">
      <formula>LEN(TRIM(E308))&gt;0</formula>
    </cfRule>
  </conditionalFormatting>
  <conditionalFormatting sqref="D308">
    <cfRule type="notContainsBlanks" dxfId="3656" priority="154">
      <formula>LEN(TRIM(D308))&gt;0</formula>
    </cfRule>
  </conditionalFormatting>
  <conditionalFormatting sqref="C308">
    <cfRule type="notContainsBlanks" dxfId="3655" priority="153">
      <formula>LEN(TRIM(C308))&gt;0</formula>
    </cfRule>
  </conditionalFormatting>
  <conditionalFormatting sqref="I308">
    <cfRule type="notContainsBlanks" dxfId="3654" priority="152">
      <formula>LEN(TRIM(I308))&gt;0</formula>
    </cfRule>
  </conditionalFormatting>
  <conditionalFormatting sqref="P308">
    <cfRule type="expression" dxfId="3653" priority="158">
      <formula>Q308="NO SUBSANABLE"</formula>
    </cfRule>
    <cfRule type="expression" dxfId="3652" priority="167">
      <formula>Q308="REQUERIMIENTOS SUBSANADOS"</formula>
    </cfRule>
    <cfRule type="expression" dxfId="3651" priority="168">
      <formula>Q308="PENDIENTES POR SUBSANAR"</formula>
    </cfRule>
    <cfRule type="expression" dxfId="3650" priority="169">
      <formula>Q308="SIN OBSERVACIÓN"</formula>
    </cfRule>
    <cfRule type="containsBlanks" dxfId="3649" priority="170">
      <formula>LEN(TRIM(P308))=0</formula>
    </cfRule>
  </conditionalFormatting>
  <conditionalFormatting sqref="K309">
    <cfRule type="expression" dxfId="3648" priority="165">
      <formula>J309="NO CUMPLE"</formula>
    </cfRule>
    <cfRule type="expression" dxfId="3647" priority="166">
      <formula>J309="CUMPLE"</formula>
    </cfRule>
  </conditionalFormatting>
  <conditionalFormatting sqref="K310">
    <cfRule type="expression" dxfId="3646" priority="163">
      <formula>J310="NO CUMPLE"</formula>
    </cfRule>
    <cfRule type="expression" dxfId="3645" priority="164">
      <formula>J310="CUMPLE"</formula>
    </cfRule>
  </conditionalFormatting>
  <conditionalFormatting sqref="M309">
    <cfRule type="expression" dxfId="3644" priority="161">
      <formula>L309="NO CUMPLE"</formula>
    </cfRule>
    <cfRule type="expression" dxfId="3643" priority="162">
      <formula>L309="CUMPLE"</formula>
    </cfRule>
  </conditionalFormatting>
  <conditionalFormatting sqref="M310">
    <cfRule type="expression" dxfId="3642" priority="159">
      <formula>L310="NO CUMPLE"</formula>
    </cfRule>
    <cfRule type="expression" dxfId="3641" priority="160">
      <formula>L310="CUMPLE"</formula>
    </cfRule>
  </conditionalFormatting>
  <conditionalFormatting sqref="O308 O311">
    <cfRule type="cellIs" dxfId="3640" priority="148" operator="equal">
      <formula>"PENDIENTE POR DESCRIPCIÓN"</formula>
    </cfRule>
    <cfRule type="cellIs" dxfId="3639" priority="149" operator="equal">
      <formula>"DESCRIPCIÓN INSUFICIENTE"</formula>
    </cfRule>
    <cfRule type="cellIs" dxfId="3638" priority="150" operator="equal">
      <formula>"NO ESTÁ ACORDE A ITEM 5.2.1 (T.R.)"</formula>
    </cfRule>
    <cfRule type="cellIs" dxfId="3637" priority="151" operator="equal">
      <formula>"ACORDE A ITEM 5.2.1 (T.R.)"</formula>
    </cfRule>
  </conditionalFormatting>
  <conditionalFormatting sqref="K321">
    <cfRule type="expression" dxfId="3636" priority="146">
      <formula>J321="NO CUMPLE"</formula>
    </cfRule>
    <cfRule type="expression" dxfId="3635" priority="147">
      <formula>J321="CUMPLE"</formula>
    </cfRule>
  </conditionalFormatting>
  <conditionalFormatting sqref="M321">
    <cfRule type="expression" dxfId="3634" priority="144">
      <formula>L321="NO CUMPLE"</formula>
    </cfRule>
    <cfRule type="expression" dxfId="3633" priority="145">
      <formula>L321="CUMPLE"</formula>
    </cfRule>
  </conditionalFormatting>
  <conditionalFormatting sqref="N321 N333 N324 N327 N330">
    <cfRule type="expression" dxfId="3632" priority="141">
      <formula>N321=" "</formula>
    </cfRule>
    <cfRule type="expression" dxfId="3631" priority="142">
      <formula>N321="NO PRESENTÓ CERTIFICADO"</formula>
    </cfRule>
    <cfRule type="expression" dxfId="3630" priority="143">
      <formula>N321="PRESENTÓ CERTIFICADO"</formula>
    </cfRule>
  </conditionalFormatting>
  <conditionalFormatting sqref="J321:J335">
    <cfRule type="cellIs" dxfId="3629" priority="139" operator="equal">
      <formula>"NO CUMPLE"</formula>
    </cfRule>
    <cfRule type="cellIs" dxfId="3628" priority="140" operator="equal">
      <formula>"CUMPLE"</formula>
    </cfRule>
  </conditionalFormatting>
  <conditionalFormatting sqref="L321:L335">
    <cfRule type="cellIs" dxfId="3627" priority="137" operator="equal">
      <formula>"NO CUMPLE"</formula>
    </cfRule>
    <cfRule type="cellIs" dxfId="3626" priority="138" operator="equal">
      <formula>"CUMPLE"</formula>
    </cfRule>
  </conditionalFormatting>
  <conditionalFormatting sqref="S321 S324 S327 S330 S333">
    <cfRule type="cellIs" dxfId="3625" priority="135" operator="greaterThan">
      <formula>0</formula>
    </cfRule>
    <cfRule type="cellIs" dxfId="3624" priority="136" operator="equal">
      <formula>0</formula>
    </cfRule>
  </conditionalFormatting>
  <conditionalFormatting sqref="P321">
    <cfRule type="expression" dxfId="3623" priority="114">
      <formula>Q321="NO SUBSANABLE"</formula>
    </cfRule>
    <cfRule type="expression" dxfId="3622" priority="124">
      <formula>Q321="REQUERIMIENTOS SUBSANADOS"</formula>
    </cfRule>
    <cfRule type="expression" dxfId="3621" priority="125">
      <formula>Q321="PENDIENTES POR SUBSANAR"</formula>
    </cfRule>
    <cfRule type="expression" dxfId="3620" priority="130">
      <formula>Q321="SIN OBSERVACIÓN"</formula>
    </cfRule>
    <cfRule type="containsBlanks" dxfId="3619" priority="131">
      <formula>LEN(TRIM(P321))=0</formula>
    </cfRule>
  </conditionalFormatting>
  <conditionalFormatting sqref="O321 O324 O327 O330">
    <cfRule type="cellIs" dxfId="3618" priority="123" operator="equal">
      <formula>"PENDIENTE POR DESCRIPCIÓN"</formula>
    </cfRule>
    <cfRule type="cellIs" dxfId="3617" priority="127" operator="equal">
      <formula>"DESCRIPCIÓN INSUFICIENTE"</formula>
    </cfRule>
    <cfRule type="cellIs" dxfId="3616" priority="128" operator="equal">
      <formula>"NO ESTÁ ACORDE A ITEM 5.2.1 (T.R.)"</formula>
    </cfRule>
    <cfRule type="cellIs" dxfId="3615" priority="129" operator="equal">
      <formula>"ACORDE A ITEM 5.2.1 (T.R.)"</formula>
    </cfRule>
  </conditionalFormatting>
  <conditionalFormatting sqref="Q321 Q333 Q324 Q327 Q330">
    <cfRule type="containsBlanks" dxfId="3614" priority="109">
      <formula>LEN(TRIM(Q321))=0</formula>
    </cfRule>
    <cfRule type="cellIs" dxfId="3613" priority="126" operator="equal">
      <formula>"REQUERIMIENTOS SUBSANADOS"</formula>
    </cfRule>
    <cfRule type="containsText" dxfId="3612" priority="132" operator="containsText" text="NO SUBSANABLE">
      <formula>NOT(ISERROR(SEARCH("NO SUBSANABLE",Q321)))</formula>
    </cfRule>
    <cfRule type="containsText" dxfId="3611" priority="133" operator="containsText" text="PENDIENTES POR SUBSANAR">
      <formula>NOT(ISERROR(SEARCH("PENDIENTES POR SUBSANAR",Q321)))</formula>
    </cfRule>
    <cfRule type="containsText" dxfId="3610" priority="134" operator="containsText" text="SIN OBSERVACIÓN">
      <formula>NOT(ISERROR(SEARCH("SIN OBSERVACIÓN",Q321)))</formula>
    </cfRule>
  </conditionalFormatting>
  <conditionalFormatting sqref="K322">
    <cfRule type="expression" dxfId="3609" priority="121">
      <formula>J322="NO CUMPLE"</formula>
    </cfRule>
    <cfRule type="expression" dxfId="3608" priority="122">
      <formula>J322="CUMPLE"</formula>
    </cfRule>
  </conditionalFormatting>
  <conditionalFormatting sqref="K323">
    <cfRule type="expression" dxfId="3607" priority="119">
      <formula>J323="NO CUMPLE"</formula>
    </cfRule>
    <cfRule type="expression" dxfId="3606" priority="120">
      <formula>J323="CUMPLE"</formula>
    </cfRule>
  </conditionalFormatting>
  <conditionalFormatting sqref="M322">
    <cfRule type="expression" dxfId="3605" priority="117">
      <formula>L322="NO CUMPLE"</formula>
    </cfRule>
    <cfRule type="expression" dxfId="3604" priority="118">
      <formula>L322="CUMPLE"</formula>
    </cfRule>
  </conditionalFormatting>
  <conditionalFormatting sqref="M323">
    <cfRule type="expression" dxfId="3603" priority="115">
      <formula>L323="NO CUMPLE"</formula>
    </cfRule>
    <cfRule type="expression" dxfId="3602" priority="116">
      <formula>L323="CUMPLE"</formula>
    </cfRule>
  </conditionalFormatting>
  <conditionalFormatting sqref="R321 R333 R324 R327 R330">
    <cfRule type="containsBlanks" dxfId="3601" priority="108">
      <formula>LEN(TRIM(R321))=0</formula>
    </cfRule>
    <cfRule type="cellIs" dxfId="3600" priority="110" operator="equal">
      <formula>"NO CUMPLEN CON LO SOLICITADO"</formula>
    </cfRule>
    <cfRule type="cellIs" dxfId="3599" priority="111" operator="equal">
      <formula>"CUMPLEN CON LO SOLICITADO"</formula>
    </cfRule>
    <cfRule type="cellIs" dxfId="3598" priority="112" operator="equal">
      <formula>"PENDIENTES"</formula>
    </cfRule>
    <cfRule type="cellIs" dxfId="3597" priority="113" operator="equal">
      <formula>"NINGUNO"</formula>
    </cfRule>
  </conditionalFormatting>
  <conditionalFormatting sqref="K333">
    <cfRule type="expression" dxfId="3596" priority="95">
      <formula>J333="NO CUMPLE"</formula>
    </cfRule>
    <cfRule type="expression" dxfId="3595" priority="96">
      <formula>J333="CUMPLE"</formula>
    </cfRule>
  </conditionalFormatting>
  <conditionalFormatting sqref="M333">
    <cfRule type="expression" dxfId="3594" priority="93">
      <formula>L333="NO CUMPLE"</formula>
    </cfRule>
    <cfRule type="expression" dxfId="3593" priority="94">
      <formula>L333="CUMPLE"</formula>
    </cfRule>
  </conditionalFormatting>
  <conditionalFormatting sqref="T336">
    <cfRule type="cellIs" dxfId="3592" priority="106" operator="equal">
      <formula>"NO CUMPLE"</formula>
    </cfRule>
    <cfRule type="cellIs" dxfId="3591" priority="107" operator="equal">
      <formula>"CUMPLE"</formula>
    </cfRule>
  </conditionalFormatting>
  <conditionalFormatting sqref="B336">
    <cfRule type="cellIs" dxfId="3590" priority="104" operator="equal">
      <formula>"NO CUMPLE CON LA EXPERIENCIA REQUERIDA"</formula>
    </cfRule>
    <cfRule type="cellIs" dxfId="3589" priority="105" operator="equal">
      <formula>"CUMPLE CON LA EXPERIENCIA REQUERIDA"</formula>
    </cfRule>
  </conditionalFormatting>
  <conditionalFormatting sqref="H321 H330 H333 H324 H327">
    <cfRule type="notContainsBlanks" dxfId="3588" priority="103">
      <formula>LEN(TRIM(H321))&gt;0</formula>
    </cfRule>
  </conditionalFormatting>
  <conditionalFormatting sqref="G321">
    <cfRule type="notContainsBlanks" dxfId="3587" priority="102">
      <formula>LEN(TRIM(G321))&gt;0</formula>
    </cfRule>
  </conditionalFormatting>
  <conditionalFormatting sqref="F321">
    <cfRule type="notContainsBlanks" dxfId="3586" priority="101">
      <formula>LEN(TRIM(F321))&gt;0</formula>
    </cfRule>
  </conditionalFormatting>
  <conditionalFormatting sqref="E321">
    <cfRule type="notContainsBlanks" dxfId="3585" priority="100">
      <formula>LEN(TRIM(E321))&gt;0</formula>
    </cfRule>
  </conditionalFormatting>
  <conditionalFormatting sqref="D321">
    <cfRule type="notContainsBlanks" dxfId="3584" priority="99">
      <formula>LEN(TRIM(D321))&gt;0</formula>
    </cfRule>
  </conditionalFormatting>
  <conditionalFormatting sqref="C321">
    <cfRule type="notContainsBlanks" dxfId="3583" priority="98">
      <formula>LEN(TRIM(C321))&gt;0</formula>
    </cfRule>
  </conditionalFormatting>
  <conditionalFormatting sqref="I321">
    <cfRule type="notContainsBlanks" dxfId="3582" priority="97">
      <formula>LEN(TRIM(I321))&gt;0</formula>
    </cfRule>
  </conditionalFormatting>
  <conditionalFormatting sqref="G333">
    <cfRule type="notContainsBlanks" dxfId="3581" priority="79">
      <formula>LEN(TRIM(G333))&gt;0</formula>
    </cfRule>
  </conditionalFormatting>
  <conditionalFormatting sqref="F333">
    <cfRule type="notContainsBlanks" dxfId="3580" priority="78">
      <formula>LEN(TRIM(F333))&gt;0</formula>
    </cfRule>
  </conditionalFormatting>
  <conditionalFormatting sqref="E333">
    <cfRule type="notContainsBlanks" dxfId="3579" priority="77">
      <formula>LEN(TRIM(E333))&gt;0</formula>
    </cfRule>
  </conditionalFormatting>
  <conditionalFormatting sqref="D333">
    <cfRule type="notContainsBlanks" dxfId="3578" priority="76">
      <formula>LEN(TRIM(D333))&gt;0</formula>
    </cfRule>
  </conditionalFormatting>
  <conditionalFormatting sqref="C333">
    <cfRule type="notContainsBlanks" dxfId="3577" priority="75">
      <formula>LEN(TRIM(C333))&gt;0</formula>
    </cfRule>
  </conditionalFormatting>
  <conditionalFormatting sqref="I333">
    <cfRule type="notContainsBlanks" dxfId="3576" priority="74">
      <formula>LEN(TRIM(I333))&gt;0</formula>
    </cfRule>
  </conditionalFormatting>
  <conditionalFormatting sqref="K327">
    <cfRule type="expression" dxfId="3575" priority="72">
      <formula>J327="NO CUMPLE"</formula>
    </cfRule>
    <cfRule type="expression" dxfId="3574" priority="73">
      <formula>J327="CUMPLE"</formula>
    </cfRule>
  </conditionalFormatting>
  <conditionalFormatting sqref="M327">
    <cfRule type="expression" dxfId="3573" priority="70">
      <formula>L327="NO CUMPLE"</formula>
    </cfRule>
    <cfRule type="expression" dxfId="3572" priority="71">
      <formula>L327="CUMPLE"</formula>
    </cfRule>
  </conditionalFormatting>
  <conditionalFormatting sqref="P333">
    <cfRule type="expression" dxfId="3571" priority="80">
      <formula>Q333="NO SUBSANABLE"</formula>
    </cfRule>
    <cfRule type="expression" dxfId="3570" priority="89">
      <formula>Q333="REQUERIMIENTOS SUBSANADOS"</formula>
    </cfRule>
    <cfRule type="expression" dxfId="3569" priority="90">
      <formula>Q333="PENDIENTES POR SUBSANAR"</formula>
    </cfRule>
    <cfRule type="expression" dxfId="3568" priority="91">
      <formula>Q333="SIN OBSERVACIÓN"</formula>
    </cfRule>
    <cfRule type="containsBlanks" dxfId="3567" priority="92">
      <formula>LEN(TRIM(P333))=0</formula>
    </cfRule>
  </conditionalFormatting>
  <conditionalFormatting sqref="K334">
    <cfRule type="expression" dxfId="3566" priority="87">
      <formula>J334="NO CUMPLE"</formula>
    </cfRule>
    <cfRule type="expression" dxfId="3565" priority="88">
      <formula>J334="CUMPLE"</formula>
    </cfRule>
  </conditionalFormatting>
  <conditionalFormatting sqref="K335">
    <cfRule type="expression" dxfId="3564" priority="85">
      <formula>J335="NO CUMPLE"</formula>
    </cfRule>
    <cfRule type="expression" dxfId="3563" priority="86">
      <formula>J335="CUMPLE"</formula>
    </cfRule>
  </conditionalFormatting>
  <conditionalFormatting sqref="M334">
    <cfRule type="expression" dxfId="3562" priority="83">
      <formula>L334="NO CUMPLE"</formula>
    </cfRule>
    <cfRule type="expression" dxfId="3561" priority="84">
      <formula>L334="CUMPLE"</formula>
    </cfRule>
  </conditionalFormatting>
  <conditionalFormatting sqref="M335">
    <cfRule type="expression" dxfId="3560" priority="81">
      <formula>L335="NO CUMPLE"</formula>
    </cfRule>
    <cfRule type="expression" dxfId="3559" priority="82">
      <formula>L335="CUMPLE"</formula>
    </cfRule>
  </conditionalFormatting>
  <conditionalFormatting sqref="G327">
    <cfRule type="notContainsBlanks" dxfId="3558" priority="56">
      <formula>LEN(TRIM(G327))&gt;0</formula>
    </cfRule>
  </conditionalFormatting>
  <conditionalFormatting sqref="F327">
    <cfRule type="notContainsBlanks" dxfId="3557" priority="55">
      <formula>LEN(TRIM(F327))&gt;0</formula>
    </cfRule>
  </conditionalFormatting>
  <conditionalFormatting sqref="E327">
    <cfRule type="notContainsBlanks" dxfId="3556" priority="54">
      <formula>LEN(TRIM(E327))&gt;0</formula>
    </cfRule>
  </conditionalFormatting>
  <conditionalFormatting sqref="D327">
    <cfRule type="notContainsBlanks" dxfId="3555" priority="53">
      <formula>LEN(TRIM(D327))&gt;0</formula>
    </cfRule>
  </conditionalFormatting>
  <conditionalFormatting sqref="C327">
    <cfRule type="notContainsBlanks" dxfId="3554" priority="52">
      <formula>LEN(TRIM(C327))&gt;0</formula>
    </cfRule>
  </conditionalFormatting>
  <conditionalFormatting sqref="I327">
    <cfRule type="notContainsBlanks" dxfId="3553" priority="51">
      <formula>LEN(TRIM(I327))&gt;0</formula>
    </cfRule>
  </conditionalFormatting>
  <conditionalFormatting sqref="G324">
    <cfRule type="notContainsBlanks" dxfId="3552" priority="33">
      <formula>LEN(TRIM(G324))&gt;0</formula>
    </cfRule>
  </conditionalFormatting>
  <conditionalFormatting sqref="F324">
    <cfRule type="notContainsBlanks" dxfId="3551" priority="32">
      <formula>LEN(TRIM(F324))&gt;0</formula>
    </cfRule>
  </conditionalFormatting>
  <conditionalFormatting sqref="E324">
    <cfRule type="notContainsBlanks" dxfId="3550" priority="31">
      <formula>LEN(TRIM(E324))&gt;0</formula>
    </cfRule>
  </conditionalFormatting>
  <conditionalFormatting sqref="D324">
    <cfRule type="notContainsBlanks" dxfId="3549" priority="30">
      <formula>LEN(TRIM(D324))&gt;0</formula>
    </cfRule>
  </conditionalFormatting>
  <conditionalFormatting sqref="C324">
    <cfRule type="notContainsBlanks" dxfId="3548" priority="29">
      <formula>LEN(TRIM(C324))&gt;0</formula>
    </cfRule>
  </conditionalFormatting>
  <conditionalFormatting sqref="I324">
    <cfRule type="notContainsBlanks" dxfId="3547" priority="28">
      <formula>LEN(TRIM(I324))&gt;0</formula>
    </cfRule>
  </conditionalFormatting>
  <conditionalFormatting sqref="P327">
    <cfRule type="expression" dxfId="3546" priority="57">
      <formula>Q327="NO SUBSANABLE"</formula>
    </cfRule>
    <cfRule type="expression" dxfId="3545" priority="66">
      <formula>Q327="REQUERIMIENTOS SUBSANADOS"</formula>
    </cfRule>
    <cfRule type="expression" dxfId="3544" priority="67">
      <formula>Q327="PENDIENTES POR SUBSANAR"</formula>
    </cfRule>
    <cfRule type="expression" dxfId="3543" priority="68">
      <formula>Q327="SIN OBSERVACIÓN"</formula>
    </cfRule>
    <cfRule type="containsBlanks" dxfId="3542" priority="69">
      <formula>LEN(TRIM(P327))=0</formula>
    </cfRule>
  </conditionalFormatting>
  <conditionalFormatting sqref="K328">
    <cfRule type="expression" dxfId="3541" priority="64">
      <formula>J328="NO CUMPLE"</formula>
    </cfRule>
    <cfRule type="expression" dxfId="3540" priority="65">
      <formula>J328="CUMPLE"</formula>
    </cfRule>
  </conditionalFormatting>
  <conditionalFormatting sqref="K329">
    <cfRule type="expression" dxfId="3539" priority="62">
      <formula>J329="NO CUMPLE"</formula>
    </cfRule>
    <cfRule type="expression" dxfId="3538" priority="63">
      <formula>J329="CUMPLE"</formula>
    </cfRule>
  </conditionalFormatting>
  <conditionalFormatting sqref="M328">
    <cfRule type="expression" dxfId="3537" priority="60">
      <formula>L328="NO CUMPLE"</formula>
    </cfRule>
    <cfRule type="expression" dxfId="3536" priority="61">
      <formula>L328="CUMPLE"</formula>
    </cfRule>
  </conditionalFormatting>
  <conditionalFormatting sqref="M329">
    <cfRule type="expression" dxfId="3535" priority="58">
      <formula>L329="NO CUMPLE"</formula>
    </cfRule>
    <cfRule type="expression" dxfId="3534" priority="59">
      <formula>L329="CUMPLE"</formula>
    </cfRule>
  </conditionalFormatting>
  <conditionalFormatting sqref="K324">
    <cfRule type="expression" dxfId="3533" priority="49">
      <formula>J324="NO CUMPLE"</formula>
    </cfRule>
    <cfRule type="expression" dxfId="3532" priority="50">
      <formula>J324="CUMPLE"</formula>
    </cfRule>
  </conditionalFormatting>
  <conditionalFormatting sqref="M324">
    <cfRule type="expression" dxfId="3531" priority="47">
      <formula>L324="NO CUMPLE"</formula>
    </cfRule>
    <cfRule type="expression" dxfId="3530" priority="48">
      <formula>L324="CUMPLE"</formula>
    </cfRule>
  </conditionalFormatting>
  <conditionalFormatting sqref="P324">
    <cfRule type="expression" dxfId="3529" priority="34">
      <formula>Q324="NO SUBSANABLE"</formula>
    </cfRule>
    <cfRule type="expression" dxfId="3528" priority="43">
      <formula>Q324="REQUERIMIENTOS SUBSANADOS"</formula>
    </cfRule>
    <cfRule type="expression" dxfId="3527" priority="44">
      <formula>Q324="PENDIENTES POR SUBSANAR"</formula>
    </cfRule>
    <cfRule type="expression" dxfId="3526" priority="45">
      <formula>Q324="SIN OBSERVACIÓN"</formula>
    </cfRule>
    <cfRule type="containsBlanks" dxfId="3525" priority="46">
      <formula>LEN(TRIM(P324))=0</formula>
    </cfRule>
  </conditionalFormatting>
  <conditionalFormatting sqref="K325">
    <cfRule type="expression" dxfId="3524" priority="41">
      <formula>J325="NO CUMPLE"</formula>
    </cfRule>
    <cfRule type="expression" dxfId="3523" priority="42">
      <formula>J325="CUMPLE"</formula>
    </cfRule>
  </conditionalFormatting>
  <conditionalFormatting sqref="K326">
    <cfRule type="expression" dxfId="3522" priority="39">
      <formula>J326="NO CUMPLE"</formula>
    </cfRule>
    <cfRule type="expression" dxfId="3521" priority="40">
      <formula>J326="CUMPLE"</formula>
    </cfRule>
  </conditionalFormatting>
  <conditionalFormatting sqref="M325">
    <cfRule type="expression" dxfId="3520" priority="37">
      <formula>L325="NO CUMPLE"</formula>
    </cfRule>
    <cfRule type="expression" dxfId="3519" priority="38">
      <formula>L325="CUMPLE"</formula>
    </cfRule>
  </conditionalFormatting>
  <conditionalFormatting sqref="M326">
    <cfRule type="expression" dxfId="3518" priority="35">
      <formula>L326="NO CUMPLE"</formula>
    </cfRule>
    <cfRule type="expression" dxfId="3517" priority="36">
      <formula>L326="CUMPLE"</formula>
    </cfRule>
  </conditionalFormatting>
  <conditionalFormatting sqref="K330">
    <cfRule type="expression" dxfId="3516" priority="26">
      <formula>J330="NO CUMPLE"</formula>
    </cfRule>
    <cfRule type="expression" dxfId="3515" priority="27">
      <formula>J330="CUMPLE"</formula>
    </cfRule>
  </conditionalFormatting>
  <conditionalFormatting sqref="M330">
    <cfRule type="expression" dxfId="3514" priority="24">
      <formula>L330="NO CUMPLE"</formula>
    </cfRule>
    <cfRule type="expression" dxfId="3513" priority="25">
      <formula>L330="CUMPLE"</formula>
    </cfRule>
  </conditionalFormatting>
  <conditionalFormatting sqref="G330">
    <cfRule type="notContainsBlanks" dxfId="3512" priority="10">
      <formula>LEN(TRIM(G330))&gt;0</formula>
    </cfRule>
  </conditionalFormatting>
  <conditionalFormatting sqref="F330">
    <cfRule type="notContainsBlanks" dxfId="3511" priority="9">
      <formula>LEN(TRIM(F330))&gt;0</formula>
    </cfRule>
  </conditionalFormatting>
  <conditionalFormatting sqref="E330">
    <cfRule type="notContainsBlanks" dxfId="3510" priority="8">
      <formula>LEN(TRIM(E330))&gt;0</formula>
    </cfRule>
  </conditionalFormatting>
  <conditionalFormatting sqref="D330">
    <cfRule type="notContainsBlanks" dxfId="3509" priority="7">
      <formula>LEN(TRIM(D330))&gt;0</formula>
    </cfRule>
  </conditionalFormatting>
  <conditionalFormatting sqref="C330">
    <cfRule type="notContainsBlanks" dxfId="3508" priority="6">
      <formula>LEN(TRIM(C330))&gt;0</formula>
    </cfRule>
  </conditionalFormatting>
  <conditionalFormatting sqref="I330">
    <cfRule type="notContainsBlanks" dxfId="3507" priority="5">
      <formula>LEN(TRIM(I330))&gt;0</formula>
    </cfRule>
  </conditionalFormatting>
  <conditionalFormatting sqref="P330">
    <cfRule type="expression" dxfId="3506" priority="11">
      <formula>Q330="NO SUBSANABLE"</formula>
    </cfRule>
    <cfRule type="expression" dxfId="3505" priority="20">
      <formula>Q330="REQUERIMIENTOS SUBSANADOS"</formula>
    </cfRule>
    <cfRule type="expression" dxfId="3504" priority="21">
      <formula>Q330="PENDIENTES POR SUBSANAR"</formula>
    </cfRule>
    <cfRule type="expression" dxfId="3503" priority="22">
      <formula>Q330="SIN OBSERVACIÓN"</formula>
    </cfRule>
    <cfRule type="containsBlanks" dxfId="3502" priority="23">
      <formula>LEN(TRIM(P330))=0</formula>
    </cfRule>
  </conditionalFormatting>
  <conditionalFormatting sqref="K331">
    <cfRule type="expression" dxfId="3501" priority="18">
      <formula>J331="NO CUMPLE"</formula>
    </cfRule>
    <cfRule type="expression" dxfId="3500" priority="19">
      <formula>J331="CUMPLE"</formula>
    </cfRule>
  </conditionalFormatting>
  <conditionalFormatting sqref="K332">
    <cfRule type="expression" dxfId="3499" priority="16">
      <formula>J332="NO CUMPLE"</formula>
    </cfRule>
    <cfRule type="expression" dxfId="3498" priority="17">
      <formula>J332="CUMPLE"</formula>
    </cfRule>
  </conditionalFormatting>
  <conditionalFormatting sqref="M331">
    <cfRule type="expression" dxfId="3497" priority="14">
      <formula>L331="NO CUMPLE"</formula>
    </cfRule>
    <cfRule type="expression" dxfId="3496" priority="15">
      <formula>L331="CUMPLE"</formula>
    </cfRule>
  </conditionalFormatting>
  <conditionalFormatting sqref="M332">
    <cfRule type="expression" dxfId="3495" priority="12">
      <formula>L332="NO CUMPLE"</formula>
    </cfRule>
    <cfRule type="expression" dxfId="3494" priority="13">
      <formula>L332="CUMPLE"</formula>
    </cfRule>
  </conditionalFormatting>
  <conditionalFormatting sqref="O333">
    <cfRule type="cellIs" dxfId="3493" priority="1" operator="equal">
      <formula>"PENDIENTE POR DESCRIPCIÓN"</formula>
    </cfRule>
    <cfRule type="cellIs" dxfId="3492" priority="2" operator="equal">
      <formula>"DESCRIPCIÓN INSUFICIENTE"</formula>
    </cfRule>
    <cfRule type="cellIs" dxfId="3491" priority="3" operator="equal">
      <formula>"NO ESTÁ ACORDE A ITEM 5.2.1 (T.R.)"</formula>
    </cfRule>
    <cfRule type="cellIs" dxfId="3490" priority="4" operator="equal">
      <formula>"ACORDE A ITEM 5.2.1 (T.R.)"</formula>
    </cfRule>
  </conditionalFormatting>
  <dataValidations count="7">
    <dataValidation type="list" allowBlank="1" showInputMessage="1" showErrorMessage="1" sqref="R13 R16 R19 R22 R25 R299 R302 R305 R308 R311 R277 R280 R283 R286 R289 R35 R38 R41 R44 R47 R57 R60 R63 R66 R69 R79 R82 R85 R88 R91 R101 R104 R107 R110 R113 R123 R126 R129 R132 R135 R145 R148 R151 R154 R157 R167 R170 R173 R176 R179 R189 R192 R195 R198 R201 R211 R214 R217 R220 R223 R233 R236 R239 R242 R245 R255 R258 R261 R264 R267 R321 R324 R327 R330 R333">
      <formula1>"NINGUNO, PENDIENTES, CUMPLEN CON LO SOLICITADO, NO CUMPLEN CON LO SOLICITADO"</formula1>
    </dataValidation>
    <dataValidation type="list" allowBlank="1" showInputMessage="1" showErrorMessage="1" sqref="Q13 Q16 Q19 Q22 Q25 Q299 Q302 Q305 Q308 Q311 Q277 Q280 Q283 Q286 Q289 Q35 Q38 Q41 Q44 Q47 Q57 Q60 Q63 Q66 Q69 Q79 Q82 Q85 Q88 Q91 Q101 Q104 Q107 Q110 Q113 Q123 Q126 Q129 Q132 Q135 Q145 Q148 Q151 Q154 Q157 Q167 Q170 Q173 Q176 Q179 Q189 Q192 Q195 Q198 Q201 Q211 Q214 Q217 Q220 Q223 Q233 Q236 Q239 Q242 Q245 Q255 Q258 Q261 Q264 Q267 Q321 Q324 Q327 Q330 Q333">
      <formula1>"SIN OBSERVACIÓN, PENDIENTES POR SUBSANAR, REQUERIMIENTOS SUBSANADOS, NO SUBSANABLE"</formula1>
    </dataValidation>
    <dataValidation type="list" allowBlank="1" showInputMessage="1" showErrorMessage="1" sqref="N13 N16 N19 N22 N25 N299 N302 N305 N308 N311 N277 N280 N283 N286 N289 N35 N38 N41 N44 N47 N57 N60 N63 N66 N69 N79 N82 N85 N88 N91 N101 N104 N107 N110 N113 N123 N126 N129 N132 N135 N145 N148 N151 N154 N157 N167 N170 N173 N176 N179 N189 N192 N195 N198 N201 N211 N214 N217 N220 N223 N233 N236 N239 N242 N245 N255 N258 N261 N264 N267 N321 N324 N327 N330 N333">
      <formula1>"PRESENTÓ CERTIFICADO,NO PRESENTÓ CERTIFICADO"</formula1>
    </dataValidation>
    <dataValidation type="list" allowBlank="1" showInputMessage="1" showErrorMessage="1" sqref="H13 H16 H19 H22 H25 H299 H302 H305 H308 H311 H277 H280 H283 H286 H289 H35 H38 H41 H44 H47 H57 H60 H63 H66 H69 H79 H82 H85 H88 H91 H101 H104 H107 H110 H113 H123 H126 H129 H132 H135 H145 H148 H151 H154 H157 H167 H170 H173 H176 H179 H189 H192 H195 H198 H201 H211 H214 H217 H220 H223 H233 H236 H239 H242 H245 H255 H258 H261 H264 H267 H321 H324 H327 H330 H333">
      <formula1>"I,C,UT"</formula1>
    </dataValidation>
    <dataValidation type="list" allowBlank="1" showInputMessage="1" showErrorMessage="1" sqref="J13:J27 L13:L27 J299:J313 L299:L313 J277:J291 L277:L291 J35:J49 L35:L49 J57:J71 L57:L71 J79:J93 L79:L93 J101:J115 L101:L115 J123:J137 L123:L137 J145:J159 L145:L159 J167:J181 L167:L181 J189:J203 L189:L203 J211:J225 L211:L225 J233:J247 L233:L247 J255:J269 L255:L269 J321:J335 L321:L335">
      <formula1>",CUMPLE,NO CUMPLE"</formula1>
    </dataValidation>
    <dataValidation type="list" allowBlank="1" showInputMessage="1" showErrorMessage="1" sqref="B10 B296 B274 B32 B54 B76 B98 B120 B142 B164 B186 B208 B230 B252 B318">
      <formula1>"1,2,3,4,5,6,7,8,9,10,11,12,13,14,15"</formula1>
    </dataValidation>
    <dataValidation type="list" allowBlank="1" showInputMessage="1" showErrorMessage="1" sqref="O13 O16 O19 O22 O25 O299 O302 O305 O308 O311 O277 O280 O283 O286 O289 O35 O38 O41 O44 O47 O57 O60 O63 O66 O69 O79 O82 O85 O88 O91 O101 O104 O107 O110 O113 O123 O126 O129 O132 O135 O145 O148 O151 O154 O157 O167 O170 O173 O176 O179 O189 O192 O195 O198 O201 O211 O214 O217 O220 O223 O233 O236 O239 O242 O245 O255 O258 O261 O264 O267 O321 O324 O327 O330 O333">
      <formula1>"ACORDE A ITEM 5.2.1 (T.R.),NO ESTÁ ACORDE A ITEM 5.2.1 (T.R.),DESCRIPCIÓN INSUFICIENTE,PENDIENTE POR DESCRIPCIÓN"</formula1>
    </dataValidation>
  </dataValidations>
  <pageMargins left="0.7" right="0.7" top="0.75" bottom="0.75" header="0.3" footer="0.3"/>
  <pageSetup paperSize="9" orientation="portrait" horizont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S20"/>
  <sheetViews>
    <sheetView topLeftCell="B1" workbookViewId="0">
      <selection activeCell="H23" sqref="H23"/>
    </sheetView>
  </sheetViews>
  <sheetFormatPr baseColWidth="10" defaultColWidth="11.42578125" defaultRowHeight="15"/>
  <cols>
    <col min="1" max="1" width="8.140625" style="126" customWidth="1"/>
    <col min="2" max="2" width="40.5703125" style="126" customWidth="1"/>
    <col min="3" max="3" width="19.5703125" style="173" bestFit="1" customWidth="1"/>
    <col min="4" max="4" width="21" style="173" bestFit="1" customWidth="1"/>
    <col min="5" max="5" width="9.7109375" style="173" customWidth="1"/>
    <col min="6" max="6" width="16.140625" style="173" bestFit="1" customWidth="1"/>
    <col min="7" max="7" width="17.28515625" style="126" bestFit="1" customWidth="1"/>
    <col min="8" max="8" width="19" style="126" bestFit="1" customWidth="1"/>
    <col min="9" max="9" width="7.7109375" style="173" bestFit="1" customWidth="1"/>
    <col min="10" max="10" width="14.28515625" style="173" customWidth="1"/>
    <col min="11" max="12" width="17.85546875" style="173" customWidth="1"/>
    <col min="13" max="13" width="17" style="173" customWidth="1"/>
    <col min="14" max="14" width="15.5703125" style="173" customWidth="1"/>
    <col min="15" max="15" width="16" style="126" customWidth="1"/>
    <col min="16" max="16" width="11.42578125" style="126"/>
    <col min="17" max="17" width="11.42578125" style="153"/>
    <col min="18" max="18" width="35.42578125" style="126" customWidth="1"/>
    <col min="19" max="19" width="14.85546875" style="154" customWidth="1"/>
    <col min="20" max="16384" width="11.42578125" style="126"/>
  </cols>
  <sheetData>
    <row r="1" spans="1:19" ht="24" customHeight="1">
      <c r="A1" s="830" t="s">
        <v>51</v>
      </c>
      <c r="B1" s="831"/>
      <c r="C1" s="831"/>
      <c r="D1" s="831"/>
      <c r="E1" s="831"/>
      <c r="F1" s="831"/>
      <c r="G1" s="831"/>
      <c r="H1" s="831"/>
      <c r="I1" s="831"/>
      <c r="J1" s="831"/>
      <c r="K1" s="831"/>
      <c r="L1" s="831"/>
      <c r="M1" s="831"/>
      <c r="N1" s="831"/>
    </row>
    <row r="2" spans="1:19" s="156" customFormat="1" ht="15.75" customHeight="1">
      <c r="A2" s="155"/>
      <c r="B2" s="155"/>
      <c r="C2" s="155"/>
      <c r="D2" s="155"/>
      <c r="E2" s="155"/>
      <c r="F2" s="155"/>
      <c r="G2" s="155"/>
      <c r="H2" s="155"/>
      <c r="I2" s="155"/>
      <c r="J2" s="155"/>
      <c r="K2" s="155"/>
      <c r="L2" s="155"/>
      <c r="M2" s="155"/>
      <c r="N2" s="155"/>
      <c r="Q2" s="157"/>
      <c r="S2" s="158"/>
    </row>
    <row r="3" spans="1:19" ht="15.75" customHeight="1">
      <c r="A3" s="832" t="s">
        <v>27</v>
      </c>
      <c r="B3" s="832" t="s">
        <v>13</v>
      </c>
      <c r="C3" s="833" t="s">
        <v>7</v>
      </c>
      <c r="D3" s="833"/>
      <c r="E3" s="833"/>
      <c r="F3" s="833"/>
      <c r="G3" s="834" t="s">
        <v>8</v>
      </c>
      <c r="H3" s="834"/>
      <c r="I3" s="834"/>
      <c r="J3" s="834"/>
      <c r="K3" s="835" t="s">
        <v>12</v>
      </c>
      <c r="L3" s="835"/>
      <c r="M3" s="835"/>
      <c r="N3" s="835"/>
    </row>
    <row r="4" spans="1:19" ht="35.25" customHeight="1">
      <c r="A4" s="832"/>
      <c r="B4" s="832"/>
      <c r="C4" s="159" t="s">
        <v>11</v>
      </c>
      <c r="D4" s="836" t="s">
        <v>97</v>
      </c>
      <c r="E4" s="837"/>
      <c r="F4" s="3">
        <v>2</v>
      </c>
      <c r="G4" s="160" t="s">
        <v>44</v>
      </c>
      <c r="H4" s="838" t="s">
        <v>99</v>
      </c>
      <c r="I4" s="839"/>
      <c r="J4" s="4">
        <v>0.6</v>
      </c>
      <c r="K4" s="161" t="s">
        <v>57</v>
      </c>
      <c r="L4" s="840" t="s">
        <v>100</v>
      </c>
      <c r="M4" s="841"/>
      <c r="N4" s="5">
        <v>2</v>
      </c>
      <c r="O4" s="162"/>
    </row>
    <row r="5" spans="1:19" s="129" customFormat="1" ht="27.75" customHeight="1">
      <c r="A5" s="832"/>
      <c r="B5" s="832"/>
      <c r="C5" s="159" t="s">
        <v>5</v>
      </c>
      <c r="D5" s="159" t="s">
        <v>6</v>
      </c>
      <c r="E5" s="159" t="s">
        <v>2</v>
      </c>
      <c r="F5" s="159" t="s">
        <v>98</v>
      </c>
      <c r="G5" s="160" t="s">
        <v>9</v>
      </c>
      <c r="H5" s="160" t="s">
        <v>10</v>
      </c>
      <c r="I5" s="160" t="s">
        <v>2</v>
      </c>
      <c r="J5" s="160" t="s">
        <v>98</v>
      </c>
      <c r="K5" s="163" t="s">
        <v>5</v>
      </c>
      <c r="L5" s="163" t="s">
        <v>6</v>
      </c>
      <c r="M5" s="163" t="s">
        <v>2</v>
      </c>
      <c r="N5" s="163" t="s">
        <v>98</v>
      </c>
      <c r="Q5" s="829" t="s">
        <v>528</v>
      </c>
      <c r="R5" s="829"/>
      <c r="S5" s="164" t="s">
        <v>526</v>
      </c>
    </row>
    <row r="6" spans="1:19" s="129" customFormat="1" ht="25.5" customHeight="1">
      <c r="A6" s="165">
        <f>IF('1_ENTREGA'!A7="","",'1_ENTREGA'!A7)</f>
        <v>1</v>
      </c>
      <c r="B6" s="166" t="str">
        <f>IF(A6="","",VLOOKUP(A6,'1_ENTREGA'!$A$7:$B$21,2,FALSE))</f>
        <v>ENECON S.A.S.</v>
      </c>
      <c r="C6" s="2">
        <v>42121896858</v>
      </c>
      <c r="D6" s="2">
        <v>18441076401</v>
      </c>
      <c r="E6" s="162">
        <f>IF(B6="","",IF(D6="","",C6/D6))</f>
        <v>2.284134393354385</v>
      </c>
      <c r="F6" s="167" t="str">
        <f>IF(B6="","",IF(E6="","NO CUMPLE",IF(E6&gt;$F$4,"CUMPLE","NO CUMPLE")))</f>
        <v>CUMPLE</v>
      </c>
      <c r="G6" s="707">
        <v>32288084467</v>
      </c>
      <c r="H6" s="707">
        <v>54676129840</v>
      </c>
      <c r="I6" s="168">
        <f>IF(B6="","",IF(H6="","",G6/H6))</f>
        <v>0.5905334660936199</v>
      </c>
      <c r="J6" s="167" t="str">
        <f t="shared" ref="J6:J20" si="0">IF(B6="","",IF(I6&lt;=$J$4,"CUMPLE","NO CUMPLE"))</f>
        <v>CUMPLE</v>
      </c>
      <c r="K6" s="162">
        <f>IF(B6="","",C6)</f>
        <v>42121896858</v>
      </c>
      <c r="L6" s="162">
        <f>IF(B6="","",D6)</f>
        <v>18441076401</v>
      </c>
      <c r="M6" s="162">
        <f>IF(B6="","",IF(K6="","",K6-L6))</f>
        <v>23680820457</v>
      </c>
      <c r="N6" s="167" t="str">
        <f>IF(B6="","",IF(M6="","NO CUMPLE",IF(M6&gt;=$N$4*'5.2.1 EXPERIENCIA GRAL'!$I$6,"CUMPLE","NO CUMPLE")))</f>
        <v>CUMPLE</v>
      </c>
      <c r="Q6" s="169">
        <v>1</v>
      </c>
      <c r="R6" s="170" t="str">
        <f t="shared" ref="R6:R20" si="1">VLOOKUP(Q6,OFERENTES,2,FALSE)</f>
        <v>ENECON S.A.S.</v>
      </c>
      <c r="S6" s="171" t="str">
        <f>IF(OR(F6="NO CUMPLE",J6="NO CUMPLE",N6="NO CUMPLE"),"NH","H")</f>
        <v>H</v>
      </c>
    </row>
    <row r="7" spans="1:19" s="129" customFormat="1" ht="25.5" customHeight="1">
      <c r="A7" s="165">
        <f>IF('1_ENTREGA'!A8="","",'1_ENTREGA'!A8)</f>
        <v>2</v>
      </c>
      <c r="B7" s="166" t="str">
        <f>IF(A7="","",VLOOKUP(A7,'1_ENTREGA'!$A$7:$B$21,2,FALSE))</f>
        <v>KA S.A.</v>
      </c>
      <c r="C7" s="2">
        <v>2475659636</v>
      </c>
      <c r="D7" s="2">
        <v>136082448</v>
      </c>
      <c r="E7" s="162">
        <f t="shared" ref="E7:E20" si="2">IF(B7="","",IF(D7="","",C7/D7))</f>
        <v>18.192350831313675</v>
      </c>
      <c r="F7" s="167" t="str">
        <f t="shared" ref="F7:F20" si="3">IF(B7="","",IF(E7="","NO CUMPLE",IF(E7&gt;$F$4,"CUMPLE","NO CUMPLE")))</f>
        <v>CUMPLE</v>
      </c>
      <c r="G7" s="707">
        <v>1152367346</v>
      </c>
      <c r="H7" s="707">
        <v>2674179668</v>
      </c>
      <c r="I7" s="168">
        <f t="shared" ref="I7:I20" si="4">IF(B7="","",IF(H7="","",G7/H7))</f>
        <v>0.43092368092898087</v>
      </c>
      <c r="J7" s="167" t="str">
        <f t="shared" si="0"/>
        <v>CUMPLE</v>
      </c>
      <c r="K7" s="162">
        <f t="shared" ref="K7:K14" si="5">IF(B7="","",C7)</f>
        <v>2475659636</v>
      </c>
      <c r="L7" s="162">
        <f t="shared" ref="L7:L14" si="6">IF(B7="","",D7)</f>
        <v>136082448</v>
      </c>
      <c r="M7" s="162">
        <f t="shared" ref="M7:M20" si="7">IF(B7="","",IF(K7="","",K7-L7))</f>
        <v>2339577188</v>
      </c>
      <c r="N7" s="167" t="str">
        <f>IF(B7="","",IF(M7="","NO CUMPLE",IF(M7&gt;=$N$4*'5.2.1 EXPERIENCIA GRAL'!$I$6,"CUMPLE","NO CUMPLE")))</f>
        <v>CUMPLE</v>
      </c>
      <c r="Q7" s="169">
        <v>2</v>
      </c>
      <c r="R7" s="170" t="str">
        <f t="shared" si="1"/>
        <v>KA S.A.</v>
      </c>
      <c r="S7" s="171" t="str">
        <f t="shared" ref="S7:S20" si="8">IF(OR(F7="NO CUMPLE",J7="NO CUMPLE",N7="NO CUMPLE"),"NH","H")</f>
        <v>H</v>
      </c>
    </row>
    <row r="8" spans="1:19" s="129" customFormat="1" ht="25.5" customHeight="1">
      <c r="A8" s="165">
        <f>IF('1_ENTREGA'!A9="","",'1_ENTREGA'!A9)</f>
        <v>3</v>
      </c>
      <c r="B8" s="166" t="str">
        <f>IF(A8="","",VLOOKUP(A8,'1_ENTREGA'!$A$7:$B$21,2,FALSE))</f>
        <v>GRAN CONSTRUCTORA S.A.S.</v>
      </c>
      <c r="C8" s="2">
        <v>660072638</v>
      </c>
      <c r="D8" s="2">
        <v>120838766</v>
      </c>
      <c r="E8" s="162">
        <f t="shared" si="2"/>
        <v>5.4624245169799233</v>
      </c>
      <c r="F8" s="167" t="str">
        <f t="shared" si="3"/>
        <v>CUMPLE</v>
      </c>
      <c r="G8" s="707">
        <v>175661636</v>
      </c>
      <c r="H8" s="707">
        <v>707821426</v>
      </c>
      <c r="I8" s="168">
        <f t="shared" si="4"/>
        <v>0.24817225015734407</v>
      </c>
      <c r="J8" s="167" t="str">
        <f t="shared" si="0"/>
        <v>CUMPLE</v>
      </c>
      <c r="K8" s="162">
        <f t="shared" si="5"/>
        <v>660072638</v>
      </c>
      <c r="L8" s="162">
        <f t="shared" si="6"/>
        <v>120838766</v>
      </c>
      <c r="M8" s="162">
        <f t="shared" si="7"/>
        <v>539233872</v>
      </c>
      <c r="N8" s="167" t="str">
        <f>IF(B8="","",IF(M8="","NO CUMPLE",IF(M8&gt;=$N$4*'5.2.1 EXPERIENCIA GRAL'!$I$6,"CUMPLE","NO CUMPLE")))</f>
        <v>CUMPLE</v>
      </c>
      <c r="Q8" s="169">
        <v>3</v>
      </c>
      <c r="R8" s="170" t="str">
        <f t="shared" si="1"/>
        <v>GRAN CONSTRUCTORA S.A.S.</v>
      </c>
      <c r="S8" s="171" t="str">
        <f t="shared" si="8"/>
        <v>H</v>
      </c>
    </row>
    <row r="9" spans="1:19" s="129" customFormat="1" ht="25.5" customHeight="1">
      <c r="A9" s="165">
        <f>IF('1_ENTREGA'!A10="","",'1_ENTREGA'!A10)</f>
        <v>4</v>
      </c>
      <c r="B9" s="166" t="str">
        <f>IF(A9="","",VLOOKUP(A9,'1_ENTREGA'!$A$7:$B$21,2,FALSE))</f>
        <v>LUIS CARLOS PARRA VELASQUEZ</v>
      </c>
      <c r="C9" s="2">
        <v>1383947540</v>
      </c>
      <c r="D9" s="2">
        <v>60394939</v>
      </c>
      <c r="E9" s="162">
        <f t="shared" si="2"/>
        <v>22.914958817989699</v>
      </c>
      <c r="F9" s="167" t="str">
        <f t="shared" si="3"/>
        <v>CUMPLE</v>
      </c>
      <c r="G9" s="707">
        <v>868603943</v>
      </c>
      <c r="H9" s="707">
        <v>1584747741</v>
      </c>
      <c r="I9" s="168">
        <f t="shared" si="4"/>
        <v>0.54810233864217262</v>
      </c>
      <c r="J9" s="167" t="str">
        <f t="shared" si="0"/>
        <v>CUMPLE</v>
      </c>
      <c r="K9" s="162">
        <f t="shared" si="5"/>
        <v>1383947540</v>
      </c>
      <c r="L9" s="162">
        <f t="shared" si="6"/>
        <v>60394939</v>
      </c>
      <c r="M9" s="162">
        <f t="shared" si="7"/>
        <v>1323552601</v>
      </c>
      <c r="N9" s="167" t="str">
        <f>IF(B9="","",IF(M9="","NO CUMPLE",IF(M9&gt;=$N$4*'5.2.1 EXPERIENCIA GRAL'!$I$6,"CUMPLE","NO CUMPLE")))</f>
        <v>CUMPLE</v>
      </c>
      <c r="Q9" s="169">
        <v>4</v>
      </c>
      <c r="R9" s="170" t="str">
        <f t="shared" si="1"/>
        <v>LUIS CARLOS PARRA VELASQUEZ</v>
      </c>
      <c r="S9" s="171" t="str">
        <f t="shared" si="8"/>
        <v>H</v>
      </c>
    </row>
    <row r="10" spans="1:19" s="129" customFormat="1" ht="25.5" customHeight="1">
      <c r="A10" s="165">
        <f>IF('1_ENTREGA'!A11="","",'1_ENTREGA'!A11)</f>
        <v>5</v>
      </c>
      <c r="B10" s="166" t="str">
        <f>IF(A10="","",VLOOKUP(A10,'1_ENTREGA'!$A$7:$B$21,2,FALSE))</f>
        <v>ALCIDEZ CLAVIJO MORENO</v>
      </c>
      <c r="C10" s="2">
        <v>724759051</v>
      </c>
      <c r="D10" s="2">
        <v>15270400</v>
      </c>
      <c r="E10" s="162">
        <f t="shared" si="2"/>
        <v>47.461693930741831</v>
      </c>
      <c r="F10" s="167" t="str">
        <f t="shared" si="3"/>
        <v>CUMPLE</v>
      </c>
      <c r="G10" s="707">
        <v>191172940</v>
      </c>
      <c r="H10" s="707">
        <v>906906064</v>
      </c>
      <c r="I10" s="168">
        <f t="shared" si="4"/>
        <v>0.21079684830511841</v>
      </c>
      <c r="J10" s="167" t="str">
        <f t="shared" si="0"/>
        <v>CUMPLE</v>
      </c>
      <c r="K10" s="162">
        <f t="shared" si="5"/>
        <v>724759051</v>
      </c>
      <c r="L10" s="162">
        <f t="shared" si="6"/>
        <v>15270400</v>
      </c>
      <c r="M10" s="162">
        <f t="shared" si="7"/>
        <v>709488651</v>
      </c>
      <c r="N10" s="167" t="str">
        <f>IF(B10="","",IF(M10="","NO CUMPLE",IF(M10&gt;=$N$4*'5.2.1 EXPERIENCIA GRAL'!$I$6,"CUMPLE","NO CUMPLE")))</f>
        <v>CUMPLE</v>
      </c>
      <c r="Q10" s="169">
        <v>5</v>
      </c>
      <c r="R10" s="170" t="str">
        <f t="shared" si="1"/>
        <v>ALCIDEZ CLAVIJO MORENO</v>
      </c>
      <c r="S10" s="171" t="str">
        <f t="shared" si="8"/>
        <v>H</v>
      </c>
    </row>
    <row r="11" spans="1:19" ht="25.5" customHeight="1">
      <c r="A11" s="165">
        <f>IF('1_ENTREGA'!A12="","",'1_ENTREGA'!A12)</f>
        <v>6</v>
      </c>
      <c r="B11" s="166" t="str">
        <f>IF(A11="","",VLOOKUP(A11,'1_ENTREGA'!$A$7:$B$21,2,FALSE))</f>
        <v>GUSTAVO ADOLFO CARMONA ALARCON</v>
      </c>
      <c r="C11" s="2">
        <v>3732417315</v>
      </c>
      <c r="D11" s="2">
        <v>72886105</v>
      </c>
      <c r="E11" s="162">
        <f t="shared" si="2"/>
        <v>51.208900722572565</v>
      </c>
      <c r="F11" s="167" t="str">
        <f t="shared" si="3"/>
        <v>CUMPLE</v>
      </c>
      <c r="G11" s="707">
        <v>1310286875</v>
      </c>
      <c r="H11" s="707">
        <v>4472983294</v>
      </c>
      <c r="I11" s="168">
        <f t="shared" si="4"/>
        <v>0.29293354991010168</v>
      </c>
      <c r="J11" s="167" t="str">
        <f t="shared" si="0"/>
        <v>CUMPLE</v>
      </c>
      <c r="K11" s="162">
        <f t="shared" si="5"/>
        <v>3732417315</v>
      </c>
      <c r="L11" s="162">
        <f t="shared" si="6"/>
        <v>72886105</v>
      </c>
      <c r="M11" s="162">
        <f t="shared" si="7"/>
        <v>3659531210</v>
      </c>
      <c r="N11" s="167" t="str">
        <f>IF(B11="","",IF(M11="","NO CUMPLE",IF(M11&gt;=$N$4*'5.2.1 EXPERIENCIA GRAL'!$I$6,"CUMPLE","NO CUMPLE")))</f>
        <v>CUMPLE</v>
      </c>
      <c r="Q11" s="169">
        <v>6</v>
      </c>
      <c r="R11" s="170" t="str">
        <f t="shared" si="1"/>
        <v>GUSTAVO ADOLFO CARMONA ALARCON</v>
      </c>
      <c r="S11" s="171" t="str">
        <f t="shared" si="8"/>
        <v>H</v>
      </c>
    </row>
    <row r="12" spans="1:19" ht="25.5" customHeight="1">
      <c r="A12" s="165">
        <f>IF('1_ENTREGA'!A13="","",'1_ENTREGA'!A13)</f>
        <v>7</v>
      </c>
      <c r="B12" s="166" t="str">
        <f>IF(A12="","",VLOOKUP(A12,'1_ENTREGA'!$A$7:$B$21,2,FALSE))</f>
        <v>ACEROS Y CONCRETOS S.A.S</v>
      </c>
      <c r="C12" s="2">
        <v>1223843650</v>
      </c>
      <c r="D12" s="2">
        <v>95180513</v>
      </c>
      <c r="E12" s="162">
        <f t="shared" si="2"/>
        <v>12.858132525509712</v>
      </c>
      <c r="F12" s="167" t="str">
        <f t="shared" si="3"/>
        <v>CUMPLE</v>
      </c>
      <c r="G12" s="707">
        <v>1097312210</v>
      </c>
      <c r="H12" s="707">
        <v>30620091488</v>
      </c>
      <c r="I12" s="168">
        <f t="shared" si="4"/>
        <v>3.5836346551414981E-2</v>
      </c>
      <c r="J12" s="167" t="str">
        <f t="shared" si="0"/>
        <v>CUMPLE</v>
      </c>
      <c r="K12" s="162">
        <f t="shared" si="5"/>
        <v>1223843650</v>
      </c>
      <c r="L12" s="162">
        <f t="shared" si="6"/>
        <v>95180513</v>
      </c>
      <c r="M12" s="162">
        <f t="shared" si="7"/>
        <v>1128663137</v>
      </c>
      <c r="N12" s="167" t="str">
        <f>IF(B12="","",IF(M12="","NO CUMPLE",IF(M12&gt;=$N$4*'5.2.1 EXPERIENCIA GRAL'!$I$6,"CUMPLE","NO CUMPLE")))</f>
        <v>CUMPLE</v>
      </c>
      <c r="Q12" s="169">
        <v>7</v>
      </c>
      <c r="R12" s="170" t="str">
        <f t="shared" si="1"/>
        <v>ACEROS Y CONCRETOS S.A.S</v>
      </c>
      <c r="S12" s="171" t="str">
        <f t="shared" si="8"/>
        <v>H</v>
      </c>
    </row>
    <row r="13" spans="1:19" ht="25.5" customHeight="1">
      <c r="A13" s="165">
        <f>IF('1_ENTREGA'!A14="","",'1_ENTREGA'!A14)</f>
        <v>8</v>
      </c>
      <c r="B13" s="166" t="str">
        <f>IF(A13="","",VLOOKUP(A13,'1_ENTREGA'!$A$7:$B$21,2,FALSE))</f>
        <v>JORGE FERNANDO PRIETO MUÑOZ</v>
      </c>
      <c r="C13" s="2">
        <v>918655166</v>
      </c>
      <c r="D13" s="2">
        <v>2156704</v>
      </c>
      <c r="E13" s="162">
        <f t="shared" si="2"/>
        <v>425.95329076220008</v>
      </c>
      <c r="F13" s="167" t="str">
        <f t="shared" si="3"/>
        <v>CUMPLE</v>
      </c>
      <c r="G13" s="707">
        <v>102757362</v>
      </c>
      <c r="H13" s="707">
        <v>1154190730</v>
      </c>
      <c r="I13" s="168">
        <f t="shared" si="4"/>
        <v>8.9029793195445267E-2</v>
      </c>
      <c r="J13" s="167" t="str">
        <f t="shared" si="0"/>
        <v>CUMPLE</v>
      </c>
      <c r="K13" s="162">
        <f t="shared" si="5"/>
        <v>918655166</v>
      </c>
      <c r="L13" s="162">
        <f t="shared" si="6"/>
        <v>2156704</v>
      </c>
      <c r="M13" s="162">
        <f t="shared" si="7"/>
        <v>916498462</v>
      </c>
      <c r="N13" s="167" t="str">
        <f>IF(B13="","",IF(M13="","NO CUMPLE",IF(M13&gt;=$N$4*'5.2.1 EXPERIENCIA GRAL'!$I$6,"CUMPLE","NO CUMPLE")))</f>
        <v>CUMPLE</v>
      </c>
      <c r="Q13" s="169">
        <v>8</v>
      </c>
      <c r="R13" s="170" t="str">
        <f t="shared" si="1"/>
        <v>JORGE FERNANDO PRIETO MUÑOZ</v>
      </c>
      <c r="S13" s="171" t="str">
        <f t="shared" si="8"/>
        <v>H</v>
      </c>
    </row>
    <row r="14" spans="1:19" ht="25.5" customHeight="1">
      <c r="A14" s="165">
        <f>IF('1_ENTREGA'!A15="","",'1_ENTREGA'!A15)</f>
        <v>9</v>
      </c>
      <c r="B14" s="166" t="str">
        <f>IF(A14="","",VLOOKUP(A14,'1_ENTREGA'!$A$7:$B$21,2,FALSE))</f>
        <v>OSCAR ADOLFO DIAZ YEPES</v>
      </c>
      <c r="C14" s="2">
        <v>526319130</v>
      </c>
      <c r="D14" s="2">
        <v>807167</v>
      </c>
      <c r="E14" s="162">
        <f t="shared" si="2"/>
        <v>652.05729421544731</v>
      </c>
      <c r="F14" s="167" t="str">
        <f t="shared" si="3"/>
        <v>CUMPLE</v>
      </c>
      <c r="G14" s="707">
        <v>10400407</v>
      </c>
      <c r="H14" s="707">
        <v>739429726</v>
      </c>
      <c r="I14" s="168">
        <f t="shared" si="4"/>
        <v>1.4065443455001159E-2</v>
      </c>
      <c r="J14" s="167" t="str">
        <f t="shared" si="0"/>
        <v>CUMPLE</v>
      </c>
      <c r="K14" s="162">
        <f t="shared" si="5"/>
        <v>526319130</v>
      </c>
      <c r="L14" s="162">
        <f t="shared" si="6"/>
        <v>807167</v>
      </c>
      <c r="M14" s="162">
        <f t="shared" si="7"/>
        <v>525511963</v>
      </c>
      <c r="N14" s="167" t="str">
        <f>IF(B14="","",IF(M14="","NO CUMPLE",IF(M14&gt;=$N$4*'5.2.1 EXPERIENCIA GRAL'!$I$6,"CUMPLE","NO CUMPLE")))</f>
        <v>CUMPLE</v>
      </c>
      <c r="Q14" s="169">
        <v>9</v>
      </c>
      <c r="R14" s="170" t="str">
        <f t="shared" si="1"/>
        <v>OSCAR ADOLFO DIAZ YEPES</v>
      </c>
      <c r="S14" s="171" t="str">
        <f t="shared" si="8"/>
        <v>H</v>
      </c>
    </row>
    <row r="15" spans="1:19" ht="25.5" customHeight="1">
      <c r="A15" s="165">
        <f>IF('1_ENTREGA'!A16="","",'1_ENTREGA'!A16)</f>
        <v>10</v>
      </c>
      <c r="B15" s="166" t="str">
        <f>IF(A15="","",VLOOKUP(A15,'1_ENTREGA'!$A$7:$B$21,2,FALSE))</f>
        <v>CONCIVE S.A.S.</v>
      </c>
      <c r="C15" s="2">
        <v>1000436396</v>
      </c>
      <c r="D15" s="2">
        <v>197906230</v>
      </c>
      <c r="E15" s="162">
        <f t="shared" si="2"/>
        <v>5.055103096047052</v>
      </c>
      <c r="F15" s="167" t="str">
        <f t="shared" si="3"/>
        <v>CUMPLE</v>
      </c>
      <c r="G15" s="707">
        <v>805806013</v>
      </c>
      <c r="H15" s="707">
        <v>1433951368</v>
      </c>
      <c r="I15" s="168">
        <f t="shared" si="4"/>
        <v>0.56194793699586609</v>
      </c>
      <c r="J15" s="167" t="str">
        <f t="shared" si="0"/>
        <v>CUMPLE</v>
      </c>
      <c r="K15" s="162">
        <f t="shared" ref="K15:K20" si="9">IF(B15="","",C15)</f>
        <v>1000436396</v>
      </c>
      <c r="L15" s="162">
        <f t="shared" ref="L15:L20" si="10">IF(B15="","",D15)</f>
        <v>197906230</v>
      </c>
      <c r="M15" s="162">
        <f>IF(B15="","",IF(K15="","",K15-L15))</f>
        <v>802530166</v>
      </c>
      <c r="N15" s="167" t="str">
        <f>IF(B15="","",IF(M15="","NO CUMPLE",IF(M15&gt;=$N$4*'5.2.1 EXPERIENCIA GRAL'!$I$6,"CUMPLE","NO CUMPLE")))</f>
        <v>CUMPLE</v>
      </c>
      <c r="O15" s="172"/>
      <c r="P15" s="152"/>
      <c r="Q15" s="169">
        <v>10</v>
      </c>
      <c r="R15" s="170" t="str">
        <f t="shared" si="1"/>
        <v>CONCIVE S.A.S.</v>
      </c>
      <c r="S15" s="171" t="str">
        <f t="shared" si="8"/>
        <v>H</v>
      </c>
    </row>
    <row r="16" spans="1:19" ht="25.5" customHeight="1">
      <c r="A16" s="165">
        <f>IF('1_ENTREGA'!A17="","",'1_ENTREGA'!A17)</f>
        <v>11</v>
      </c>
      <c r="B16" s="166" t="str">
        <f>IF(A16="","",VLOOKUP(A16,'1_ENTREGA'!$A$7:$B$21,2,FALSE))</f>
        <v>CONSTRUCON CONSULTORIA Y CONSTRUCCIÓN S.A.S.</v>
      </c>
      <c r="C16" s="2">
        <v>1889579740</v>
      </c>
      <c r="D16" s="2">
        <v>185400000</v>
      </c>
      <c r="E16" s="162">
        <f t="shared" si="2"/>
        <v>10.191907982740021</v>
      </c>
      <c r="F16" s="167" t="str">
        <f t="shared" si="3"/>
        <v>CUMPLE</v>
      </c>
      <c r="G16" s="707">
        <v>621295000</v>
      </c>
      <c r="H16" s="707">
        <v>2075125408</v>
      </c>
      <c r="I16" s="168">
        <f t="shared" si="4"/>
        <v>0.29940118202244093</v>
      </c>
      <c r="J16" s="167" t="str">
        <f t="shared" si="0"/>
        <v>CUMPLE</v>
      </c>
      <c r="K16" s="162">
        <f t="shared" si="9"/>
        <v>1889579740</v>
      </c>
      <c r="L16" s="162">
        <f t="shared" si="10"/>
        <v>185400000</v>
      </c>
      <c r="M16" s="162">
        <f t="shared" si="7"/>
        <v>1704179740</v>
      </c>
      <c r="N16" s="167" t="str">
        <f>IF(B16="","",IF(M16="","NO CUMPLE",IF(M16&gt;=$N$4*'5.2.1 EXPERIENCIA GRAL'!$I$6,"CUMPLE","NO CUMPLE")))</f>
        <v>CUMPLE</v>
      </c>
      <c r="Q16" s="169">
        <v>11</v>
      </c>
      <c r="R16" s="170" t="str">
        <f t="shared" si="1"/>
        <v>CONSTRUCON CONSULTORIA Y CONSTRUCCIÓN S.A.S.</v>
      </c>
      <c r="S16" s="171" t="str">
        <f t="shared" si="8"/>
        <v>H</v>
      </c>
    </row>
    <row r="17" spans="1:19" ht="25.5" customHeight="1">
      <c r="A17" s="165">
        <f>IF('1_ENTREGA'!A18="","",'1_ENTREGA'!A18)</f>
        <v>12</v>
      </c>
      <c r="B17" s="166" t="str">
        <f>IF(A17="","",VLOOKUP(A17,'1_ENTREGA'!$A$7:$B$21,2,FALSE))</f>
        <v>ARGES INGENIEROS S.A.S.</v>
      </c>
      <c r="C17" s="2">
        <v>1519109600</v>
      </c>
      <c r="D17" s="2">
        <v>118300065</v>
      </c>
      <c r="E17" s="162">
        <f t="shared" si="2"/>
        <v>12.841156088967491</v>
      </c>
      <c r="F17" s="167" t="str">
        <f t="shared" si="3"/>
        <v>CUMPLE</v>
      </c>
      <c r="G17" s="707">
        <v>118300065</v>
      </c>
      <c r="H17" s="707">
        <v>1535965269</v>
      </c>
      <c r="I17" s="168">
        <f t="shared" si="4"/>
        <v>7.7020013009161337E-2</v>
      </c>
      <c r="J17" s="167" t="str">
        <f t="shared" si="0"/>
        <v>CUMPLE</v>
      </c>
      <c r="K17" s="162">
        <f t="shared" si="9"/>
        <v>1519109600</v>
      </c>
      <c r="L17" s="162">
        <f t="shared" si="10"/>
        <v>118300065</v>
      </c>
      <c r="M17" s="162">
        <f t="shared" si="7"/>
        <v>1400809535</v>
      </c>
      <c r="N17" s="167" t="str">
        <f>IF(B17="","",IF(M17="","NO CUMPLE",IF(M17&gt;=$N$4*'5.2.1 EXPERIENCIA GRAL'!$I$6,"CUMPLE","NO CUMPLE")))</f>
        <v>CUMPLE</v>
      </c>
      <c r="Q17" s="169">
        <v>12</v>
      </c>
      <c r="R17" s="170" t="str">
        <f t="shared" si="1"/>
        <v>ARGES INGENIEROS S.A.S.</v>
      </c>
      <c r="S17" s="171" t="str">
        <f t="shared" si="8"/>
        <v>H</v>
      </c>
    </row>
    <row r="18" spans="1:19" ht="25.5" customHeight="1">
      <c r="A18" s="165">
        <f>IF('1_ENTREGA'!A19="","",'1_ENTREGA'!A19)</f>
        <v>13</v>
      </c>
      <c r="B18" s="166" t="str">
        <f>IF(A18="","",VLOOKUP(A18,'1_ENTREGA'!$A$7:$B$21,2,FALSE))</f>
        <v>BETEL INGENIEROS S.A.S.</v>
      </c>
      <c r="C18" s="2">
        <v>2172834967</v>
      </c>
      <c r="D18" s="2">
        <v>337483396</v>
      </c>
      <c r="E18" s="162">
        <f t="shared" si="2"/>
        <v>6.438346279412217</v>
      </c>
      <c r="F18" s="167" t="str">
        <f t="shared" si="3"/>
        <v>CUMPLE</v>
      </c>
      <c r="G18" s="707">
        <v>1039555075</v>
      </c>
      <c r="H18" s="707">
        <v>2235709729</v>
      </c>
      <c r="I18" s="168">
        <f t="shared" si="4"/>
        <v>0.46497765855542333</v>
      </c>
      <c r="J18" s="167" t="str">
        <f t="shared" si="0"/>
        <v>CUMPLE</v>
      </c>
      <c r="K18" s="162">
        <f t="shared" si="9"/>
        <v>2172834967</v>
      </c>
      <c r="L18" s="162">
        <f t="shared" si="10"/>
        <v>337483396</v>
      </c>
      <c r="M18" s="162">
        <f t="shared" si="7"/>
        <v>1835351571</v>
      </c>
      <c r="N18" s="167" t="str">
        <f>IF(B18="","",IF(M18="","NO CUMPLE",IF(M18&gt;=$N$4*'5.2.1 EXPERIENCIA GRAL'!$I$6,"CUMPLE","NO CUMPLE")))</f>
        <v>CUMPLE</v>
      </c>
      <c r="Q18" s="169">
        <v>13</v>
      </c>
      <c r="R18" s="170" t="str">
        <f t="shared" si="1"/>
        <v>BETEL INGENIEROS S.A.S.</v>
      </c>
      <c r="S18" s="171" t="str">
        <f t="shared" si="8"/>
        <v>H</v>
      </c>
    </row>
    <row r="19" spans="1:19" ht="25.5" customHeight="1">
      <c r="A19" s="165">
        <f>IF('1_ENTREGA'!A20="","",'1_ENTREGA'!A20)</f>
        <v>14</v>
      </c>
      <c r="B19" s="166" t="str">
        <f>IF(A19="","",VLOOKUP(A19,'1_ENTREGA'!$A$7:$B$21,2,FALSE))</f>
        <v>ANDRÉS ENRIQUE VASQUEZ GAVIRIA</v>
      </c>
      <c r="C19" s="2">
        <v>572036437</v>
      </c>
      <c r="D19" s="2">
        <v>17666204</v>
      </c>
      <c r="E19" s="162">
        <f t="shared" si="2"/>
        <v>32.380268958741787</v>
      </c>
      <c r="F19" s="167" t="str">
        <f t="shared" si="3"/>
        <v>CUMPLE</v>
      </c>
      <c r="G19" s="707">
        <v>309047978</v>
      </c>
      <c r="H19" s="707">
        <v>921363171</v>
      </c>
      <c r="I19" s="168">
        <f t="shared" si="4"/>
        <v>0.33542471386671041</v>
      </c>
      <c r="J19" s="167" t="str">
        <f t="shared" si="0"/>
        <v>CUMPLE</v>
      </c>
      <c r="K19" s="162">
        <f t="shared" si="9"/>
        <v>572036437</v>
      </c>
      <c r="L19" s="162">
        <f t="shared" si="10"/>
        <v>17666204</v>
      </c>
      <c r="M19" s="162">
        <f t="shared" si="7"/>
        <v>554370233</v>
      </c>
      <c r="N19" s="167" t="str">
        <f>IF(B19="","",IF(M19="","NO CUMPLE",IF(M19&gt;=$N$4*'5.2.1 EXPERIENCIA GRAL'!$I$6,"CUMPLE","NO CUMPLE")))</f>
        <v>CUMPLE</v>
      </c>
      <c r="Q19" s="169">
        <v>14</v>
      </c>
      <c r="R19" s="170" t="str">
        <f t="shared" si="1"/>
        <v>ANDRÉS ENRIQUE VASQUEZ GAVIRIA</v>
      </c>
      <c r="S19" s="171" t="str">
        <f t="shared" si="8"/>
        <v>H</v>
      </c>
    </row>
    <row r="20" spans="1:19" ht="25.5" customHeight="1">
      <c r="A20" s="165">
        <f>IF('1_ENTREGA'!A21="","",'1_ENTREGA'!A21)</f>
        <v>15</v>
      </c>
      <c r="B20" s="166" t="str">
        <f>IF(A20="","",VLOOKUP(A20,'1_ENTREGA'!$A$7:$B$21,2,FALSE))</f>
        <v>LINA MARCELA ALFONSO NARANJO</v>
      </c>
      <c r="C20" s="2">
        <v>646422129</v>
      </c>
      <c r="D20" s="2">
        <v>28037046</v>
      </c>
      <c r="E20" s="162">
        <f t="shared" si="2"/>
        <v>23.055999872454468</v>
      </c>
      <c r="F20" s="167" t="str">
        <f t="shared" si="3"/>
        <v>CUMPLE</v>
      </c>
      <c r="G20" s="707">
        <v>270883229</v>
      </c>
      <c r="H20" s="707">
        <v>974863103</v>
      </c>
      <c r="I20" s="168">
        <f t="shared" si="4"/>
        <v>0.27786796747809628</v>
      </c>
      <c r="J20" s="167" t="str">
        <f t="shared" si="0"/>
        <v>CUMPLE</v>
      </c>
      <c r="K20" s="162">
        <f t="shared" si="9"/>
        <v>646422129</v>
      </c>
      <c r="L20" s="162">
        <f t="shared" si="10"/>
        <v>28037046</v>
      </c>
      <c r="M20" s="162">
        <f t="shared" si="7"/>
        <v>618385083</v>
      </c>
      <c r="N20" s="167" t="str">
        <f>IF(B20="","",IF(M20="","NO CUMPLE",IF(M20&gt;=$N$4*'5.2.1 EXPERIENCIA GRAL'!$I$6,"CUMPLE","NO CUMPLE")))</f>
        <v>CUMPLE</v>
      </c>
      <c r="Q20" s="169">
        <v>15</v>
      </c>
      <c r="R20" s="170" t="str">
        <f t="shared" si="1"/>
        <v>LINA MARCELA ALFONSO NARANJO</v>
      </c>
      <c r="S20" s="171" t="str">
        <f t="shared" si="8"/>
        <v>H</v>
      </c>
    </row>
  </sheetData>
  <sheetProtection password="F30D" sheet="1" objects="1" scenarios="1" selectLockedCells="1" selectUnlockedCells="1"/>
  <mergeCells count="10">
    <mergeCell ref="Q5:R5"/>
    <mergeCell ref="A1:N1"/>
    <mergeCell ref="A3:A5"/>
    <mergeCell ref="B3:B5"/>
    <mergeCell ref="C3:F3"/>
    <mergeCell ref="G3:J3"/>
    <mergeCell ref="K3:N3"/>
    <mergeCell ref="D4:E4"/>
    <mergeCell ref="H4:I4"/>
    <mergeCell ref="L4:M4"/>
  </mergeCells>
  <conditionalFormatting sqref="J6:J20">
    <cfRule type="cellIs" dxfId="3489" priority="3" operator="equal">
      <formula>"NO CUMPLE"</formula>
    </cfRule>
  </conditionalFormatting>
  <conditionalFormatting sqref="F6:F20">
    <cfRule type="cellIs" dxfId="3488" priority="2" operator="equal">
      <formula>"NO CUMPLE"</formula>
    </cfRule>
  </conditionalFormatting>
  <conditionalFormatting sqref="N6:N20">
    <cfRule type="cellIs" dxfId="3487" priority="1" operator="equal">
      <formula>"NO CUMPLE"</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18"/>
  <sheetViews>
    <sheetView topLeftCell="D1" workbookViewId="0">
      <selection activeCell="K14" sqref="K14"/>
    </sheetView>
  </sheetViews>
  <sheetFormatPr baseColWidth="10" defaultColWidth="11.42578125" defaultRowHeight="12.75"/>
  <cols>
    <col min="1" max="1" width="8" style="174" customWidth="1"/>
    <col min="2" max="2" width="41" style="174" customWidth="1"/>
    <col min="3" max="5" width="42.28515625" style="174" customWidth="1"/>
    <col min="6" max="9" width="11.42578125" style="174"/>
    <col min="10" max="10" width="29.42578125" style="174" customWidth="1"/>
    <col min="11" max="11" width="31.85546875" style="174" customWidth="1"/>
    <col min="12" max="16384" width="11.42578125" style="174"/>
  </cols>
  <sheetData>
    <row r="1" spans="1:11" ht="28.5" customHeight="1">
      <c r="A1" s="830" t="s">
        <v>94</v>
      </c>
      <c r="B1" s="831"/>
      <c r="C1" s="831"/>
      <c r="D1" s="831"/>
      <c r="E1" s="831"/>
    </row>
    <row r="3" spans="1:11" ht="51">
      <c r="A3" s="175"/>
      <c r="B3" s="176" t="s">
        <v>34</v>
      </c>
      <c r="C3" s="177" t="s">
        <v>113</v>
      </c>
      <c r="D3" s="177" t="s">
        <v>114</v>
      </c>
      <c r="E3" s="177" t="s">
        <v>115</v>
      </c>
      <c r="I3" s="829" t="s">
        <v>528</v>
      </c>
      <c r="J3" s="829"/>
      <c r="K3" s="164" t="s">
        <v>526</v>
      </c>
    </row>
    <row r="4" spans="1:11" ht="38.25" customHeight="1">
      <c r="A4" s="178">
        <f>+IF('1_ENTREGA'!A7="","",'1_ENTREGA'!A7)</f>
        <v>1</v>
      </c>
      <c r="B4" s="179" t="str">
        <f>IF(A4="","",VLOOKUP(A4,'1_ENTREGA'!$A$7:$B$21,2,FALSE))</f>
        <v>ENECON S.A.S.</v>
      </c>
      <c r="C4" s="70" t="s">
        <v>588</v>
      </c>
      <c r="D4" s="70" t="s">
        <v>588</v>
      </c>
      <c r="E4" s="70" t="s">
        <v>588</v>
      </c>
      <c r="I4" s="169">
        <v>1</v>
      </c>
      <c r="J4" s="170" t="str">
        <f t="shared" ref="J4:J18" si="0">VLOOKUP(I4,OFERENTES,2,FALSE)</f>
        <v>ENECON S.A.S.</v>
      </c>
      <c r="K4" s="171" t="str">
        <f>IF(AND(C4="CUMPLE",D4="CUMPLE",E4="CUMPLE"),"H",IF(OR(C4=0,D4=0,E4=0)," ","NH"))</f>
        <v>H</v>
      </c>
    </row>
    <row r="5" spans="1:11" ht="38.25" customHeight="1">
      <c r="A5" s="178">
        <f>+IF('1_ENTREGA'!A8="","",'1_ENTREGA'!A8)</f>
        <v>2</v>
      </c>
      <c r="B5" s="179" t="str">
        <f>IF(A5="","",VLOOKUP(A5,'1_ENTREGA'!$A$7:$B$21,2,FALSE))</f>
        <v>KA S.A.</v>
      </c>
      <c r="C5" s="70" t="s">
        <v>588</v>
      </c>
      <c r="D5" s="70" t="s">
        <v>588</v>
      </c>
      <c r="E5" s="70" t="s">
        <v>588</v>
      </c>
      <c r="I5" s="169">
        <v>2</v>
      </c>
      <c r="J5" s="170" t="str">
        <f t="shared" si="0"/>
        <v>KA S.A.</v>
      </c>
      <c r="K5" s="171" t="str">
        <f t="shared" ref="K5:K18" si="1">IF(AND(C5="CUMPLE",D5="CUMPLE",E5="CUMPLE"),"H",IF(OR(C5=0,D5=0,E5=0)," ","NH"))</f>
        <v>H</v>
      </c>
    </row>
    <row r="6" spans="1:11" ht="38.25" customHeight="1">
      <c r="A6" s="178">
        <f>+IF('1_ENTREGA'!A9="","",'1_ENTREGA'!A9)</f>
        <v>3</v>
      </c>
      <c r="B6" s="179" t="str">
        <f>IF(A6="","",VLOOKUP(A6,'1_ENTREGA'!$A$7:$B$21,2,FALSE))</f>
        <v>GRAN CONSTRUCTORA S.A.S.</v>
      </c>
      <c r="C6" s="70" t="s">
        <v>588</v>
      </c>
      <c r="D6" s="70" t="s">
        <v>588</v>
      </c>
      <c r="E6" s="70" t="s">
        <v>588</v>
      </c>
      <c r="I6" s="169">
        <v>3</v>
      </c>
      <c r="J6" s="170" t="str">
        <f t="shared" si="0"/>
        <v>GRAN CONSTRUCTORA S.A.S.</v>
      </c>
      <c r="K6" s="171" t="str">
        <f t="shared" si="1"/>
        <v>H</v>
      </c>
    </row>
    <row r="7" spans="1:11" ht="38.25" customHeight="1">
      <c r="A7" s="178">
        <f>+IF('1_ENTREGA'!A10="","",'1_ENTREGA'!A10)</f>
        <v>4</v>
      </c>
      <c r="B7" s="179" t="str">
        <f>IF(A7="","",VLOOKUP(A7,'1_ENTREGA'!$A$7:$B$21,2,FALSE))</f>
        <v>LUIS CARLOS PARRA VELASQUEZ</v>
      </c>
      <c r="C7" s="70" t="s">
        <v>588</v>
      </c>
      <c r="D7" s="70" t="s">
        <v>588</v>
      </c>
      <c r="E7" s="70" t="s">
        <v>588</v>
      </c>
      <c r="I7" s="169">
        <v>4</v>
      </c>
      <c r="J7" s="170" t="str">
        <f t="shared" si="0"/>
        <v>LUIS CARLOS PARRA VELASQUEZ</v>
      </c>
      <c r="K7" s="171" t="str">
        <f t="shared" si="1"/>
        <v>H</v>
      </c>
    </row>
    <row r="8" spans="1:11" ht="38.25" customHeight="1">
      <c r="A8" s="178">
        <f>+IF('1_ENTREGA'!A11="","",'1_ENTREGA'!A11)</f>
        <v>5</v>
      </c>
      <c r="B8" s="179" t="str">
        <f>IF(A8="","",VLOOKUP(A8,'1_ENTREGA'!$A$7:$B$21,2,FALSE))</f>
        <v>ALCIDEZ CLAVIJO MORENO</v>
      </c>
      <c r="C8" s="70" t="s">
        <v>588</v>
      </c>
      <c r="D8" s="70" t="s">
        <v>588</v>
      </c>
      <c r="E8" s="70" t="s">
        <v>588</v>
      </c>
      <c r="I8" s="169">
        <v>5</v>
      </c>
      <c r="J8" s="170" t="str">
        <f t="shared" si="0"/>
        <v>ALCIDEZ CLAVIJO MORENO</v>
      </c>
      <c r="K8" s="171" t="str">
        <f t="shared" si="1"/>
        <v>H</v>
      </c>
    </row>
    <row r="9" spans="1:11" ht="38.25" customHeight="1">
      <c r="A9" s="178">
        <f>+IF('1_ENTREGA'!A12="","",'1_ENTREGA'!A12)</f>
        <v>6</v>
      </c>
      <c r="B9" s="179" t="str">
        <f>IF(A9="","",VLOOKUP(A9,'1_ENTREGA'!$A$7:$B$21,2,FALSE))</f>
        <v>GUSTAVO ADOLFO CARMONA ALARCON</v>
      </c>
      <c r="C9" s="70" t="s">
        <v>588</v>
      </c>
      <c r="D9" s="70" t="s">
        <v>588</v>
      </c>
      <c r="E9" s="70" t="s">
        <v>588</v>
      </c>
      <c r="I9" s="169">
        <v>6</v>
      </c>
      <c r="J9" s="170" t="str">
        <f t="shared" si="0"/>
        <v>GUSTAVO ADOLFO CARMONA ALARCON</v>
      </c>
      <c r="K9" s="171" t="str">
        <f t="shared" si="1"/>
        <v>H</v>
      </c>
    </row>
    <row r="10" spans="1:11" ht="38.25" customHeight="1">
      <c r="A10" s="178">
        <f>+IF('1_ENTREGA'!A13="","",'1_ENTREGA'!A13)</f>
        <v>7</v>
      </c>
      <c r="B10" s="179" t="str">
        <f>IF(A10="","",VLOOKUP(A10,'1_ENTREGA'!$A$7:$B$21,2,FALSE))</f>
        <v>ACEROS Y CONCRETOS S.A.S</v>
      </c>
      <c r="C10" s="70" t="s">
        <v>588</v>
      </c>
      <c r="D10" s="70" t="s">
        <v>588</v>
      </c>
      <c r="E10" s="70" t="s">
        <v>588</v>
      </c>
      <c r="I10" s="169">
        <v>7</v>
      </c>
      <c r="J10" s="170" t="str">
        <f t="shared" si="0"/>
        <v>ACEROS Y CONCRETOS S.A.S</v>
      </c>
      <c r="K10" s="171" t="str">
        <f t="shared" si="1"/>
        <v>H</v>
      </c>
    </row>
    <row r="11" spans="1:11" ht="38.25" customHeight="1">
      <c r="A11" s="178">
        <f>+IF('1_ENTREGA'!A14="","",'1_ENTREGA'!A14)</f>
        <v>8</v>
      </c>
      <c r="B11" s="179" t="str">
        <f>IF(A11="","",VLOOKUP(A11,'1_ENTREGA'!$A$7:$B$21,2,FALSE))</f>
        <v>JORGE FERNANDO PRIETO MUÑOZ</v>
      </c>
      <c r="C11" s="70" t="s">
        <v>588</v>
      </c>
      <c r="D11" s="70" t="s">
        <v>588</v>
      </c>
      <c r="E11" s="70" t="s">
        <v>588</v>
      </c>
      <c r="I11" s="169">
        <v>8</v>
      </c>
      <c r="J11" s="170" t="str">
        <f t="shared" si="0"/>
        <v>JORGE FERNANDO PRIETO MUÑOZ</v>
      </c>
      <c r="K11" s="171" t="str">
        <f t="shared" si="1"/>
        <v>H</v>
      </c>
    </row>
    <row r="12" spans="1:11" ht="38.25" customHeight="1">
      <c r="A12" s="178">
        <f>+IF('1_ENTREGA'!A15="","",'1_ENTREGA'!A15)</f>
        <v>9</v>
      </c>
      <c r="B12" s="179" t="str">
        <f>IF(A12="","",VLOOKUP(A12,'1_ENTREGA'!$A$7:$B$21,2,FALSE))</f>
        <v>OSCAR ADOLFO DIAZ YEPES</v>
      </c>
      <c r="C12" s="70" t="s">
        <v>588</v>
      </c>
      <c r="D12" s="70" t="s">
        <v>588</v>
      </c>
      <c r="E12" s="70" t="s">
        <v>588</v>
      </c>
      <c r="I12" s="169">
        <v>9</v>
      </c>
      <c r="J12" s="170" t="str">
        <f t="shared" si="0"/>
        <v>OSCAR ADOLFO DIAZ YEPES</v>
      </c>
      <c r="K12" s="171" t="str">
        <f t="shared" si="1"/>
        <v>H</v>
      </c>
    </row>
    <row r="13" spans="1:11" ht="38.25" customHeight="1">
      <c r="A13" s="178">
        <f>+IF('1_ENTREGA'!A16="","",'1_ENTREGA'!A16)</f>
        <v>10</v>
      </c>
      <c r="B13" s="179" t="str">
        <f>IF(A13="","",VLOOKUP(A13,'1_ENTREGA'!$A$7:$B$21,2,FALSE))</f>
        <v>CONCIVE S.A.S.</v>
      </c>
      <c r="C13" s="70" t="s">
        <v>588</v>
      </c>
      <c r="D13" s="70" t="s">
        <v>588</v>
      </c>
      <c r="E13" s="70" t="s">
        <v>588</v>
      </c>
      <c r="I13" s="169">
        <v>10</v>
      </c>
      <c r="J13" s="170" t="str">
        <f t="shared" si="0"/>
        <v>CONCIVE S.A.S.</v>
      </c>
      <c r="K13" s="171" t="str">
        <f t="shared" si="1"/>
        <v>H</v>
      </c>
    </row>
    <row r="14" spans="1:11" ht="38.25" customHeight="1">
      <c r="A14" s="178">
        <f>+IF('1_ENTREGA'!A17="","",'1_ENTREGA'!A17)</f>
        <v>11</v>
      </c>
      <c r="B14" s="179" t="str">
        <f>IF(A14="","",VLOOKUP(A14,'1_ENTREGA'!$A$7:$B$21,2,FALSE))</f>
        <v>CONSTRUCON CONSULTORIA Y CONSTRUCCIÓN S.A.S.</v>
      </c>
      <c r="C14" s="70" t="s">
        <v>588</v>
      </c>
      <c r="D14" s="70" t="s">
        <v>588</v>
      </c>
      <c r="E14" s="70" t="s">
        <v>588</v>
      </c>
      <c r="I14" s="169">
        <v>11</v>
      </c>
      <c r="J14" s="170" t="str">
        <f t="shared" si="0"/>
        <v>CONSTRUCON CONSULTORIA Y CONSTRUCCIÓN S.A.S.</v>
      </c>
      <c r="K14" s="171" t="str">
        <f t="shared" si="1"/>
        <v>H</v>
      </c>
    </row>
    <row r="15" spans="1:11" ht="38.25" customHeight="1">
      <c r="A15" s="178">
        <f>+IF('1_ENTREGA'!A18="","",'1_ENTREGA'!A18)</f>
        <v>12</v>
      </c>
      <c r="B15" s="179" t="str">
        <f>IF(A15="","",VLOOKUP(A15,'1_ENTREGA'!$A$7:$B$21,2,FALSE))</f>
        <v>ARGES INGENIEROS S.A.S.</v>
      </c>
      <c r="C15" s="70" t="s">
        <v>588</v>
      </c>
      <c r="D15" s="70" t="s">
        <v>588</v>
      </c>
      <c r="E15" s="70" t="s">
        <v>588</v>
      </c>
      <c r="I15" s="169">
        <v>12</v>
      </c>
      <c r="J15" s="170" t="str">
        <f t="shared" si="0"/>
        <v>ARGES INGENIEROS S.A.S.</v>
      </c>
      <c r="K15" s="171" t="str">
        <f t="shared" si="1"/>
        <v>H</v>
      </c>
    </row>
    <row r="16" spans="1:11" ht="38.25" customHeight="1">
      <c r="A16" s="178">
        <f>+IF('1_ENTREGA'!A19="","",'1_ENTREGA'!A19)</f>
        <v>13</v>
      </c>
      <c r="B16" s="179" t="str">
        <f>IF(A16="","",VLOOKUP(A16,'1_ENTREGA'!$A$7:$B$21,2,FALSE))</f>
        <v>BETEL INGENIEROS S.A.S.</v>
      </c>
      <c r="C16" s="70" t="s">
        <v>588</v>
      </c>
      <c r="D16" s="70" t="s">
        <v>588</v>
      </c>
      <c r="E16" s="70" t="s">
        <v>588</v>
      </c>
      <c r="I16" s="169">
        <v>13</v>
      </c>
      <c r="J16" s="170" t="str">
        <f t="shared" si="0"/>
        <v>BETEL INGENIEROS S.A.S.</v>
      </c>
      <c r="K16" s="171" t="str">
        <f t="shared" si="1"/>
        <v>H</v>
      </c>
    </row>
    <row r="17" spans="1:11" ht="38.25" customHeight="1">
      <c r="A17" s="178">
        <f>+IF('1_ENTREGA'!A20="","",'1_ENTREGA'!A20)</f>
        <v>14</v>
      </c>
      <c r="B17" s="179" t="str">
        <f>IF(A17="","",VLOOKUP(A17,'1_ENTREGA'!$A$7:$B$21,2,FALSE))</f>
        <v>ANDRÉS ENRIQUE VASQUEZ GAVIRIA</v>
      </c>
      <c r="C17" s="70" t="s">
        <v>588</v>
      </c>
      <c r="D17" s="70" t="s">
        <v>588</v>
      </c>
      <c r="E17" s="70" t="s">
        <v>588</v>
      </c>
      <c r="I17" s="169">
        <v>14</v>
      </c>
      <c r="J17" s="170" t="str">
        <f t="shared" si="0"/>
        <v>ANDRÉS ENRIQUE VASQUEZ GAVIRIA</v>
      </c>
      <c r="K17" s="171" t="str">
        <f t="shared" si="1"/>
        <v>H</v>
      </c>
    </row>
    <row r="18" spans="1:11" ht="38.25" customHeight="1">
      <c r="A18" s="178">
        <f>+IF('1_ENTREGA'!A21="","",'1_ENTREGA'!A21)</f>
        <v>15</v>
      </c>
      <c r="B18" s="179" t="str">
        <f>IF(A18="","",VLOOKUP(A18,'1_ENTREGA'!$A$7:$B$21,2,FALSE))</f>
        <v>LINA MARCELA ALFONSO NARANJO</v>
      </c>
      <c r="C18" s="70" t="s">
        <v>588</v>
      </c>
      <c r="D18" s="70" t="s">
        <v>588</v>
      </c>
      <c r="E18" s="70" t="s">
        <v>588</v>
      </c>
      <c r="I18" s="169">
        <v>15</v>
      </c>
      <c r="J18" s="170" t="str">
        <f t="shared" si="0"/>
        <v>LINA MARCELA ALFONSO NARANJO</v>
      </c>
      <c r="K18" s="171" t="str">
        <f t="shared" si="1"/>
        <v>H</v>
      </c>
    </row>
  </sheetData>
  <sheetProtection password="F30D" sheet="1" objects="1" scenarios="1" selectLockedCells="1" selectUnlockedCells="1"/>
  <mergeCells count="2">
    <mergeCell ref="A1:E1"/>
    <mergeCell ref="I3:J3"/>
  </mergeCells>
  <conditionalFormatting sqref="C4:C18">
    <cfRule type="cellIs" dxfId="3486" priority="7" operator="equal">
      <formula>"NO CUMPLE"</formula>
    </cfRule>
    <cfRule type="cellIs" dxfId="3485" priority="8" operator="equal">
      <formula>"CUMPLE"</formula>
    </cfRule>
  </conditionalFormatting>
  <conditionalFormatting sqref="D4:E18">
    <cfRule type="cellIs" dxfId="3484" priority="5" operator="equal">
      <formula>"NO CUMPLE"</formula>
    </cfRule>
    <cfRule type="cellIs" dxfId="3483" priority="6" operator="equal">
      <formula>"CUMPLE"</formula>
    </cfRule>
  </conditionalFormatting>
  <dataValidations count="1">
    <dataValidation type="list" allowBlank="1" showInputMessage="1" showErrorMessage="1" sqref="C4:E18">
      <formula1>"CUMPLE,NO CUMPLE"</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6"/>
  <dimension ref="A2:IL279"/>
  <sheetViews>
    <sheetView topLeftCell="N1" zoomScaleNormal="100" workbookViewId="0">
      <selection activeCell="E136" sqref="E136"/>
    </sheetView>
  </sheetViews>
  <sheetFormatPr baseColWidth="10" defaultColWidth="11.42578125" defaultRowHeight="12.75"/>
  <cols>
    <col min="1" max="1" width="9" style="180" bestFit="1" customWidth="1"/>
    <col min="2" max="2" width="91.28515625" style="181" customWidth="1"/>
    <col min="3" max="3" width="11.7109375" style="181" customWidth="1"/>
    <col min="4" max="4" width="12" style="181" customWidth="1"/>
    <col min="5" max="5" width="18.7109375" style="181" customWidth="1"/>
    <col min="6" max="6" width="18.140625" style="181" bestFit="1" customWidth="1"/>
    <col min="7" max="7" width="11.42578125" style="181"/>
    <col min="8" max="8" width="9" style="180" bestFit="1" customWidth="1"/>
    <col min="9" max="9" width="91.28515625" style="181" customWidth="1"/>
    <col min="10" max="10" width="11.7109375" style="181" customWidth="1"/>
    <col min="11" max="11" width="12" style="181" customWidth="1"/>
    <col min="12" max="12" width="18.7109375" style="181" customWidth="1"/>
    <col min="13" max="13" width="18.140625" style="181" bestFit="1" customWidth="1"/>
    <col min="14" max="20" width="10.7109375" style="182" customWidth="1"/>
    <col min="21" max="21" width="14" style="182" customWidth="1"/>
    <col min="22" max="22" width="10.7109375" style="182" customWidth="1"/>
    <col min="23" max="23" width="11.42578125" style="181"/>
    <col min="24" max="24" width="9" style="180" bestFit="1" customWidth="1"/>
    <col min="25" max="25" width="91.28515625" style="181" customWidth="1"/>
    <col min="26" max="26" width="11.7109375" style="181" customWidth="1"/>
    <col min="27" max="27" width="12" style="181" customWidth="1"/>
    <col min="28" max="28" width="18.7109375" style="181" customWidth="1"/>
    <col min="29" max="29" width="18.140625" style="181" bestFit="1" customWidth="1"/>
    <col min="30" max="36" width="10.7109375" style="182" customWidth="1"/>
    <col min="37" max="37" width="14" style="182" customWidth="1"/>
    <col min="38" max="38" width="10.7109375" style="182" customWidth="1"/>
    <col min="39" max="39" width="11.42578125" style="181"/>
    <col min="40" max="40" width="9" style="180" bestFit="1" customWidth="1"/>
    <col min="41" max="41" width="91.28515625" style="181" customWidth="1"/>
    <col min="42" max="42" width="11.7109375" style="181" customWidth="1"/>
    <col min="43" max="43" width="12" style="181" customWidth="1"/>
    <col min="44" max="44" width="18.7109375" style="181" customWidth="1"/>
    <col min="45" max="45" width="18.140625" style="181" bestFit="1" customWidth="1"/>
    <col min="46" max="52" width="10.7109375" style="182" customWidth="1"/>
    <col min="53" max="53" width="14" style="182" customWidth="1"/>
    <col min="54" max="54" width="10.7109375" style="182" customWidth="1"/>
    <col min="55" max="55" width="11.42578125" style="181"/>
    <col min="56" max="56" width="9" style="180" bestFit="1" customWidth="1"/>
    <col min="57" max="57" width="91.28515625" style="181" customWidth="1"/>
    <col min="58" max="58" width="11.7109375" style="181" customWidth="1"/>
    <col min="59" max="59" width="12" style="181" customWidth="1"/>
    <col min="60" max="60" width="18.7109375" style="181" customWidth="1"/>
    <col min="61" max="61" width="18.140625" style="181" bestFit="1" customWidth="1"/>
    <col min="62" max="68" width="10.7109375" style="182" customWidth="1"/>
    <col min="69" max="69" width="14" style="182" customWidth="1"/>
    <col min="70" max="70" width="10.7109375" style="182" customWidth="1"/>
    <col min="71" max="71" width="11.42578125" style="181"/>
    <col min="72" max="72" width="9" style="180" bestFit="1" customWidth="1"/>
    <col min="73" max="73" width="91.28515625" style="181" customWidth="1"/>
    <col min="74" max="74" width="11.7109375" style="181" customWidth="1"/>
    <col min="75" max="75" width="12" style="181" customWidth="1"/>
    <col min="76" max="76" width="18.7109375" style="181" customWidth="1"/>
    <col min="77" max="77" width="20.7109375" style="181" customWidth="1"/>
    <col min="78" max="84" width="10.7109375" style="182" customWidth="1"/>
    <col min="85" max="85" width="14" style="182" customWidth="1"/>
    <col min="86" max="86" width="10.7109375" style="182" customWidth="1"/>
    <col min="87" max="87" width="11.42578125" style="181"/>
    <col min="88" max="88" width="9" style="180" bestFit="1" customWidth="1"/>
    <col min="89" max="89" width="91.28515625" style="181" customWidth="1"/>
    <col min="90" max="90" width="11.7109375" style="181" customWidth="1"/>
    <col min="91" max="91" width="12" style="181" customWidth="1"/>
    <col min="92" max="92" width="18.7109375" style="181" customWidth="1"/>
    <col min="93" max="93" width="20.140625" style="181" customWidth="1"/>
    <col min="94" max="100" width="10.7109375" style="182" customWidth="1"/>
    <col min="101" max="101" width="14" style="182" customWidth="1"/>
    <col min="102" max="102" width="10.7109375" style="182" customWidth="1"/>
    <col min="103" max="103" width="11.42578125" style="181"/>
    <col min="104" max="104" width="9" style="180" bestFit="1" customWidth="1"/>
    <col min="105" max="105" width="91.28515625" style="181" customWidth="1"/>
    <col min="106" max="106" width="11.7109375" style="181" customWidth="1"/>
    <col min="107" max="107" width="12" style="181" customWidth="1"/>
    <col min="108" max="108" width="18.7109375" style="181" customWidth="1"/>
    <col min="109" max="109" width="21.28515625" style="181" customWidth="1"/>
    <col min="110" max="110" width="10.28515625" style="182" customWidth="1"/>
    <col min="111" max="116" width="10.7109375" style="182" customWidth="1"/>
    <col min="117" max="117" width="14" style="182" customWidth="1"/>
    <col min="118" max="118" width="10.7109375" style="182" customWidth="1"/>
    <col min="119" max="119" width="11.42578125" style="181"/>
    <col min="120" max="120" width="9" style="180" bestFit="1" customWidth="1"/>
    <col min="121" max="121" width="91.28515625" style="181" customWidth="1"/>
    <col min="122" max="122" width="11.7109375" style="181" customWidth="1"/>
    <col min="123" max="123" width="12" style="181" customWidth="1"/>
    <col min="124" max="124" width="18.7109375" style="181" customWidth="1"/>
    <col min="125" max="125" width="20.7109375" style="181" customWidth="1"/>
    <col min="126" max="126" width="10.28515625" style="182" customWidth="1"/>
    <col min="127" max="132" width="10.7109375" style="182" customWidth="1"/>
    <col min="133" max="133" width="14" style="182" customWidth="1"/>
    <col min="134" max="134" width="10.7109375" style="182" customWidth="1"/>
    <col min="135" max="135" width="11.42578125" style="181"/>
    <col min="136" max="136" width="9" style="180" bestFit="1" customWidth="1"/>
    <col min="137" max="137" width="91.28515625" style="181" customWidth="1"/>
    <col min="138" max="138" width="11.7109375" style="181" customWidth="1"/>
    <col min="139" max="139" width="12" style="181" customWidth="1"/>
    <col min="140" max="140" width="18.7109375" style="181" customWidth="1"/>
    <col min="141" max="141" width="23.5703125" style="181" customWidth="1"/>
    <col min="142" max="142" width="10.28515625" style="182" customWidth="1"/>
    <col min="143" max="148" width="10.7109375" style="182" customWidth="1"/>
    <col min="149" max="149" width="14" style="182" customWidth="1"/>
    <col min="150" max="150" width="10.7109375" style="182" customWidth="1"/>
    <col min="151" max="151" width="11.42578125" style="181"/>
    <col min="152" max="152" width="9" style="180" bestFit="1" customWidth="1"/>
    <col min="153" max="153" width="91.28515625" style="181" customWidth="1"/>
    <col min="154" max="154" width="11.7109375" style="181" customWidth="1"/>
    <col min="155" max="155" width="12" style="181" customWidth="1"/>
    <col min="156" max="156" width="18.7109375" style="181" customWidth="1"/>
    <col min="157" max="157" width="18.140625" style="181" bestFit="1" customWidth="1"/>
    <col min="158" max="158" width="10.28515625" style="182" customWidth="1"/>
    <col min="159" max="164" width="10.7109375" style="182" customWidth="1"/>
    <col min="165" max="165" width="14" style="182" customWidth="1"/>
    <col min="166" max="166" width="10.7109375" style="182" customWidth="1"/>
    <col min="167" max="167" width="11.42578125" style="181"/>
    <col min="168" max="168" width="9" style="180" bestFit="1" customWidth="1"/>
    <col min="169" max="169" width="91.28515625" style="181" customWidth="1"/>
    <col min="170" max="170" width="11.7109375" style="181" customWidth="1"/>
    <col min="171" max="171" width="12" style="181" customWidth="1"/>
    <col min="172" max="172" width="18.7109375" style="181" customWidth="1"/>
    <col min="173" max="173" width="18.140625" style="181" bestFit="1" customWidth="1"/>
    <col min="174" max="174" width="10.28515625" style="182" customWidth="1"/>
    <col min="175" max="180" width="10.7109375" style="182" customWidth="1"/>
    <col min="181" max="181" width="14" style="182" customWidth="1"/>
    <col min="182" max="182" width="10.7109375" style="182" customWidth="1"/>
    <col min="183" max="183" width="11.42578125" style="181"/>
    <col min="184" max="184" width="9" style="180" bestFit="1" customWidth="1"/>
    <col min="185" max="185" width="91.28515625" style="181" customWidth="1"/>
    <col min="186" max="186" width="11.7109375" style="181" customWidth="1"/>
    <col min="187" max="187" width="12" style="181" customWidth="1"/>
    <col min="188" max="188" width="18.7109375" style="181" customWidth="1"/>
    <col min="189" max="189" width="18.140625" style="181" bestFit="1" customWidth="1"/>
    <col min="190" max="190" width="10.28515625" style="182" customWidth="1"/>
    <col min="191" max="196" width="10.7109375" style="182" customWidth="1"/>
    <col min="197" max="197" width="14" style="182" customWidth="1"/>
    <col min="198" max="198" width="10.7109375" style="182" customWidth="1"/>
    <col min="199" max="199" width="11.42578125" style="181"/>
    <col min="200" max="200" width="9" style="180" bestFit="1" customWidth="1"/>
    <col min="201" max="201" width="91.28515625" style="181" customWidth="1"/>
    <col min="202" max="202" width="11.7109375" style="181" customWidth="1"/>
    <col min="203" max="203" width="12" style="181" customWidth="1"/>
    <col min="204" max="204" width="18.7109375" style="181" customWidth="1"/>
    <col min="205" max="205" width="18.140625" style="181" bestFit="1" customWidth="1"/>
    <col min="206" max="206" width="10.28515625" style="182" customWidth="1"/>
    <col min="207" max="212" width="10.7109375" style="182" customWidth="1"/>
    <col min="213" max="213" width="14" style="182" customWidth="1"/>
    <col min="214" max="214" width="10.7109375" style="182" customWidth="1"/>
    <col min="215" max="215" width="11.42578125" style="181"/>
    <col min="216" max="216" width="9" style="180" bestFit="1" customWidth="1"/>
    <col min="217" max="217" width="91.28515625" style="181" customWidth="1"/>
    <col min="218" max="218" width="11.7109375" style="181" customWidth="1"/>
    <col min="219" max="219" width="12" style="181" customWidth="1"/>
    <col min="220" max="220" width="18.7109375" style="181" customWidth="1"/>
    <col min="221" max="221" width="18.140625" style="181" bestFit="1" customWidth="1"/>
    <col min="222" max="222" width="10.28515625" style="182" customWidth="1"/>
    <col min="223" max="228" width="10.7109375" style="182" customWidth="1"/>
    <col min="229" max="229" width="14" style="182" customWidth="1"/>
    <col min="230" max="230" width="10.7109375" style="182" customWidth="1"/>
    <col min="231" max="231" width="11.42578125" style="181"/>
    <col min="232" max="232" width="9" style="180" bestFit="1" customWidth="1"/>
    <col min="233" max="233" width="91.28515625" style="181" customWidth="1"/>
    <col min="234" max="234" width="11.7109375" style="181" customWidth="1"/>
    <col min="235" max="235" width="12" style="181" customWidth="1"/>
    <col min="236" max="236" width="18.7109375" style="181" customWidth="1"/>
    <col min="237" max="237" width="18.140625" style="181" bestFit="1" customWidth="1"/>
    <col min="238" max="238" width="10.28515625" style="182" customWidth="1"/>
    <col min="239" max="244" width="10.7109375" style="182" customWidth="1"/>
    <col min="245" max="245" width="14" style="182" customWidth="1"/>
    <col min="246" max="246" width="10.7109375" style="182" customWidth="1"/>
    <col min="247" max="16384" width="11.42578125" style="181"/>
  </cols>
  <sheetData>
    <row r="2" spans="1:246" ht="13.5" thickBot="1"/>
    <row r="3" spans="1:246" ht="19.5" customHeight="1" thickTop="1">
      <c r="A3" s="860" t="s">
        <v>153</v>
      </c>
      <c r="B3" s="861"/>
      <c r="C3" s="848" t="s">
        <v>4</v>
      </c>
      <c r="D3" s="849"/>
      <c r="E3" s="849"/>
      <c r="F3" s="849"/>
      <c r="H3" s="872">
        <v>1</v>
      </c>
      <c r="I3" s="872" t="s">
        <v>3</v>
      </c>
      <c r="J3" s="848" t="s">
        <v>4</v>
      </c>
      <c r="K3" s="849"/>
      <c r="L3" s="849"/>
      <c r="M3" s="849"/>
      <c r="N3" s="866" t="s">
        <v>484</v>
      </c>
      <c r="O3" s="866" t="s">
        <v>485</v>
      </c>
      <c r="P3" s="866" t="s">
        <v>486</v>
      </c>
      <c r="Q3" s="866" t="s">
        <v>487</v>
      </c>
      <c r="R3" s="869" t="s">
        <v>488</v>
      </c>
      <c r="S3" s="866" t="s">
        <v>489</v>
      </c>
      <c r="T3" s="866" t="s">
        <v>490</v>
      </c>
      <c r="U3" s="866" t="s">
        <v>491</v>
      </c>
      <c r="V3" s="866" t="s">
        <v>492</v>
      </c>
      <c r="X3" s="872">
        <v>2</v>
      </c>
      <c r="Y3" s="872" t="s">
        <v>3</v>
      </c>
      <c r="Z3" s="848" t="s">
        <v>4</v>
      </c>
      <c r="AA3" s="849"/>
      <c r="AB3" s="849"/>
      <c r="AC3" s="849"/>
      <c r="AD3" s="866" t="s">
        <v>484</v>
      </c>
      <c r="AE3" s="866" t="s">
        <v>485</v>
      </c>
      <c r="AF3" s="866" t="s">
        <v>486</v>
      </c>
      <c r="AG3" s="866" t="s">
        <v>487</v>
      </c>
      <c r="AH3" s="869" t="s">
        <v>488</v>
      </c>
      <c r="AI3" s="866" t="s">
        <v>489</v>
      </c>
      <c r="AJ3" s="866" t="s">
        <v>490</v>
      </c>
      <c r="AK3" s="866" t="s">
        <v>491</v>
      </c>
      <c r="AL3" s="866" t="s">
        <v>492</v>
      </c>
      <c r="AN3" s="872">
        <v>3</v>
      </c>
      <c r="AO3" s="872" t="s">
        <v>3</v>
      </c>
      <c r="AP3" s="848" t="s">
        <v>4</v>
      </c>
      <c r="AQ3" s="849"/>
      <c r="AR3" s="849"/>
      <c r="AS3" s="849"/>
      <c r="AT3" s="866" t="s">
        <v>484</v>
      </c>
      <c r="AU3" s="866" t="s">
        <v>485</v>
      </c>
      <c r="AV3" s="866" t="s">
        <v>486</v>
      </c>
      <c r="AW3" s="866" t="s">
        <v>487</v>
      </c>
      <c r="AX3" s="869" t="s">
        <v>488</v>
      </c>
      <c r="AY3" s="866" t="s">
        <v>489</v>
      </c>
      <c r="AZ3" s="866" t="s">
        <v>490</v>
      </c>
      <c r="BA3" s="866" t="s">
        <v>491</v>
      </c>
      <c r="BB3" s="866" t="s">
        <v>492</v>
      </c>
      <c r="BD3" s="872">
        <v>4</v>
      </c>
      <c r="BE3" s="872" t="s">
        <v>3</v>
      </c>
      <c r="BF3" s="848" t="s">
        <v>4</v>
      </c>
      <c r="BG3" s="849"/>
      <c r="BH3" s="849"/>
      <c r="BI3" s="849"/>
      <c r="BJ3" s="866" t="s">
        <v>484</v>
      </c>
      <c r="BK3" s="866" t="s">
        <v>485</v>
      </c>
      <c r="BL3" s="866" t="s">
        <v>486</v>
      </c>
      <c r="BM3" s="866" t="s">
        <v>487</v>
      </c>
      <c r="BN3" s="869" t="s">
        <v>488</v>
      </c>
      <c r="BO3" s="866" t="s">
        <v>489</v>
      </c>
      <c r="BP3" s="866" t="s">
        <v>490</v>
      </c>
      <c r="BQ3" s="866" t="s">
        <v>491</v>
      </c>
      <c r="BR3" s="866" t="s">
        <v>492</v>
      </c>
      <c r="BT3" s="872">
        <v>5</v>
      </c>
      <c r="BU3" s="872" t="s">
        <v>3</v>
      </c>
      <c r="BV3" s="848" t="s">
        <v>4</v>
      </c>
      <c r="BW3" s="849"/>
      <c r="BX3" s="849"/>
      <c r="BY3" s="849"/>
      <c r="BZ3" s="866" t="s">
        <v>484</v>
      </c>
      <c r="CA3" s="866" t="s">
        <v>485</v>
      </c>
      <c r="CB3" s="866" t="s">
        <v>486</v>
      </c>
      <c r="CC3" s="866" t="s">
        <v>487</v>
      </c>
      <c r="CD3" s="869" t="s">
        <v>488</v>
      </c>
      <c r="CE3" s="866" t="s">
        <v>489</v>
      </c>
      <c r="CF3" s="866" t="s">
        <v>490</v>
      </c>
      <c r="CG3" s="866" t="s">
        <v>491</v>
      </c>
      <c r="CH3" s="866" t="s">
        <v>492</v>
      </c>
      <c r="CJ3" s="872">
        <v>6</v>
      </c>
      <c r="CK3" s="872" t="s">
        <v>3</v>
      </c>
      <c r="CL3" s="848" t="s">
        <v>4</v>
      </c>
      <c r="CM3" s="849"/>
      <c r="CN3" s="849"/>
      <c r="CO3" s="849"/>
      <c r="CP3" s="866" t="s">
        <v>484</v>
      </c>
      <c r="CQ3" s="866" t="s">
        <v>485</v>
      </c>
      <c r="CR3" s="866" t="s">
        <v>486</v>
      </c>
      <c r="CS3" s="866" t="s">
        <v>487</v>
      </c>
      <c r="CT3" s="869" t="s">
        <v>488</v>
      </c>
      <c r="CU3" s="866" t="s">
        <v>489</v>
      </c>
      <c r="CV3" s="866" t="s">
        <v>490</v>
      </c>
      <c r="CW3" s="866" t="s">
        <v>491</v>
      </c>
      <c r="CX3" s="866" t="s">
        <v>492</v>
      </c>
      <c r="CZ3" s="872">
        <v>7</v>
      </c>
      <c r="DA3" s="872" t="s">
        <v>3</v>
      </c>
      <c r="DB3" s="848" t="s">
        <v>4</v>
      </c>
      <c r="DC3" s="849"/>
      <c r="DD3" s="849"/>
      <c r="DE3" s="849"/>
      <c r="DF3" s="866" t="s">
        <v>484</v>
      </c>
      <c r="DG3" s="866" t="s">
        <v>485</v>
      </c>
      <c r="DH3" s="866" t="s">
        <v>486</v>
      </c>
      <c r="DI3" s="866" t="s">
        <v>487</v>
      </c>
      <c r="DJ3" s="869" t="s">
        <v>488</v>
      </c>
      <c r="DK3" s="866" t="s">
        <v>489</v>
      </c>
      <c r="DL3" s="866" t="s">
        <v>490</v>
      </c>
      <c r="DM3" s="866" t="s">
        <v>491</v>
      </c>
      <c r="DN3" s="866" t="s">
        <v>492</v>
      </c>
      <c r="DP3" s="872">
        <v>8</v>
      </c>
      <c r="DQ3" s="872" t="s">
        <v>3</v>
      </c>
      <c r="DR3" s="848" t="s">
        <v>4</v>
      </c>
      <c r="DS3" s="849"/>
      <c r="DT3" s="849"/>
      <c r="DU3" s="849"/>
      <c r="DV3" s="866" t="s">
        <v>484</v>
      </c>
      <c r="DW3" s="866" t="s">
        <v>485</v>
      </c>
      <c r="DX3" s="866" t="s">
        <v>486</v>
      </c>
      <c r="DY3" s="866" t="s">
        <v>487</v>
      </c>
      <c r="DZ3" s="869" t="s">
        <v>488</v>
      </c>
      <c r="EA3" s="866" t="s">
        <v>489</v>
      </c>
      <c r="EB3" s="866" t="s">
        <v>490</v>
      </c>
      <c r="EC3" s="866" t="s">
        <v>491</v>
      </c>
      <c r="ED3" s="866" t="s">
        <v>492</v>
      </c>
      <c r="EF3" s="872">
        <v>9</v>
      </c>
      <c r="EG3" s="872" t="s">
        <v>3</v>
      </c>
      <c r="EH3" s="848" t="s">
        <v>4</v>
      </c>
      <c r="EI3" s="849"/>
      <c r="EJ3" s="849"/>
      <c r="EK3" s="849"/>
      <c r="EL3" s="866" t="s">
        <v>484</v>
      </c>
      <c r="EM3" s="866" t="s">
        <v>485</v>
      </c>
      <c r="EN3" s="866" t="s">
        <v>486</v>
      </c>
      <c r="EO3" s="866" t="s">
        <v>487</v>
      </c>
      <c r="EP3" s="869" t="s">
        <v>488</v>
      </c>
      <c r="EQ3" s="866" t="s">
        <v>489</v>
      </c>
      <c r="ER3" s="866" t="s">
        <v>490</v>
      </c>
      <c r="ES3" s="866" t="s">
        <v>491</v>
      </c>
      <c r="ET3" s="866" t="s">
        <v>492</v>
      </c>
      <c r="EV3" s="872">
        <v>10</v>
      </c>
      <c r="EW3" s="872" t="s">
        <v>3</v>
      </c>
      <c r="EX3" s="848" t="s">
        <v>4</v>
      </c>
      <c r="EY3" s="849"/>
      <c r="EZ3" s="849"/>
      <c r="FA3" s="849"/>
      <c r="FB3" s="866" t="s">
        <v>484</v>
      </c>
      <c r="FC3" s="866" t="s">
        <v>485</v>
      </c>
      <c r="FD3" s="866" t="s">
        <v>486</v>
      </c>
      <c r="FE3" s="866" t="s">
        <v>487</v>
      </c>
      <c r="FF3" s="869" t="s">
        <v>488</v>
      </c>
      <c r="FG3" s="866" t="s">
        <v>489</v>
      </c>
      <c r="FH3" s="866" t="s">
        <v>490</v>
      </c>
      <c r="FI3" s="866" t="s">
        <v>491</v>
      </c>
      <c r="FJ3" s="866" t="s">
        <v>492</v>
      </c>
      <c r="FL3" s="872">
        <v>11</v>
      </c>
      <c r="FM3" s="872" t="s">
        <v>3</v>
      </c>
      <c r="FN3" s="848" t="s">
        <v>4</v>
      </c>
      <c r="FO3" s="849"/>
      <c r="FP3" s="849"/>
      <c r="FQ3" s="849"/>
      <c r="FR3" s="866" t="s">
        <v>484</v>
      </c>
      <c r="FS3" s="866" t="s">
        <v>485</v>
      </c>
      <c r="FT3" s="866" t="s">
        <v>486</v>
      </c>
      <c r="FU3" s="866" t="s">
        <v>487</v>
      </c>
      <c r="FV3" s="869" t="s">
        <v>488</v>
      </c>
      <c r="FW3" s="866" t="s">
        <v>489</v>
      </c>
      <c r="FX3" s="866" t="s">
        <v>490</v>
      </c>
      <c r="FY3" s="866" t="s">
        <v>491</v>
      </c>
      <c r="FZ3" s="866" t="s">
        <v>492</v>
      </c>
      <c r="GB3" s="872">
        <v>12</v>
      </c>
      <c r="GC3" s="872" t="s">
        <v>3</v>
      </c>
      <c r="GD3" s="848" t="s">
        <v>4</v>
      </c>
      <c r="GE3" s="849"/>
      <c r="GF3" s="849"/>
      <c r="GG3" s="849"/>
      <c r="GH3" s="866" t="s">
        <v>484</v>
      </c>
      <c r="GI3" s="866" t="s">
        <v>485</v>
      </c>
      <c r="GJ3" s="866" t="s">
        <v>486</v>
      </c>
      <c r="GK3" s="866" t="s">
        <v>487</v>
      </c>
      <c r="GL3" s="869" t="s">
        <v>488</v>
      </c>
      <c r="GM3" s="866" t="s">
        <v>489</v>
      </c>
      <c r="GN3" s="866" t="s">
        <v>490</v>
      </c>
      <c r="GO3" s="866" t="s">
        <v>491</v>
      </c>
      <c r="GP3" s="866" t="s">
        <v>492</v>
      </c>
      <c r="GR3" s="872">
        <v>13</v>
      </c>
      <c r="GS3" s="872" t="s">
        <v>3</v>
      </c>
      <c r="GT3" s="848" t="s">
        <v>4</v>
      </c>
      <c r="GU3" s="849"/>
      <c r="GV3" s="849"/>
      <c r="GW3" s="849"/>
      <c r="GX3" s="866" t="s">
        <v>484</v>
      </c>
      <c r="GY3" s="866" t="s">
        <v>485</v>
      </c>
      <c r="GZ3" s="866" t="s">
        <v>486</v>
      </c>
      <c r="HA3" s="866" t="s">
        <v>487</v>
      </c>
      <c r="HB3" s="869" t="s">
        <v>488</v>
      </c>
      <c r="HC3" s="866" t="s">
        <v>489</v>
      </c>
      <c r="HD3" s="866" t="s">
        <v>490</v>
      </c>
      <c r="HE3" s="866" t="s">
        <v>491</v>
      </c>
      <c r="HF3" s="866" t="s">
        <v>492</v>
      </c>
      <c r="HH3" s="872">
        <v>14</v>
      </c>
      <c r="HI3" s="872" t="s">
        <v>3</v>
      </c>
      <c r="HJ3" s="880" t="s">
        <v>4</v>
      </c>
      <c r="HK3" s="881"/>
      <c r="HL3" s="881"/>
      <c r="HM3" s="881"/>
      <c r="HN3" s="866" t="s">
        <v>484</v>
      </c>
      <c r="HO3" s="866" t="s">
        <v>485</v>
      </c>
      <c r="HP3" s="866" t="s">
        <v>486</v>
      </c>
      <c r="HQ3" s="866" t="s">
        <v>487</v>
      </c>
      <c r="HR3" s="869" t="s">
        <v>488</v>
      </c>
      <c r="HS3" s="866" t="s">
        <v>489</v>
      </c>
      <c r="HT3" s="866" t="s">
        <v>490</v>
      </c>
      <c r="HU3" s="866" t="s">
        <v>491</v>
      </c>
      <c r="HV3" s="866" t="s">
        <v>492</v>
      </c>
      <c r="HX3" s="872">
        <v>15</v>
      </c>
      <c r="HY3" s="872" t="s">
        <v>3</v>
      </c>
      <c r="HZ3" s="848" t="s">
        <v>4</v>
      </c>
      <c r="IA3" s="849"/>
      <c r="IB3" s="849"/>
      <c r="IC3" s="849"/>
      <c r="ID3" s="866" t="s">
        <v>484</v>
      </c>
      <c r="IE3" s="866" t="s">
        <v>485</v>
      </c>
      <c r="IF3" s="866" t="s">
        <v>486</v>
      </c>
      <c r="IG3" s="866" t="s">
        <v>487</v>
      </c>
      <c r="IH3" s="869" t="s">
        <v>488</v>
      </c>
      <c r="II3" s="866" t="s">
        <v>489</v>
      </c>
      <c r="IJ3" s="866" t="s">
        <v>490</v>
      </c>
      <c r="IK3" s="866" t="s">
        <v>491</v>
      </c>
      <c r="IL3" s="866" t="s">
        <v>492</v>
      </c>
    </row>
    <row r="4" spans="1:246" ht="13.5" customHeight="1" thickBot="1">
      <c r="A4" s="862"/>
      <c r="B4" s="863"/>
      <c r="C4" s="850"/>
      <c r="D4" s="851"/>
      <c r="E4" s="851"/>
      <c r="F4" s="851"/>
      <c r="H4" s="873"/>
      <c r="I4" s="873"/>
      <c r="J4" s="850"/>
      <c r="K4" s="851"/>
      <c r="L4" s="851"/>
      <c r="M4" s="851"/>
      <c r="N4" s="867"/>
      <c r="O4" s="867"/>
      <c r="P4" s="867"/>
      <c r="Q4" s="867"/>
      <c r="R4" s="870"/>
      <c r="S4" s="867"/>
      <c r="T4" s="867"/>
      <c r="U4" s="867"/>
      <c r="V4" s="867"/>
      <c r="X4" s="873"/>
      <c r="Y4" s="873"/>
      <c r="Z4" s="850"/>
      <c r="AA4" s="851"/>
      <c r="AB4" s="851"/>
      <c r="AC4" s="851"/>
      <c r="AD4" s="867"/>
      <c r="AE4" s="867"/>
      <c r="AF4" s="867"/>
      <c r="AG4" s="867"/>
      <c r="AH4" s="870"/>
      <c r="AI4" s="867"/>
      <c r="AJ4" s="867"/>
      <c r="AK4" s="867"/>
      <c r="AL4" s="867"/>
      <c r="AN4" s="873"/>
      <c r="AO4" s="873"/>
      <c r="AP4" s="850"/>
      <c r="AQ4" s="851"/>
      <c r="AR4" s="851"/>
      <c r="AS4" s="851"/>
      <c r="AT4" s="867"/>
      <c r="AU4" s="867"/>
      <c r="AV4" s="867"/>
      <c r="AW4" s="867"/>
      <c r="AX4" s="870"/>
      <c r="AY4" s="867"/>
      <c r="AZ4" s="867"/>
      <c r="BA4" s="867"/>
      <c r="BB4" s="867"/>
      <c r="BD4" s="873"/>
      <c r="BE4" s="873"/>
      <c r="BF4" s="850"/>
      <c r="BG4" s="851"/>
      <c r="BH4" s="851"/>
      <c r="BI4" s="851"/>
      <c r="BJ4" s="867"/>
      <c r="BK4" s="867"/>
      <c r="BL4" s="867"/>
      <c r="BM4" s="867"/>
      <c r="BN4" s="870"/>
      <c r="BO4" s="867"/>
      <c r="BP4" s="867"/>
      <c r="BQ4" s="867"/>
      <c r="BR4" s="867"/>
      <c r="BT4" s="873"/>
      <c r="BU4" s="873"/>
      <c r="BV4" s="850"/>
      <c r="BW4" s="851"/>
      <c r="BX4" s="851"/>
      <c r="BY4" s="851"/>
      <c r="BZ4" s="867"/>
      <c r="CA4" s="867"/>
      <c r="CB4" s="867"/>
      <c r="CC4" s="867"/>
      <c r="CD4" s="870"/>
      <c r="CE4" s="867"/>
      <c r="CF4" s="867"/>
      <c r="CG4" s="867"/>
      <c r="CH4" s="867"/>
      <c r="CJ4" s="873"/>
      <c r="CK4" s="873"/>
      <c r="CL4" s="850"/>
      <c r="CM4" s="851"/>
      <c r="CN4" s="851"/>
      <c r="CO4" s="851"/>
      <c r="CP4" s="867"/>
      <c r="CQ4" s="867"/>
      <c r="CR4" s="867"/>
      <c r="CS4" s="867"/>
      <c r="CT4" s="870"/>
      <c r="CU4" s="867"/>
      <c r="CV4" s="867"/>
      <c r="CW4" s="867"/>
      <c r="CX4" s="867"/>
      <c r="CZ4" s="873"/>
      <c r="DA4" s="873"/>
      <c r="DB4" s="850"/>
      <c r="DC4" s="851"/>
      <c r="DD4" s="851"/>
      <c r="DE4" s="851"/>
      <c r="DF4" s="867"/>
      <c r="DG4" s="867"/>
      <c r="DH4" s="867"/>
      <c r="DI4" s="867"/>
      <c r="DJ4" s="870"/>
      <c r="DK4" s="867"/>
      <c r="DL4" s="867"/>
      <c r="DM4" s="867"/>
      <c r="DN4" s="867"/>
      <c r="DP4" s="873"/>
      <c r="DQ4" s="873"/>
      <c r="DR4" s="850"/>
      <c r="DS4" s="851"/>
      <c r="DT4" s="851"/>
      <c r="DU4" s="851"/>
      <c r="DV4" s="867"/>
      <c r="DW4" s="867"/>
      <c r="DX4" s="867"/>
      <c r="DY4" s="867"/>
      <c r="DZ4" s="870"/>
      <c r="EA4" s="867"/>
      <c r="EB4" s="867"/>
      <c r="EC4" s="867"/>
      <c r="ED4" s="867"/>
      <c r="EF4" s="873"/>
      <c r="EG4" s="873"/>
      <c r="EH4" s="850"/>
      <c r="EI4" s="851"/>
      <c r="EJ4" s="851"/>
      <c r="EK4" s="851"/>
      <c r="EL4" s="867"/>
      <c r="EM4" s="867"/>
      <c r="EN4" s="867"/>
      <c r="EO4" s="867"/>
      <c r="EP4" s="870"/>
      <c r="EQ4" s="867"/>
      <c r="ER4" s="867"/>
      <c r="ES4" s="867"/>
      <c r="ET4" s="867"/>
      <c r="EV4" s="873"/>
      <c r="EW4" s="873"/>
      <c r="EX4" s="850"/>
      <c r="EY4" s="851"/>
      <c r="EZ4" s="851"/>
      <c r="FA4" s="851"/>
      <c r="FB4" s="867"/>
      <c r="FC4" s="867"/>
      <c r="FD4" s="867"/>
      <c r="FE4" s="867"/>
      <c r="FF4" s="870"/>
      <c r="FG4" s="867"/>
      <c r="FH4" s="867"/>
      <c r="FI4" s="867"/>
      <c r="FJ4" s="867"/>
      <c r="FL4" s="873"/>
      <c r="FM4" s="873"/>
      <c r="FN4" s="850"/>
      <c r="FO4" s="851"/>
      <c r="FP4" s="851"/>
      <c r="FQ4" s="851"/>
      <c r="FR4" s="867"/>
      <c r="FS4" s="867"/>
      <c r="FT4" s="867"/>
      <c r="FU4" s="867"/>
      <c r="FV4" s="870"/>
      <c r="FW4" s="867"/>
      <c r="FX4" s="867"/>
      <c r="FY4" s="867"/>
      <c r="FZ4" s="867"/>
      <c r="GB4" s="873"/>
      <c r="GC4" s="873"/>
      <c r="GD4" s="850"/>
      <c r="GE4" s="851"/>
      <c r="GF4" s="851"/>
      <c r="GG4" s="851"/>
      <c r="GH4" s="867"/>
      <c r="GI4" s="867"/>
      <c r="GJ4" s="867"/>
      <c r="GK4" s="867"/>
      <c r="GL4" s="870"/>
      <c r="GM4" s="867"/>
      <c r="GN4" s="867"/>
      <c r="GO4" s="867"/>
      <c r="GP4" s="867"/>
      <c r="GR4" s="873"/>
      <c r="GS4" s="873"/>
      <c r="GT4" s="850"/>
      <c r="GU4" s="851"/>
      <c r="GV4" s="851"/>
      <c r="GW4" s="851"/>
      <c r="GX4" s="867"/>
      <c r="GY4" s="867"/>
      <c r="GZ4" s="867"/>
      <c r="HA4" s="867"/>
      <c r="HB4" s="870"/>
      <c r="HC4" s="867"/>
      <c r="HD4" s="867"/>
      <c r="HE4" s="867"/>
      <c r="HF4" s="867"/>
      <c r="HH4" s="873"/>
      <c r="HI4" s="873"/>
      <c r="HJ4" s="882"/>
      <c r="HK4" s="883"/>
      <c r="HL4" s="883"/>
      <c r="HM4" s="883"/>
      <c r="HN4" s="867"/>
      <c r="HO4" s="867"/>
      <c r="HP4" s="867"/>
      <c r="HQ4" s="867"/>
      <c r="HR4" s="870"/>
      <c r="HS4" s="867"/>
      <c r="HT4" s="867"/>
      <c r="HU4" s="867"/>
      <c r="HV4" s="867"/>
      <c r="HX4" s="873"/>
      <c r="HY4" s="873"/>
      <c r="HZ4" s="850"/>
      <c r="IA4" s="851"/>
      <c r="IB4" s="851"/>
      <c r="IC4" s="851"/>
      <c r="ID4" s="867"/>
      <c r="IE4" s="867"/>
      <c r="IF4" s="867"/>
      <c r="IG4" s="867"/>
      <c r="IH4" s="870"/>
      <c r="II4" s="867"/>
      <c r="IJ4" s="867"/>
      <c r="IK4" s="867"/>
      <c r="IL4" s="867"/>
    </row>
    <row r="5" spans="1:246" ht="12.75" customHeight="1" thickTop="1">
      <c r="A5" s="862"/>
      <c r="B5" s="863"/>
      <c r="C5" s="850"/>
      <c r="D5" s="851"/>
      <c r="E5" s="851"/>
      <c r="F5" s="851"/>
      <c r="H5" s="860" t="str">
        <f>VLOOKUP(H3,OFERENTES,2,FALSE)</f>
        <v>ENECON S.A.S.</v>
      </c>
      <c r="I5" s="861"/>
      <c r="J5" s="850"/>
      <c r="K5" s="851"/>
      <c r="L5" s="851"/>
      <c r="M5" s="851"/>
      <c r="N5" s="867"/>
      <c r="O5" s="867"/>
      <c r="P5" s="867"/>
      <c r="Q5" s="867"/>
      <c r="R5" s="870"/>
      <c r="S5" s="867"/>
      <c r="T5" s="867"/>
      <c r="U5" s="867"/>
      <c r="V5" s="867"/>
      <c r="X5" s="860" t="str">
        <f>VLOOKUP(X3,OFERENTES,2,FALSE)</f>
        <v>KA S.A.</v>
      </c>
      <c r="Y5" s="861"/>
      <c r="Z5" s="850"/>
      <c r="AA5" s="851"/>
      <c r="AB5" s="851"/>
      <c r="AC5" s="851"/>
      <c r="AD5" s="867"/>
      <c r="AE5" s="867"/>
      <c r="AF5" s="867"/>
      <c r="AG5" s="867"/>
      <c r="AH5" s="870"/>
      <c r="AI5" s="867"/>
      <c r="AJ5" s="867"/>
      <c r="AK5" s="867"/>
      <c r="AL5" s="867"/>
      <c r="AN5" s="860" t="str">
        <f>VLOOKUP(AN3,OFERENTES,2,FALSE)</f>
        <v>GRAN CONSTRUCTORA S.A.S.</v>
      </c>
      <c r="AO5" s="861"/>
      <c r="AP5" s="850"/>
      <c r="AQ5" s="851"/>
      <c r="AR5" s="851"/>
      <c r="AS5" s="851"/>
      <c r="AT5" s="867"/>
      <c r="AU5" s="867"/>
      <c r="AV5" s="867"/>
      <c r="AW5" s="867"/>
      <c r="AX5" s="870"/>
      <c r="AY5" s="867"/>
      <c r="AZ5" s="867"/>
      <c r="BA5" s="867"/>
      <c r="BB5" s="867"/>
      <c r="BD5" s="860" t="str">
        <f>VLOOKUP(BD3,OFERENTES,2,FALSE)</f>
        <v>LUIS CARLOS PARRA VELASQUEZ</v>
      </c>
      <c r="BE5" s="861"/>
      <c r="BF5" s="850"/>
      <c r="BG5" s="851"/>
      <c r="BH5" s="851"/>
      <c r="BI5" s="851"/>
      <c r="BJ5" s="867"/>
      <c r="BK5" s="867"/>
      <c r="BL5" s="867"/>
      <c r="BM5" s="867"/>
      <c r="BN5" s="870"/>
      <c r="BO5" s="867"/>
      <c r="BP5" s="867"/>
      <c r="BQ5" s="867"/>
      <c r="BR5" s="867"/>
      <c r="BT5" s="860" t="str">
        <f>VLOOKUP(BT3,OFERENTES,2,FALSE)</f>
        <v>ALCIDEZ CLAVIJO MORENO</v>
      </c>
      <c r="BU5" s="861"/>
      <c r="BV5" s="850"/>
      <c r="BW5" s="851"/>
      <c r="BX5" s="851"/>
      <c r="BY5" s="851"/>
      <c r="BZ5" s="867"/>
      <c r="CA5" s="867"/>
      <c r="CB5" s="867"/>
      <c r="CC5" s="867"/>
      <c r="CD5" s="870"/>
      <c r="CE5" s="867"/>
      <c r="CF5" s="867"/>
      <c r="CG5" s="867"/>
      <c r="CH5" s="867"/>
      <c r="CJ5" s="860" t="str">
        <f>VLOOKUP(CJ3,OFERENTES,2,FALSE)</f>
        <v>GUSTAVO ADOLFO CARMONA ALARCON</v>
      </c>
      <c r="CK5" s="861"/>
      <c r="CL5" s="850"/>
      <c r="CM5" s="851"/>
      <c r="CN5" s="851"/>
      <c r="CO5" s="851"/>
      <c r="CP5" s="867"/>
      <c r="CQ5" s="867"/>
      <c r="CR5" s="867"/>
      <c r="CS5" s="867"/>
      <c r="CT5" s="870"/>
      <c r="CU5" s="867"/>
      <c r="CV5" s="867"/>
      <c r="CW5" s="867"/>
      <c r="CX5" s="867"/>
      <c r="CZ5" s="860" t="str">
        <f>VLOOKUP(CZ3,OFERENTES,2,FALSE)</f>
        <v>ACEROS Y CONCRETOS S.A.S</v>
      </c>
      <c r="DA5" s="861"/>
      <c r="DB5" s="850"/>
      <c r="DC5" s="851"/>
      <c r="DD5" s="851"/>
      <c r="DE5" s="851"/>
      <c r="DF5" s="867"/>
      <c r="DG5" s="867"/>
      <c r="DH5" s="867"/>
      <c r="DI5" s="867"/>
      <c r="DJ5" s="870"/>
      <c r="DK5" s="867"/>
      <c r="DL5" s="867"/>
      <c r="DM5" s="867"/>
      <c r="DN5" s="867"/>
      <c r="DP5" s="860" t="str">
        <f>VLOOKUP(DP3,OFERENTES,2,FALSE)</f>
        <v>JORGE FERNANDO PRIETO MUÑOZ</v>
      </c>
      <c r="DQ5" s="861"/>
      <c r="DR5" s="850"/>
      <c r="DS5" s="851"/>
      <c r="DT5" s="851"/>
      <c r="DU5" s="851"/>
      <c r="DV5" s="867"/>
      <c r="DW5" s="867"/>
      <c r="DX5" s="867"/>
      <c r="DY5" s="867"/>
      <c r="DZ5" s="870"/>
      <c r="EA5" s="867"/>
      <c r="EB5" s="867"/>
      <c r="EC5" s="867"/>
      <c r="ED5" s="867"/>
      <c r="EF5" s="860" t="str">
        <f>VLOOKUP(EF3,OFERENTES,2,FALSE)</f>
        <v>OSCAR ADOLFO DIAZ YEPES</v>
      </c>
      <c r="EG5" s="861"/>
      <c r="EH5" s="850"/>
      <c r="EI5" s="851"/>
      <c r="EJ5" s="851"/>
      <c r="EK5" s="851"/>
      <c r="EL5" s="867"/>
      <c r="EM5" s="867"/>
      <c r="EN5" s="867"/>
      <c r="EO5" s="867"/>
      <c r="EP5" s="870"/>
      <c r="EQ5" s="867"/>
      <c r="ER5" s="867"/>
      <c r="ES5" s="867"/>
      <c r="ET5" s="867"/>
      <c r="EV5" s="860" t="str">
        <f>VLOOKUP(EV3,OFERENTES,2,FALSE)</f>
        <v>CONCIVE S.A.S.</v>
      </c>
      <c r="EW5" s="861"/>
      <c r="EX5" s="850"/>
      <c r="EY5" s="851"/>
      <c r="EZ5" s="851"/>
      <c r="FA5" s="851"/>
      <c r="FB5" s="867"/>
      <c r="FC5" s="867"/>
      <c r="FD5" s="867"/>
      <c r="FE5" s="867"/>
      <c r="FF5" s="870"/>
      <c r="FG5" s="867"/>
      <c r="FH5" s="867"/>
      <c r="FI5" s="867"/>
      <c r="FJ5" s="867"/>
      <c r="FL5" s="860" t="str">
        <f>VLOOKUP(FL3,OFERENTES,2,FALSE)</f>
        <v>CONSTRUCON CONSULTORIA Y CONSTRUCCIÓN S.A.S.</v>
      </c>
      <c r="FM5" s="861"/>
      <c r="FN5" s="850"/>
      <c r="FO5" s="851"/>
      <c r="FP5" s="851"/>
      <c r="FQ5" s="851"/>
      <c r="FR5" s="867"/>
      <c r="FS5" s="867"/>
      <c r="FT5" s="867"/>
      <c r="FU5" s="867"/>
      <c r="FV5" s="870"/>
      <c r="FW5" s="867"/>
      <c r="FX5" s="867"/>
      <c r="FY5" s="867"/>
      <c r="FZ5" s="867"/>
      <c r="GB5" s="860" t="str">
        <f>VLOOKUP(GB3,OFERENTES,2,FALSE)</f>
        <v>ARGES INGENIEROS S.A.S.</v>
      </c>
      <c r="GC5" s="861"/>
      <c r="GD5" s="850"/>
      <c r="GE5" s="851"/>
      <c r="GF5" s="851"/>
      <c r="GG5" s="851"/>
      <c r="GH5" s="867"/>
      <c r="GI5" s="867"/>
      <c r="GJ5" s="867"/>
      <c r="GK5" s="867"/>
      <c r="GL5" s="870"/>
      <c r="GM5" s="867"/>
      <c r="GN5" s="867"/>
      <c r="GO5" s="867"/>
      <c r="GP5" s="867"/>
      <c r="GR5" s="860" t="str">
        <f>VLOOKUP(GR3,OFERENTES,2,FALSE)</f>
        <v>BETEL INGENIEROS S.A.S.</v>
      </c>
      <c r="GS5" s="861"/>
      <c r="GT5" s="850"/>
      <c r="GU5" s="851"/>
      <c r="GV5" s="851"/>
      <c r="GW5" s="851"/>
      <c r="GX5" s="867"/>
      <c r="GY5" s="867"/>
      <c r="GZ5" s="867"/>
      <c r="HA5" s="867"/>
      <c r="HB5" s="870"/>
      <c r="HC5" s="867"/>
      <c r="HD5" s="867"/>
      <c r="HE5" s="867"/>
      <c r="HF5" s="867"/>
      <c r="HH5" s="860" t="str">
        <f>VLOOKUP(HH3,OFERENTES,2,FALSE)</f>
        <v>ANDRÉS ENRIQUE VASQUEZ GAVIRIA</v>
      </c>
      <c r="HI5" s="861"/>
      <c r="HJ5" s="882"/>
      <c r="HK5" s="883"/>
      <c r="HL5" s="883"/>
      <c r="HM5" s="883"/>
      <c r="HN5" s="867"/>
      <c r="HO5" s="867"/>
      <c r="HP5" s="867"/>
      <c r="HQ5" s="867"/>
      <c r="HR5" s="870"/>
      <c r="HS5" s="867"/>
      <c r="HT5" s="867"/>
      <c r="HU5" s="867"/>
      <c r="HV5" s="867"/>
      <c r="HX5" s="860" t="str">
        <f>VLOOKUP(HX3,OFERENTES,2,FALSE)</f>
        <v>LINA MARCELA ALFONSO NARANJO</v>
      </c>
      <c r="HY5" s="861"/>
      <c r="HZ5" s="850"/>
      <c r="IA5" s="851"/>
      <c r="IB5" s="851"/>
      <c r="IC5" s="851"/>
      <c r="ID5" s="867"/>
      <c r="IE5" s="867"/>
      <c r="IF5" s="867"/>
      <c r="IG5" s="867"/>
      <c r="IH5" s="870"/>
      <c r="II5" s="867"/>
      <c r="IJ5" s="867"/>
      <c r="IK5" s="867"/>
      <c r="IL5" s="867"/>
    </row>
    <row r="6" spans="1:246" ht="13.5" customHeight="1" thickBot="1">
      <c r="A6" s="862"/>
      <c r="B6" s="863"/>
      <c r="C6" s="852"/>
      <c r="D6" s="853"/>
      <c r="E6" s="853"/>
      <c r="F6" s="853"/>
      <c r="H6" s="862"/>
      <c r="I6" s="863"/>
      <c r="J6" s="852"/>
      <c r="K6" s="853"/>
      <c r="L6" s="853"/>
      <c r="M6" s="853"/>
      <c r="N6" s="867"/>
      <c r="O6" s="867"/>
      <c r="P6" s="867"/>
      <c r="Q6" s="867"/>
      <c r="R6" s="870"/>
      <c r="S6" s="867"/>
      <c r="T6" s="867"/>
      <c r="U6" s="867"/>
      <c r="V6" s="867"/>
      <c r="X6" s="862"/>
      <c r="Y6" s="863"/>
      <c r="Z6" s="852"/>
      <c r="AA6" s="853"/>
      <c r="AB6" s="853"/>
      <c r="AC6" s="853"/>
      <c r="AD6" s="867"/>
      <c r="AE6" s="867"/>
      <c r="AF6" s="867"/>
      <c r="AG6" s="867"/>
      <c r="AH6" s="870"/>
      <c r="AI6" s="867"/>
      <c r="AJ6" s="867"/>
      <c r="AK6" s="867"/>
      <c r="AL6" s="867"/>
      <c r="AN6" s="862"/>
      <c r="AO6" s="863"/>
      <c r="AP6" s="852"/>
      <c r="AQ6" s="853"/>
      <c r="AR6" s="853"/>
      <c r="AS6" s="853"/>
      <c r="AT6" s="867"/>
      <c r="AU6" s="867"/>
      <c r="AV6" s="867"/>
      <c r="AW6" s="867"/>
      <c r="AX6" s="870"/>
      <c r="AY6" s="867"/>
      <c r="AZ6" s="867"/>
      <c r="BA6" s="867"/>
      <c r="BB6" s="867"/>
      <c r="BD6" s="862"/>
      <c r="BE6" s="863"/>
      <c r="BF6" s="852"/>
      <c r="BG6" s="853"/>
      <c r="BH6" s="853"/>
      <c r="BI6" s="853"/>
      <c r="BJ6" s="867"/>
      <c r="BK6" s="867"/>
      <c r="BL6" s="867"/>
      <c r="BM6" s="867"/>
      <c r="BN6" s="870"/>
      <c r="BO6" s="867"/>
      <c r="BP6" s="867"/>
      <c r="BQ6" s="867"/>
      <c r="BR6" s="867"/>
      <c r="BT6" s="862"/>
      <c r="BU6" s="863"/>
      <c r="BV6" s="852"/>
      <c r="BW6" s="853"/>
      <c r="BX6" s="853"/>
      <c r="BY6" s="853"/>
      <c r="BZ6" s="867"/>
      <c r="CA6" s="867"/>
      <c r="CB6" s="867"/>
      <c r="CC6" s="867"/>
      <c r="CD6" s="870"/>
      <c r="CE6" s="867"/>
      <c r="CF6" s="867"/>
      <c r="CG6" s="867"/>
      <c r="CH6" s="867"/>
      <c r="CJ6" s="862"/>
      <c r="CK6" s="863"/>
      <c r="CL6" s="852"/>
      <c r="CM6" s="853"/>
      <c r="CN6" s="853"/>
      <c r="CO6" s="853"/>
      <c r="CP6" s="867"/>
      <c r="CQ6" s="867"/>
      <c r="CR6" s="867"/>
      <c r="CS6" s="867"/>
      <c r="CT6" s="870"/>
      <c r="CU6" s="867"/>
      <c r="CV6" s="867"/>
      <c r="CW6" s="867"/>
      <c r="CX6" s="867"/>
      <c r="CZ6" s="862"/>
      <c r="DA6" s="863"/>
      <c r="DB6" s="852"/>
      <c r="DC6" s="853"/>
      <c r="DD6" s="853"/>
      <c r="DE6" s="853"/>
      <c r="DF6" s="867"/>
      <c r="DG6" s="867"/>
      <c r="DH6" s="867"/>
      <c r="DI6" s="867"/>
      <c r="DJ6" s="870"/>
      <c r="DK6" s="867"/>
      <c r="DL6" s="867"/>
      <c r="DM6" s="867"/>
      <c r="DN6" s="867"/>
      <c r="DP6" s="862"/>
      <c r="DQ6" s="863"/>
      <c r="DR6" s="852"/>
      <c r="DS6" s="853"/>
      <c r="DT6" s="853"/>
      <c r="DU6" s="853"/>
      <c r="DV6" s="867"/>
      <c r="DW6" s="867"/>
      <c r="DX6" s="867"/>
      <c r="DY6" s="867"/>
      <c r="DZ6" s="870"/>
      <c r="EA6" s="867"/>
      <c r="EB6" s="867"/>
      <c r="EC6" s="867"/>
      <c r="ED6" s="867"/>
      <c r="EF6" s="862"/>
      <c r="EG6" s="863"/>
      <c r="EH6" s="852"/>
      <c r="EI6" s="853"/>
      <c r="EJ6" s="853"/>
      <c r="EK6" s="853"/>
      <c r="EL6" s="867"/>
      <c r="EM6" s="867"/>
      <c r="EN6" s="867"/>
      <c r="EO6" s="867"/>
      <c r="EP6" s="870"/>
      <c r="EQ6" s="867"/>
      <c r="ER6" s="867"/>
      <c r="ES6" s="867"/>
      <c r="ET6" s="867"/>
      <c r="EV6" s="862"/>
      <c r="EW6" s="863"/>
      <c r="EX6" s="852"/>
      <c r="EY6" s="853"/>
      <c r="EZ6" s="853"/>
      <c r="FA6" s="853"/>
      <c r="FB6" s="867"/>
      <c r="FC6" s="867"/>
      <c r="FD6" s="867"/>
      <c r="FE6" s="867"/>
      <c r="FF6" s="870"/>
      <c r="FG6" s="867"/>
      <c r="FH6" s="867"/>
      <c r="FI6" s="867"/>
      <c r="FJ6" s="867"/>
      <c r="FL6" s="862"/>
      <c r="FM6" s="863"/>
      <c r="FN6" s="852"/>
      <c r="FO6" s="853"/>
      <c r="FP6" s="853"/>
      <c r="FQ6" s="853"/>
      <c r="FR6" s="867"/>
      <c r="FS6" s="867"/>
      <c r="FT6" s="867"/>
      <c r="FU6" s="867"/>
      <c r="FV6" s="870"/>
      <c r="FW6" s="867"/>
      <c r="FX6" s="867"/>
      <c r="FY6" s="867"/>
      <c r="FZ6" s="867"/>
      <c r="GB6" s="862"/>
      <c r="GC6" s="863"/>
      <c r="GD6" s="852"/>
      <c r="GE6" s="853"/>
      <c r="GF6" s="853"/>
      <c r="GG6" s="853"/>
      <c r="GH6" s="867"/>
      <c r="GI6" s="867"/>
      <c r="GJ6" s="867"/>
      <c r="GK6" s="867"/>
      <c r="GL6" s="870"/>
      <c r="GM6" s="867"/>
      <c r="GN6" s="867"/>
      <c r="GO6" s="867"/>
      <c r="GP6" s="867"/>
      <c r="GR6" s="862"/>
      <c r="GS6" s="863"/>
      <c r="GT6" s="852"/>
      <c r="GU6" s="853"/>
      <c r="GV6" s="853"/>
      <c r="GW6" s="853"/>
      <c r="GX6" s="867"/>
      <c r="GY6" s="867"/>
      <c r="GZ6" s="867"/>
      <c r="HA6" s="867"/>
      <c r="HB6" s="870"/>
      <c r="HC6" s="867"/>
      <c r="HD6" s="867"/>
      <c r="HE6" s="867"/>
      <c r="HF6" s="867"/>
      <c r="HH6" s="862"/>
      <c r="HI6" s="863"/>
      <c r="HJ6" s="884"/>
      <c r="HK6" s="885"/>
      <c r="HL6" s="885"/>
      <c r="HM6" s="885"/>
      <c r="HN6" s="867"/>
      <c r="HO6" s="867"/>
      <c r="HP6" s="867"/>
      <c r="HQ6" s="867"/>
      <c r="HR6" s="870"/>
      <c r="HS6" s="867"/>
      <c r="HT6" s="867"/>
      <c r="HU6" s="867"/>
      <c r="HV6" s="867"/>
      <c r="HX6" s="862"/>
      <c r="HY6" s="863"/>
      <c r="HZ6" s="852"/>
      <c r="IA6" s="853"/>
      <c r="IB6" s="853"/>
      <c r="IC6" s="853"/>
      <c r="ID6" s="867"/>
      <c r="IE6" s="867"/>
      <c r="IF6" s="867"/>
      <c r="IG6" s="867"/>
      <c r="IH6" s="870"/>
      <c r="II6" s="867"/>
      <c r="IJ6" s="867"/>
      <c r="IK6" s="867"/>
      <c r="IL6" s="867"/>
    </row>
    <row r="7" spans="1:246" ht="31.5" customHeight="1" thickTop="1">
      <c r="A7" s="862"/>
      <c r="B7" s="863"/>
      <c r="C7" s="854" t="s">
        <v>154</v>
      </c>
      <c r="D7" s="856" t="s">
        <v>155</v>
      </c>
      <c r="E7" s="857"/>
      <c r="F7" s="857"/>
      <c r="H7" s="862"/>
      <c r="I7" s="863"/>
      <c r="J7" s="854" t="s">
        <v>154</v>
      </c>
      <c r="K7" s="856" t="s">
        <v>155</v>
      </c>
      <c r="L7" s="857"/>
      <c r="M7" s="857"/>
      <c r="N7" s="867"/>
      <c r="O7" s="867"/>
      <c r="P7" s="867"/>
      <c r="Q7" s="867"/>
      <c r="R7" s="870"/>
      <c r="S7" s="867"/>
      <c r="T7" s="867"/>
      <c r="U7" s="867"/>
      <c r="V7" s="867"/>
      <c r="X7" s="862"/>
      <c r="Y7" s="863"/>
      <c r="Z7" s="854" t="s">
        <v>154</v>
      </c>
      <c r="AA7" s="856" t="s">
        <v>155</v>
      </c>
      <c r="AB7" s="857"/>
      <c r="AC7" s="857"/>
      <c r="AD7" s="867"/>
      <c r="AE7" s="867"/>
      <c r="AF7" s="867"/>
      <c r="AG7" s="867"/>
      <c r="AH7" s="870"/>
      <c r="AI7" s="867"/>
      <c r="AJ7" s="867"/>
      <c r="AK7" s="867"/>
      <c r="AL7" s="867"/>
      <c r="AN7" s="862"/>
      <c r="AO7" s="863"/>
      <c r="AP7" s="854" t="s">
        <v>154</v>
      </c>
      <c r="AQ7" s="856" t="s">
        <v>155</v>
      </c>
      <c r="AR7" s="857"/>
      <c r="AS7" s="857"/>
      <c r="AT7" s="867"/>
      <c r="AU7" s="867"/>
      <c r="AV7" s="867"/>
      <c r="AW7" s="867"/>
      <c r="AX7" s="870"/>
      <c r="AY7" s="867"/>
      <c r="AZ7" s="867"/>
      <c r="BA7" s="867"/>
      <c r="BB7" s="867"/>
      <c r="BD7" s="862"/>
      <c r="BE7" s="863"/>
      <c r="BF7" s="854" t="s">
        <v>154</v>
      </c>
      <c r="BG7" s="856" t="s">
        <v>155</v>
      </c>
      <c r="BH7" s="857"/>
      <c r="BI7" s="857"/>
      <c r="BJ7" s="867"/>
      <c r="BK7" s="867"/>
      <c r="BL7" s="867"/>
      <c r="BM7" s="867"/>
      <c r="BN7" s="870"/>
      <c r="BO7" s="867"/>
      <c r="BP7" s="867"/>
      <c r="BQ7" s="867"/>
      <c r="BR7" s="867"/>
      <c r="BT7" s="862"/>
      <c r="BU7" s="863"/>
      <c r="BV7" s="854" t="s">
        <v>154</v>
      </c>
      <c r="BW7" s="856" t="s">
        <v>155</v>
      </c>
      <c r="BX7" s="857"/>
      <c r="BY7" s="857"/>
      <c r="BZ7" s="867"/>
      <c r="CA7" s="867"/>
      <c r="CB7" s="867"/>
      <c r="CC7" s="867"/>
      <c r="CD7" s="870"/>
      <c r="CE7" s="867"/>
      <c r="CF7" s="867"/>
      <c r="CG7" s="867"/>
      <c r="CH7" s="867"/>
      <c r="CJ7" s="862"/>
      <c r="CK7" s="863"/>
      <c r="CL7" s="854" t="s">
        <v>154</v>
      </c>
      <c r="CM7" s="856" t="s">
        <v>155</v>
      </c>
      <c r="CN7" s="857"/>
      <c r="CO7" s="857"/>
      <c r="CP7" s="867"/>
      <c r="CQ7" s="867"/>
      <c r="CR7" s="867"/>
      <c r="CS7" s="867"/>
      <c r="CT7" s="870"/>
      <c r="CU7" s="867"/>
      <c r="CV7" s="867"/>
      <c r="CW7" s="867"/>
      <c r="CX7" s="867"/>
      <c r="CZ7" s="862"/>
      <c r="DA7" s="863"/>
      <c r="DB7" s="854" t="s">
        <v>154</v>
      </c>
      <c r="DC7" s="856" t="s">
        <v>155</v>
      </c>
      <c r="DD7" s="857"/>
      <c r="DE7" s="857"/>
      <c r="DF7" s="867"/>
      <c r="DG7" s="867"/>
      <c r="DH7" s="867"/>
      <c r="DI7" s="867"/>
      <c r="DJ7" s="870"/>
      <c r="DK7" s="867"/>
      <c r="DL7" s="867"/>
      <c r="DM7" s="867"/>
      <c r="DN7" s="867"/>
      <c r="DP7" s="862"/>
      <c r="DQ7" s="863"/>
      <c r="DR7" s="854" t="s">
        <v>154</v>
      </c>
      <c r="DS7" s="856" t="s">
        <v>155</v>
      </c>
      <c r="DT7" s="857"/>
      <c r="DU7" s="857"/>
      <c r="DV7" s="867"/>
      <c r="DW7" s="867"/>
      <c r="DX7" s="867"/>
      <c r="DY7" s="867"/>
      <c r="DZ7" s="870"/>
      <c r="EA7" s="867"/>
      <c r="EB7" s="867"/>
      <c r="EC7" s="867"/>
      <c r="ED7" s="867"/>
      <c r="EF7" s="862"/>
      <c r="EG7" s="863"/>
      <c r="EH7" s="854" t="s">
        <v>154</v>
      </c>
      <c r="EI7" s="856" t="s">
        <v>155</v>
      </c>
      <c r="EJ7" s="857"/>
      <c r="EK7" s="857"/>
      <c r="EL7" s="867"/>
      <c r="EM7" s="867"/>
      <c r="EN7" s="867"/>
      <c r="EO7" s="867"/>
      <c r="EP7" s="870"/>
      <c r="EQ7" s="867"/>
      <c r="ER7" s="867"/>
      <c r="ES7" s="867"/>
      <c r="ET7" s="867"/>
      <c r="EV7" s="862"/>
      <c r="EW7" s="863"/>
      <c r="EX7" s="854" t="s">
        <v>154</v>
      </c>
      <c r="EY7" s="856" t="s">
        <v>155</v>
      </c>
      <c r="EZ7" s="857"/>
      <c r="FA7" s="857"/>
      <c r="FB7" s="867"/>
      <c r="FC7" s="867"/>
      <c r="FD7" s="867"/>
      <c r="FE7" s="867"/>
      <c r="FF7" s="870"/>
      <c r="FG7" s="867"/>
      <c r="FH7" s="867"/>
      <c r="FI7" s="867"/>
      <c r="FJ7" s="867"/>
      <c r="FL7" s="862"/>
      <c r="FM7" s="863"/>
      <c r="FN7" s="854" t="s">
        <v>154</v>
      </c>
      <c r="FO7" s="856" t="s">
        <v>155</v>
      </c>
      <c r="FP7" s="857"/>
      <c r="FQ7" s="857"/>
      <c r="FR7" s="867"/>
      <c r="FS7" s="867"/>
      <c r="FT7" s="867"/>
      <c r="FU7" s="867"/>
      <c r="FV7" s="870"/>
      <c r="FW7" s="867"/>
      <c r="FX7" s="867"/>
      <c r="FY7" s="867"/>
      <c r="FZ7" s="867"/>
      <c r="GB7" s="862"/>
      <c r="GC7" s="863"/>
      <c r="GD7" s="854" t="s">
        <v>154</v>
      </c>
      <c r="GE7" s="856" t="s">
        <v>155</v>
      </c>
      <c r="GF7" s="857"/>
      <c r="GG7" s="857"/>
      <c r="GH7" s="867"/>
      <c r="GI7" s="867"/>
      <c r="GJ7" s="867"/>
      <c r="GK7" s="867"/>
      <c r="GL7" s="870"/>
      <c r="GM7" s="867"/>
      <c r="GN7" s="867"/>
      <c r="GO7" s="867"/>
      <c r="GP7" s="867"/>
      <c r="GR7" s="862"/>
      <c r="GS7" s="863"/>
      <c r="GT7" s="854" t="s">
        <v>154</v>
      </c>
      <c r="GU7" s="856" t="s">
        <v>155</v>
      </c>
      <c r="GV7" s="857"/>
      <c r="GW7" s="857"/>
      <c r="GX7" s="867"/>
      <c r="GY7" s="867"/>
      <c r="GZ7" s="867"/>
      <c r="HA7" s="867"/>
      <c r="HB7" s="870"/>
      <c r="HC7" s="867"/>
      <c r="HD7" s="867"/>
      <c r="HE7" s="867"/>
      <c r="HF7" s="867"/>
      <c r="HH7" s="862"/>
      <c r="HI7" s="863"/>
      <c r="HJ7" s="886" t="s">
        <v>154</v>
      </c>
      <c r="HK7" s="888" t="s">
        <v>155</v>
      </c>
      <c r="HL7" s="889"/>
      <c r="HM7" s="889"/>
      <c r="HN7" s="867"/>
      <c r="HO7" s="867"/>
      <c r="HP7" s="867"/>
      <c r="HQ7" s="867"/>
      <c r="HR7" s="870"/>
      <c r="HS7" s="867"/>
      <c r="HT7" s="867"/>
      <c r="HU7" s="867"/>
      <c r="HV7" s="867"/>
      <c r="HX7" s="862"/>
      <c r="HY7" s="863"/>
      <c r="HZ7" s="854" t="s">
        <v>154</v>
      </c>
      <c r="IA7" s="856" t="s">
        <v>155</v>
      </c>
      <c r="IB7" s="857"/>
      <c r="IC7" s="857"/>
      <c r="ID7" s="867"/>
      <c r="IE7" s="867"/>
      <c r="IF7" s="867"/>
      <c r="IG7" s="867"/>
      <c r="IH7" s="870"/>
      <c r="II7" s="867"/>
      <c r="IJ7" s="867"/>
      <c r="IK7" s="867"/>
      <c r="IL7" s="867"/>
    </row>
    <row r="8" spans="1:246" ht="27.75" customHeight="1" thickBot="1">
      <c r="A8" s="864"/>
      <c r="B8" s="865"/>
      <c r="C8" s="855"/>
      <c r="D8" s="858"/>
      <c r="E8" s="859"/>
      <c r="F8" s="859"/>
      <c r="H8" s="864"/>
      <c r="I8" s="865"/>
      <c r="J8" s="855"/>
      <c r="K8" s="858"/>
      <c r="L8" s="859"/>
      <c r="M8" s="859"/>
      <c r="N8" s="867"/>
      <c r="O8" s="867"/>
      <c r="P8" s="867"/>
      <c r="Q8" s="867"/>
      <c r="R8" s="870"/>
      <c r="S8" s="867"/>
      <c r="T8" s="867"/>
      <c r="U8" s="867"/>
      <c r="V8" s="867"/>
      <c r="X8" s="864"/>
      <c r="Y8" s="865"/>
      <c r="Z8" s="855"/>
      <c r="AA8" s="858"/>
      <c r="AB8" s="859"/>
      <c r="AC8" s="859"/>
      <c r="AD8" s="867"/>
      <c r="AE8" s="867"/>
      <c r="AF8" s="867"/>
      <c r="AG8" s="867"/>
      <c r="AH8" s="870"/>
      <c r="AI8" s="867"/>
      <c r="AJ8" s="867"/>
      <c r="AK8" s="867"/>
      <c r="AL8" s="867"/>
      <c r="AN8" s="864"/>
      <c r="AO8" s="865"/>
      <c r="AP8" s="855"/>
      <c r="AQ8" s="858"/>
      <c r="AR8" s="859"/>
      <c r="AS8" s="859"/>
      <c r="AT8" s="867"/>
      <c r="AU8" s="867"/>
      <c r="AV8" s="867"/>
      <c r="AW8" s="867"/>
      <c r="AX8" s="870"/>
      <c r="AY8" s="867"/>
      <c r="AZ8" s="867"/>
      <c r="BA8" s="867"/>
      <c r="BB8" s="867"/>
      <c r="BD8" s="864"/>
      <c r="BE8" s="865"/>
      <c r="BF8" s="855"/>
      <c r="BG8" s="858"/>
      <c r="BH8" s="859"/>
      <c r="BI8" s="859"/>
      <c r="BJ8" s="867"/>
      <c r="BK8" s="867"/>
      <c r="BL8" s="867"/>
      <c r="BM8" s="867"/>
      <c r="BN8" s="870"/>
      <c r="BO8" s="867"/>
      <c r="BP8" s="867"/>
      <c r="BQ8" s="867"/>
      <c r="BR8" s="867"/>
      <c r="BT8" s="864"/>
      <c r="BU8" s="865"/>
      <c r="BV8" s="855"/>
      <c r="BW8" s="858"/>
      <c r="BX8" s="859"/>
      <c r="BY8" s="859"/>
      <c r="BZ8" s="867"/>
      <c r="CA8" s="867"/>
      <c r="CB8" s="867"/>
      <c r="CC8" s="867"/>
      <c r="CD8" s="870"/>
      <c r="CE8" s="867"/>
      <c r="CF8" s="867"/>
      <c r="CG8" s="867"/>
      <c r="CH8" s="867"/>
      <c r="CJ8" s="864"/>
      <c r="CK8" s="865"/>
      <c r="CL8" s="855"/>
      <c r="CM8" s="858"/>
      <c r="CN8" s="859"/>
      <c r="CO8" s="859"/>
      <c r="CP8" s="867"/>
      <c r="CQ8" s="867"/>
      <c r="CR8" s="867"/>
      <c r="CS8" s="867"/>
      <c r="CT8" s="870"/>
      <c r="CU8" s="867"/>
      <c r="CV8" s="867"/>
      <c r="CW8" s="867"/>
      <c r="CX8" s="867"/>
      <c r="CZ8" s="864"/>
      <c r="DA8" s="865"/>
      <c r="DB8" s="855"/>
      <c r="DC8" s="858"/>
      <c r="DD8" s="859"/>
      <c r="DE8" s="859"/>
      <c r="DF8" s="867"/>
      <c r="DG8" s="867"/>
      <c r="DH8" s="867"/>
      <c r="DI8" s="867"/>
      <c r="DJ8" s="870"/>
      <c r="DK8" s="867"/>
      <c r="DL8" s="867"/>
      <c r="DM8" s="867"/>
      <c r="DN8" s="867"/>
      <c r="DP8" s="864"/>
      <c r="DQ8" s="865"/>
      <c r="DR8" s="855"/>
      <c r="DS8" s="858"/>
      <c r="DT8" s="859"/>
      <c r="DU8" s="859"/>
      <c r="DV8" s="867"/>
      <c r="DW8" s="867"/>
      <c r="DX8" s="867"/>
      <c r="DY8" s="867"/>
      <c r="DZ8" s="870"/>
      <c r="EA8" s="867"/>
      <c r="EB8" s="867"/>
      <c r="EC8" s="867"/>
      <c r="ED8" s="867"/>
      <c r="EF8" s="864"/>
      <c r="EG8" s="865"/>
      <c r="EH8" s="855"/>
      <c r="EI8" s="858"/>
      <c r="EJ8" s="859"/>
      <c r="EK8" s="859"/>
      <c r="EL8" s="867"/>
      <c r="EM8" s="867"/>
      <c r="EN8" s="867"/>
      <c r="EO8" s="867"/>
      <c r="EP8" s="870"/>
      <c r="EQ8" s="867"/>
      <c r="ER8" s="867"/>
      <c r="ES8" s="867"/>
      <c r="ET8" s="867"/>
      <c r="EV8" s="864"/>
      <c r="EW8" s="865"/>
      <c r="EX8" s="855"/>
      <c r="EY8" s="858"/>
      <c r="EZ8" s="859"/>
      <c r="FA8" s="859"/>
      <c r="FB8" s="867"/>
      <c r="FC8" s="867"/>
      <c r="FD8" s="867"/>
      <c r="FE8" s="867"/>
      <c r="FF8" s="870"/>
      <c r="FG8" s="867"/>
      <c r="FH8" s="867"/>
      <c r="FI8" s="867"/>
      <c r="FJ8" s="867"/>
      <c r="FL8" s="864"/>
      <c r="FM8" s="865"/>
      <c r="FN8" s="855"/>
      <c r="FO8" s="858"/>
      <c r="FP8" s="859"/>
      <c r="FQ8" s="859"/>
      <c r="FR8" s="867"/>
      <c r="FS8" s="867"/>
      <c r="FT8" s="867"/>
      <c r="FU8" s="867"/>
      <c r="FV8" s="870"/>
      <c r="FW8" s="867"/>
      <c r="FX8" s="867"/>
      <c r="FY8" s="867"/>
      <c r="FZ8" s="867"/>
      <c r="GB8" s="864"/>
      <c r="GC8" s="865"/>
      <c r="GD8" s="855"/>
      <c r="GE8" s="858"/>
      <c r="GF8" s="859"/>
      <c r="GG8" s="859"/>
      <c r="GH8" s="867"/>
      <c r="GI8" s="867"/>
      <c r="GJ8" s="867"/>
      <c r="GK8" s="867"/>
      <c r="GL8" s="870"/>
      <c r="GM8" s="867"/>
      <c r="GN8" s="867"/>
      <c r="GO8" s="867"/>
      <c r="GP8" s="867"/>
      <c r="GR8" s="864"/>
      <c r="GS8" s="865"/>
      <c r="GT8" s="855"/>
      <c r="GU8" s="858"/>
      <c r="GV8" s="859"/>
      <c r="GW8" s="859"/>
      <c r="GX8" s="867"/>
      <c r="GY8" s="867"/>
      <c r="GZ8" s="867"/>
      <c r="HA8" s="867"/>
      <c r="HB8" s="870"/>
      <c r="HC8" s="867"/>
      <c r="HD8" s="867"/>
      <c r="HE8" s="867"/>
      <c r="HF8" s="867"/>
      <c r="HH8" s="864"/>
      <c r="HI8" s="865"/>
      <c r="HJ8" s="887"/>
      <c r="HK8" s="890"/>
      <c r="HL8" s="891"/>
      <c r="HM8" s="891"/>
      <c r="HN8" s="867"/>
      <c r="HO8" s="867"/>
      <c r="HP8" s="867"/>
      <c r="HQ8" s="867"/>
      <c r="HR8" s="870"/>
      <c r="HS8" s="867"/>
      <c r="HT8" s="867"/>
      <c r="HU8" s="867"/>
      <c r="HV8" s="867"/>
      <c r="HX8" s="864"/>
      <c r="HY8" s="865"/>
      <c r="HZ8" s="855"/>
      <c r="IA8" s="858"/>
      <c r="IB8" s="859"/>
      <c r="IC8" s="859"/>
      <c r="ID8" s="867"/>
      <c r="IE8" s="867"/>
      <c r="IF8" s="867"/>
      <c r="IG8" s="867"/>
      <c r="IH8" s="870"/>
      <c r="II8" s="867"/>
      <c r="IJ8" s="867"/>
      <c r="IK8" s="867"/>
      <c r="IL8" s="867"/>
    </row>
    <row r="9" spans="1:246" ht="16.5" thickTop="1" thickBot="1">
      <c r="A9" s="183" t="s">
        <v>16</v>
      </c>
      <c r="B9" s="184" t="s">
        <v>156</v>
      </c>
      <c r="C9" s="185" t="s">
        <v>157</v>
      </c>
      <c r="D9" s="186" t="s">
        <v>158</v>
      </c>
      <c r="E9" s="187" t="s">
        <v>159</v>
      </c>
      <c r="F9" s="188" t="s">
        <v>160</v>
      </c>
      <c r="H9" s="183" t="s">
        <v>16</v>
      </c>
      <c r="I9" s="184" t="s">
        <v>156</v>
      </c>
      <c r="J9" s="185" t="s">
        <v>157</v>
      </c>
      <c r="K9" s="186" t="s">
        <v>158</v>
      </c>
      <c r="L9" s="187" t="s">
        <v>159</v>
      </c>
      <c r="M9" s="188" t="s">
        <v>160</v>
      </c>
      <c r="N9" s="867"/>
      <c r="O9" s="867"/>
      <c r="P9" s="867"/>
      <c r="Q9" s="867"/>
      <c r="R9" s="870"/>
      <c r="S9" s="867"/>
      <c r="T9" s="867"/>
      <c r="U9" s="867"/>
      <c r="V9" s="867"/>
      <c r="X9" s="183" t="s">
        <v>16</v>
      </c>
      <c r="Y9" s="184" t="s">
        <v>156</v>
      </c>
      <c r="Z9" s="185" t="s">
        <v>157</v>
      </c>
      <c r="AA9" s="186" t="s">
        <v>158</v>
      </c>
      <c r="AB9" s="187" t="s">
        <v>159</v>
      </c>
      <c r="AC9" s="188" t="s">
        <v>160</v>
      </c>
      <c r="AD9" s="867"/>
      <c r="AE9" s="867"/>
      <c r="AF9" s="867"/>
      <c r="AG9" s="867"/>
      <c r="AH9" s="870"/>
      <c r="AI9" s="867"/>
      <c r="AJ9" s="867"/>
      <c r="AK9" s="867"/>
      <c r="AL9" s="867"/>
      <c r="AN9" s="183" t="s">
        <v>16</v>
      </c>
      <c r="AO9" s="184" t="s">
        <v>156</v>
      </c>
      <c r="AP9" s="185" t="s">
        <v>157</v>
      </c>
      <c r="AQ9" s="186" t="s">
        <v>158</v>
      </c>
      <c r="AR9" s="187" t="s">
        <v>159</v>
      </c>
      <c r="AS9" s="188" t="s">
        <v>160</v>
      </c>
      <c r="AT9" s="867"/>
      <c r="AU9" s="867"/>
      <c r="AV9" s="867"/>
      <c r="AW9" s="867"/>
      <c r="AX9" s="870"/>
      <c r="AY9" s="867"/>
      <c r="AZ9" s="867"/>
      <c r="BA9" s="867"/>
      <c r="BB9" s="867"/>
      <c r="BD9" s="183" t="s">
        <v>16</v>
      </c>
      <c r="BE9" s="184" t="s">
        <v>156</v>
      </c>
      <c r="BF9" s="185" t="s">
        <v>157</v>
      </c>
      <c r="BG9" s="186" t="s">
        <v>158</v>
      </c>
      <c r="BH9" s="187" t="s">
        <v>159</v>
      </c>
      <c r="BI9" s="188" t="s">
        <v>160</v>
      </c>
      <c r="BJ9" s="867"/>
      <c r="BK9" s="867"/>
      <c r="BL9" s="867"/>
      <c r="BM9" s="867"/>
      <c r="BN9" s="870"/>
      <c r="BO9" s="867"/>
      <c r="BP9" s="867"/>
      <c r="BQ9" s="867"/>
      <c r="BR9" s="867"/>
      <c r="BT9" s="183" t="s">
        <v>16</v>
      </c>
      <c r="BU9" s="184" t="s">
        <v>156</v>
      </c>
      <c r="BV9" s="185" t="s">
        <v>157</v>
      </c>
      <c r="BW9" s="186" t="s">
        <v>158</v>
      </c>
      <c r="BX9" s="187" t="s">
        <v>159</v>
      </c>
      <c r="BY9" s="188" t="s">
        <v>160</v>
      </c>
      <c r="BZ9" s="867"/>
      <c r="CA9" s="867"/>
      <c r="CB9" s="867"/>
      <c r="CC9" s="867"/>
      <c r="CD9" s="870"/>
      <c r="CE9" s="867"/>
      <c r="CF9" s="867"/>
      <c r="CG9" s="867"/>
      <c r="CH9" s="867"/>
      <c r="CJ9" s="183" t="s">
        <v>16</v>
      </c>
      <c r="CK9" s="189" t="s">
        <v>156</v>
      </c>
      <c r="CL9" s="185" t="s">
        <v>157</v>
      </c>
      <c r="CM9" s="186" t="s">
        <v>158</v>
      </c>
      <c r="CN9" s="190" t="s">
        <v>159</v>
      </c>
      <c r="CO9" s="191" t="s">
        <v>160</v>
      </c>
      <c r="CP9" s="867"/>
      <c r="CQ9" s="867"/>
      <c r="CR9" s="867"/>
      <c r="CS9" s="867"/>
      <c r="CT9" s="870"/>
      <c r="CU9" s="867"/>
      <c r="CV9" s="867"/>
      <c r="CW9" s="867"/>
      <c r="CX9" s="867"/>
      <c r="CZ9" s="183" t="s">
        <v>16</v>
      </c>
      <c r="DA9" s="184" t="s">
        <v>156</v>
      </c>
      <c r="DB9" s="185" t="s">
        <v>157</v>
      </c>
      <c r="DC9" s="186" t="s">
        <v>158</v>
      </c>
      <c r="DD9" s="187" t="s">
        <v>159</v>
      </c>
      <c r="DE9" s="188" t="s">
        <v>160</v>
      </c>
      <c r="DF9" s="867"/>
      <c r="DG9" s="867"/>
      <c r="DH9" s="867"/>
      <c r="DI9" s="867"/>
      <c r="DJ9" s="870"/>
      <c r="DK9" s="867"/>
      <c r="DL9" s="867"/>
      <c r="DM9" s="867"/>
      <c r="DN9" s="867"/>
      <c r="DP9" s="183" t="s">
        <v>16</v>
      </c>
      <c r="DQ9" s="184" t="s">
        <v>156</v>
      </c>
      <c r="DR9" s="185" t="s">
        <v>157</v>
      </c>
      <c r="DS9" s="186" t="s">
        <v>158</v>
      </c>
      <c r="DT9" s="187" t="s">
        <v>159</v>
      </c>
      <c r="DU9" s="188" t="s">
        <v>160</v>
      </c>
      <c r="DV9" s="867"/>
      <c r="DW9" s="867"/>
      <c r="DX9" s="867"/>
      <c r="DY9" s="867"/>
      <c r="DZ9" s="870"/>
      <c r="EA9" s="867"/>
      <c r="EB9" s="867"/>
      <c r="EC9" s="867"/>
      <c r="ED9" s="867"/>
      <c r="EF9" s="183" t="s">
        <v>16</v>
      </c>
      <c r="EG9" s="184" t="s">
        <v>156</v>
      </c>
      <c r="EH9" s="185" t="s">
        <v>157</v>
      </c>
      <c r="EI9" s="186" t="s">
        <v>158</v>
      </c>
      <c r="EJ9" s="187" t="s">
        <v>159</v>
      </c>
      <c r="EK9" s="188" t="s">
        <v>160</v>
      </c>
      <c r="EL9" s="867"/>
      <c r="EM9" s="867"/>
      <c r="EN9" s="867"/>
      <c r="EO9" s="867"/>
      <c r="EP9" s="870"/>
      <c r="EQ9" s="867"/>
      <c r="ER9" s="867"/>
      <c r="ES9" s="867"/>
      <c r="ET9" s="867"/>
      <c r="EV9" s="183" t="s">
        <v>16</v>
      </c>
      <c r="EW9" s="184" t="s">
        <v>156</v>
      </c>
      <c r="EX9" s="185" t="s">
        <v>157</v>
      </c>
      <c r="EY9" s="186" t="s">
        <v>158</v>
      </c>
      <c r="EZ9" s="187" t="s">
        <v>159</v>
      </c>
      <c r="FA9" s="188" t="s">
        <v>160</v>
      </c>
      <c r="FB9" s="867"/>
      <c r="FC9" s="867"/>
      <c r="FD9" s="867"/>
      <c r="FE9" s="867"/>
      <c r="FF9" s="870"/>
      <c r="FG9" s="867"/>
      <c r="FH9" s="867"/>
      <c r="FI9" s="867"/>
      <c r="FJ9" s="867"/>
      <c r="FL9" s="183" t="s">
        <v>16</v>
      </c>
      <c r="FM9" s="184" t="s">
        <v>156</v>
      </c>
      <c r="FN9" s="185" t="s">
        <v>157</v>
      </c>
      <c r="FO9" s="186" t="s">
        <v>158</v>
      </c>
      <c r="FP9" s="187" t="s">
        <v>159</v>
      </c>
      <c r="FQ9" s="188" t="s">
        <v>160</v>
      </c>
      <c r="FR9" s="867"/>
      <c r="FS9" s="867"/>
      <c r="FT9" s="867"/>
      <c r="FU9" s="867"/>
      <c r="FV9" s="870"/>
      <c r="FW9" s="867"/>
      <c r="FX9" s="867"/>
      <c r="FY9" s="867"/>
      <c r="FZ9" s="867"/>
      <c r="GB9" s="183" t="s">
        <v>16</v>
      </c>
      <c r="GC9" s="184" t="s">
        <v>156</v>
      </c>
      <c r="GD9" s="185" t="s">
        <v>157</v>
      </c>
      <c r="GE9" s="186" t="s">
        <v>158</v>
      </c>
      <c r="GF9" s="187" t="s">
        <v>159</v>
      </c>
      <c r="GG9" s="188" t="s">
        <v>160</v>
      </c>
      <c r="GH9" s="867"/>
      <c r="GI9" s="867"/>
      <c r="GJ9" s="867"/>
      <c r="GK9" s="867"/>
      <c r="GL9" s="870"/>
      <c r="GM9" s="867"/>
      <c r="GN9" s="867"/>
      <c r="GO9" s="867"/>
      <c r="GP9" s="867"/>
      <c r="GR9" s="183" t="s">
        <v>16</v>
      </c>
      <c r="GS9" s="184" t="s">
        <v>156</v>
      </c>
      <c r="GT9" s="185" t="s">
        <v>157</v>
      </c>
      <c r="GU9" s="186" t="s">
        <v>158</v>
      </c>
      <c r="GV9" s="187" t="s">
        <v>159</v>
      </c>
      <c r="GW9" s="188" t="s">
        <v>160</v>
      </c>
      <c r="GX9" s="867"/>
      <c r="GY9" s="867"/>
      <c r="GZ9" s="867"/>
      <c r="HA9" s="867"/>
      <c r="HB9" s="870"/>
      <c r="HC9" s="867"/>
      <c r="HD9" s="867"/>
      <c r="HE9" s="867"/>
      <c r="HF9" s="867"/>
      <c r="HH9" s="192" t="s">
        <v>16</v>
      </c>
      <c r="HI9" s="193" t="s">
        <v>156</v>
      </c>
      <c r="HJ9" s="194" t="s">
        <v>157</v>
      </c>
      <c r="HK9" s="195" t="s">
        <v>158</v>
      </c>
      <c r="HL9" s="196" t="s">
        <v>159</v>
      </c>
      <c r="HM9" s="197" t="s">
        <v>160</v>
      </c>
      <c r="HN9" s="867"/>
      <c r="HO9" s="867"/>
      <c r="HP9" s="867"/>
      <c r="HQ9" s="867"/>
      <c r="HR9" s="870"/>
      <c r="HS9" s="867"/>
      <c r="HT9" s="867"/>
      <c r="HU9" s="867"/>
      <c r="HV9" s="867"/>
      <c r="HX9" s="183" t="s">
        <v>16</v>
      </c>
      <c r="HY9" s="184" t="s">
        <v>156</v>
      </c>
      <c r="HZ9" s="185" t="s">
        <v>157</v>
      </c>
      <c r="IA9" s="186" t="s">
        <v>158</v>
      </c>
      <c r="IB9" s="187" t="s">
        <v>159</v>
      </c>
      <c r="IC9" s="188" t="s">
        <v>160</v>
      </c>
      <c r="ID9" s="867"/>
      <c r="IE9" s="867"/>
      <c r="IF9" s="867"/>
      <c r="IG9" s="867"/>
      <c r="IH9" s="870"/>
      <c r="II9" s="867"/>
      <c r="IJ9" s="867"/>
      <c r="IK9" s="867"/>
      <c r="IL9" s="867"/>
    </row>
    <row r="10" spans="1:246" s="204" customFormat="1" ht="17.25" thickTop="1" thickBot="1">
      <c r="A10" s="198" t="s">
        <v>141</v>
      </c>
      <c r="B10" s="199" t="s">
        <v>161</v>
      </c>
      <c r="C10" s="200"/>
      <c r="D10" s="201"/>
      <c r="E10" s="202"/>
      <c r="F10" s="203"/>
      <c r="H10" s="198" t="s">
        <v>141</v>
      </c>
      <c r="I10" s="205" t="s">
        <v>161</v>
      </c>
      <c r="J10" s="200"/>
      <c r="K10" s="201"/>
      <c r="L10" s="202"/>
      <c r="M10" s="203"/>
      <c r="N10" s="867"/>
      <c r="O10" s="867"/>
      <c r="P10" s="867"/>
      <c r="Q10" s="867"/>
      <c r="R10" s="870"/>
      <c r="S10" s="867"/>
      <c r="T10" s="867"/>
      <c r="U10" s="867"/>
      <c r="V10" s="867"/>
      <c r="X10" s="198" t="s">
        <v>141</v>
      </c>
      <c r="Y10" s="199" t="s">
        <v>161</v>
      </c>
      <c r="Z10" s="200"/>
      <c r="AA10" s="201"/>
      <c r="AB10" s="202"/>
      <c r="AC10" s="203"/>
      <c r="AD10" s="867"/>
      <c r="AE10" s="867"/>
      <c r="AF10" s="867"/>
      <c r="AG10" s="867"/>
      <c r="AH10" s="870"/>
      <c r="AI10" s="867"/>
      <c r="AJ10" s="867"/>
      <c r="AK10" s="867"/>
      <c r="AL10" s="867"/>
      <c r="AN10" s="198" t="s">
        <v>141</v>
      </c>
      <c r="AO10" s="199" t="s">
        <v>161</v>
      </c>
      <c r="AP10" s="200"/>
      <c r="AQ10" s="201"/>
      <c r="AR10" s="202"/>
      <c r="AS10" s="203"/>
      <c r="AT10" s="867"/>
      <c r="AU10" s="867"/>
      <c r="AV10" s="867"/>
      <c r="AW10" s="867"/>
      <c r="AX10" s="870"/>
      <c r="AY10" s="867"/>
      <c r="AZ10" s="867"/>
      <c r="BA10" s="867"/>
      <c r="BB10" s="867"/>
      <c r="BD10" s="198" t="s">
        <v>141</v>
      </c>
      <c r="BE10" s="199" t="s">
        <v>161</v>
      </c>
      <c r="BF10" s="200"/>
      <c r="BG10" s="201"/>
      <c r="BH10" s="202"/>
      <c r="BI10" s="203"/>
      <c r="BJ10" s="867"/>
      <c r="BK10" s="867"/>
      <c r="BL10" s="867"/>
      <c r="BM10" s="867"/>
      <c r="BN10" s="870"/>
      <c r="BO10" s="867"/>
      <c r="BP10" s="867"/>
      <c r="BQ10" s="867"/>
      <c r="BR10" s="867"/>
      <c r="BT10" s="198" t="s">
        <v>141</v>
      </c>
      <c r="BU10" s="199" t="s">
        <v>161</v>
      </c>
      <c r="BV10" s="200"/>
      <c r="BW10" s="201"/>
      <c r="BX10" s="202"/>
      <c r="BY10" s="203"/>
      <c r="BZ10" s="867"/>
      <c r="CA10" s="867"/>
      <c r="CB10" s="867"/>
      <c r="CC10" s="867"/>
      <c r="CD10" s="870"/>
      <c r="CE10" s="867"/>
      <c r="CF10" s="867"/>
      <c r="CG10" s="867"/>
      <c r="CH10" s="867"/>
      <c r="CJ10" s="198" t="s">
        <v>141</v>
      </c>
      <c r="CK10" s="206" t="s">
        <v>161</v>
      </c>
      <c r="CL10" s="200"/>
      <c r="CM10" s="201"/>
      <c r="CN10" s="207"/>
      <c r="CO10" s="208"/>
      <c r="CP10" s="867"/>
      <c r="CQ10" s="867"/>
      <c r="CR10" s="867"/>
      <c r="CS10" s="867"/>
      <c r="CT10" s="870"/>
      <c r="CU10" s="867"/>
      <c r="CV10" s="867"/>
      <c r="CW10" s="867"/>
      <c r="CX10" s="867"/>
      <c r="CZ10" s="198" t="s">
        <v>141</v>
      </c>
      <c r="DA10" s="199" t="s">
        <v>161</v>
      </c>
      <c r="DB10" s="200"/>
      <c r="DC10" s="201"/>
      <c r="DD10" s="202"/>
      <c r="DE10" s="203"/>
      <c r="DF10" s="867"/>
      <c r="DG10" s="867"/>
      <c r="DH10" s="867"/>
      <c r="DI10" s="867"/>
      <c r="DJ10" s="870"/>
      <c r="DK10" s="867"/>
      <c r="DL10" s="867"/>
      <c r="DM10" s="867"/>
      <c r="DN10" s="867"/>
      <c r="DP10" s="198" t="s">
        <v>141</v>
      </c>
      <c r="DQ10" s="199" t="s">
        <v>161</v>
      </c>
      <c r="DR10" s="200"/>
      <c r="DS10" s="201"/>
      <c r="DT10" s="202"/>
      <c r="DU10" s="203"/>
      <c r="DV10" s="867"/>
      <c r="DW10" s="867"/>
      <c r="DX10" s="867"/>
      <c r="DY10" s="867"/>
      <c r="DZ10" s="870"/>
      <c r="EA10" s="867"/>
      <c r="EB10" s="867"/>
      <c r="EC10" s="867"/>
      <c r="ED10" s="867"/>
      <c r="EF10" s="198" t="s">
        <v>141</v>
      </c>
      <c r="EG10" s="199" t="s">
        <v>161</v>
      </c>
      <c r="EH10" s="200"/>
      <c r="EI10" s="201"/>
      <c r="EJ10" s="202"/>
      <c r="EK10" s="203"/>
      <c r="EL10" s="867"/>
      <c r="EM10" s="867"/>
      <c r="EN10" s="867"/>
      <c r="EO10" s="867"/>
      <c r="EP10" s="870"/>
      <c r="EQ10" s="867"/>
      <c r="ER10" s="867"/>
      <c r="ES10" s="867"/>
      <c r="ET10" s="867"/>
      <c r="EV10" s="198" t="s">
        <v>141</v>
      </c>
      <c r="EW10" s="199" t="s">
        <v>161</v>
      </c>
      <c r="EX10" s="200"/>
      <c r="EY10" s="201"/>
      <c r="EZ10" s="202"/>
      <c r="FA10" s="203"/>
      <c r="FB10" s="867"/>
      <c r="FC10" s="867"/>
      <c r="FD10" s="867"/>
      <c r="FE10" s="867"/>
      <c r="FF10" s="870"/>
      <c r="FG10" s="867"/>
      <c r="FH10" s="867"/>
      <c r="FI10" s="867"/>
      <c r="FJ10" s="867"/>
      <c r="FL10" s="198" t="s">
        <v>141</v>
      </c>
      <c r="FM10" s="199" t="s">
        <v>161</v>
      </c>
      <c r="FN10" s="200"/>
      <c r="FO10" s="201"/>
      <c r="FP10" s="202"/>
      <c r="FQ10" s="203"/>
      <c r="FR10" s="867"/>
      <c r="FS10" s="867"/>
      <c r="FT10" s="867"/>
      <c r="FU10" s="867"/>
      <c r="FV10" s="870"/>
      <c r="FW10" s="867"/>
      <c r="FX10" s="867"/>
      <c r="FY10" s="867"/>
      <c r="FZ10" s="867"/>
      <c r="GB10" s="198" t="s">
        <v>141</v>
      </c>
      <c r="GC10" s="199" t="s">
        <v>161</v>
      </c>
      <c r="GD10" s="200"/>
      <c r="GE10" s="201"/>
      <c r="GF10" s="202"/>
      <c r="GG10" s="203"/>
      <c r="GH10" s="867"/>
      <c r="GI10" s="867"/>
      <c r="GJ10" s="867"/>
      <c r="GK10" s="867"/>
      <c r="GL10" s="870"/>
      <c r="GM10" s="867"/>
      <c r="GN10" s="867"/>
      <c r="GO10" s="867"/>
      <c r="GP10" s="867"/>
      <c r="GR10" s="198" t="s">
        <v>141</v>
      </c>
      <c r="GS10" s="199" t="s">
        <v>161</v>
      </c>
      <c r="GT10" s="200"/>
      <c r="GU10" s="201"/>
      <c r="GV10" s="202"/>
      <c r="GW10" s="203"/>
      <c r="GX10" s="867"/>
      <c r="GY10" s="867"/>
      <c r="GZ10" s="867"/>
      <c r="HA10" s="867"/>
      <c r="HB10" s="870"/>
      <c r="HC10" s="867"/>
      <c r="HD10" s="867"/>
      <c r="HE10" s="867"/>
      <c r="HF10" s="867"/>
      <c r="HH10" s="209" t="s">
        <v>141</v>
      </c>
      <c r="HI10" s="210" t="s">
        <v>161</v>
      </c>
      <c r="HJ10" s="211"/>
      <c r="HK10" s="212"/>
      <c r="HL10" s="213"/>
      <c r="HM10" s="214"/>
      <c r="HN10" s="867"/>
      <c r="HO10" s="867"/>
      <c r="HP10" s="867"/>
      <c r="HQ10" s="867"/>
      <c r="HR10" s="870"/>
      <c r="HS10" s="867"/>
      <c r="HT10" s="867"/>
      <c r="HU10" s="867"/>
      <c r="HV10" s="867"/>
      <c r="HX10" s="198" t="s">
        <v>141</v>
      </c>
      <c r="HY10" s="199" t="s">
        <v>161</v>
      </c>
      <c r="HZ10" s="200"/>
      <c r="IA10" s="201"/>
      <c r="IB10" s="202"/>
      <c r="IC10" s="203"/>
      <c r="ID10" s="867"/>
      <c r="IE10" s="867"/>
      <c r="IF10" s="867"/>
      <c r="IG10" s="867"/>
      <c r="IH10" s="870"/>
      <c r="II10" s="867"/>
      <c r="IJ10" s="867"/>
      <c r="IK10" s="867"/>
      <c r="IL10" s="867"/>
    </row>
    <row r="11" spans="1:246" s="221" customFormat="1" ht="18" thickTop="1" thickBot="1">
      <c r="A11" s="215" t="s">
        <v>162</v>
      </c>
      <c r="B11" s="216" t="s">
        <v>163</v>
      </c>
      <c r="C11" s="217"/>
      <c r="D11" s="218"/>
      <c r="E11" s="219"/>
      <c r="F11" s="220"/>
      <c r="H11" s="215" t="s">
        <v>162</v>
      </c>
      <c r="I11" s="222" t="s">
        <v>163</v>
      </c>
      <c r="J11" s="217"/>
      <c r="K11" s="218"/>
      <c r="L11" s="219"/>
      <c r="M11" s="220"/>
      <c r="N11" s="867"/>
      <c r="O11" s="867"/>
      <c r="P11" s="867"/>
      <c r="Q11" s="867"/>
      <c r="R11" s="870"/>
      <c r="S11" s="867"/>
      <c r="T11" s="867"/>
      <c r="U11" s="867"/>
      <c r="V11" s="867"/>
      <c r="X11" s="215" t="s">
        <v>162</v>
      </c>
      <c r="Y11" s="216" t="s">
        <v>163</v>
      </c>
      <c r="Z11" s="217"/>
      <c r="AA11" s="218"/>
      <c r="AB11" s="219"/>
      <c r="AC11" s="220"/>
      <c r="AD11" s="867"/>
      <c r="AE11" s="867"/>
      <c r="AF11" s="867"/>
      <c r="AG11" s="867"/>
      <c r="AH11" s="870"/>
      <c r="AI11" s="867"/>
      <c r="AJ11" s="867"/>
      <c r="AK11" s="867"/>
      <c r="AL11" s="867"/>
      <c r="AN11" s="215" t="s">
        <v>162</v>
      </c>
      <c r="AO11" s="216" t="s">
        <v>163</v>
      </c>
      <c r="AP11" s="217"/>
      <c r="AQ11" s="218"/>
      <c r="AR11" s="219"/>
      <c r="AS11" s="220"/>
      <c r="AT11" s="867"/>
      <c r="AU11" s="867"/>
      <c r="AV11" s="867"/>
      <c r="AW11" s="867"/>
      <c r="AX11" s="870"/>
      <c r="AY11" s="867"/>
      <c r="AZ11" s="867"/>
      <c r="BA11" s="867"/>
      <c r="BB11" s="867"/>
      <c r="BD11" s="215" t="s">
        <v>162</v>
      </c>
      <c r="BE11" s="216" t="s">
        <v>163</v>
      </c>
      <c r="BF11" s="217"/>
      <c r="BG11" s="218"/>
      <c r="BH11" s="219"/>
      <c r="BI11" s="220"/>
      <c r="BJ11" s="867"/>
      <c r="BK11" s="867"/>
      <c r="BL11" s="867"/>
      <c r="BM11" s="867"/>
      <c r="BN11" s="870"/>
      <c r="BO11" s="867"/>
      <c r="BP11" s="867"/>
      <c r="BQ11" s="867"/>
      <c r="BR11" s="867"/>
      <c r="BT11" s="215" t="s">
        <v>162</v>
      </c>
      <c r="BU11" s="216" t="s">
        <v>163</v>
      </c>
      <c r="BV11" s="217"/>
      <c r="BW11" s="218"/>
      <c r="BX11" s="219"/>
      <c r="BY11" s="220"/>
      <c r="BZ11" s="867"/>
      <c r="CA11" s="867"/>
      <c r="CB11" s="867"/>
      <c r="CC11" s="867"/>
      <c r="CD11" s="870"/>
      <c r="CE11" s="867"/>
      <c r="CF11" s="867"/>
      <c r="CG11" s="867"/>
      <c r="CH11" s="867"/>
      <c r="CJ11" s="215" t="s">
        <v>162</v>
      </c>
      <c r="CK11" s="223" t="s">
        <v>163</v>
      </c>
      <c r="CL11" s="217"/>
      <c r="CM11" s="218"/>
      <c r="CN11" s="224"/>
      <c r="CO11" s="225"/>
      <c r="CP11" s="867"/>
      <c r="CQ11" s="867"/>
      <c r="CR11" s="867"/>
      <c r="CS11" s="867"/>
      <c r="CT11" s="870"/>
      <c r="CU11" s="867"/>
      <c r="CV11" s="867"/>
      <c r="CW11" s="867"/>
      <c r="CX11" s="867"/>
      <c r="CZ11" s="215" t="s">
        <v>162</v>
      </c>
      <c r="DA11" s="216" t="s">
        <v>163</v>
      </c>
      <c r="DB11" s="217"/>
      <c r="DC11" s="218"/>
      <c r="DD11" s="219"/>
      <c r="DE11" s="220"/>
      <c r="DF11" s="867"/>
      <c r="DG11" s="867"/>
      <c r="DH11" s="867"/>
      <c r="DI11" s="867"/>
      <c r="DJ11" s="870"/>
      <c r="DK11" s="867"/>
      <c r="DL11" s="867"/>
      <c r="DM11" s="867"/>
      <c r="DN11" s="867"/>
      <c r="DP11" s="215" t="s">
        <v>162</v>
      </c>
      <c r="DQ11" s="216" t="s">
        <v>163</v>
      </c>
      <c r="DR11" s="217"/>
      <c r="DS11" s="218"/>
      <c r="DT11" s="219"/>
      <c r="DU11" s="220"/>
      <c r="DV11" s="867"/>
      <c r="DW11" s="867"/>
      <c r="DX11" s="867"/>
      <c r="DY11" s="867"/>
      <c r="DZ11" s="870"/>
      <c r="EA11" s="867"/>
      <c r="EB11" s="867"/>
      <c r="EC11" s="867"/>
      <c r="ED11" s="867"/>
      <c r="EF11" s="215" t="s">
        <v>162</v>
      </c>
      <c r="EG11" s="216" t="s">
        <v>163</v>
      </c>
      <c r="EH11" s="217"/>
      <c r="EI11" s="218"/>
      <c r="EJ11" s="219"/>
      <c r="EK11" s="220"/>
      <c r="EL11" s="867"/>
      <c r="EM11" s="867"/>
      <c r="EN11" s="867"/>
      <c r="EO11" s="867"/>
      <c r="EP11" s="870"/>
      <c r="EQ11" s="867"/>
      <c r="ER11" s="867"/>
      <c r="ES11" s="867"/>
      <c r="ET11" s="867"/>
      <c r="EV11" s="215" t="s">
        <v>162</v>
      </c>
      <c r="EW11" s="216" t="s">
        <v>163</v>
      </c>
      <c r="EX11" s="217"/>
      <c r="EY11" s="218"/>
      <c r="EZ11" s="219"/>
      <c r="FA11" s="220"/>
      <c r="FB11" s="867"/>
      <c r="FC11" s="867"/>
      <c r="FD11" s="867"/>
      <c r="FE11" s="867"/>
      <c r="FF11" s="870"/>
      <c r="FG11" s="867"/>
      <c r="FH11" s="867"/>
      <c r="FI11" s="867"/>
      <c r="FJ11" s="867"/>
      <c r="FL11" s="215" t="s">
        <v>162</v>
      </c>
      <c r="FM11" s="216" t="s">
        <v>163</v>
      </c>
      <c r="FN11" s="217"/>
      <c r="FO11" s="218"/>
      <c r="FP11" s="219"/>
      <c r="FQ11" s="220"/>
      <c r="FR11" s="867"/>
      <c r="FS11" s="867"/>
      <c r="FT11" s="867"/>
      <c r="FU11" s="867"/>
      <c r="FV11" s="870"/>
      <c r="FW11" s="867"/>
      <c r="FX11" s="867"/>
      <c r="FY11" s="867"/>
      <c r="FZ11" s="867"/>
      <c r="GB11" s="215" t="s">
        <v>162</v>
      </c>
      <c r="GC11" s="216" t="s">
        <v>163</v>
      </c>
      <c r="GD11" s="217"/>
      <c r="GE11" s="218"/>
      <c r="GF11" s="219"/>
      <c r="GG11" s="220"/>
      <c r="GH11" s="867"/>
      <c r="GI11" s="867"/>
      <c r="GJ11" s="867"/>
      <c r="GK11" s="867"/>
      <c r="GL11" s="870"/>
      <c r="GM11" s="867"/>
      <c r="GN11" s="867"/>
      <c r="GO11" s="867"/>
      <c r="GP11" s="867"/>
      <c r="GR11" s="215" t="s">
        <v>162</v>
      </c>
      <c r="GS11" s="216" t="s">
        <v>163</v>
      </c>
      <c r="GT11" s="217"/>
      <c r="GU11" s="218"/>
      <c r="GV11" s="219"/>
      <c r="GW11" s="220"/>
      <c r="GX11" s="867"/>
      <c r="GY11" s="867"/>
      <c r="GZ11" s="867"/>
      <c r="HA11" s="867"/>
      <c r="HB11" s="870"/>
      <c r="HC11" s="867"/>
      <c r="HD11" s="867"/>
      <c r="HE11" s="867"/>
      <c r="HF11" s="867"/>
      <c r="HH11" s="226" t="s">
        <v>162</v>
      </c>
      <c r="HI11" s="227" t="s">
        <v>163</v>
      </c>
      <c r="HJ11" s="228"/>
      <c r="HK11" s="229"/>
      <c r="HL11" s="230"/>
      <c r="HM11" s="231"/>
      <c r="HN11" s="867"/>
      <c r="HO11" s="867"/>
      <c r="HP11" s="867"/>
      <c r="HQ11" s="867"/>
      <c r="HR11" s="870"/>
      <c r="HS11" s="867"/>
      <c r="HT11" s="867"/>
      <c r="HU11" s="867"/>
      <c r="HV11" s="867"/>
      <c r="HX11" s="215" t="s">
        <v>162</v>
      </c>
      <c r="HY11" s="216" t="s">
        <v>163</v>
      </c>
      <c r="HZ11" s="217"/>
      <c r="IA11" s="218"/>
      <c r="IB11" s="219"/>
      <c r="IC11" s="220"/>
      <c r="ID11" s="867"/>
      <c r="IE11" s="867"/>
      <c r="IF11" s="867"/>
      <c r="IG11" s="867"/>
      <c r="IH11" s="870"/>
      <c r="II11" s="867"/>
      <c r="IJ11" s="867"/>
      <c r="IK11" s="867"/>
      <c r="IL11" s="867"/>
    </row>
    <row r="12" spans="1:246" s="238" customFormat="1" ht="18" thickTop="1" thickBot="1">
      <c r="A12" s="232" t="s">
        <v>164</v>
      </c>
      <c r="B12" s="233" t="s">
        <v>165</v>
      </c>
      <c r="C12" s="234"/>
      <c r="D12" s="235"/>
      <c r="E12" s="236"/>
      <c r="F12" s="237"/>
      <c r="H12" s="232" t="s">
        <v>164</v>
      </c>
      <c r="I12" s="239" t="s">
        <v>165</v>
      </c>
      <c r="J12" s="234"/>
      <c r="K12" s="235"/>
      <c r="L12" s="236"/>
      <c r="M12" s="237"/>
      <c r="N12" s="868"/>
      <c r="O12" s="868"/>
      <c r="P12" s="868"/>
      <c r="Q12" s="868"/>
      <c r="R12" s="871"/>
      <c r="S12" s="868"/>
      <c r="T12" s="868"/>
      <c r="U12" s="868"/>
      <c r="V12" s="868"/>
      <c r="X12" s="232" t="s">
        <v>164</v>
      </c>
      <c r="Y12" s="233" t="s">
        <v>165</v>
      </c>
      <c r="Z12" s="234"/>
      <c r="AA12" s="235"/>
      <c r="AB12" s="236"/>
      <c r="AC12" s="237"/>
      <c r="AD12" s="868"/>
      <c r="AE12" s="868"/>
      <c r="AF12" s="868"/>
      <c r="AG12" s="868"/>
      <c r="AH12" s="871"/>
      <c r="AI12" s="868"/>
      <c r="AJ12" s="868"/>
      <c r="AK12" s="868"/>
      <c r="AL12" s="868"/>
      <c r="AN12" s="232" t="s">
        <v>164</v>
      </c>
      <c r="AO12" s="233" t="s">
        <v>165</v>
      </c>
      <c r="AP12" s="234"/>
      <c r="AQ12" s="235"/>
      <c r="AR12" s="236"/>
      <c r="AS12" s="237"/>
      <c r="AT12" s="868"/>
      <c r="AU12" s="868"/>
      <c r="AV12" s="868"/>
      <c r="AW12" s="868"/>
      <c r="AX12" s="871"/>
      <c r="AY12" s="868"/>
      <c r="AZ12" s="868"/>
      <c r="BA12" s="868"/>
      <c r="BB12" s="868"/>
      <c r="BD12" s="232" t="s">
        <v>164</v>
      </c>
      <c r="BE12" s="233" t="s">
        <v>165</v>
      </c>
      <c r="BF12" s="234"/>
      <c r="BG12" s="235"/>
      <c r="BH12" s="236"/>
      <c r="BI12" s="237"/>
      <c r="BJ12" s="868"/>
      <c r="BK12" s="868"/>
      <c r="BL12" s="868"/>
      <c r="BM12" s="868"/>
      <c r="BN12" s="871"/>
      <c r="BO12" s="868"/>
      <c r="BP12" s="868"/>
      <c r="BQ12" s="868"/>
      <c r="BR12" s="868"/>
      <c r="BT12" s="232" t="s">
        <v>164</v>
      </c>
      <c r="BU12" s="233" t="s">
        <v>165</v>
      </c>
      <c r="BV12" s="234"/>
      <c r="BW12" s="235"/>
      <c r="BX12" s="236"/>
      <c r="BY12" s="237"/>
      <c r="BZ12" s="868"/>
      <c r="CA12" s="868"/>
      <c r="CB12" s="868"/>
      <c r="CC12" s="868"/>
      <c r="CD12" s="871"/>
      <c r="CE12" s="868"/>
      <c r="CF12" s="868"/>
      <c r="CG12" s="868"/>
      <c r="CH12" s="868"/>
      <c r="CJ12" s="232" t="s">
        <v>164</v>
      </c>
      <c r="CK12" s="240" t="s">
        <v>165</v>
      </c>
      <c r="CL12" s="234"/>
      <c r="CM12" s="235"/>
      <c r="CN12" s="241"/>
      <c r="CO12" s="242"/>
      <c r="CP12" s="868"/>
      <c r="CQ12" s="868"/>
      <c r="CR12" s="868"/>
      <c r="CS12" s="868"/>
      <c r="CT12" s="871"/>
      <c r="CU12" s="868"/>
      <c r="CV12" s="868"/>
      <c r="CW12" s="868"/>
      <c r="CX12" s="868"/>
      <c r="CZ12" s="232" t="s">
        <v>164</v>
      </c>
      <c r="DA12" s="233" t="s">
        <v>165</v>
      </c>
      <c r="DB12" s="234"/>
      <c r="DC12" s="235"/>
      <c r="DD12" s="236"/>
      <c r="DE12" s="237"/>
      <c r="DF12" s="868"/>
      <c r="DG12" s="868"/>
      <c r="DH12" s="868"/>
      <c r="DI12" s="868"/>
      <c r="DJ12" s="871"/>
      <c r="DK12" s="868"/>
      <c r="DL12" s="868"/>
      <c r="DM12" s="868"/>
      <c r="DN12" s="868"/>
      <c r="DP12" s="232" t="s">
        <v>164</v>
      </c>
      <c r="DQ12" s="233" t="s">
        <v>165</v>
      </c>
      <c r="DR12" s="234"/>
      <c r="DS12" s="235"/>
      <c r="DT12" s="236"/>
      <c r="DU12" s="237"/>
      <c r="DV12" s="868"/>
      <c r="DW12" s="868"/>
      <c r="DX12" s="868"/>
      <c r="DY12" s="868"/>
      <c r="DZ12" s="871"/>
      <c r="EA12" s="868"/>
      <c r="EB12" s="868"/>
      <c r="EC12" s="868"/>
      <c r="ED12" s="868"/>
      <c r="EF12" s="232" t="s">
        <v>164</v>
      </c>
      <c r="EG12" s="233" t="s">
        <v>165</v>
      </c>
      <c r="EH12" s="234"/>
      <c r="EI12" s="235"/>
      <c r="EJ12" s="236"/>
      <c r="EK12" s="237"/>
      <c r="EL12" s="868"/>
      <c r="EM12" s="868"/>
      <c r="EN12" s="868"/>
      <c r="EO12" s="868"/>
      <c r="EP12" s="871"/>
      <c r="EQ12" s="868"/>
      <c r="ER12" s="868"/>
      <c r="ES12" s="868"/>
      <c r="ET12" s="868"/>
      <c r="EV12" s="232" t="s">
        <v>164</v>
      </c>
      <c r="EW12" s="233" t="s">
        <v>165</v>
      </c>
      <c r="EX12" s="234"/>
      <c r="EY12" s="235"/>
      <c r="EZ12" s="236"/>
      <c r="FA12" s="237"/>
      <c r="FB12" s="868"/>
      <c r="FC12" s="868"/>
      <c r="FD12" s="868"/>
      <c r="FE12" s="868"/>
      <c r="FF12" s="871"/>
      <c r="FG12" s="868"/>
      <c r="FH12" s="868"/>
      <c r="FI12" s="868"/>
      <c r="FJ12" s="868"/>
      <c r="FL12" s="232" t="s">
        <v>164</v>
      </c>
      <c r="FM12" s="233" t="s">
        <v>165</v>
      </c>
      <c r="FN12" s="234"/>
      <c r="FO12" s="235"/>
      <c r="FP12" s="236"/>
      <c r="FQ12" s="237"/>
      <c r="FR12" s="868"/>
      <c r="FS12" s="868"/>
      <c r="FT12" s="868"/>
      <c r="FU12" s="868"/>
      <c r="FV12" s="871"/>
      <c r="FW12" s="868"/>
      <c r="FX12" s="868"/>
      <c r="FY12" s="868"/>
      <c r="FZ12" s="868"/>
      <c r="GB12" s="232" t="s">
        <v>164</v>
      </c>
      <c r="GC12" s="233" t="s">
        <v>165</v>
      </c>
      <c r="GD12" s="234"/>
      <c r="GE12" s="235"/>
      <c r="GF12" s="236"/>
      <c r="GG12" s="237"/>
      <c r="GH12" s="868"/>
      <c r="GI12" s="868"/>
      <c r="GJ12" s="868"/>
      <c r="GK12" s="868"/>
      <c r="GL12" s="871"/>
      <c r="GM12" s="868"/>
      <c r="GN12" s="868"/>
      <c r="GO12" s="868"/>
      <c r="GP12" s="868"/>
      <c r="GR12" s="232" t="s">
        <v>164</v>
      </c>
      <c r="GS12" s="233" t="s">
        <v>165</v>
      </c>
      <c r="GT12" s="234"/>
      <c r="GU12" s="235"/>
      <c r="GV12" s="236"/>
      <c r="GW12" s="237"/>
      <c r="GX12" s="868"/>
      <c r="GY12" s="868"/>
      <c r="GZ12" s="868"/>
      <c r="HA12" s="868"/>
      <c r="HB12" s="871"/>
      <c r="HC12" s="868"/>
      <c r="HD12" s="868"/>
      <c r="HE12" s="868"/>
      <c r="HF12" s="868"/>
      <c r="HH12" s="226" t="s">
        <v>164</v>
      </c>
      <c r="HI12" s="227" t="s">
        <v>165</v>
      </c>
      <c r="HJ12" s="228"/>
      <c r="HK12" s="229"/>
      <c r="HL12" s="230"/>
      <c r="HM12" s="231"/>
      <c r="HN12" s="868"/>
      <c r="HO12" s="868"/>
      <c r="HP12" s="868"/>
      <c r="HQ12" s="868"/>
      <c r="HR12" s="871"/>
      <c r="HS12" s="868"/>
      <c r="HT12" s="868"/>
      <c r="HU12" s="868"/>
      <c r="HV12" s="868"/>
      <c r="HX12" s="232" t="s">
        <v>164</v>
      </c>
      <c r="HY12" s="233" t="s">
        <v>165</v>
      </c>
      <c r="HZ12" s="234"/>
      <c r="IA12" s="235"/>
      <c r="IB12" s="236"/>
      <c r="IC12" s="237"/>
      <c r="ID12" s="868"/>
      <c r="IE12" s="868"/>
      <c r="IF12" s="868"/>
      <c r="IG12" s="868"/>
      <c r="IH12" s="871"/>
      <c r="II12" s="868"/>
      <c r="IJ12" s="868"/>
      <c r="IK12" s="868"/>
      <c r="IL12" s="868"/>
    </row>
    <row r="13" spans="1:246" s="238" customFormat="1" ht="45.75" thickTop="1">
      <c r="A13" s="243" t="s">
        <v>166</v>
      </c>
      <c r="B13" s="244" t="s">
        <v>167</v>
      </c>
      <c r="C13" s="245" t="s">
        <v>168</v>
      </c>
      <c r="D13" s="246">
        <v>2</v>
      </c>
      <c r="E13" s="247">
        <v>0</v>
      </c>
      <c r="F13" s="248">
        <f>ROUND(D13*E13,0)</f>
        <v>0</v>
      </c>
      <c r="H13" s="243" t="s">
        <v>166</v>
      </c>
      <c r="I13" s="249" t="s">
        <v>167</v>
      </c>
      <c r="J13" s="245" t="s">
        <v>168</v>
      </c>
      <c r="K13" s="246">
        <v>2</v>
      </c>
      <c r="L13" s="247">
        <v>43000</v>
      </c>
      <c r="M13" s="248">
        <f>ROUND(K13*L13,0)</f>
        <v>86000</v>
      </c>
      <c r="N13" s="250">
        <f>IF(EXACT($A$13,$H$13),1,0)</f>
        <v>1</v>
      </c>
      <c r="O13" s="250">
        <f>IF(EXACT($B$13,$I$13),1,0)</f>
        <v>1</v>
      </c>
      <c r="P13" s="250">
        <f>IF(EXACT($C$13,$J$13),1,0)</f>
        <v>1</v>
      </c>
      <c r="Q13" s="250">
        <f>IF(EXACT($D$13,$K$13),1,0)</f>
        <v>1</v>
      </c>
      <c r="R13" s="250">
        <f>IF($K$13=0,0,1)</f>
        <v>1</v>
      </c>
      <c r="S13" s="250">
        <f>IF($L$13=0,0,1)</f>
        <v>1</v>
      </c>
      <c r="T13" s="250">
        <f>$N$13*$O$13*$P$13*$Q$13*$R$13*$S$13</f>
        <v>1</v>
      </c>
      <c r="U13" s="251">
        <f>ROUND(M13,0)</f>
        <v>86000</v>
      </c>
      <c r="V13" s="252">
        <f>M13-U13</f>
        <v>0</v>
      </c>
      <c r="X13" s="243" t="s">
        <v>166</v>
      </c>
      <c r="Y13" s="244" t="s">
        <v>167</v>
      </c>
      <c r="Z13" s="245" t="s">
        <v>168</v>
      </c>
      <c r="AA13" s="246">
        <v>2</v>
      </c>
      <c r="AB13" s="247">
        <v>37997</v>
      </c>
      <c r="AC13" s="248">
        <f>ROUND(AA13*AB13,0)</f>
        <v>75994</v>
      </c>
      <c r="AD13" s="250">
        <f>IF(EXACT($A$13,$X$13),1,0)</f>
        <v>1</v>
      </c>
      <c r="AE13" s="250">
        <f>IF(EXACT($B$13,$Y$13),1,0)</f>
        <v>1</v>
      </c>
      <c r="AF13" s="250">
        <f>IF(EXACT($C$13,$Z$13),1,0)</f>
        <v>1</v>
      </c>
      <c r="AG13" s="250">
        <f>IF(EXACT($D$13,$AA$13),1,0)</f>
        <v>1</v>
      </c>
      <c r="AH13" s="250">
        <f>IF($AA$13=0,0,1)</f>
        <v>1</v>
      </c>
      <c r="AI13" s="250">
        <f>IF($AB$13=0,0,1)</f>
        <v>1</v>
      </c>
      <c r="AJ13" s="250">
        <f>$AD$13*$AE$13*$AF$13*$AG$13*$AH$13*$AI$13</f>
        <v>1</v>
      </c>
      <c r="AK13" s="253">
        <f>ROUND(AC13,0)</f>
        <v>75994</v>
      </c>
      <c r="AL13" s="252">
        <f>AC13-AK13</f>
        <v>0</v>
      </c>
      <c r="AN13" s="243" t="s">
        <v>166</v>
      </c>
      <c r="AO13" s="244" t="s">
        <v>167</v>
      </c>
      <c r="AP13" s="245" t="s">
        <v>168</v>
      </c>
      <c r="AQ13" s="246">
        <v>2</v>
      </c>
      <c r="AR13" s="247">
        <v>25000</v>
      </c>
      <c r="AS13" s="248">
        <f>ROUND(AQ13*AR13,0)</f>
        <v>50000</v>
      </c>
      <c r="AT13" s="250">
        <f>IF(EXACT($A$13,$AN$13),1,0)</f>
        <v>1</v>
      </c>
      <c r="AU13" s="250">
        <f>IF(EXACT($B$13,$AO$13),1,0)</f>
        <v>1</v>
      </c>
      <c r="AV13" s="250">
        <f>IF(EXACT($C$13,$AP$13),1,0)</f>
        <v>1</v>
      </c>
      <c r="AW13" s="250">
        <f>IF(EXACT($D$13,$AQ$13),1,0)</f>
        <v>1</v>
      </c>
      <c r="AX13" s="250">
        <f>IF($AQ$13=0,0,1)</f>
        <v>1</v>
      </c>
      <c r="AY13" s="250">
        <f>IF($AR$13=0,0,1)</f>
        <v>1</v>
      </c>
      <c r="AZ13" s="250">
        <f>$AT$13*$AU$13*$AV$13*$AW$13*$AX$13*$AY$13</f>
        <v>1</v>
      </c>
      <c r="BA13" s="253">
        <f>ROUND(AS13,0)</f>
        <v>50000</v>
      </c>
      <c r="BB13" s="252">
        <f>AS13-BA13</f>
        <v>0</v>
      </c>
      <c r="BD13" s="243" t="s">
        <v>166</v>
      </c>
      <c r="BE13" s="244" t="s">
        <v>167</v>
      </c>
      <c r="BF13" s="245" t="s">
        <v>168</v>
      </c>
      <c r="BG13" s="246">
        <v>2</v>
      </c>
      <c r="BH13" s="247">
        <v>50000</v>
      </c>
      <c r="BI13" s="248">
        <f>ROUND(BG13*BH13,0)</f>
        <v>100000</v>
      </c>
      <c r="BJ13" s="250">
        <f>IF(EXACT($A$13,$BD$13),1,0)</f>
        <v>1</v>
      </c>
      <c r="BK13" s="250">
        <f>IF(EXACT($B$13,$BE$13),1,0)</f>
        <v>1</v>
      </c>
      <c r="BL13" s="250">
        <f>IF(EXACT($C$13,$BF$13),1,0)</f>
        <v>1</v>
      </c>
      <c r="BM13" s="250">
        <f>IF(EXACT($D$13,$BG$13),1,0)</f>
        <v>1</v>
      </c>
      <c r="BN13" s="250">
        <f>IF($BG$13=0,0,1)</f>
        <v>1</v>
      </c>
      <c r="BO13" s="250">
        <f>IF($BH$13=0,0,1)</f>
        <v>1</v>
      </c>
      <c r="BP13" s="250">
        <f>$BJ$13*$BK$13*$BL$13*$BM$13*$BN$13*$BO$13</f>
        <v>1</v>
      </c>
      <c r="BQ13" s="253">
        <f>ROUND(BI13,0)</f>
        <v>100000</v>
      </c>
      <c r="BR13" s="252">
        <f>BI13-BQ13</f>
        <v>0</v>
      </c>
      <c r="BT13" s="243" t="s">
        <v>166</v>
      </c>
      <c r="BU13" s="244" t="s">
        <v>167</v>
      </c>
      <c r="BV13" s="245" t="s">
        <v>168</v>
      </c>
      <c r="BW13" s="246">
        <v>2</v>
      </c>
      <c r="BX13" s="247">
        <v>27750</v>
      </c>
      <c r="BY13" s="248">
        <f>ROUND(BW13*BX13,0)</f>
        <v>55500</v>
      </c>
      <c r="BZ13" s="250">
        <f>IF(EXACT($A$13,$BT$13),1,0)</f>
        <v>1</v>
      </c>
      <c r="CA13" s="250">
        <f>IF(EXACT($B$13,$BU$13),1,0)</f>
        <v>1</v>
      </c>
      <c r="CB13" s="250">
        <f>IF(EXACT($C$13,$BV$13),1,0)</f>
        <v>1</v>
      </c>
      <c r="CC13" s="250">
        <f>IF(EXACT($D$13,$BW$13),1,0)</f>
        <v>1</v>
      </c>
      <c r="CD13" s="250">
        <f>IF($BW$13=0,0,1)</f>
        <v>1</v>
      </c>
      <c r="CE13" s="250">
        <f>IF($BX$13=0,0,1)</f>
        <v>1</v>
      </c>
      <c r="CF13" s="250">
        <f>$BZ$13*$CA$13*$CB$13*$CC$13*$CD$13*$CE$13</f>
        <v>1</v>
      </c>
      <c r="CG13" s="251">
        <f>ROUND(BY13,0)</f>
        <v>55500</v>
      </c>
      <c r="CH13" s="252">
        <f>BY13-CG13</f>
        <v>0</v>
      </c>
      <c r="CJ13" s="243" t="s">
        <v>166</v>
      </c>
      <c r="CK13" s="254" t="s">
        <v>167</v>
      </c>
      <c r="CL13" s="245" t="s">
        <v>168</v>
      </c>
      <c r="CM13" s="246">
        <v>2</v>
      </c>
      <c r="CN13" s="255">
        <v>10920</v>
      </c>
      <c r="CO13" s="256">
        <f>ROUND(CM13*CN13,0)</f>
        <v>21840</v>
      </c>
      <c r="CP13" s="250">
        <f>IF(EXACT($A$13,$CJ$13),1,0)</f>
        <v>1</v>
      </c>
      <c r="CQ13" s="250">
        <f>IF(EXACT($B$13,$CK$13),1,0)</f>
        <v>1</v>
      </c>
      <c r="CR13" s="250">
        <f>IF(EXACT($C$13,$CL$13),1,0)</f>
        <v>1</v>
      </c>
      <c r="CS13" s="250">
        <f>IF(EXACT($D$13,$CM$13),1,0)</f>
        <v>1</v>
      </c>
      <c r="CT13" s="250">
        <f>IF($CM$13=0,0,1)</f>
        <v>1</v>
      </c>
      <c r="CU13" s="250">
        <f>IF($CN$13=0,0,1)</f>
        <v>1</v>
      </c>
      <c r="CV13" s="250">
        <f>$CP$13*$CQ$13*$CR$13*$CS$13*$CT$13*$CU$13</f>
        <v>1</v>
      </c>
      <c r="CW13" s="251">
        <f>ROUND(CO13,0)</f>
        <v>21840</v>
      </c>
      <c r="CX13" s="252">
        <f>CO13-CW13</f>
        <v>0</v>
      </c>
      <c r="CZ13" s="243" t="s">
        <v>166</v>
      </c>
      <c r="DA13" s="244" t="s">
        <v>167</v>
      </c>
      <c r="DB13" s="245" t="s">
        <v>168</v>
      </c>
      <c r="DC13" s="246">
        <v>2</v>
      </c>
      <c r="DD13" s="247">
        <v>28500</v>
      </c>
      <c r="DE13" s="248">
        <f>ROUND(DC13*DD13,0)</f>
        <v>57000</v>
      </c>
      <c r="DF13" s="250">
        <f>IF(EXACT($A$13,$CZ$13),1,0)</f>
        <v>1</v>
      </c>
      <c r="DG13" s="250">
        <f>IF(EXACT($B$13,$DA$13),1,0)</f>
        <v>1</v>
      </c>
      <c r="DH13" s="250">
        <f>IF(EXACT($C$13,$DB$13),1,0)</f>
        <v>1</v>
      </c>
      <c r="DI13" s="250">
        <f>IF(EXACT($D$13,$DC$13),1,0)</f>
        <v>1</v>
      </c>
      <c r="DJ13" s="250">
        <f>IF($DC$13=0,0,1)</f>
        <v>1</v>
      </c>
      <c r="DK13" s="250">
        <f>IF($DD$13=0,0,1)</f>
        <v>1</v>
      </c>
      <c r="DL13" s="250">
        <f>$DF$13*$DG$13*$DH$13*$DI$13*$DJ$13*$DK$13</f>
        <v>1</v>
      </c>
      <c r="DM13" s="251">
        <f>ROUND(DE13,0)</f>
        <v>57000</v>
      </c>
      <c r="DN13" s="252">
        <f>DE13-DM13</f>
        <v>0</v>
      </c>
      <c r="DP13" s="243" t="s">
        <v>166</v>
      </c>
      <c r="DQ13" s="244" t="s">
        <v>167</v>
      </c>
      <c r="DR13" s="245" t="s">
        <v>168</v>
      </c>
      <c r="DS13" s="246">
        <v>2</v>
      </c>
      <c r="DT13" s="247">
        <v>28000</v>
      </c>
      <c r="DU13" s="248">
        <f>ROUND(DS13*DT13,0)</f>
        <v>56000</v>
      </c>
      <c r="DV13" s="250">
        <f>IF(EXACT($A$13,$DP$13),1,0)</f>
        <v>1</v>
      </c>
      <c r="DW13" s="250">
        <f>IF(EXACT($B$13,$DQ$13),1,0)</f>
        <v>1</v>
      </c>
      <c r="DX13" s="250">
        <f>IF(EXACT($C$13,$DR$13),1,0)</f>
        <v>1</v>
      </c>
      <c r="DY13" s="250">
        <f>IF(EXACT($D$13,$DS$13),1,0)</f>
        <v>1</v>
      </c>
      <c r="DZ13" s="250">
        <f>IF($DS$13=0,0,1)</f>
        <v>1</v>
      </c>
      <c r="EA13" s="250">
        <f>IF($DT$13=0,0,1)</f>
        <v>1</v>
      </c>
      <c r="EB13" s="250">
        <f>$DV$13*$DW$13*$DX$13*$DY$13*$DZ$13*$EA$13</f>
        <v>1</v>
      </c>
      <c r="EC13" s="251">
        <f>ROUND(DU13,0)</f>
        <v>56000</v>
      </c>
      <c r="ED13" s="252">
        <f>DU13-EC13</f>
        <v>0</v>
      </c>
      <c r="EF13" s="243" t="s">
        <v>166</v>
      </c>
      <c r="EG13" s="244" t="s">
        <v>167</v>
      </c>
      <c r="EH13" s="245" t="s">
        <v>168</v>
      </c>
      <c r="EI13" s="246">
        <v>2</v>
      </c>
      <c r="EJ13" s="247">
        <v>30000</v>
      </c>
      <c r="EK13" s="248">
        <f>ROUND(EI13*EJ13,0)</f>
        <v>60000</v>
      </c>
      <c r="EL13" s="250">
        <f>IF(EXACT($A$13,$EF$13),1,0)</f>
        <v>1</v>
      </c>
      <c r="EM13" s="250">
        <f>IF(EXACT($B$13,$EG$13),1,0)</f>
        <v>1</v>
      </c>
      <c r="EN13" s="250">
        <f>IF(EXACT($C$13,$EH$13),1,0)</f>
        <v>1</v>
      </c>
      <c r="EO13" s="250">
        <f>IF(EXACT($D$13,$EI$13),1,0)</f>
        <v>1</v>
      </c>
      <c r="EP13" s="250">
        <f>IF($EI$13=0,0,1)</f>
        <v>1</v>
      </c>
      <c r="EQ13" s="250">
        <f>IF($EJ$13=0,0,1)</f>
        <v>1</v>
      </c>
      <c r="ER13" s="250">
        <f>$EL$13*$EM$13*$EN$13*$EO$13*$EP$13*$EQ$13</f>
        <v>1</v>
      </c>
      <c r="ES13" s="251">
        <f>ROUND(EK13,0)</f>
        <v>60000</v>
      </c>
      <c r="ET13" s="252">
        <f>EK13-ES13</f>
        <v>0</v>
      </c>
      <c r="EV13" s="243" t="s">
        <v>166</v>
      </c>
      <c r="EW13" s="244" t="s">
        <v>167</v>
      </c>
      <c r="EX13" s="245" t="s">
        <v>168</v>
      </c>
      <c r="EY13" s="246">
        <v>2</v>
      </c>
      <c r="EZ13" s="247">
        <v>80000</v>
      </c>
      <c r="FA13" s="248">
        <f>ROUND(EY13*EZ13,0)</f>
        <v>160000</v>
      </c>
      <c r="FB13" s="250">
        <f>IF(EXACT($A$13,$EV$13),1,0)</f>
        <v>1</v>
      </c>
      <c r="FC13" s="250">
        <f>IF(EXACT($B$13,$EW$13),1,0)</f>
        <v>1</v>
      </c>
      <c r="FD13" s="250">
        <f>IF(EXACT($C$13,$EX$13),1,0)</f>
        <v>1</v>
      </c>
      <c r="FE13" s="250">
        <f>IF(EXACT($D$13,$EY$13),1,0)</f>
        <v>1</v>
      </c>
      <c r="FF13" s="250">
        <f>IF($EY$13=0,0,1)</f>
        <v>1</v>
      </c>
      <c r="FG13" s="250">
        <f>IF($EZ$13=0,0,1)</f>
        <v>1</v>
      </c>
      <c r="FH13" s="250">
        <f>$FB$13*$FC$13*$FD$13*$FE$13*$FF$13*$FG$13</f>
        <v>1</v>
      </c>
      <c r="FI13" s="251">
        <f>ROUND(FA13,0)</f>
        <v>160000</v>
      </c>
      <c r="FJ13" s="252">
        <f>FA13-FI13</f>
        <v>0</v>
      </c>
      <c r="FL13" s="243" t="s">
        <v>166</v>
      </c>
      <c r="FM13" s="244" t="s">
        <v>167</v>
      </c>
      <c r="FN13" s="245" t="s">
        <v>168</v>
      </c>
      <c r="FO13" s="246">
        <v>2</v>
      </c>
      <c r="FP13" s="247">
        <v>23540</v>
      </c>
      <c r="FQ13" s="248">
        <f>ROUND(FO13*FP13,0)</f>
        <v>47080</v>
      </c>
      <c r="FR13" s="250">
        <f>IF(EXACT($A$13,$FL$13),1,0)</f>
        <v>1</v>
      </c>
      <c r="FS13" s="250">
        <f>IF(EXACT($B$13,$FM$13),1,0)</f>
        <v>1</v>
      </c>
      <c r="FT13" s="250">
        <f>IF(EXACT($C$13,$FN$13),1,0)</f>
        <v>1</v>
      </c>
      <c r="FU13" s="250">
        <f>IF(EXACT($D$13,$FO$13),1,0)</f>
        <v>1</v>
      </c>
      <c r="FV13" s="250">
        <f>IF($FO$13=0,0,1)</f>
        <v>1</v>
      </c>
      <c r="FW13" s="250">
        <f>IF($FP$13=0,0,1)</f>
        <v>1</v>
      </c>
      <c r="FX13" s="250">
        <f>$FR$13*$FS$13*$FT$13*$FU$13*$FV$13*$FW$13</f>
        <v>1</v>
      </c>
      <c r="FY13" s="251">
        <f>ROUND(FQ13,0)</f>
        <v>47080</v>
      </c>
      <c r="FZ13" s="252">
        <f>FQ13-FY13</f>
        <v>0</v>
      </c>
      <c r="GB13" s="243" t="s">
        <v>166</v>
      </c>
      <c r="GC13" s="244" t="s">
        <v>167</v>
      </c>
      <c r="GD13" s="245" t="s">
        <v>168</v>
      </c>
      <c r="GE13" s="246">
        <v>2</v>
      </c>
      <c r="GF13" s="247">
        <v>35000</v>
      </c>
      <c r="GG13" s="248">
        <f>ROUND(GE13*GF13,0)</f>
        <v>70000</v>
      </c>
      <c r="GH13" s="250">
        <f>IF(EXACT($A$13,$GB$13),1,0)</f>
        <v>1</v>
      </c>
      <c r="GI13" s="250">
        <f>IF(EXACT($B$13,$GC$13),1,0)</f>
        <v>1</v>
      </c>
      <c r="GJ13" s="250">
        <f>IF(EXACT($C$13,$GD$13),1,0)</f>
        <v>1</v>
      </c>
      <c r="GK13" s="250">
        <f>IF(EXACT($D$13,$GE$13),1,0)</f>
        <v>1</v>
      </c>
      <c r="GL13" s="250">
        <f>IF($GE$13=0,0,1)</f>
        <v>1</v>
      </c>
      <c r="GM13" s="250">
        <f>IF($GF$13=0,0,1)</f>
        <v>1</v>
      </c>
      <c r="GN13" s="250">
        <f>$GH$13*$GI$13*$GJ$13*$GK$13*$GL$13*$GM$13</f>
        <v>1</v>
      </c>
      <c r="GO13" s="251">
        <f>ROUND(GG13,0)</f>
        <v>70000</v>
      </c>
      <c r="GP13" s="252">
        <f>GG13-GO13</f>
        <v>0</v>
      </c>
      <c r="GR13" s="243" t="s">
        <v>166</v>
      </c>
      <c r="GS13" s="244" t="s">
        <v>167</v>
      </c>
      <c r="GT13" s="245" t="s">
        <v>168</v>
      </c>
      <c r="GU13" s="246">
        <v>2</v>
      </c>
      <c r="GV13" s="247">
        <v>23400</v>
      </c>
      <c r="GW13" s="248">
        <f>ROUND(GU13*GV13,0)</f>
        <v>46800</v>
      </c>
      <c r="GX13" s="250">
        <f>IF(EXACT($A$13,$GR$13),1,0)</f>
        <v>1</v>
      </c>
      <c r="GY13" s="250">
        <f>IF(EXACT($B$13,$GS$13),1,0)</f>
        <v>1</v>
      </c>
      <c r="GZ13" s="250">
        <f>IF(EXACT($C$13,$GT$13),1,0)</f>
        <v>1</v>
      </c>
      <c r="HA13" s="250">
        <f>IF(EXACT($D$13,$GU$13),1,0)</f>
        <v>1</v>
      </c>
      <c r="HB13" s="250">
        <f>IF($GU$13=0,0,1)</f>
        <v>1</v>
      </c>
      <c r="HC13" s="250">
        <f>IF($GV$13=0,0,1)</f>
        <v>1</v>
      </c>
      <c r="HD13" s="250">
        <f>$GX$13*$GY$13*$GZ$13*$HA$13*$HB$13*$HC$13</f>
        <v>1</v>
      </c>
      <c r="HE13" s="251">
        <f>ROUND(GW13,0)</f>
        <v>46800</v>
      </c>
      <c r="HF13" s="252">
        <f>GW13-HE13</f>
        <v>0</v>
      </c>
      <c r="HH13" s="257" t="s">
        <v>166</v>
      </c>
      <c r="HI13" s="258" t="s">
        <v>167</v>
      </c>
      <c r="HJ13" s="245" t="s">
        <v>168</v>
      </c>
      <c r="HK13" s="246">
        <v>2</v>
      </c>
      <c r="HL13" s="259">
        <v>30000</v>
      </c>
      <c r="HM13" s="248">
        <f>ROUND(HK13*HL13,0)</f>
        <v>60000</v>
      </c>
      <c r="HN13" s="250">
        <f>IF(EXACT($A$13,$HH$13),1,0)</f>
        <v>1</v>
      </c>
      <c r="HO13" s="250">
        <f>IF(EXACT($B$13,$HI$13),1,0)</f>
        <v>1</v>
      </c>
      <c r="HP13" s="250">
        <f>IF(EXACT($C$13,$HJ$13),1,0)</f>
        <v>1</v>
      </c>
      <c r="HQ13" s="250">
        <f>IF(EXACT($D$13,$HK$13),1,0)</f>
        <v>1</v>
      </c>
      <c r="HR13" s="250">
        <f>IF($HK$13=0,0,1)</f>
        <v>1</v>
      </c>
      <c r="HS13" s="250">
        <f>IF($HL$13=0,0,1)</f>
        <v>1</v>
      </c>
      <c r="HT13" s="250">
        <f>$HN$13*$HO$13*$HP$13*$HQ$13*$HR$13*$HS$13</f>
        <v>1</v>
      </c>
      <c r="HU13" s="251">
        <f>ROUND(HM13,0)</f>
        <v>60000</v>
      </c>
      <c r="HV13" s="252">
        <f>HM13-HU13</f>
        <v>0</v>
      </c>
      <c r="HX13" s="243" t="s">
        <v>166</v>
      </c>
      <c r="HY13" s="244" t="s">
        <v>167</v>
      </c>
      <c r="HZ13" s="245" t="s">
        <v>168</v>
      </c>
      <c r="IA13" s="246">
        <v>2</v>
      </c>
      <c r="IB13" s="247">
        <v>25000</v>
      </c>
      <c r="IC13" s="248">
        <f>ROUND(IA13*IB13,0)</f>
        <v>50000</v>
      </c>
      <c r="ID13" s="250">
        <f>IF(EXACT($A$13,$HX$13),1,0)</f>
        <v>1</v>
      </c>
      <c r="IE13" s="250">
        <f>IF(EXACT($B$13,$HY$13),1,0)</f>
        <v>1</v>
      </c>
      <c r="IF13" s="250">
        <f>IF(EXACT($C$13,$HZ$13),1,0)</f>
        <v>1</v>
      </c>
      <c r="IG13" s="250">
        <f>IF(EXACT($D$13,$IA$13),1,0)</f>
        <v>1</v>
      </c>
      <c r="IH13" s="250">
        <f>IF($IA$13=0,0,1)</f>
        <v>1</v>
      </c>
      <c r="II13" s="250">
        <f>IF($IB$13=0,0,1)</f>
        <v>1</v>
      </c>
      <c r="IJ13" s="250">
        <f>$ID$13*$IE$13*$IF$13*$IG$13*$IH$13*$II$13</f>
        <v>1</v>
      </c>
      <c r="IK13" s="253">
        <f>ROUND(IC13,0)</f>
        <v>50000</v>
      </c>
      <c r="IL13" s="260">
        <f>IC13-IK13</f>
        <v>0</v>
      </c>
    </row>
    <row r="14" spans="1:246" s="238" customFormat="1" ht="75">
      <c r="A14" s="243" t="s">
        <v>169</v>
      </c>
      <c r="B14" s="244" t="s">
        <v>170</v>
      </c>
      <c r="C14" s="245" t="s">
        <v>171</v>
      </c>
      <c r="D14" s="246">
        <v>8</v>
      </c>
      <c r="E14" s="247">
        <v>0</v>
      </c>
      <c r="F14" s="248">
        <f>ROUND(D14*E14,0)</f>
        <v>0</v>
      </c>
      <c r="H14" s="243" t="s">
        <v>169</v>
      </c>
      <c r="I14" s="249" t="s">
        <v>170</v>
      </c>
      <c r="J14" s="245" t="s">
        <v>171</v>
      </c>
      <c r="K14" s="246">
        <v>8</v>
      </c>
      <c r="L14" s="247">
        <v>14000</v>
      </c>
      <c r="M14" s="248">
        <f>ROUND(K14*L14,0)</f>
        <v>112000</v>
      </c>
      <c r="N14" s="250">
        <f>IF(EXACT($A$14,$H$14),1,0)</f>
        <v>1</v>
      </c>
      <c r="O14" s="250">
        <f>IF(EXACT($B$14,$I$14),1,0)</f>
        <v>1</v>
      </c>
      <c r="P14" s="250">
        <f>IF(EXACT($C$14,$J$14),1,0)</f>
        <v>1</v>
      </c>
      <c r="Q14" s="250">
        <f>IF(EXACT($D$14,$K$14),1,0)</f>
        <v>1</v>
      </c>
      <c r="R14" s="250">
        <f>IF($K$14=0,0,1)</f>
        <v>1</v>
      </c>
      <c r="S14" s="250">
        <f>IF($L$14=0,0,1)</f>
        <v>1</v>
      </c>
      <c r="T14" s="261">
        <f>$N$14*$O$14*$P$14*$Q$14*$R$14*$S$14</f>
        <v>1</v>
      </c>
      <c r="U14" s="251">
        <f t="shared" ref="U14:U77" si="0">ROUND(M14,0)</f>
        <v>112000</v>
      </c>
      <c r="V14" s="252">
        <f t="shared" ref="V14:V77" si="1">M14-U14</f>
        <v>0</v>
      </c>
      <c r="X14" s="243" t="s">
        <v>169</v>
      </c>
      <c r="Y14" s="244" t="s">
        <v>170</v>
      </c>
      <c r="Z14" s="245" t="s">
        <v>171</v>
      </c>
      <c r="AA14" s="246">
        <v>8</v>
      </c>
      <c r="AB14" s="247">
        <v>16184</v>
      </c>
      <c r="AC14" s="248">
        <f>ROUND(AA14*AB14,0)</f>
        <v>129472</v>
      </c>
      <c r="AD14" s="250">
        <f>IF(EXACT($A$14,$X$14),1,0)</f>
        <v>1</v>
      </c>
      <c r="AE14" s="250">
        <f>IF(EXACT($B$14,$Y$14),1,0)</f>
        <v>1</v>
      </c>
      <c r="AF14" s="250">
        <f>IF(EXACT($C$14,$Z$14),1,0)</f>
        <v>1</v>
      </c>
      <c r="AG14" s="250">
        <f>IF(EXACT($D$14,$AA$14),1,0)</f>
        <v>1</v>
      </c>
      <c r="AH14" s="250">
        <f>IF($AA$14=0,0,1)</f>
        <v>1</v>
      </c>
      <c r="AI14" s="250">
        <f>IF($AB$14=0,0,1)</f>
        <v>1</v>
      </c>
      <c r="AJ14" s="250">
        <f>$AD$14*$AE$14*$AF$14*$AG$14*$AH$14*$AI$14</f>
        <v>1</v>
      </c>
      <c r="AK14" s="251">
        <f t="shared" ref="AK14:AK77" si="2">ROUND(AC14,0)</f>
        <v>129472</v>
      </c>
      <c r="AL14" s="252">
        <f t="shared" ref="AL14:AL77" si="3">AC14-AK14</f>
        <v>0</v>
      </c>
      <c r="AN14" s="243" t="s">
        <v>169</v>
      </c>
      <c r="AO14" s="244" t="s">
        <v>170</v>
      </c>
      <c r="AP14" s="245" t="s">
        <v>171</v>
      </c>
      <c r="AQ14" s="246">
        <v>8</v>
      </c>
      <c r="AR14" s="247">
        <v>8000</v>
      </c>
      <c r="AS14" s="248">
        <f>ROUND(AQ14*AR14,0)</f>
        <v>64000</v>
      </c>
      <c r="AT14" s="250">
        <f>IF(EXACT($A$14,$AN$14),1,0)</f>
        <v>1</v>
      </c>
      <c r="AU14" s="250">
        <f>IF(EXACT($B$14,$AO$14),1,0)</f>
        <v>1</v>
      </c>
      <c r="AV14" s="250">
        <f>IF(EXACT($C$14,$AP$14),1,0)</f>
        <v>1</v>
      </c>
      <c r="AW14" s="250">
        <f>IF(EXACT($D$14,$AQ$14),1,0)</f>
        <v>1</v>
      </c>
      <c r="AX14" s="250">
        <f>IF($AQ$14=0,0,1)</f>
        <v>1</v>
      </c>
      <c r="AY14" s="250">
        <f>IF($AR$14=0,0,1)</f>
        <v>1</v>
      </c>
      <c r="AZ14" s="250">
        <f>$AT$14*$AU$14*$AV$14*$AW$14*$AX$14*$AY$14</f>
        <v>1</v>
      </c>
      <c r="BA14" s="251">
        <f t="shared" ref="BA14:BA77" si="4">ROUND(AS14,0)</f>
        <v>64000</v>
      </c>
      <c r="BB14" s="252">
        <f t="shared" ref="BB14:BB77" si="5">AS14-BA14</f>
        <v>0</v>
      </c>
      <c r="BD14" s="243" t="s">
        <v>169</v>
      </c>
      <c r="BE14" s="244" t="s">
        <v>170</v>
      </c>
      <c r="BF14" s="245" t="s">
        <v>171</v>
      </c>
      <c r="BG14" s="246">
        <v>8</v>
      </c>
      <c r="BH14" s="247">
        <v>27000</v>
      </c>
      <c r="BI14" s="248">
        <f>ROUND(BG14*BH14,0)</f>
        <v>216000</v>
      </c>
      <c r="BJ14" s="250">
        <f>IF(EXACT($A$14,$BD$14),1,0)</f>
        <v>1</v>
      </c>
      <c r="BK14" s="250">
        <f>IF(EXACT($B$14,$BE$14),1,0)</f>
        <v>1</v>
      </c>
      <c r="BL14" s="250">
        <f>IF(EXACT($C$14,$BF$14),1,0)</f>
        <v>1</v>
      </c>
      <c r="BM14" s="250">
        <f>IF(EXACT($D$14,$BG$14),1,0)</f>
        <v>1</v>
      </c>
      <c r="BN14" s="250">
        <f>IF($BG$14=0,0,1)</f>
        <v>1</v>
      </c>
      <c r="BO14" s="250">
        <f>IF($BH$14=0,0,1)</f>
        <v>1</v>
      </c>
      <c r="BP14" s="250">
        <f>$BJ$14*$BK$14*$BL$14*$BM$14*$BN$14*$BO$14</f>
        <v>1</v>
      </c>
      <c r="BQ14" s="251">
        <f t="shared" ref="BQ14:BQ77" si="6">ROUND(BI14,0)</f>
        <v>216000</v>
      </c>
      <c r="BR14" s="252">
        <f t="shared" ref="BR14:BR77" si="7">BI14-BQ14</f>
        <v>0</v>
      </c>
      <c r="BT14" s="243" t="s">
        <v>169</v>
      </c>
      <c r="BU14" s="244" t="s">
        <v>170</v>
      </c>
      <c r="BV14" s="245" t="s">
        <v>171</v>
      </c>
      <c r="BW14" s="246">
        <v>8</v>
      </c>
      <c r="BX14" s="247">
        <v>4950</v>
      </c>
      <c r="BY14" s="248">
        <f>ROUND(BW14*BX14,0)</f>
        <v>39600</v>
      </c>
      <c r="BZ14" s="250">
        <f>IF(EXACT($A$14,$BT$14),1,0)</f>
        <v>1</v>
      </c>
      <c r="CA14" s="250">
        <f>IF(EXACT($B$14,$BU$14),1,0)</f>
        <v>1</v>
      </c>
      <c r="CB14" s="250">
        <f>IF(EXACT($C$14,$BV$14),1,0)</f>
        <v>1</v>
      </c>
      <c r="CC14" s="250">
        <f>IF(EXACT($D$14,$BW$14),1,0)</f>
        <v>1</v>
      </c>
      <c r="CD14" s="250">
        <f>IF($BW$14=0,0,1)</f>
        <v>1</v>
      </c>
      <c r="CE14" s="250">
        <f>IF($BX$14=0,0,1)</f>
        <v>1</v>
      </c>
      <c r="CF14" s="250">
        <f>$BZ$14*$CA$14*$CB$14*$CC$14*$CD$14*$CE$14</f>
        <v>1</v>
      </c>
      <c r="CG14" s="251">
        <f t="shared" ref="CG14:CG77" si="8">ROUND(BY14,0)</f>
        <v>39600</v>
      </c>
      <c r="CH14" s="252">
        <f t="shared" ref="CH14:CH77" si="9">BY14-CG14</f>
        <v>0</v>
      </c>
      <c r="CJ14" s="243" t="s">
        <v>169</v>
      </c>
      <c r="CK14" s="254" t="s">
        <v>170</v>
      </c>
      <c r="CL14" s="245" t="s">
        <v>171</v>
      </c>
      <c r="CM14" s="246">
        <v>8</v>
      </c>
      <c r="CN14" s="255">
        <v>10500</v>
      </c>
      <c r="CO14" s="256">
        <f>ROUND(CM14*CN14,0)</f>
        <v>84000</v>
      </c>
      <c r="CP14" s="250">
        <f>IF(EXACT($A$14,$CJ$14),1,0)</f>
        <v>1</v>
      </c>
      <c r="CQ14" s="250">
        <f>IF(EXACT($B$14,$CK$14),1,0)</f>
        <v>1</v>
      </c>
      <c r="CR14" s="250">
        <f>IF(EXACT($C$14,$CL$14),1,0)</f>
        <v>1</v>
      </c>
      <c r="CS14" s="250">
        <f>IF(EXACT($D$14,$CM$14),1,0)</f>
        <v>1</v>
      </c>
      <c r="CT14" s="250">
        <f>IF($CM$14=0,0,1)</f>
        <v>1</v>
      </c>
      <c r="CU14" s="250">
        <f>IF($CN$14=0,0,1)</f>
        <v>1</v>
      </c>
      <c r="CV14" s="250">
        <f>$CP$14*$CQ$14*$CR$14*$CS$14*$CT$14*$CU$14</f>
        <v>1</v>
      </c>
      <c r="CW14" s="251">
        <f t="shared" ref="CW14:CW77" si="10">ROUND(CO14,0)</f>
        <v>84000</v>
      </c>
      <c r="CX14" s="252">
        <f t="shared" ref="CX14:CX77" si="11">CO14-CW14</f>
        <v>0</v>
      </c>
      <c r="CZ14" s="243" t="s">
        <v>169</v>
      </c>
      <c r="DA14" s="244" t="s">
        <v>170</v>
      </c>
      <c r="DB14" s="245" t="s">
        <v>171</v>
      </c>
      <c r="DC14" s="246">
        <v>8</v>
      </c>
      <c r="DD14" s="247">
        <v>5200</v>
      </c>
      <c r="DE14" s="248">
        <f>ROUND(DC14*DD14,0)</f>
        <v>41600</v>
      </c>
      <c r="DF14" s="250">
        <f>IF(EXACT($A$14,$CZ$14),1,0)</f>
        <v>1</v>
      </c>
      <c r="DG14" s="250">
        <f>IF(EXACT($B$14,$DA$14),1,0)</f>
        <v>1</v>
      </c>
      <c r="DH14" s="250">
        <f>IF(EXACT($C$14,$DB$14),1,0)</f>
        <v>1</v>
      </c>
      <c r="DI14" s="250">
        <f>IF(EXACT($D$14,$DC$14),1,0)</f>
        <v>1</v>
      </c>
      <c r="DJ14" s="250">
        <f>IF($DC$14=0,0,1)</f>
        <v>1</v>
      </c>
      <c r="DK14" s="250">
        <f>IF($DD$14=0,0,1)</f>
        <v>1</v>
      </c>
      <c r="DL14" s="250">
        <f>$DF$14*$DG$14*$DH$14*$DI$14*$DJ$14*$DK$14</f>
        <v>1</v>
      </c>
      <c r="DM14" s="251">
        <f t="shared" ref="DM14:DM77" si="12">ROUND(DE14,0)</f>
        <v>41600</v>
      </c>
      <c r="DN14" s="252">
        <f t="shared" ref="DN14:DN77" si="13">DE14-DM14</f>
        <v>0</v>
      </c>
      <c r="DP14" s="243" t="s">
        <v>169</v>
      </c>
      <c r="DQ14" s="244" t="s">
        <v>170</v>
      </c>
      <c r="DR14" s="245" t="s">
        <v>171</v>
      </c>
      <c r="DS14" s="246">
        <v>8</v>
      </c>
      <c r="DT14" s="247">
        <v>5000</v>
      </c>
      <c r="DU14" s="248">
        <f>ROUND(DS14*DT14,0)</f>
        <v>40000</v>
      </c>
      <c r="DV14" s="250">
        <f>IF(EXACT($A$14,$DP$14),1,0)</f>
        <v>1</v>
      </c>
      <c r="DW14" s="250">
        <f>IF(EXACT($B$14,$DQ$14),1,0)</f>
        <v>1</v>
      </c>
      <c r="DX14" s="250">
        <f>IF(EXACT($C$14,$DR$14),1,0)</f>
        <v>1</v>
      </c>
      <c r="DY14" s="250">
        <f>IF(EXACT($D$14,$DS$14),1,0)</f>
        <v>1</v>
      </c>
      <c r="DZ14" s="250">
        <f>IF($DS$14=0,0,1)</f>
        <v>1</v>
      </c>
      <c r="EA14" s="250">
        <f>IF($DT$14=0,0,1)</f>
        <v>1</v>
      </c>
      <c r="EB14" s="250">
        <f>$DV$14*$DW$14*$DX$14*$DY$14*$DZ$14*$EA$14</f>
        <v>1</v>
      </c>
      <c r="EC14" s="251">
        <f t="shared" ref="EC14:EC77" si="14">ROUND(DU14,0)</f>
        <v>40000</v>
      </c>
      <c r="ED14" s="252">
        <f t="shared" ref="ED14:ED77" si="15">DU14-EC14</f>
        <v>0</v>
      </c>
      <c r="EF14" s="243" t="s">
        <v>169</v>
      </c>
      <c r="EG14" s="244" t="s">
        <v>170</v>
      </c>
      <c r="EH14" s="245" t="s">
        <v>171</v>
      </c>
      <c r="EI14" s="246">
        <v>8</v>
      </c>
      <c r="EJ14" s="247">
        <v>7000</v>
      </c>
      <c r="EK14" s="248">
        <f>ROUND(EI14*EJ14,0)</f>
        <v>56000</v>
      </c>
      <c r="EL14" s="250">
        <f>IF(EXACT($A$14,$EF$14),1,0)</f>
        <v>1</v>
      </c>
      <c r="EM14" s="250">
        <f>IF(EXACT($B$14,$EG$14),1,0)</f>
        <v>1</v>
      </c>
      <c r="EN14" s="250">
        <f>IF(EXACT($C$14,$EH$14),1,0)</f>
        <v>1</v>
      </c>
      <c r="EO14" s="250">
        <f>IF(EXACT($D$14,$EI$14),1,0)</f>
        <v>1</v>
      </c>
      <c r="EP14" s="250">
        <f>IF($EI$14=0,0,1)</f>
        <v>1</v>
      </c>
      <c r="EQ14" s="250">
        <f>IF($EJ$14=0,0,1)</f>
        <v>1</v>
      </c>
      <c r="ER14" s="250">
        <f>$EL$14*$EM$14*$EN$14*$EO$14*$EP$14*$EQ$14</f>
        <v>1</v>
      </c>
      <c r="ES14" s="251">
        <f t="shared" ref="ES14:ES77" si="16">ROUND(EK14,0)</f>
        <v>56000</v>
      </c>
      <c r="ET14" s="252">
        <f t="shared" ref="ET14:ET77" si="17">EK14-ES14</f>
        <v>0</v>
      </c>
      <c r="EV14" s="243" t="s">
        <v>169</v>
      </c>
      <c r="EW14" s="244" t="s">
        <v>170</v>
      </c>
      <c r="EX14" s="245" t="s">
        <v>171</v>
      </c>
      <c r="EY14" s="246">
        <v>8</v>
      </c>
      <c r="EZ14" s="247">
        <v>20000</v>
      </c>
      <c r="FA14" s="248">
        <f>ROUND(EY14*EZ14,0)</f>
        <v>160000</v>
      </c>
      <c r="FB14" s="250">
        <f>IF(EXACT($A$14,$EV$14),1,0)</f>
        <v>1</v>
      </c>
      <c r="FC14" s="250">
        <f>IF(EXACT($B$14,$EW$14),1,0)</f>
        <v>1</v>
      </c>
      <c r="FD14" s="250">
        <f>IF(EXACT($C$14,$EX$14),1,0)</f>
        <v>1</v>
      </c>
      <c r="FE14" s="250">
        <f>IF(EXACT($D$14,$EY$14),1,0)</f>
        <v>1</v>
      </c>
      <c r="FF14" s="250">
        <f>IF($EY$14=0,0,1)</f>
        <v>1</v>
      </c>
      <c r="FG14" s="250">
        <f>IF($EZ$14=0,0,1)</f>
        <v>1</v>
      </c>
      <c r="FH14" s="250">
        <f>$FB$14*$FC$14*$FD$14*$FE$14*$FF$14*$FG$14</f>
        <v>1</v>
      </c>
      <c r="FI14" s="251">
        <f t="shared" ref="FI14:FI77" si="18">ROUND(FA14,0)</f>
        <v>160000</v>
      </c>
      <c r="FJ14" s="252">
        <f t="shared" ref="FJ14:FJ77" si="19">FA14-FI14</f>
        <v>0</v>
      </c>
      <c r="FL14" s="243" t="s">
        <v>169</v>
      </c>
      <c r="FM14" s="244" t="s">
        <v>170</v>
      </c>
      <c r="FN14" s="245" t="s">
        <v>171</v>
      </c>
      <c r="FO14" s="246">
        <v>8</v>
      </c>
      <c r="FP14" s="247">
        <v>19058</v>
      </c>
      <c r="FQ14" s="248">
        <f>ROUND(FO14*FP14,0)</f>
        <v>152464</v>
      </c>
      <c r="FR14" s="250">
        <f>IF(EXACT($A$14,$FL$14),1,0)</f>
        <v>1</v>
      </c>
      <c r="FS14" s="250">
        <f>IF(EXACT($B$14,$FM$14),1,0)</f>
        <v>1</v>
      </c>
      <c r="FT14" s="250">
        <f>IF(EXACT($C$14,$FN$14),1,0)</f>
        <v>1</v>
      </c>
      <c r="FU14" s="250">
        <f>IF(EXACT($D$14,$FO$14),1,0)</f>
        <v>1</v>
      </c>
      <c r="FV14" s="250">
        <f>IF($FO$14=0,0,1)</f>
        <v>1</v>
      </c>
      <c r="FW14" s="250">
        <f>IF($FP$14=0,0,1)</f>
        <v>1</v>
      </c>
      <c r="FX14" s="250">
        <f>$FR$14*$FS$14*$FT$14*$FU$14*$FV$14*$FW$14</f>
        <v>1</v>
      </c>
      <c r="FY14" s="251">
        <f t="shared" ref="FY14:FY77" si="20">ROUND(FQ14,0)</f>
        <v>152464</v>
      </c>
      <c r="FZ14" s="252">
        <f t="shared" ref="FZ14:FZ77" si="21">FQ14-FY14</f>
        <v>0</v>
      </c>
      <c r="GB14" s="243" t="s">
        <v>169</v>
      </c>
      <c r="GC14" s="244" t="s">
        <v>170</v>
      </c>
      <c r="GD14" s="245" t="s">
        <v>171</v>
      </c>
      <c r="GE14" s="246">
        <v>8</v>
      </c>
      <c r="GF14" s="247">
        <v>30000</v>
      </c>
      <c r="GG14" s="248">
        <f>ROUND(GE14*GF14,0)</f>
        <v>240000</v>
      </c>
      <c r="GH14" s="250">
        <f>IF(EXACT($A$14,$GB$14),1,0)</f>
        <v>1</v>
      </c>
      <c r="GI14" s="250">
        <f>IF(EXACT($B$14,$GC$14),1,0)</f>
        <v>1</v>
      </c>
      <c r="GJ14" s="250">
        <f>IF(EXACT($C$14,$GD$14),1,0)</f>
        <v>1</v>
      </c>
      <c r="GK14" s="250">
        <f>IF(EXACT($D$14,$GE$14),1,0)</f>
        <v>1</v>
      </c>
      <c r="GL14" s="250">
        <f>IF($GE$14=0,0,1)</f>
        <v>1</v>
      </c>
      <c r="GM14" s="250">
        <f>IF($GF$14=0,0,1)</f>
        <v>1</v>
      </c>
      <c r="GN14" s="250">
        <f>$GH$14*$GI$14*$GJ$14*$GK$14*$GL$14*$GM$14</f>
        <v>1</v>
      </c>
      <c r="GO14" s="251">
        <f t="shared" ref="GO14:GO77" si="22">ROUND(GG14,0)</f>
        <v>240000</v>
      </c>
      <c r="GP14" s="252">
        <f t="shared" ref="GP14:GP77" si="23">GG14-GO14</f>
        <v>0</v>
      </c>
      <c r="GR14" s="243" t="s">
        <v>169</v>
      </c>
      <c r="GS14" s="244" t="s">
        <v>170</v>
      </c>
      <c r="GT14" s="245" t="s">
        <v>171</v>
      </c>
      <c r="GU14" s="246">
        <v>8</v>
      </c>
      <c r="GV14" s="247">
        <v>20600</v>
      </c>
      <c r="GW14" s="248">
        <f>ROUND(GU14*GV14,0)</f>
        <v>164800</v>
      </c>
      <c r="GX14" s="250">
        <f>IF(EXACT($A$14,$GR$14),1,0)</f>
        <v>1</v>
      </c>
      <c r="GY14" s="250">
        <f>IF(EXACT($B$14,$GS$14),1,0)</f>
        <v>1</v>
      </c>
      <c r="GZ14" s="250">
        <f>IF(EXACT($C$14,$GT$14),1,0)</f>
        <v>1</v>
      </c>
      <c r="HA14" s="250">
        <f>IF(EXACT($D$14,$GU$14),1,0)</f>
        <v>1</v>
      </c>
      <c r="HB14" s="250">
        <f>IF($GU$14=0,0,1)</f>
        <v>1</v>
      </c>
      <c r="HC14" s="250">
        <f>IF($GV$14=0,0,1)</f>
        <v>1</v>
      </c>
      <c r="HD14" s="250">
        <f>$GX$14*$GY$14*$GZ$14*$HA$14*$HB$14*$HC$14</f>
        <v>1</v>
      </c>
      <c r="HE14" s="251">
        <f t="shared" ref="HE14:HE77" si="24">ROUND(GW14,0)</f>
        <v>164800</v>
      </c>
      <c r="HF14" s="252">
        <f t="shared" ref="HF14:HF77" si="25">GW14-HE14</f>
        <v>0</v>
      </c>
      <c r="HH14" s="257" t="s">
        <v>169</v>
      </c>
      <c r="HI14" s="258" t="s">
        <v>170</v>
      </c>
      <c r="HJ14" s="245" t="s">
        <v>171</v>
      </c>
      <c r="HK14" s="246">
        <v>8</v>
      </c>
      <c r="HL14" s="259">
        <v>15000</v>
      </c>
      <c r="HM14" s="248">
        <f>ROUND(HK14*HL14,0)</f>
        <v>120000</v>
      </c>
      <c r="HN14" s="250">
        <f>IF(EXACT($A$14,$HH$14),1,0)</f>
        <v>1</v>
      </c>
      <c r="HO14" s="250">
        <f>IF(EXACT($B$14,$HI$14),1,0)</f>
        <v>1</v>
      </c>
      <c r="HP14" s="250">
        <f>IF(EXACT($C$14,$HJ$14),1,0)</f>
        <v>1</v>
      </c>
      <c r="HQ14" s="250">
        <f>IF(EXACT($D$14,$HK$14),1,0)</f>
        <v>1</v>
      </c>
      <c r="HR14" s="250">
        <f>IF($HK$14=0,0,1)</f>
        <v>1</v>
      </c>
      <c r="HS14" s="250">
        <f>IF($HL$14=0,0,1)</f>
        <v>1</v>
      </c>
      <c r="HT14" s="250">
        <f>$HN$14*$HO$14*$HP$14*$HQ$14*$HR$14*$HS$14</f>
        <v>1</v>
      </c>
      <c r="HU14" s="251">
        <f t="shared" ref="HU14:HU77" si="26">ROUND(HM14,0)</f>
        <v>120000</v>
      </c>
      <c r="HV14" s="252">
        <f t="shared" ref="HV14:HV77" si="27">HM14-HU14</f>
        <v>0</v>
      </c>
      <c r="HX14" s="243" t="s">
        <v>169</v>
      </c>
      <c r="HY14" s="244" t="s">
        <v>170</v>
      </c>
      <c r="HZ14" s="245" t="s">
        <v>171</v>
      </c>
      <c r="IA14" s="246">
        <v>8</v>
      </c>
      <c r="IB14" s="247">
        <v>25000</v>
      </c>
      <c r="IC14" s="248">
        <f>ROUND(IA14*IB14,0)</f>
        <v>200000</v>
      </c>
      <c r="ID14" s="250">
        <f>IF(EXACT($A$14,$HX$14),1,0)</f>
        <v>1</v>
      </c>
      <c r="IE14" s="250">
        <f>IF(EXACT($B$14,$HY$14),1,0)</f>
        <v>1</v>
      </c>
      <c r="IF14" s="250">
        <f>IF(EXACT($C$14,$HZ$14),1,0)</f>
        <v>1</v>
      </c>
      <c r="IG14" s="250">
        <f>IF(EXACT($D$14,$IA$14),1,0)</f>
        <v>1</v>
      </c>
      <c r="IH14" s="250">
        <f>IF($IA$14=0,0,1)</f>
        <v>1</v>
      </c>
      <c r="II14" s="250">
        <f>IF($IB$14=0,0,1)</f>
        <v>1</v>
      </c>
      <c r="IJ14" s="250">
        <f>$ID$14*$IE$14*$IF$14*$IG$14*$IH$14*$II$14</f>
        <v>1</v>
      </c>
      <c r="IK14" s="251">
        <f t="shared" ref="IK14:IK77" si="28">ROUND(IC14,0)</f>
        <v>200000</v>
      </c>
      <c r="IL14" s="252">
        <f t="shared" ref="IL14:IL77" si="29">IC14-IK14</f>
        <v>0</v>
      </c>
    </row>
    <row r="15" spans="1:246" s="238" customFormat="1" ht="45">
      <c r="A15" s="262" t="s">
        <v>172</v>
      </c>
      <c r="B15" s="263" t="s">
        <v>173</v>
      </c>
      <c r="C15" s="264" t="s">
        <v>168</v>
      </c>
      <c r="D15" s="265">
        <v>5</v>
      </c>
      <c r="E15" s="266">
        <v>0</v>
      </c>
      <c r="F15" s="267">
        <f>ROUND(D15*E15,0)</f>
        <v>0</v>
      </c>
      <c r="H15" s="262" t="s">
        <v>172</v>
      </c>
      <c r="I15" s="268" t="s">
        <v>173</v>
      </c>
      <c r="J15" s="264" t="s">
        <v>168</v>
      </c>
      <c r="K15" s="265">
        <v>5</v>
      </c>
      <c r="L15" s="266">
        <v>47000</v>
      </c>
      <c r="M15" s="267">
        <f>ROUND(K15*L15,0)</f>
        <v>235000</v>
      </c>
      <c r="N15" s="250">
        <f>IF(EXACT($A$15,$H$15),1,0)</f>
        <v>1</v>
      </c>
      <c r="O15" s="250">
        <f>IF(EXACT($B$15,$I$15),1,0)</f>
        <v>1</v>
      </c>
      <c r="P15" s="250">
        <f>IF(EXACT($C$15,$J$15),1,0)</f>
        <v>1</v>
      </c>
      <c r="Q15" s="250">
        <f>IF(EXACT($D$15,$K$15),1,0)</f>
        <v>1</v>
      </c>
      <c r="R15" s="250">
        <f>IF($K$15=0,0,1)</f>
        <v>1</v>
      </c>
      <c r="S15" s="250">
        <f>IF($L$15=0,0,1)</f>
        <v>1</v>
      </c>
      <c r="T15" s="261">
        <f>$N$15*$O$15*$P$15*$Q$15*$R$15*$S$15</f>
        <v>1</v>
      </c>
      <c r="U15" s="251">
        <f t="shared" si="0"/>
        <v>235000</v>
      </c>
      <c r="V15" s="252">
        <f t="shared" si="1"/>
        <v>0</v>
      </c>
      <c r="X15" s="262" t="s">
        <v>172</v>
      </c>
      <c r="Y15" s="263" t="s">
        <v>173</v>
      </c>
      <c r="Z15" s="264" t="s">
        <v>168</v>
      </c>
      <c r="AA15" s="265">
        <v>5</v>
      </c>
      <c r="AB15" s="266">
        <v>29409</v>
      </c>
      <c r="AC15" s="267">
        <f>ROUND(AA15*AB15,0)</f>
        <v>147045</v>
      </c>
      <c r="AD15" s="250">
        <f>IF(EXACT($A$15,$X$15),1,0)</f>
        <v>1</v>
      </c>
      <c r="AE15" s="250">
        <f>IF(EXACT($B$15,$Y$15),1,0)</f>
        <v>1</v>
      </c>
      <c r="AF15" s="250">
        <f>IF(EXACT($C$15,$Z$15),1,0)</f>
        <v>1</v>
      </c>
      <c r="AG15" s="250">
        <f>IF(EXACT($D$15,$AA$15),1,0)</f>
        <v>1</v>
      </c>
      <c r="AH15" s="250">
        <f>IF($AA$15=0,0,1)</f>
        <v>1</v>
      </c>
      <c r="AI15" s="250">
        <f>IF($AB$15=0,0,1)</f>
        <v>1</v>
      </c>
      <c r="AJ15" s="250">
        <f>$AD$15*$AE$15*$AF$15*$AG$15*$AH$15*$AI$15</f>
        <v>1</v>
      </c>
      <c r="AK15" s="251">
        <f t="shared" si="2"/>
        <v>147045</v>
      </c>
      <c r="AL15" s="252">
        <f t="shared" si="3"/>
        <v>0</v>
      </c>
      <c r="AN15" s="262" t="s">
        <v>172</v>
      </c>
      <c r="AO15" s="263" t="s">
        <v>173</v>
      </c>
      <c r="AP15" s="264" t="s">
        <v>168</v>
      </c>
      <c r="AQ15" s="265">
        <v>5</v>
      </c>
      <c r="AR15" s="266">
        <v>12500</v>
      </c>
      <c r="AS15" s="267">
        <f>ROUND(AQ15*AR15,0)</f>
        <v>62500</v>
      </c>
      <c r="AT15" s="250">
        <f>IF(EXACT($A$15,$AN$15),1,0)</f>
        <v>1</v>
      </c>
      <c r="AU15" s="250">
        <f>IF(EXACT($B$15,$AO$15),1,0)</f>
        <v>1</v>
      </c>
      <c r="AV15" s="250">
        <f>IF(EXACT($C$15,$AP$15),1,0)</f>
        <v>1</v>
      </c>
      <c r="AW15" s="250">
        <f>IF(EXACT($D$15,$AQ$15),1,0)</f>
        <v>1</v>
      </c>
      <c r="AX15" s="250">
        <f>IF($AQ$15=0,0,1)</f>
        <v>1</v>
      </c>
      <c r="AY15" s="250">
        <f>IF($AR$15=0,0,1)</f>
        <v>1</v>
      </c>
      <c r="AZ15" s="250">
        <f>$AT$15*$AU$15*$AV$15*$AW$15*$AX$15*$AY$15</f>
        <v>1</v>
      </c>
      <c r="BA15" s="251">
        <f t="shared" si="4"/>
        <v>62500</v>
      </c>
      <c r="BB15" s="252">
        <f t="shared" si="5"/>
        <v>0</v>
      </c>
      <c r="BD15" s="262" t="s">
        <v>172</v>
      </c>
      <c r="BE15" s="263" t="s">
        <v>173</v>
      </c>
      <c r="BF15" s="264" t="s">
        <v>168</v>
      </c>
      <c r="BG15" s="265">
        <v>5</v>
      </c>
      <c r="BH15" s="266">
        <v>40000</v>
      </c>
      <c r="BI15" s="267">
        <f>ROUND(BG15*BH15,0)</f>
        <v>200000</v>
      </c>
      <c r="BJ15" s="250">
        <f>IF(EXACT($A$15,$BD$15),1,0)</f>
        <v>1</v>
      </c>
      <c r="BK15" s="250">
        <f>IF(EXACT($B$15,$BE$15),1,0)</f>
        <v>1</v>
      </c>
      <c r="BL15" s="250">
        <f>IF(EXACT($C$15,$BF$15),1,0)</f>
        <v>1</v>
      </c>
      <c r="BM15" s="250">
        <f>IF(EXACT($D$15,$BG$15),1,0)</f>
        <v>1</v>
      </c>
      <c r="BN15" s="250">
        <f>IF($BG$15=0,0,1)</f>
        <v>1</v>
      </c>
      <c r="BO15" s="250">
        <f>IF($BH$15=0,0,1)</f>
        <v>1</v>
      </c>
      <c r="BP15" s="250">
        <f>$BJ$15*$BK$15*$BL$15*$BM$15*$BN$15*$BO$15</f>
        <v>1</v>
      </c>
      <c r="BQ15" s="251">
        <f t="shared" si="6"/>
        <v>200000</v>
      </c>
      <c r="BR15" s="252">
        <f t="shared" si="7"/>
        <v>0</v>
      </c>
      <c r="BT15" s="262" t="s">
        <v>172</v>
      </c>
      <c r="BU15" s="263" t="s">
        <v>173</v>
      </c>
      <c r="BV15" s="264" t="s">
        <v>168</v>
      </c>
      <c r="BW15" s="265">
        <v>5</v>
      </c>
      <c r="BX15" s="266">
        <v>28750</v>
      </c>
      <c r="BY15" s="267">
        <f>ROUND(BW15*BX15,0)</f>
        <v>143750</v>
      </c>
      <c r="BZ15" s="250">
        <f>IF(EXACT($A$15,$BT$15),1,0)</f>
        <v>1</v>
      </c>
      <c r="CA15" s="250">
        <f>IF(EXACT($B$15,$BU$15),1,0)</f>
        <v>1</v>
      </c>
      <c r="CB15" s="250">
        <f>IF(EXACT($C$15,$BV$15),1,0)</f>
        <v>1</v>
      </c>
      <c r="CC15" s="250">
        <f>IF(EXACT($D$15,$BW$15),1,0)</f>
        <v>1</v>
      </c>
      <c r="CD15" s="250">
        <f>IF($BW$15=0,0,1)</f>
        <v>1</v>
      </c>
      <c r="CE15" s="250">
        <f>IF($BX$15=0,0,1)</f>
        <v>1</v>
      </c>
      <c r="CF15" s="250">
        <f>$BZ$15*$CA$15*$CB$15*$CC$15*$CD$15*$CE$15</f>
        <v>1</v>
      </c>
      <c r="CG15" s="251">
        <f t="shared" si="8"/>
        <v>143750</v>
      </c>
      <c r="CH15" s="252">
        <f t="shared" si="9"/>
        <v>0</v>
      </c>
      <c r="CJ15" s="262" t="s">
        <v>172</v>
      </c>
      <c r="CK15" s="269" t="s">
        <v>173</v>
      </c>
      <c r="CL15" s="264" t="s">
        <v>168</v>
      </c>
      <c r="CM15" s="265">
        <v>5</v>
      </c>
      <c r="CN15" s="255">
        <v>10920</v>
      </c>
      <c r="CO15" s="270">
        <f>ROUND(CM15*CN15,0)</f>
        <v>54600</v>
      </c>
      <c r="CP15" s="250">
        <f>IF(EXACT($A$15,$CJ$15),1,0)</f>
        <v>1</v>
      </c>
      <c r="CQ15" s="250">
        <f>IF(EXACT($B$15,$CK$15),1,0)</f>
        <v>1</v>
      </c>
      <c r="CR15" s="250">
        <f>IF(EXACT($C$15,$CL$15),1,0)</f>
        <v>1</v>
      </c>
      <c r="CS15" s="250">
        <f>IF(EXACT($D$15,$CM$15),1,0)</f>
        <v>1</v>
      </c>
      <c r="CT15" s="250">
        <f>IF($CM$15=0,0,1)</f>
        <v>1</v>
      </c>
      <c r="CU15" s="250">
        <f>IF($CN$15=0,0,1)</f>
        <v>1</v>
      </c>
      <c r="CV15" s="250">
        <f>$CP$15*$CQ$15*$CR$15*$CS$15*$CT$15*$CU$15</f>
        <v>1</v>
      </c>
      <c r="CW15" s="251">
        <f t="shared" si="10"/>
        <v>54600</v>
      </c>
      <c r="CX15" s="252">
        <f t="shared" si="11"/>
        <v>0</v>
      </c>
      <c r="CZ15" s="262" t="s">
        <v>172</v>
      </c>
      <c r="DA15" s="263" t="s">
        <v>173</v>
      </c>
      <c r="DB15" s="264" t="s">
        <v>168</v>
      </c>
      <c r="DC15" s="265">
        <v>5</v>
      </c>
      <c r="DD15" s="266">
        <v>29500</v>
      </c>
      <c r="DE15" s="267">
        <f>ROUND(DC15*DD15,0)</f>
        <v>147500</v>
      </c>
      <c r="DF15" s="250">
        <f>IF(EXACT($A$15,$CZ$15),1,0)</f>
        <v>1</v>
      </c>
      <c r="DG15" s="250">
        <f>IF(EXACT($B$15,$DA$15),1,0)</f>
        <v>1</v>
      </c>
      <c r="DH15" s="250">
        <f>IF(EXACT($C$15,$DB$15),1,0)</f>
        <v>1</v>
      </c>
      <c r="DI15" s="250">
        <f>IF(EXACT($D$15,$DC$15),1,0)</f>
        <v>1</v>
      </c>
      <c r="DJ15" s="250">
        <f>IF($DC$15=0,0,1)</f>
        <v>1</v>
      </c>
      <c r="DK15" s="250">
        <f>IF($DD$15=0,0,1)</f>
        <v>1</v>
      </c>
      <c r="DL15" s="250">
        <f>$DF$15*$DG$15*$DH$15*$DI$15*$DJ$15*$DK$15</f>
        <v>1</v>
      </c>
      <c r="DM15" s="251">
        <f t="shared" si="12"/>
        <v>147500</v>
      </c>
      <c r="DN15" s="252">
        <f t="shared" si="13"/>
        <v>0</v>
      </c>
      <c r="DP15" s="262" t="s">
        <v>172</v>
      </c>
      <c r="DQ15" s="263" t="s">
        <v>173</v>
      </c>
      <c r="DR15" s="264" t="s">
        <v>168</v>
      </c>
      <c r="DS15" s="265">
        <v>5</v>
      </c>
      <c r="DT15" s="266">
        <v>29000</v>
      </c>
      <c r="DU15" s="267">
        <f>ROUND(DS15*DT15,0)</f>
        <v>145000</v>
      </c>
      <c r="DV15" s="250">
        <f>IF(EXACT($A$15,$DP$15),1,0)</f>
        <v>1</v>
      </c>
      <c r="DW15" s="250">
        <f>IF(EXACT($B$15,$DQ$15),1,0)</f>
        <v>1</v>
      </c>
      <c r="DX15" s="250">
        <f>IF(EXACT($C$15,$DR$15),1,0)</f>
        <v>1</v>
      </c>
      <c r="DY15" s="250">
        <f>IF(EXACT($D$15,$DS$15),1,0)</f>
        <v>1</v>
      </c>
      <c r="DZ15" s="250">
        <f>IF($DS$15=0,0,1)</f>
        <v>1</v>
      </c>
      <c r="EA15" s="250">
        <f>IF($DT$15=0,0,1)</f>
        <v>1</v>
      </c>
      <c r="EB15" s="250">
        <f>$DV$15*$DW$15*$DX$15*$DY$15*$DZ$15*$EA$15</f>
        <v>1</v>
      </c>
      <c r="EC15" s="251">
        <f t="shared" si="14"/>
        <v>145000</v>
      </c>
      <c r="ED15" s="252">
        <f t="shared" si="15"/>
        <v>0</v>
      </c>
      <c r="EF15" s="262" t="s">
        <v>172</v>
      </c>
      <c r="EG15" s="263" t="s">
        <v>173</v>
      </c>
      <c r="EH15" s="264" t="s">
        <v>168</v>
      </c>
      <c r="EI15" s="265">
        <v>5</v>
      </c>
      <c r="EJ15" s="266">
        <v>30700</v>
      </c>
      <c r="EK15" s="267">
        <f>ROUND(EI15*EJ15,0)</f>
        <v>153500</v>
      </c>
      <c r="EL15" s="250">
        <f>IF(EXACT($A$15,$EF$15),1,0)</f>
        <v>1</v>
      </c>
      <c r="EM15" s="250">
        <f>IF(EXACT($B$15,$EG$15),1,0)</f>
        <v>1</v>
      </c>
      <c r="EN15" s="250">
        <f>IF(EXACT($C$15,$EH$15),1,0)</f>
        <v>1</v>
      </c>
      <c r="EO15" s="250">
        <f>IF(EXACT($D$15,$EI$15),1,0)</f>
        <v>1</v>
      </c>
      <c r="EP15" s="250">
        <f>IF($EI$15=0,0,1)</f>
        <v>1</v>
      </c>
      <c r="EQ15" s="250">
        <f>IF($EJ$15=0,0,1)</f>
        <v>1</v>
      </c>
      <c r="ER15" s="250">
        <f>$EL$15*$EM$15*$EN$15*$EO$15*$EP$15*$EQ$15</f>
        <v>1</v>
      </c>
      <c r="ES15" s="251">
        <f t="shared" si="16"/>
        <v>153500</v>
      </c>
      <c r="ET15" s="252">
        <f t="shared" si="17"/>
        <v>0</v>
      </c>
      <c r="EV15" s="262" t="s">
        <v>172</v>
      </c>
      <c r="EW15" s="263" t="s">
        <v>173</v>
      </c>
      <c r="EX15" s="264" t="s">
        <v>168</v>
      </c>
      <c r="EY15" s="265">
        <v>5</v>
      </c>
      <c r="EZ15" s="266">
        <v>80000</v>
      </c>
      <c r="FA15" s="267">
        <f>ROUND(EY15*EZ15,0)</f>
        <v>400000</v>
      </c>
      <c r="FB15" s="250">
        <f>IF(EXACT($A$15,$EV$15),1,0)</f>
        <v>1</v>
      </c>
      <c r="FC15" s="250">
        <f>IF(EXACT($B$15,$EW$15),1,0)</f>
        <v>1</v>
      </c>
      <c r="FD15" s="250">
        <f>IF(EXACT($C$15,$EX$15),1,0)</f>
        <v>1</v>
      </c>
      <c r="FE15" s="250">
        <f>IF(EXACT($D$15,$EY$15),1,0)</f>
        <v>1</v>
      </c>
      <c r="FF15" s="250">
        <f>IF($EY$15=0,0,1)</f>
        <v>1</v>
      </c>
      <c r="FG15" s="250">
        <f>IF($EZ$15=0,0,1)</f>
        <v>1</v>
      </c>
      <c r="FH15" s="250">
        <f>$FB$15*$FC$15*$FD$15*$FE$15*$FF$15*$FG$15</f>
        <v>1</v>
      </c>
      <c r="FI15" s="251">
        <f t="shared" si="18"/>
        <v>400000</v>
      </c>
      <c r="FJ15" s="252">
        <f t="shared" si="19"/>
        <v>0</v>
      </c>
      <c r="FL15" s="262" t="s">
        <v>172</v>
      </c>
      <c r="FM15" s="263" t="s">
        <v>173</v>
      </c>
      <c r="FN15" s="264" t="s">
        <v>168</v>
      </c>
      <c r="FO15" s="265">
        <v>5</v>
      </c>
      <c r="FP15" s="266">
        <v>20058</v>
      </c>
      <c r="FQ15" s="267">
        <f>ROUND(FO15*FP15,0)</f>
        <v>100290</v>
      </c>
      <c r="FR15" s="250">
        <f>IF(EXACT($A$15,$FL$15),1,0)</f>
        <v>1</v>
      </c>
      <c r="FS15" s="250">
        <f>IF(EXACT($B$15,$FM$15),1,0)</f>
        <v>1</v>
      </c>
      <c r="FT15" s="250">
        <f>IF(EXACT($C$15,$FN$15),1,0)</f>
        <v>1</v>
      </c>
      <c r="FU15" s="250">
        <f>IF(EXACT($D$15,$FO$15),1,0)</f>
        <v>1</v>
      </c>
      <c r="FV15" s="250">
        <f>IF($FO$15=0,0,1)</f>
        <v>1</v>
      </c>
      <c r="FW15" s="250">
        <f>IF($FP$15=0,0,1)</f>
        <v>1</v>
      </c>
      <c r="FX15" s="250">
        <f>$FR$15*$FS$15*$FT$15*$FU$15*$FV$15*$FW$15</f>
        <v>1</v>
      </c>
      <c r="FY15" s="251">
        <f t="shared" si="20"/>
        <v>100290</v>
      </c>
      <c r="FZ15" s="252">
        <f t="shared" si="21"/>
        <v>0</v>
      </c>
      <c r="GB15" s="262" t="s">
        <v>172</v>
      </c>
      <c r="GC15" s="263" t="s">
        <v>173</v>
      </c>
      <c r="GD15" s="264" t="s">
        <v>168</v>
      </c>
      <c r="GE15" s="265">
        <v>5</v>
      </c>
      <c r="GF15" s="266">
        <v>35000</v>
      </c>
      <c r="GG15" s="267">
        <f>ROUND(GE15*GF15,0)</f>
        <v>175000</v>
      </c>
      <c r="GH15" s="250">
        <f>IF(EXACT($A$15,$GB$15),1,0)</f>
        <v>1</v>
      </c>
      <c r="GI15" s="250">
        <f>IF(EXACT($B$15,$GC$15),1,0)</f>
        <v>1</v>
      </c>
      <c r="GJ15" s="250">
        <f>IF(EXACT($C$15,$GD$15),1,0)</f>
        <v>1</v>
      </c>
      <c r="GK15" s="250">
        <f>IF(EXACT($D$15,$GE$15),1,0)</f>
        <v>1</v>
      </c>
      <c r="GL15" s="250">
        <f>IF($GE$15=0,0,1)</f>
        <v>1</v>
      </c>
      <c r="GM15" s="250">
        <f>IF($GF$15=0,0,1)</f>
        <v>1</v>
      </c>
      <c r="GN15" s="250">
        <f>$GH$15*$GI$15*$GJ$15*$GK$15*$GL$15*$GM$15</f>
        <v>1</v>
      </c>
      <c r="GO15" s="251">
        <f t="shared" si="22"/>
        <v>175000</v>
      </c>
      <c r="GP15" s="252">
        <f t="shared" si="23"/>
        <v>0</v>
      </c>
      <c r="GR15" s="262" t="s">
        <v>172</v>
      </c>
      <c r="GS15" s="263" t="s">
        <v>173</v>
      </c>
      <c r="GT15" s="264" t="s">
        <v>168</v>
      </c>
      <c r="GU15" s="265">
        <v>5</v>
      </c>
      <c r="GV15" s="266">
        <v>27400</v>
      </c>
      <c r="GW15" s="267">
        <f>ROUND(GU15*GV15,0)</f>
        <v>137000</v>
      </c>
      <c r="GX15" s="250">
        <f>IF(EXACT($A$15,$GR$15),1,0)</f>
        <v>1</v>
      </c>
      <c r="GY15" s="250">
        <f>IF(EXACT($B$15,$GS$15),1,0)</f>
        <v>1</v>
      </c>
      <c r="GZ15" s="250">
        <f>IF(EXACT($C$15,$GT$15),1,0)</f>
        <v>1</v>
      </c>
      <c r="HA15" s="250">
        <f>IF(EXACT($D$15,$GU$15),1,0)</f>
        <v>1</v>
      </c>
      <c r="HB15" s="250">
        <f>IF($GU$15=0,0,1)</f>
        <v>1</v>
      </c>
      <c r="HC15" s="250">
        <f>IF($GV$15=0,0,1)</f>
        <v>1</v>
      </c>
      <c r="HD15" s="250">
        <f>$GX$15*$GY$15*$GZ$15*$HA$15*$HB$15*$HC$15</f>
        <v>1</v>
      </c>
      <c r="HE15" s="251">
        <f t="shared" si="24"/>
        <v>137000</v>
      </c>
      <c r="HF15" s="252">
        <f t="shared" si="25"/>
        <v>0</v>
      </c>
      <c r="HH15" s="271" t="s">
        <v>172</v>
      </c>
      <c r="HI15" s="272" t="s">
        <v>173</v>
      </c>
      <c r="HJ15" s="264" t="s">
        <v>168</v>
      </c>
      <c r="HK15" s="265">
        <v>5</v>
      </c>
      <c r="HL15" s="273">
        <v>30000</v>
      </c>
      <c r="HM15" s="267">
        <f>ROUND(HK15*HL15,0)</f>
        <v>150000</v>
      </c>
      <c r="HN15" s="250">
        <f>IF(EXACT($A$15,$HH$15),1,0)</f>
        <v>1</v>
      </c>
      <c r="HO15" s="250">
        <f>IF(EXACT($B$15,$HI$15),1,0)</f>
        <v>1</v>
      </c>
      <c r="HP15" s="250">
        <f>IF(EXACT($C$15,$HJ$15),1,0)</f>
        <v>1</v>
      </c>
      <c r="HQ15" s="250">
        <f>IF(EXACT($D$15,$HK$15),1,0)</f>
        <v>1</v>
      </c>
      <c r="HR15" s="250">
        <f>IF($HK$15=0,0,1)</f>
        <v>1</v>
      </c>
      <c r="HS15" s="250">
        <f>IF($HL$15=0,0,1)</f>
        <v>1</v>
      </c>
      <c r="HT15" s="250">
        <f>$HN$15*$HO$15*$HP$15*$HQ$15*$HR$15*$HS$15</f>
        <v>1</v>
      </c>
      <c r="HU15" s="251">
        <f t="shared" si="26"/>
        <v>150000</v>
      </c>
      <c r="HV15" s="252">
        <f t="shared" si="27"/>
        <v>0</v>
      </c>
      <c r="HX15" s="262" t="s">
        <v>172</v>
      </c>
      <c r="HY15" s="263" t="s">
        <v>173</v>
      </c>
      <c r="HZ15" s="264" t="s">
        <v>168</v>
      </c>
      <c r="IA15" s="265">
        <v>5</v>
      </c>
      <c r="IB15" s="266">
        <v>25000</v>
      </c>
      <c r="IC15" s="267">
        <f>ROUND(IA15*IB15,0)</f>
        <v>125000</v>
      </c>
      <c r="ID15" s="250">
        <f>IF(EXACT($A$15,$HX$15),1,0)</f>
        <v>1</v>
      </c>
      <c r="IE15" s="250">
        <f>IF(EXACT($B$15,$HY$15),1,0)</f>
        <v>1</v>
      </c>
      <c r="IF15" s="250">
        <f>IF(EXACT($C$15,$HZ$15),1,0)</f>
        <v>1</v>
      </c>
      <c r="IG15" s="250">
        <f>IF(EXACT($D$15,$IA$15),1,0)</f>
        <v>1</v>
      </c>
      <c r="IH15" s="250">
        <f>IF($IA$15=0,0,1)</f>
        <v>1</v>
      </c>
      <c r="II15" s="250">
        <f>IF($IB$15=0,0,1)</f>
        <v>1</v>
      </c>
      <c r="IJ15" s="250">
        <f>$ID$15*$IE$15*$IF$15*$IG$15*$IH$15*$II$15</f>
        <v>1</v>
      </c>
      <c r="IK15" s="251">
        <f t="shared" si="28"/>
        <v>125000</v>
      </c>
      <c r="IL15" s="252">
        <f t="shared" si="29"/>
        <v>0</v>
      </c>
    </row>
    <row r="16" spans="1:246" s="238" customFormat="1" ht="18" hidden="1" thickTop="1" thickBot="1">
      <c r="A16" s="232" t="s">
        <v>174</v>
      </c>
      <c r="B16" s="233" t="s">
        <v>175</v>
      </c>
      <c r="C16" s="234"/>
      <c r="D16" s="235"/>
      <c r="E16" s="236"/>
      <c r="F16" s="237"/>
      <c r="H16" s="232" t="s">
        <v>174</v>
      </c>
      <c r="I16" s="239" t="s">
        <v>175</v>
      </c>
      <c r="J16" s="234"/>
      <c r="K16" s="235"/>
      <c r="L16" s="236"/>
      <c r="M16" s="237"/>
      <c r="N16" s="274"/>
      <c r="O16" s="274"/>
      <c r="P16" s="274"/>
      <c r="Q16" s="274"/>
      <c r="R16" s="274"/>
      <c r="S16" s="274"/>
      <c r="T16" s="274"/>
      <c r="U16" s="251">
        <f t="shared" si="0"/>
        <v>0</v>
      </c>
      <c r="V16" s="252">
        <f t="shared" si="1"/>
        <v>0</v>
      </c>
      <c r="X16" s="232" t="s">
        <v>174</v>
      </c>
      <c r="Y16" s="233" t="s">
        <v>175</v>
      </c>
      <c r="Z16" s="234"/>
      <c r="AA16" s="235"/>
      <c r="AB16" s="236"/>
      <c r="AC16" s="237"/>
      <c r="AD16" s="274"/>
      <c r="AE16" s="274"/>
      <c r="AF16" s="274"/>
      <c r="AG16" s="274"/>
      <c r="AH16" s="274"/>
      <c r="AI16" s="274"/>
      <c r="AJ16" s="274"/>
      <c r="AK16" s="251">
        <f t="shared" si="2"/>
        <v>0</v>
      </c>
      <c r="AL16" s="252">
        <f t="shared" si="3"/>
        <v>0</v>
      </c>
      <c r="AN16" s="232" t="s">
        <v>174</v>
      </c>
      <c r="AO16" s="233" t="s">
        <v>175</v>
      </c>
      <c r="AP16" s="234"/>
      <c r="AQ16" s="235"/>
      <c r="AR16" s="236"/>
      <c r="AS16" s="237"/>
      <c r="AT16" s="274"/>
      <c r="AU16" s="274"/>
      <c r="AV16" s="274"/>
      <c r="AW16" s="274"/>
      <c r="AX16" s="274"/>
      <c r="AY16" s="274"/>
      <c r="AZ16" s="274"/>
      <c r="BA16" s="251">
        <f t="shared" si="4"/>
        <v>0</v>
      </c>
      <c r="BB16" s="252">
        <f t="shared" si="5"/>
        <v>0</v>
      </c>
      <c r="BD16" s="232" t="s">
        <v>174</v>
      </c>
      <c r="BE16" s="233" t="s">
        <v>175</v>
      </c>
      <c r="BF16" s="234"/>
      <c r="BG16" s="235"/>
      <c r="BH16" s="236"/>
      <c r="BI16" s="237"/>
      <c r="BJ16" s="250">
        <f>IF(EXACT($A$16,$BD$16),1,0)</f>
        <v>1</v>
      </c>
      <c r="BK16" s="250">
        <f>IF(EXACT($B$16,$BE$16),1,0)</f>
        <v>1</v>
      </c>
      <c r="BL16" s="250">
        <f>IF(EXACT($C$16,$BF$16),1,0)</f>
        <v>1</v>
      </c>
      <c r="BM16" s="250">
        <f>IF(EXACT($D$16,$BG$16),1,0)</f>
        <v>1</v>
      </c>
      <c r="BN16" s="250">
        <f>IF($BG$16=0,0,1)</f>
        <v>0</v>
      </c>
      <c r="BO16" s="250">
        <f>IF($BH$16=0,0,1)</f>
        <v>0</v>
      </c>
      <c r="BP16" s="250">
        <f>$BJ$16*$BK$16*$BL$16*$BM$16*$BN$16*$BO$16</f>
        <v>0</v>
      </c>
      <c r="BQ16" s="251">
        <f t="shared" si="6"/>
        <v>0</v>
      </c>
      <c r="BR16" s="252">
        <f t="shared" si="7"/>
        <v>0</v>
      </c>
      <c r="BT16" s="232" t="s">
        <v>174</v>
      </c>
      <c r="BU16" s="233" t="s">
        <v>175</v>
      </c>
      <c r="BV16" s="234"/>
      <c r="BW16" s="235"/>
      <c r="BX16" s="236"/>
      <c r="BY16" s="237"/>
      <c r="BZ16" s="250">
        <f>IF(EXACT($A$16,$BT$16),1,0)</f>
        <v>1</v>
      </c>
      <c r="CA16" s="250">
        <f>IF(EXACT($B$16,$BU$16),1,0)</f>
        <v>1</v>
      </c>
      <c r="CB16" s="250">
        <f>IF(EXACT($C$16,$BV$16),1,0)</f>
        <v>1</v>
      </c>
      <c r="CC16" s="250">
        <f>IF(EXACT($D$16,$BW$16),1,0)</f>
        <v>1</v>
      </c>
      <c r="CD16" s="250">
        <f>IF($BW$16=0,0,1)</f>
        <v>0</v>
      </c>
      <c r="CE16" s="250">
        <f>IF($BX$16=0,0,1)</f>
        <v>0</v>
      </c>
      <c r="CF16" s="250">
        <f>$BZ$16*$CA$16*$CB$16*$CC$16*$CD$16*$CE$16</f>
        <v>0</v>
      </c>
      <c r="CG16" s="251">
        <f t="shared" si="8"/>
        <v>0</v>
      </c>
      <c r="CH16" s="252">
        <f t="shared" si="9"/>
        <v>0</v>
      </c>
      <c r="CJ16" s="232" t="s">
        <v>174</v>
      </c>
      <c r="CK16" s="240" t="s">
        <v>175</v>
      </c>
      <c r="CL16" s="234"/>
      <c r="CM16" s="235"/>
      <c r="CN16" s="241"/>
      <c r="CO16" s="242"/>
      <c r="CP16" s="250">
        <f>IF(EXACT($A$16,$CJ$16),1,0)</f>
        <v>1</v>
      </c>
      <c r="CQ16" s="250">
        <f>IF(EXACT($B$16,$CK$16),1,0)</f>
        <v>1</v>
      </c>
      <c r="CR16" s="250">
        <f>IF(EXACT($C$16,$CL$16),1,0)</f>
        <v>1</v>
      </c>
      <c r="CS16" s="250">
        <f>IF(EXACT($D$16,$CM$16),1,0)</f>
        <v>1</v>
      </c>
      <c r="CT16" s="250">
        <f>IF($CM$16=0,0,1)</f>
        <v>0</v>
      </c>
      <c r="CU16" s="250">
        <f>IF($CN$16=0,0,1)</f>
        <v>0</v>
      </c>
      <c r="CV16" s="250">
        <f>$CP$16*$CQ$16*$CR$16*$CS$16*$CT$16*$CU$16</f>
        <v>0</v>
      </c>
      <c r="CW16" s="251">
        <f t="shared" si="10"/>
        <v>0</v>
      </c>
      <c r="CX16" s="252">
        <f t="shared" si="11"/>
        <v>0</v>
      </c>
      <c r="CZ16" s="232" t="s">
        <v>174</v>
      </c>
      <c r="DA16" s="233" t="s">
        <v>175</v>
      </c>
      <c r="DB16" s="234"/>
      <c r="DC16" s="235"/>
      <c r="DD16" s="236"/>
      <c r="DE16" s="237"/>
      <c r="DF16" s="250">
        <f>IF(EXACT($A$16,$CZ$16),1,0)</f>
        <v>1</v>
      </c>
      <c r="DG16" s="250">
        <f>IF(EXACT($B$16,$DA$16),1,0)</f>
        <v>1</v>
      </c>
      <c r="DH16" s="250">
        <f>IF(EXACT($C$16,$DB$16),1,0)</f>
        <v>1</v>
      </c>
      <c r="DI16" s="250">
        <f>IF(EXACT($D$16,$DC$16),1,0)</f>
        <v>1</v>
      </c>
      <c r="DJ16" s="250">
        <f>IF($DC$16=0,0,1)</f>
        <v>0</v>
      </c>
      <c r="DK16" s="250">
        <f>IF($DD$16=0,0,1)</f>
        <v>0</v>
      </c>
      <c r="DL16" s="250">
        <f>$DF$16*$DG$16*$DH$16*$DI$16*$DJ$16*$DK$16</f>
        <v>0</v>
      </c>
      <c r="DM16" s="251">
        <f t="shared" si="12"/>
        <v>0</v>
      </c>
      <c r="DN16" s="252">
        <f t="shared" si="13"/>
        <v>0</v>
      </c>
      <c r="DP16" s="232" t="s">
        <v>174</v>
      </c>
      <c r="DQ16" s="233" t="s">
        <v>175</v>
      </c>
      <c r="DR16" s="234"/>
      <c r="DS16" s="235"/>
      <c r="DT16" s="236"/>
      <c r="DU16" s="237"/>
      <c r="DV16" s="250">
        <f>IF(EXACT($A$16,$DP$16),1,0)</f>
        <v>1</v>
      </c>
      <c r="DW16" s="250">
        <f>IF(EXACT($B$16,$DQ$16),1,0)</f>
        <v>1</v>
      </c>
      <c r="DX16" s="250">
        <f>IF(EXACT($C$16,$DR$16),1,0)</f>
        <v>1</v>
      </c>
      <c r="DY16" s="250">
        <f>IF(EXACT($D$16,$DS$16),1,0)</f>
        <v>1</v>
      </c>
      <c r="DZ16" s="250">
        <f>IF($DS$16=0,0,1)</f>
        <v>0</v>
      </c>
      <c r="EA16" s="250">
        <f>IF($DT$16=0,0,1)</f>
        <v>0</v>
      </c>
      <c r="EB16" s="250">
        <f>$DV$16*$DW$16*$DX$16*$DY$16*$DZ$16*$EA$16</f>
        <v>0</v>
      </c>
      <c r="EC16" s="251">
        <f t="shared" si="14"/>
        <v>0</v>
      </c>
      <c r="ED16" s="252">
        <f t="shared" si="15"/>
        <v>0</v>
      </c>
      <c r="EF16" s="232" t="s">
        <v>174</v>
      </c>
      <c r="EG16" s="233" t="s">
        <v>175</v>
      </c>
      <c r="EH16" s="234"/>
      <c r="EI16" s="235"/>
      <c r="EJ16" s="236"/>
      <c r="EK16" s="237"/>
      <c r="EL16" s="250">
        <f>IF(EXACT($A$16,$EF$16),1,0)</f>
        <v>1</v>
      </c>
      <c r="EM16" s="250">
        <f>IF(EXACT($B$16,$EG$16),1,0)</f>
        <v>1</v>
      </c>
      <c r="EN16" s="250">
        <f>IF(EXACT($C$16,$EH$16),1,0)</f>
        <v>1</v>
      </c>
      <c r="EO16" s="250">
        <f>IF(EXACT($D$16,$EI$16),1,0)</f>
        <v>1</v>
      </c>
      <c r="EP16" s="250">
        <f>IF($EI$16=0,0,1)</f>
        <v>0</v>
      </c>
      <c r="EQ16" s="250">
        <f>IF($EJ$16=0,0,1)</f>
        <v>0</v>
      </c>
      <c r="ER16" s="250">
        <f>$EL$16*$EM$16*$EN$16*$EO$16*$EP$16*$EQ$16</f>
        <v>0</v>
      </c>
      <c r="ES16" s="251">
        <f t="shared" si="16"/>
        <v>0</v>
      </c>
      <c r="ET16" s="252">
        <f t="shared" si="17"/>
        <v>0</v>
      </c>
      <c r="EV16" s="232" t="s">
        <v>174</v>
      </c>
      <c r="EW16" s="233" t="s">
        <v>175</v>
      </c>
      <c r="EX16" s="234"/>
      <c r="EY16" s="235"/>
      <c r="EZ16" s="236"/>
      <c r="FA16" s="237"/>
      <c r="FB16" s="250">
        <f>IF(EXACT($A$16,$EV$16),1,0)</f>
        <v>1</v>
      </c>
      <c r="FC16" s="250">
        <f>IF(EXACT($B$16,$EW$16),1,0)</f>
        <v>1</v>
      </c>
      <c r="FD16" s="250">
        <f>IF(EXACT($C$16,$EX$16),1,0)</f>
        <v>1</v>
      </c>
      <c r="FE16" s="250">
        <f>IF(EXACT($D$16,$EY$16),1,0)</f>
        <v>1</v>
      </c>
      <c r="FF16" s="250">
        <f>IF($EY$16=0,0,1)</f>
        <v>0</v>
      </c>
      <c r="FG16" s="250">
        <f>IF($EZ$16=0,0,1)</f>
        <v>0</v>
      </c>
      <c r="FH16" s="250">
        <f>$FB$16*$FC$16*$FD$16*$FE$16*$FF$16*$FG$16</f>
        <v>0</v>
      </c>
      <c r="FI16" s="251">
        <f t="shared" si="18"/>
        <v>0</v>
      </c>
      <c r="FJ16" s="252">
        <f t="shared" si="19"/>
        <v>0</v>
      </c>
      <c r="FL16" s="232" t="s">
        <v>174</v>
      </c>
      <c r="FM16" s="233" t="s">
        <v>175</v>
      </c>
      <c r="FN16" s="234"/>
      <c r="FO16" s="235"/>
      <c r="FP16" s="236"/>
      <c r="FQ16" s="275"/>
      <c r="FR16" s="250">
        <f>IF(EXACT($A$16,$FL$16),1,0)</f>
        <v>1</v>
      </c>
      <c r="FS16" s="250">
        <f>IF(EXACT($B$16,$FM$16),1,0)</f>
        <v>1</v>
      </c>
      <c r="FT16" s="250">
        <f>IF(EXACT($C$16,$FN$16),1,0)</f>
        <v>1</v>
      </c>
      <c r="FU16" s="250">
        <f>IF(EXACT($D$16,$FO$16),1,0)</f>
        <v>1</v>
      </c>
      <c r="FV16" s="250">
        <f>IF($FO$16=0,0,1)</f>
        <v>0</v>
      </c>
      <c r="FW16" s="250">
        <f>IF($FP$16=0,0,1)</f>
        <v>0</v>
      </c>
      <c r="FX16" s="250">
        <f>$FR$16*$FS$16*$FT$16*$FU$16*$FV$16*$FW$16</f>
        <v>0</v>
      </c>
      <c r="FY16" s="251">
        <f t="shared" si="20"/>
        <v>0</v>
      </c>
      <c r="FZ16" s="252">
        <f t="shared" si="21"/>
        <v>0</v>
      </c>
      <c r="GB16" s="232" t="s">
        <v>174</v>
      </c>
      <c r="GC16" s="233" t="s">
        <v>175</v>
      </c>
      <c r="GD16" s="234"/>
      <c r="GE16" s="235"/>
      <c r="GF16" s="236"/>
      <c r="GG16" s="237"/>
      <c r="GH16" s="250">
        <f>IF(EXACT($A$16,$GB$16),1,0)</f>
        <v>1</v>
      </c>
      <c r="GI16" s="250">
        <f>IF(EXACT($B$16,$GC$16),1,0)</f>
        <v>1</v>
      </c>
      <c r="GJ16" s="250">
        <f>IF(EXACT($C$16,$GD$16),1,0)</f>
        <v>1</v>
      </c>
      <c r="GK16" s="250">
        <f>IF(EXACT($D$16,$GE$16),1,0)</f>
        <v>1</v>
      </c>
      <c r="GL16" s="250">
        <f>IF($GE$16=0,0,1)</f>
        <v>0</v>
      </c>
      <c r="GM16" s="250">
        <f>IF($GF$16=0,0,1)</f>
        <v>0</v>
      </c>
      <c r="GN16" s="250">
        <f>$GH$16*$GI$16*$GJ$16*$GK$16*$GL$16*$GM$16</f>
        <v>0</v>
      </c>
      <c r="GO16" s="251">
        <f t="shared" si="22"/>
        <v>0</v>
      </c>
      <c r="GP16" s="252">
        <f t="shared" si="23"/>
        <v>0</v>
      </c>
      <c r="GR16" s="232" t="s">
        <v>174</v>
      </c>
      <c r="GS16" s="233" t="s">
        <v>175</v>
      </c>
      <c r="GT16" s="234"/>
      <c r="GU16" s="235"/>
      <c r="GV16" s="236"/>
      <c r="GW16" s="237"/>
      <c r="GX16" s="250">
        <f>IF(EXACT($A$16,$GR$16),1,0)</f>
        <v>1</v>
      </c>
      <c r="GY16" s="250">
        <f>IF(EXACT($B$16,$GS$16),1,0)</f>
        <v>1</v>
      </c>
      <c r="GZ16" s="250">
        <f>IF(EXACT($C$16,$GT$16),1,0)</f>
        <v>1</v>
      </c>
      <c r="HA16" s="250">
        <f>IF(EXACT($D$16,$GU$16),1,0)</f>
        <v>1</v>
      </c>
      <c r="HB16" s="250">
        <f>IF($GU$16=0,0,1)</f>
        <v>0</v>
      </c>
      <c r="HC16" s="250">
        <f>IF($GV$16=0,0,1)</f>
        <v>0</v>
      </c>
      <c r="HD16" s="250">
        <f>$GX$16*$GY$16*$GZ$16*$HA$16*$HB$16*$HC$16</f>
        <v>0</v>
      </c>
      <c r="HE16" s="251">
        <f t="shared" si="24"/>
        <v>0</v>
      </c>
      <c r="HF16" s="252">
        <f t="shared" si="25"/>
        <v>0</v>
      </c>
      <c r="HH16" s="226" t="s">
        <v>174</v>
      </c>
      <c r="HI16" s="227" t="s">
        <v>175</v>
      </c>
      <c r="HJ16" s="228"/>
      <c r="HK16" s="229"/>
      <c r="HL16" s="230"/>
      <c r="HM16" s="231"/>
      <c r="HN16" s="250">
        <f>IF(EXACT($A$16,$HH$16),1,0)</f>
        <v>1</v>
      </c>
      <c r="HO16" s="250">
        <f>IF(EXACT($B$16,$HI$16),1,0)</f>
        <v>1</v>
      </c>
      <c r="HP16" s="250">
        <f>IF(EXACT($C$16,$HJ$16),1,0)</f>
        <v>1</v>
      </c>
      <c r="HQ16" s="250">
        <f>IF(EXACT($D$16,$HK$16),1,0)</f>
        <v>1</v>
      </c>
      <c r="HR16" s="250">
        <f>IF($HK$16=0,0,1)</f>
        <v>0</v>
      </c>
      <c r="HS16" s="250">
        <f>IF($HL$16=0,0,1)</f>
        <v>0</v>
      </c>
      <c r="HT16" s="250">
        <f>$HN$16*$HO$16*$HP$16*$HQ$16*$HR$16*$HS$16</f>
        <v>0</v>
      </c>
      <c r="HU16" s="251">
        <f t="shared" si="26"/>
        <v>0</v>
      </c>
      <c r="HV16" s="252">
        <f t="shared" si="27"/>
        <v>0</v>
      </c>
      <c r="HX16" s="232" t="s">
        <v>174</v>
      </c>
      <c r="HY16" s="233" t="s">
        <v>175</v>
      </c>
      <c r="HZ16" s="234"/>
      <c r="IA16" s="235"/>
      <c r="IB16" s="236"/>
      <c r="IC16" s="237"/>
      <c r="ID16" s="250">
        <f>IF(EXACT($A$16,$HX$16),1,0)</f>
        <v>1</v>
      </c>
      <c r="IE16" s="250">
        <f>IF(EXACT($B$16,$HY$16),1,0)</f>
        <v>1</v>
      </c>
      <c r="IF16" s="250">
        <f>IF(EXACT($C$16,$HZ$16),1,0)</f>
        <v>1</v>
      </c>
      <c r="IG16" s="250">
        <f>IF(EXACT($D$16,$IA$16),1,0)</f>
        <v>1</v>
      </c>
      <c r="IH16" s="250">
        <f>IF($IA$16=0,0,1)</f>
        <v>0</v>
      </c>
      <c r="II16" s="250">
        <f>IF($IB$16=0,0,1)</f>
        <v>0</v>
      </c>
      <c r="IJ16" s="250">
        <f>$ID$16*$IE$16*$IF$16*$IG$16*$IH$16*$II$16</f>
        <v>0</v>
      </c>
      <c r="IK16" s="251">
        <f t="shared" si="28"/>
        <v>0</v>
      </c>
      <c r="IL16" s="252">
        <f t="shared" si="29"/>
        <v>0</v>
      </c>
    </row>
    <row r="17" spans="1:246" s="238" customFormat="1" ht="60">
      <c r="A17" s="243" t="s">
        <v>176</v>
      </c>
      <c r="B17" s="244" t="s">
        <v>177</v>
      </c>
      <c r="C17" s="245" t="s">
        <v>171</v>
      </c>
      <c r="D17" s="276">
        <v>56</v>
      </c>
      <c r="E17" s="247">
        <v>0</v>
      </c>
      <c r="F17" s="248">
        <f>ROUND(D17*E17,0)</f>
        <v>0</v>
      </c>
      <c r="H17" s="243" t="s">
        <v>176</v>
      </c>
      <c r="I17" s="249" t="s">
        <v>177</v>
      </c>
      <c r="J17" s="245" t="s">
        <v>171</v>
      </c>
      <c r="K17" s="276">
        <v>56</v>
      </c>
      <c r="L17" s="247">
        <v>28000</v>
      </c>
      <c r="M17" s="248">
        <f>ROUND(K17*L17,0)</f>
        <v>1568000</v>
      </c>
      <c r="N17" s="250">
        <f>IF(EXACT($A$17,$H$17),1,0)</f>
        <v>1</v>
      </c>
      <c r="O17" s="250">
        <f>IF(EXACT($B$17,$I$17),1,0)</f>
        <v>1</v>
      </c>
      <c r="P17" s="250">
        <f>IF(EXACT($C$17,$J$17),1,0)</f>
        <v>1</v>
      </c>
      <c r="Q17" s="250">
        <f>IF(EXACT($D$17,$K$17),1,0)</f>
        <v>1</v>
      </c>
      <c r="R17" s="250">
        <f>IF($K$17=0,0,1)</f>
        <v>1</v>
      </c>
      <c r="S17" s="250">
        <f>IF($L$17=0,0,1)</f>
        <v>1</v>
      </c>
      <c r="T17" s="261">
        <f>$N$17*$O$17*$P$17*$Q$17*$R$17*$S$17</f>
        <v>1</v>
      </c>
      <c r="U17" s="251">
        <f t="shared" si="0"/>
        <v>1568000</v>
      </c>
      <c r="V17" s="252">
        <f t="shared" si="1"/>
        <v>0</v>
      </c>
      <c r="X17" s="243" t="s">
        <v>176</v>
      </c>
      <c r="Y17" s="244" t="s">
        <v>177</v>
      </c>
      <c r="Z17" s="245" t="s">
        <v>171</v>
      </c>
      <c r="AA17" s="276">
        <v>56</v>
      </c>
      <c r="AB17" s="247">
        <v>26886</v>
      </c>
      <c r="AC17" s="248">
        <f>ROUND(AA17*AB17,0)</f>
        <v>1505616</v>
      </c>
      <c r="AD17" s="250">
        <f>IF(EXACT($A$17,$X$17),1,0)</f>
        <v>1</v>
      </c>
      <c r="AE17" s="250">
        <f>IF(EXACT($B$17,$Y$17),1,0)</f>
        <v>1</v>
      </c>
      <c r="AF17" s="250">
        <f>IF(EXACT($C$17,$Z$17),1,0)</f>
        <v>1</v>
      </c>
      <c r="AG17" s="250">
        <f>IF(EXACT($D$17,$AA$17),1,0)</f>
        <v>1</v>
      </c>
      <c r="AH17" s="250">
        <f>IF($AA$17=0,0,1)</f>
        <v>1</v>
      </c>
      <c r="AI17" s="250">
        <f>IF($AB$17=0,0,1)</f>
        <v>1</v>
      </c>
      <c r="AJ17" s="250">
        <f>$AD$17*$AE$17*$AF$17*$AG$17*$AH$17*$AI$17</f>
        <v>1</v>
      </c>
      <c r="AK17" s="251">
        <f t="shared" si="2"/>
        <v>1505616</v>
      </c>
      <c r="AL17" s="252">
        <f t="shared" si="3"/>
        <v>0</v>
      </c>
      <c r="AN17" s="243" t="s">
        <v>176</v>
      </c>
      <c r="AO17" s="244" t="s">
        <v>177</v>
      </c>
      <c r="AP17" s="245" t="s">
        <v>171</v>
      </c>
      <c r="AQ17" s="276">
        <v>56</v>
      </c>
      <c r="AR17" s="247">
        <v>22000</v>
      </c>
      <c r="AS17" s="248">
        <f>ROUND(AQ17*AR17,0)</f>
        <v>1232000</v>
      </c>
      <c r="AT17" s="250">
        <f>IF(EXACT($A$17,$AN$17),1,0)</f>
        <v>1</v>
      </c>
      <c r="AU17" s="250">
        <f>IF(EXACT($B$17,$AO$17),1,0)</f>
        <v>1</v>
      </c>
      <c r="AV17" s="250">
        <f>IF(EXACT($C$17,$AP$17),1,0)</f>
        <v>1</v>
      </c>
      <c r="AW17" s="250">
        <f>IF(EXACT($D$17,$AQ$17),1,0)</f>
        <v>1</v>
      </c>
      <c r="AX17" s="250">
        <f>IF($AQ$17=0,0,1)</f>
        <v>1</v>
      </c>
      <c r="AY17" s="250">
        <f>IF($AR$17=0,0,1)</f>
        <v>1</v>
      </c>
      <c r="AZ17" s="250">
        <f>$AT$17*$AU$17*$AV$17*$AW$17*$AX$17*$AY$17</f>
        <v>1</v>
      </c>
      <c r="BA17" s="251">
        <f t="shared" si="4"/>
        <v>1232000</v>
      </c>
      <c r="BB17" s="252">
        <f t="shared" si="5"/>
        <v>0</v>
      </c>
      <c r="BD17" s="243" t="s">
        <v>176</v>
      </c>
      <c r="BE17" s="244" t="s">
        <v>177</v>
      </c>
      <c r="BF17" s="245" t="s">
        <v>171</v>
      </c>
      <c r="BG17" s="276">
        <v>56</v>
      </c>
      <c r="BH17" s="247">
        <v>35000</v>
      </c>
      <c r="BI17" s="248">
        <f>ROUND(BG17*BH17,0)</f>
        <v>1960000</v>
      </c>
      <c r="BJ17" s="250">
        <f>IF(EXACT($A$17,$BD$17),1,0)</f>
        <v>1</v>
      </c>
      <c r="BK17" s="250">
        <f>IF(EXACT($B$17,$BE$17),1,0)</f>
        <v>1</v>
      </c>
      <c r="BL17" s="250">
        <f>IF(EXACT($C$17,$BF$17),1,0)</f>
        <v>1</v>
      </c>
      <c r="BM17" s="250">
        <f>IF(EXACT($D$17,$BG$17),1,0)</f>
        <v>1</v>
      </c>
      <c r="BN17" s="250">
        <f>IF($BG$17=0,0,1)</f>
        <v>1</v>
      </c>
      <c r="BO17" s="250">
        <f>IF($BH$17=0,0,1)</f>
        <v>1</v>
      </c>
      <c r="BP17" s="250">
        <f>$BJ$17*$BK$17*$BL$17*$BM$17*$BN$17*$BO$17</f>
        <v>1</v>
      </c>
      <c r="BQ17" s="251">
        <f t="shared" si="6"/>
        <v>1960000</v>
      </c>
      <c r="BR17" s="252">
        <f t="shared" si="7"/>
        <v>0</v>
      </c>
      <c r="BT17" s="243" t="s">
        <v>176</v>
      </c>
      <c r="BU17" s="244" t="s">
        <v>177</v>
      </c>
      <c r="BV17" s="245" t="s">
        <v>171</v>
      </c>
      <c r="BW17" s="276">
        <v>56</v>
      </c>
      <c r="BX17" s="247">
        <v>29700</v>
      </c>
      <c r="BY17" s="248">
        <f>ROUND(BW17*BX17,0)</f>
        <v>1663200</v>
      </c>
      <c r="BZ17" s="250">
        <f>IF(EXACT($A$17,$BT$17),1,0)</f>
        <v>1</v>
      </c>
      <c r="CA17" s="250">
        <f>IF(EXACT($B$17,$BU$17),1,0)</f>
        <v>1</v>
      </c>
      <c r="CB17" s="250">
        <f>IF(EXACT($C$17,$BV$17),1,0)</f>
        <v>1</v>
      </c>
      <c r="CC17" s="250">
        <f>IF(EXACT($D$17,$BW$17),1,0)</f>
        <v>1</v>
      </c>
      <c r="CD17" s="250">
        <f>IF($BW$17=0,0,1)</f>
        <v>1</v>
      </c>
      <c r="CE17" s="250">
        <f>IF($BX$17=0,0,1)</f>
        <v>1</v>
      </c>
      <c r="CF17" s="250">
        <f>$BZ$17*$CA$17*$CB$17*$CC$17*$CD$17*$CE$17</f>
        <v>1</v>
      </c>
      <c r="CG17" s="251">
        <f t="shared" si="8"/>
        <v>1663200</v>
      </c>
      <c r="CH17" s="252">
        <f t="shared" si="9"/>
        <v>0</v>
      </c>
      <c r="CJ17" s="243" t="s">
        <v>176</v>
      </c>
      <c r="CK17" s="254" t="s">
        <v>177</v>
      </c>
      <c r="CL17" s="245" t="s">
        <v>171</v>
      </c>
      <c r="CM17" s="276">
        <v>56</v>
      </c>
      <c r="CN17" s="255">
        <v>13440</v>
      </c>
      <c r="CO17" s="256">
        <f>ROUND(CM17*CN17,0)</f>
        <v>752640</v>
      </c>
      <c r="CP17" s="250">
        <f>IF(EXACT($A$17,$CJ$17),1,0)</f>
        <v>1</v>
      </c>
      <c r="CQ17" s="250">
        <f>IF(EXACT($B$17,$CK$17),1,0)</f>
        <v>1</v>
      </c>
      <c r="CR17" s="250">
        <f>IF(EXACT($C$17,$CL$17),1,0)</f>
        <v>1</v>
      </c>
      <c r="CS17" s="250">
        <f>IF(EXACT($D$17,$CM$17),1,0)</f>
        <v>1</v>
      </c>
      <c r="CT17" s="250">
        <f>IF($CM$17=0,0,1)</f>
        <v>1</v>
      </c>
      <c r="CU17" s="250">
        <f>IF($CN$17=0,0,1)</f>
        <v>1</v>
      </c>
      <c r="CV17" s="250">
        <f>$CP$17*$CQ$17*$CR$17*$CS$17*$CT$17*$CU$17</f>
        <v>1</v>
      </c>
      <c r="CW17" s="251">
        <f t="shared" si="10"/>
        <v>752640</v>
      </c>
      <c r="CX17" s="252">
        <f t="shared" si="11"/>
        <v>0</v>
      </c>
      <c r="CZ17" s="243" t="s">
        <v>176</v>
      </c>
      <c r="DA17" s="244" t="s">
        <v>177</v>
      </c>
      <c r="DB17" s="245" t="s">
        <v>171</v>
      </c>
      <c r="DC17" s="276">
        <v>56</v>
      </c>
      <c r="DD17" s="247">
        <v>30300</v>
      </c>
      <c r="DE17" s="248">
        <f>ROUND(DC17*DD17,0)</f>
        <v>1696800</v>
      </c>
      <c r="DF17" s="250">
        <f>IF(EXACT($A$17,$CZ$17),1,0)</f>
        <v>1</v>
      </c>
      <c r="DG17" s="250">
        <f>IF(EXACT($B$17,$DA$17),1,0)</f>
        <v>1</v>
      </c>
      <c r="DH17" s="250">
        <f>IF(EXACT($C$17,$DB$17),1,0)</f>
        <v>1</v>
      </c>
      <c r="DI17" s="250">
        <f>IF(EXACT($D$17,$DC$17),1,0)</f>
        <v>1</v>
      </c>
      <c r="DJ17" s="250">
        <f>IF($DC$17=0,0,1)</f>
        <v>1</v>
      </c>
      <c r="DK17" s="250">
        <f>IF($DD$17=0,0,1)</f>
        <v>1</v>
      </c>
      <c r="DL17" s="250">
        <f>$DF$17*$DG$17*$DH$17*$DI$17*$DJ$17*$DK$17</f>
        <v>1</v>
      </c>
      <c r="DM17" s="251">
        <f t="shared" si="12"/>
        <v>1696800</v>
      </c>
      <c r="DN17" s="252">
        <f t="shared" si="13"/>
        <v>0</v>
      </c>
      <c r="DP17" s="243" t="s">
        <v>176</v>
      </c>
      <c r="DQ17" s="244" t="s">
        <v>177</v>
      </c>
      <c r="DR17" s="245" t="s">
        <v>171</v>
      </c>
      <c r="DS17" s="276">
        <v>56</v>
      </c>
      <c r="DT17" s="247">
        <v>30000</v>
      </c>
      <c r="DU17" s="248">
        <f>ROUND(DS17*DT17,0)</f>
        <v>1680000</v>
      </c>
      <c r="DV17" s="250">
        <f>IF(EXACT($A$17,$DP$17),1,0)</f>
        <v>1</v>
      </c>
      <c r="DW17" s="250">
        <f>IF(EXACT($B$17,$DQ$17),1,0)</f>
        <v>1</v>
      </c>
      <c r="DX17" s="250">
        <f>IF(EXACT($C$17,$DR$17),1,0)</f>
        <v>1</v>
      </c>
      <c r="DY17" s="250">
        <f>IF(EXACT($D$17,$DS$17),1,0)</f>
        <v>1</v>
      </c>
      <c r="DZ17" s="250">
        <f>IF($DS$17=0,0,1)</f>
        <v>1</v>
      </c>
      <c r="EA17" s="250">
        <f>IF($DT$17=0,0,1)</f>
        <v>1</v>
      </c>
      <c r="EB17" s="250">
        <f>$DV$17*$DW$17*$DX$17*$DY$17*$DZ$17*$EA$17</f>
        <v>1</v>
      </c>
      <c r="EC17" s="251">
        <f t="shared" si="14"/>
        <v>1680000</v>
      </c>
      <c r="ED17" s="252">
        <f t="shared" si="15"/>
        <v>0</v>
      </c>
      <c r="EF17" s="243" t="s">
        <v>176</v>
      </c>
      <c r="EG17" s="244" t="s">
        <v>177</v>
      </c>
      <c r="EH17" s="245" t="s">
        <v>171</v>
      </c>
      <c r="EI17" s="276">
        <v>56</v>
      </c>
      <c r="EJ17" s="247">
        <v>31600</v>
      </c>
      <c r="EK17" s="248">
        <f>ROUND(EI17*EJ17,0)</f>
        <v>1769600</v>
      </c>
      <c r="EL17" s="250">
        <f>IF(EXACT($A$17,$EF$17),1,0)</f>
        <v>1</v>
      </c>
      <c r="EM17" s="250">
        <f>IF(EXACT($B$17,$EG$17),1,0)</f>
        <v>1</v>
      </c>
      <c r="EN17" s="250">
        <f>IF(EXACT($C$17,$EH$17),1,0)</f>
        <v>1</v>
      </c>
      <c r="EO17" s="250">
        <f>IF(EXACT($D$17,$EI$17),1,0)</f>
        <v>1</v>
      </c>
      <c r="EP17" s="250">
        <f>IF($EI$17=0,0,1)</f>
        <v>1</v>
      </c>
      <c r="EQ17" s="250">
        <f>IF($EJ$17=0,0,1)</f>
        <v>1</v>
      </c>
      <c r="ER17" s="250">
        <f>$EL$17*$EM$17*$EN$17*$EO$17*$EP$17*$EQ$17</f>
        <v>1</v>
      </c>
      <c r="ES17" s="251">
        <f t="shared" si="16"/>
        <v>1769600</v>
      </c>
      <c r="ET17" s="252">
        <f t="shared" si="17"/>
        <v>0</v>
      </c>
      <c r="EV17" s="243" t="s">
        <v>176</v>
      </c>
      <c r="EW17" s="244" t="s">
        <v>177</v>
      </c>
      <c r="EX17" s="245" t="s">
        <v>171</v>
      </c>
      <c r="EY17" s="276">
        <v>56</v>
      </c>
      <c r="EZ17" s="247">
        <v>90000</v>
      </c>
      <c r="FA17" s="248">
        <f>ROUND(EY17*EZ17,0)</f>
        <v>5040000</v>
      </c>
      <c r="FB17" s="250">
        <f>IF(EXACT($A$17,$EV$17),1,0)</f>
        <v>1</v>
      </c>
      <c r="FC17" s="250">
        <f>IF(EXACT($B$17,$EW$17),1,0)</f>
        <v>1</v>
      </c>
      <c r="FD17" s="250">
        <f>IF(EXACT($C$17,$EX$17),1,0)</f>
        <v>1</v>
      </c>
      <c r="FE17" s="250">
        <f>IF(EXACT($D$17,$EY$17),1,0)</f>
        <v>1</v>
      </c>
      <c r="FF17" s="250">
        <f>IF($EY$17=0,0,1)</f>
        <v>1</v>
      </c>
      <c r="FG17" s="250">
        <f>IF($EZ$17=0,0,1)</f>
        <v>1</v>
      </c>
      <c r="FH17" s="250">
        <f>$FB$17*$FC$17*$FD$17*$FE$17*$FF$17*$FG$17</f>
        <v>1</v>
      </c>
      <c r="FI17" s="251">
        <f t="shared" si="18"/>
        <v>5040000</v>
      </c>
      <c r="FJ17" s="252">
        <f t="shared" si="19"/>
        <v>0</v>
      </c>
      <c r="FL17" s="243" t="s">
        <v>176</v>
      </c>
      <c r="FM17" s="244" t="s">
        <v>177</v>
      </c>
      <c r="FN17" s="245" t="s">
        <v>171</v>
      </c>
      <c r="FO17" s="276">
        <v>56</v>
      </c>
      <c r="FP17" s="247">
        <v>19500</v>
      </c>
      <c r="FQ17" s="248">
        <f>ROUND(FO17*FP17,0)</f>
        <v>1092000</v>
      </c>
      <c r="FR17" s="250">
        <f>IF(EXACT($A$17,$FL$17),1,0)</f>
        <v>1</v>
      </c>
      <c r="FS17" s="250">
        <f>IF(EXACT($B$17,$FM$17),1,0)</f>
        <v>1</v>
      </c>
      <c r="FT17" s="250">
        <f>IF(EXACT($C$17,$FN$17),1,0)</f>
        <v>1</v>
      </c>
      <c r="FU17" s="250">
        <f>IF(EXACT($D$17,$FO$17),1,0)</f>
        <v>1</v>
      </c>
      <c r="FV17" s="250">
        <f>IF($FO$17=0,0,1)</f>
        <v>1</v>
      </c>
      <c r="FW17" s="250">
        <f>IF($FP$17=0,0,1)</f>
        <v>1</v>
      </c>
      <c r="FX17" s="250">
        <f>$FR$17*$FS$17*$FT$17*$FU$17*$FV$17*$FW$17</f>
        <v>1</v>
      </c>
      <c r="FY17" s="251">
        <f t="shared" si="20"/>
        <v>1092000</v>
      </c>
      <c r="FZ17" s="252">
        <f t="shared" si="21"/>
        <v>0</v>
      </c>
      <c r="GB17" s="243" t="s">
        <v>176</v>
      </c>
      <c r="GC17" s="244" t="s">
        <v>177</v>
      </c>
      <c r="GD17" s="245" t="s">
        <v>171</v>
      </c>
      <c r="GE17" s="276">
        <v>56</v>
      </c>
      <c r="GF17" s="247">
        <v>35000</v>
      </c>
      <c r="GG17" s="248">
        <f>ROUND(GE17*GF17,0)</f>
        <v>1960000</v>
      </c>
      <c r="GH17" s="250">
        <f>IF(EXACT($A$17,$GB$17),1,0)</f>
        <v>1</v>
      </c>
      <c r="GI17" s="250">
        <f>IF(EXACT($B$17,$GC$17),1,0)</f>
        <v>1</v>
      </c>
      <c r="GJ17" s="250">
        <f>IF(EXACT($C$17,$GD$17),1,0)</f>
        <v>1</v>
      </c>
      <c r="GK17" s="250">
        <f>IF(EXACT($D$17,$GE$17),1,0)</f>
        <v>1</v>
      </c>
      <c r="GL17" s="250">
        <f>IF($GE$17=0,0,1)</f>
        <v>1</v>
      </c>
      <c r="GM17" s="250">
        <f>IF($GF$17=0,0,1)</f>
        <v>1</v>
      </c>
      <c r="GN17" s="250">
        <f>$GH$17*$GI$17*$GJ$17*$GK$17*$GL$17*$GM$17</f>
        <v>1</v>
      </c>
      <c r="GO17" s="251">
        <f t="shared" si="22"/>
        <v>1960000</v>
      </c>
      <c r="GP17" s="252">
        <f t="shared" si="23"/>
        <v>0</v>
      </c>
      <c r="GR17" s="243" t="s">
        <v>176</v>
      </c>
      <c r="GS17" s="244" t="s">
        <v>177</v>
      </c>
      <c r="GT17" s="245" t="s">
        <v>171</v>
      </c>
      <c r="GU17" s="276">
        <v>56</v>
      </c>
      <c r="GV17" s="247">
        <v>22300</v>
      </c>
      <c r="GW17" s="248">
        <f>ROUND(GU17*GV17,0)</f>
        <v>1248800</v>
      </c>
      <c r="GX17" s="250">
        <f>IF(EXACT($A$17,$GR$17),1,0)</f>
        <v>1</v>
      </c>
      <c r="GY17" s="250">
        <f>IF(EXACT($B$17,$GS$17),1,0)</f>
        <v>1</v>
      </c>
      <c r="GZ17" s="250">
        <f>IF(EXACT($C$17,$GT$17),1,0)</f>
        <v>1</v>
      </c>
      <c r="HA17" s="250">
        <f>IF(EXACT($D$17,$GU$17),1,0)</f>
        <v>1</v>
      </c>
      <c r="HB17" s="250">
        <f>IF($GU$17=0,0,1)</f>
        <v>1</v>
      </c>
      <c r="HC17" s="250">
        <f>IF($GV$17=0,0,1)</f>
        <v>1</v>
      </c>
      <c r="HD17" s="250">
        <f>$GX$17*$GY$17*$GZ$17*$HA$17*$HB$17*$HC$17</f>
        <v>1</v>
      </c>
      <c r="HE17" s="251">
        <f t="shared" si="24"/>
        <v>1248800</v>
      </c>
      <c r="HF17" s="252">
        <f t="shared" si="25"/>
        <v>0</v>
      </c>
      <c r="HH17" s="257" t="s">
        <v>176</v>
      </c>
      <c r="HI17" s="258" t="s">
        <v>177</v>
      </c>
      <c r="HJ17" s="245" t="s">
        <v>171</v>
      </c>
      <c r="HK17" s="246">
        <v>56</v>
      </c>
      <c r="HL17" s="259">
        <v>17000</v>
      </c>
      <c r="HM17" s="248">
        <f>ROUND(HK17*HL17,0)</f>
        <v>952000</v>
      </c>
      <c r="HN17" s="250">
        <f>IF(EXACT($A$17,$HH$17),1,0)</f>
        <v>1</v>
      </c>
      <c r="HO17" s="250">
        <f>IF(EXACT($B$17,$HI$17),1,0)</f>
        <v>1</v>
      </c>
      <c r="HP17" s="250">
        <f>IF(EXACT($C$17,$HJ$17),1,0)</f>
        <v>1</v>
      </c>
      <c r="HQ17" s="250">
        <f>IF(EXACT($D$17,$HK$17),1,0)</f>
        <v>1</v>
      </c>
      <c r="HR17" s="250">
        <f>IF($HK$17=0,0,1)</f>
        <v>1</v>
      </c>
      <c r="HS17" s="250">
        <f>IF($HL$17=0,0,1)</f>
        <v>1</v>
      </c>
      <c r="HT17" s="250">
        <f>$HN$17*$HO$17*$HP$17*$HQ$17*$HR$17*$HS$17</f>
        <v>1</v>
      </c>
      <c r="HU17" s="251">
        <f t="shared" si="26"/>
        <v>952000</v>
      </c>
      <c r="HV17" s="252">
        <f t="shared" si="27"/>
        <v>0</v>
      </c>
      <c r="HX17" s="243" t="s">
        <v>176</v>
      </c>
      <c r="HY17" s="244" t="s">
        <v>177</v>
      </c>
      <c r="HZ17" s="245" t="s">
        <v>171</v>
      </c>
      <c r="IA17" s="276">
        <v>56</v>
      </c>
      <c r="IB17" s="247">
        <v>25000</v>
      </c>
      <c r="IC17" s="248">
        <f>ROUND(IA17*IB17,0)</f>
        <v>1400000</v>
      </c>
      <c r="ID17" s="250">
        <f>IF(EXACT($A$17,$HX$17),1,0)</f>
        <v>1</v>
      </c>
      <c r="IE17" s="250">
        <f>IF(EXACT($B$17,$HY$17),1,0)</f>
        <v>1</v>
      </c>
      <c r="IF17" s="250">
        <f>IF(EXACT($C$17,$HZ$17),1,0)</f>
        <v>1</v>
      </c>
      <c r="IG17" s="250">
        <f>IF(EXACT($D$17,$IA$17),1,0)</f>
        <v>1</v>
      </c>
      <c r="IH17" s="250">
        <f>IF($IA$17=0,0,1)</f>
        <v>1</v>
      </c>
      <c r="II17" s="250">
        <f>IF($IB$17=0,0,1)</f>
        <v>1</v>
      </c>
      <c r="IJ17" s="250">
        <f>$ID$17*$IE$17*$IF$17*$IG$17*$IH$17*$II$17</f>
        <v>1</v>
      </c>
      <c r="IK17" s="251">
        <f t="shared" si="28"/>
        <v>1400000</v>
      </c>
      <c r="IL17" s="252">
        <f t="shared" si="29"/>
        <v>0</v>
      </c>
    </row>
    <row r="18" spans="1:246" s="238" customFormat="1" ht="30">
      <c r="A18" s="243" t="s">
        <v>178</v>
      </c>
      <c r="B18" s="244" t="s">
        <v>179</v>
      </c>
      <c r="C18" s="245" t="s">
        <v>171</v>
      </c>
      <c r="D18" s="246">
        <v>68</v>
      </c>
      <c r="E18" s="247">
        <v>0</v>
      </c>
      <c r="F18" s="248">
        <f>ROUND(D18*E18,0)</f>
        <v>0</v>
      </c>
      <c r="H18" s="243" t="s">
        <v>178</v>
      </c>
      <c r="I18" s="249" t="s">
        <v>179</v>
      </c>
      <c r="J18" s="245" t="s">
        <v>171</v>
      </c>
      <c r="K18" s="246">
        <v>68</v>
      </c>
      <c r="L18" s="247">
        <v>11000</v>
      </c>
      <c r="M18" s="248">
        <f>ROUND(K18*L18,0)</f>
        <v>748000</v>
      </c>
      <c r="N18" s="250">
        <f>IF(EXACT($A$18,$H$18),1,0)</f>
        <v>1</v>
      </c>
      <c r="O18" s="250">
        <f>IF(EXACT($B$18,$I$18),1,0)</f>
        <v>1</v>
      </c>
      <c r="P18" s="250">
        <f>IF(EXACT($C$18,$J$18),1,0)</f>
        <v>1</v>
      </c>
      <c r="Q18" s="250">
        <f>IF(EXACT($D$18,$K$18),1,0)</f>
        <v>1</v>
      </c>
      <c r="R18" s="250">
        <f>IF($K$18=0,0,1)</f>
        <v>1</v>
      </c>
      <c r="S18" s="250">
        <f>IF($L$18=0,0,1)</f>
        <v>1</v>
      </c>
      <c r="T18" s="261">
        <f>$N$18*$O$18*$P$18*$Q$18*$R$18*$S$18</f>
        <v>1</v>
      </c>
      <c r="U18" s="251">
        <f t="shared" si="0"/>
        <v>748000</v>
      </c>
      <c r="V18" s="252">
        <f t="shared" si="1"/>
        <v>0</v>
      </c>
      <c r="X18" s="243" t="s">
        <v>178</v>
      </c>
      <c r="Y18" s="244" t="s">
        <v>179</v>
      </c>
      <c r="Z18" s="245" t="s">
        <v>171</v>
      </c>
      <c r="AA18" s="246">
        <v>68</v>
      </c>
      <c r="AB18" s="247">
        <v>11335</v>
      </c>
      <c r="AC18" s="248">
        <f>ROUND(AA18*AB18,0)</f>
        <v>770780</v>
      </c>
      <c r="AD18" s="250">
        <f>IF(EXACT($A$18,$X$18),1,0)</f>
        <v>1</v>
      </c>
      <c r="AE18" s="250">
        <f>IF(EXACT($B$18,$Y$18),1,0)</f>
        <v>1</v>
      </c>
      <c r="AF18" s="250">
        <f>IF(EXACT($C$18,$Z$18),1,0)</f>
        <v>1</v>
      </c>
      <c r="AG18" s="250">
        <f>IF(EXACT($D$18,$AA$18),1,0)</f>
        <v>1</v>
      </c>
      <c r="AH18" s="250">
        <f>IF($AA$18=0,0,1)</f>
        <v>1</v>
      </c>
      <c r="AI18" s="250">
        <f>IF($AB$18=0,0,1)</f>
        <v>1</v>
      </c>
      <c r="AJ18" s="250">
        <f>$AD$18*$AE$18*$AF$18*$AG$18*$AH$18*$AI$18</f>
        <v>1</v>
      </c>
      <c r="AK18" s="251">
        <f t="shared" si="2"/>
        <v>770780</v>
      </c>
      <c r="AL18" s="252">
        <f t="shared" si="3"/>
        <v>0</v>
      </c>
      <c r="AN18" s="243" t="s">
        <v>178</v>
      </c>
      <c r="AO18" s="244" t="s">
        <v>179</v>
      </c>
      <c r="AP18" s="245" t="s">
        <v>171</v>
      </c>
      <c r="AQ18" s="246">
        <v>68</v>
      </c>
      <c r="AR18" s="247">
        <v>7000</v>
      </c>
      <c r="AS18" s="248">
        <f>ROUND(AQ18*AR18,0)</f>
        <v>476000</v>
      </c>
      <c r="AT18" s="250">
        <f>IF(EXACT($A$18,$AN$18),1,0)</f>
        <v>1</v>
      </c>
      <c r="AU18" s="250">
        <f>IF(EXACT($B$18,$AO$18),1,0)</f>
        <v>1</v>
      </c>
      <c r="AV18" s="250">
        <f>IF(EXACT($C$18,$AP$18),1,0)</f>
        <v>1</v>
      </c>
      <c r="AW18" s="250">
        <f>IF(EXACT($D$18,$AQ$18),1,0)</f>
        <v>1</v>
      </c>
      <c r="AX18" s="250">
        <f>IF($AQ$18=0,0,1)</f>
        <v>1</v>
      </c>
      <c r="AY18" s="250">
        <f>IF($AR$18=0,0,1)</f>
        <v>1</v>
      </c>
      <c r="AZ18" s="250">
        <f>$AT$18*$AU$18*$AV$18*$AW$18*$AX$18*$AY$18</f>
        <v>1</v>
      </c>
      <c r="BA18" s="251">
        <f t="shared" si="4"/>
        <v>476000</v>
      </c>
      <c r="BB18" s="252">
        <f t="shared" si="5"/>
        <v>0</v>
      </c>
      <c r="BD18" s="243" t="s">
        <v>178</v>
      </c>
      <c r="BE18" s="244" t="s">
        <v>179</v>
      </c>
      <c r="BF18" s="245" t="s">
        <v>171</v>
      </c>
      <c r="BG18" s="246">
        <v>68</v>
      </c>
      <c r="BH18" s="247">
        <v>10000</v>
      </c>
      <c r="BI18" s="248">
        <f>ROUND(BG18*BH18,0)</f>
        <v>680000</v>
      </c>
      <c r="BJ18" s="250">
        <f>IF(EXACT($A$18,$BD$18),1,0)</f>
        <v>1</v>
      </c>
      <c r="BK18" s="250">
        <f>IF(EXACT($B$18,$BE$18),1,0)</f>
        <v>1</v>
      </c>
      <c r="BL18" s="250">
        <f>IF(EXACT($C$18,$BF$18),1,0)</f>
        <v>1</v>
      </c>
      <c r="BM18" s="250">
        <f>IF(EXACT($D$18,$BG$18),1,0)</f>
        <v>1</v>
      </c>
      <c r="BN18" s="250">
        <f>IF($BG$18=0,0,1)</f>
        <v>1</v>
      </c>
      <c r="BO18" s="250">
        <f>IF($BH$18=0,0,1)</f>
        <v>1</v>
      </c>
      <c r="BP18" s="250">
        <f>$BJ$18*$BK$18*$BL$18*$BM$18*$BN$18*$BO$18</f>
        <v>1</v>
      </c>
      <c r="BQ18" s="251">
        <f t="shared" si="6"/>
        <v>680000</v>
      </c>
      <c r="BR18" s="252">
        <f t="shared" si="7"/>
        <v>0</v>
      </c>
      <c r="BT18" s="243" t="s">
        <v>178</v>
      </c>
      <c r="BU18" s="244" t="s">
        <v>179</v>
      </c>
      <c r="BV18" s="245" t="s">
        <v>171</v>
      </c>
      <c r="BW18" s="246">
        <v>68</v>
      </c>
      <c r="BX18" s="247">
        <v>2950</v>
      </c>
      <c r="BY18" s="248">
        <f>ROUND(BW18*BX18,0)</f>
        <v>200600</v>
      </c>
      <c r="BZ18" s="250">
        <f>IF(EXACT($A$18,$BT$18),1,0)</f>
        <v>1</v>
      </c>
      <c r="CA18" s="250">
        <f>IF(EXACT($B$18,$BU$18),1,0)</f>
        <v>1</v>
      </c>
      <c r="CB18" s="250">
        <f>IF(EXACT($C$18,$BV$18),1,0)</f>
        <v>1</v>
      </c>
      <c r="CC18" s="250">
        <f>IF(EXACT($D$18,$BW$18),1,0)</f>
        <v>1</v>
      </c>
      <c r="CD18" s="250">
        <f>IF($BW$18=0,0,1)</f>
        <v>1</v>
      </c>
      <c r="CE18" s="250">
        <f>IF($BX$18=0,0,1)</f>
        <v>1</v>
      </c>
      <c r="CF18" s="250">
        <f>$BZ$18*$CA$18*$CB$18*$CC$18*$CD$18*$CE$18</f>
        <v>1</v>
      </c>
      <c r="CG18" s="251">
        <f t="shared" si="8"/>
        <v>200600</v>
      </c>
      <c r="CH18" s="252">
        <f t="shared" si="9"/>
        <v>0</v>
      </c>
      <c r="CJ18" s="243" t="s">
        <v>178</v>
      </c>
      <c r="CK18" s="254" t="s">
        <v>179</v>
      </c>
      <c r="CL18" s="245" t="s">
        <v>171</v>
      </c>
      <c r="CM18" s="246">
        <v>68</v>
      </c>
      <c r="CN18" s="255">
        <v>10920</v>
      </c>
      <c r="CO18" s="256">
        <f>ROUND(CM18*CN18,0)</f>
        <v>742560</v>
      </c>
      <c r="CP18" s="250">
        <f>IF(EXACT($A$18,$CJ$18),1,0)</f>
        <v>1</v>
      </c>
      <c r="CQ18" s="250">
        <f>IF(EXACT($B$18,$CK$18),1,0)</f>
        <v>1</v>
      </c>
      <c r="CR18" s="250">
        <f>IF(EXACT($C$18,$CL$18),1,0)</f>
        <v>1</v>
      </c>
      <c r="CS18" s="250">
        <f>IF(EXACT($D$18,$CM$18),1,0)</f>
        <v>1</v>
      </c>
      <c r="CT18" s="250">
        <f>IF($CM$18=0,0,1)</f>
        <v>1</v>
      </c>
      <c r="CU18" s="250">
        <f>IF($CN$18=0,0,1)</f>
        <v>1</v>
      </c>
      <c r="CV18" s="250">
        <f>$CP$18*$CQ$18*$CR$18*$CS$18*$CT$18*$CU$18</f>
        <v>1</v>
      </c>
      <c r="CW18" s="251">
        <f t="shared" si="10"/>
        <v>742560</v>
      </c>
      <c r="CX18" s="252">
        <f t="shared" si="11"/>
        <v>0</v>
      </c>
      <c r="CZ18" s="243" t="s">
        <v>178</v>
      </c>
      <c r="DA18" s="244" t="s">
        <v>179</v>
      </c>
      <c r="DB18" s="245" t="s">
        <v>171</v>
      </c>
      <c r="DC18" s="246">
        <v>68</v>
      </c>
      <c r="DD18" s="247">
        <v>3500</v>
      </c>
      <c r="DE18" s="248">
        <f>ROUND(DC18*DD18,0)</f>
        <v>238000</v>
      </c>
      <c r="DF18" s="250">
        <f>IF(EXACT($A$18,$CZ$18),1,0)</f>
        <v>1</v>
      </c>
      <c r="DG18" s="250">
        <f>IF(EXACT($B$18,$DA$18),1,0)</f>
        <v>1</v>
      </c>
      <c r="DH18" s="250">
        <f>IF(EXACT($C$18,$DB$18),1,0)</f>
        <v>1</v>
      </c>
      <c r="DI18" s="250">
        <f>IF(EXACT($D$18,$DC$18),1,0)</f>
        <v>1</v>
      </c>
      <c r="DJ18" s="250">
        <f>IF($DC$18=0,0,1)</f>
        <v>1</v>
      </c>
      <c r="DK18" s="250">
        <f>IF($DD$18=0,0,1)</f>
        <v>1</v>
      </c>
      <c r="DL18" s="250">
        <f>$DF$18*$DG$18*$DH$18*$DI$18*$DJ$18*$DK$18</f>
        <v>1</v>
      </c>
      <c r="DM18" s="251">
        <f t="shared" si="12"/>
        <v>238000</v>
      </c>
      <c r="DN18" s="252">
        <f t="shared" si="13"/>
        <v>0</v>
      </c>
      <c r="DP18" s="243" t="s">
        <v>178</v>
      </c>
      <c r="DQ18" s="244" t="s">
        <v>179</v>
      </c>
      <c r="DR18" s="245" t="s">
        <v>171</v>
      </c>
      <c r="DS18" s="246">
        <v>68</v>
      </c>
      <c r="DT18" s="247">
        <v>3000</v>
      </c>
      <c r="DU18" s="248">
        <f>ROUND(DS18*DT18,0)</f>
        <v>204000</v>
      </c>
      <c r="DV18" s="250">
        <f>IF(EXACT($A$18,$DP$18),1,0)</f>
        <v>1</v>
      </c>
      <c r="DW18" s="250">
        <f>IF(EXACT($B$18,$DQ$18),1,0)</f>
        <v>1</v>
      </c>
      <c r="DX18" s="250">
        <f>IF(EXACT($C$18,$DR$18),1,0)</f>
        <v>1</v>
      </c>
      <c r="DY18" s="250">
        <f>IF(EXACT($D$18,$DS$18),1,0)</f>
        <v>1</v>
      </c>
      <c r="DZ18" s="250">
        <f>IF($DS$18=0,0,1)</f>
        <v>1</v>
      </c>
      <c r="EA18" s="250">
        <f>IF($DT$18=0,0,1)</f>
        <v>1</v>
      </c>
      <c r="EB18" s="250">
        <f>$DV$18*$DW$18*$DX$18*$DY$18*$DZ$18*$EA$18</f>
        <v>1</v>
      </c>
      <c r="EC18" s="251">
        <f t="shared" si="14"/>
        <v>204000</v>
      </c>
      <c r="ED18" s="252">
        <f t="shared" si="15"/>
        <v>0</v>
      </c>
      <c r="EF18" s="243" t="s">
        <v>178</v>
      </c>
      <c r="EG18" s="244" t="s">
        <v>179</v>
      </c>
      <c r="EH18" s="245" t="s">
        <v>171</v>
      </c>
      <c r="EI18" s="246">
        <v>68</v>
      </c>
      <c r="EJ18" s="247">
        <v>4200</v>
      </c>
      <c r="EK18" s="248">
        <f>ROUND(EI18*EJ18,0)</f>
        <v>285600</v>
      </c>
      <c r="EL18" s="250">
        <f>IF(EXACT($A$18,$EF$18),1,0)</f>
        <v>1</v>
      </c>
      <c r="EM18" s="250">
        <f>IF(EXACT($B$18,$EG$18),1,0)</f>
        <v>1</v>
      </c>
      <c r="EN18" s="250">
        <f>IF(EXACT($C$18,$EH$18),1,0)</f>
        <v>1</v>
      </c>
      <c r="EO18" s="250">
        <f>IF(EXACT($D$18,$EI$18),1,0)</f>
        <v>1</v>
      </c>
      <c r="EP18" s="250">
        <f>IF($EI$18=0,0,1)</f>
        <v>1</v>
      </c>
      <c r="EQ18" s="250">
        <f>IF($EJ$18=0,0,1)</f>
        <v>1</v>
      </c>
      <c r="ER18" s="250">
        <f>$EL$18*$EM$18*$EN$18*$EO$18*$EP$18*$EQ$18</f>
        <v>1</v>
      </c>
      <c r="ES18" s="251">
        <f t="shared" si="16"/>
        <v>285600</v>
      </c>
      <c r="ET18" s="252">
        <f t="shared" si="17"/>
        <v>0</v>
      </c>
      <c r="EV18" s="243" t="s">
        <v>178</v>
      </c>
      <c r="EW18" s="244" t="s">
        <v>179</v>
      </c>
      <c r="EX18" s="245" t="s">
        <v>171</v>
      </c>
      <c r="EY18" s="246">
        <v>68</v>
      </c>
      <c r="EZ18" s="247">
        <v>36000</v>
      </c>
      <c r="FA18" s="248">
        <f>ROUND(EY18*EZ18,0)</f>
        <v>2448000</v>
      </c>
      <c r="FB18" s="250">
        <f>IF(EXACT($A$18,$EV$18),1,0)</f>
        <v>1</v>
      </c>
      <c r="FC18" s="250">
        <f>IF(EXACT($B$18,$EW$18),1,0)</f>
        <v>1</v>
      </c>
      <c r="FD18" s="250">
        <f>IF(EXACT($C$18,$EX$18),1,0)</f>
        <v>1</v>
      </c>
      <c r="FE18" s="250">
        <f>IF(EXACT($D$18,$EY$18),1,0)</f>
        <v>1</v>
      </c>
      <c r="FF18" s="250">
        <f>IF($EY$18=0,0,1)</f>
        <v>1</v>
      </c>
      <c r="FG18" s="250">
        <f>IF($EZ$18=0,0,1)</f>
        <v>1</v>
      </c>
      <c r="FH18" s="250">
        <f>$FB$18*$FC$18*$FD$18*$FE$18*$FF$18*$FG$18</f>
        <v>1</v>
      </c>
      <c r="FI18" s="251">
        <f t="shared" si="18"/>
        <v>2448000</v>
      </c>
      <c r="FJ18" s="252">
        <f t="shared" si="19"/>
        <v>0</v>
      </c>
      <c r="FL18" s="243" t="s">
        <v>178</v>
      </c>
      <c r="FM18" s="244" t="s">
        <v>179</v>
      </c>
      <c r="FN18" s="245" t="s">
        <v>171</v>
      </c>
      <c r="FO18" s="246">
        <v>68</v>
      </c>
      <c r="FP18" s="247">
        <v>7651</v>
      </c>
      <c r="FQ18" s="248">
        <f>ROUND(FO18*FP18,0)</f>
        <v>520268</v>
      </c>
      <c r="FR18" s="250">
        <f>IF(EXACT($A$18,$FL$18),1,0)</f>
        <v>1</v>
      </c>
      <c r="FS18" s="250">
        <f>IF(EXACT($B$18,$FM$18),1,0)</f>
        <v>1</v>
      </c>
      <c r="FT18" s="250">
        <f>IF(EXACT($C$18,$FN$18),1,0)</f>
        <v>1</v>
      </c>
      <c r="FU18" s="250">
        <f>IF(EXACT($D$18,$FO$18),1,0)</f>
        <v>1</v>
      </c>
      <c r="FV18" s="250">
        <f>IF($FO$18=0,0,1)</f>
        <v>1</v>
      </c>
      <c r="FW18" s="250">
        <f>IF($FP$18=0,0,1)</f>
        <v>1</v>
      </c>
      <c r="FX18" s="250">
        <f>$FR$18*$FS$18*$FT$18*$FU$18*$FV$18*$FW$18</f>
        <v>1</v>
      </c>
      <c r="FY18" s="251">
        <f t="shared" si="20"/>
        <v>520268</v>
      </c>
      <c r="FZ18" s="252">
        <f t="shared" si="21"/>
        <v>0</v>
      </c>
      <c r="GB18" s="243" t="s">
        <v>178</v>
      </c>
      <c r="GC18" s="244" t="s">
        <v>179</v>
      </c>
      <c r="GD18" s="245" t="s">
        <v>171</v>
      </c>
      <c r="GE18" s="246">
        <v>68</v>
      </c>
      <c r="GF18" s="247">
        <v>40000</v>
      </c>
      <c r="GG18" s="248">
        <f>ROUND(GE18*GF18,0)</f>
        <v>2720000</v>
      </c>
      <c r="GH18" s="250">
        <f>IF(EXACT($A$18,$GB$18),1,0)</f>
        <v>1</v>
      </c>
      <c r="GI18" s="250">
        <f>IF(EXACT($B$18,$GC$18),1,0)</f>
        <v>1</v>
      </c>
      <c r="GJ18" s="250">
        <f>IF(EXACT($C$18,$GD$18),1,0)</f>
        <v>1</v>
      </c>
      <c r="GK18" s="250">
        <f>IF(EXACT($D$18,$GE$18),1,0)</f>
        <v>1</v>
      </c>
      <c r="GL18" s="250">
        <f>IF($GE$18=0,0,1)</f>
        <v>1</v>
      </c>
      <c r="GM18" s="250">
        <f>IF($GF$18=0,0,1)</f>
        <v>1</v>
      </c>
      <c r="GN18" s="250">
        <f>$GH$18*$GI$18*$GJ$18*$GK$18*$GL$18*$GM$18</f>
        <v>1</v>
      </c>
      <c r="GO18" s="251">
        <f t="shared" si="22"/>
        <v>2720000</v>
      </c>
      <c r="GP18" s="252">
        <f t="shared" si="23"/>
        <v>0</v>
      </c>
      <c r="GR18" s="243" t="s">
        <v>178</v>
      </c>
      <c r="GS18" s="244" t="s">
        <v>179</v>
      </c>
      <c r="GT18" s="245" t="s">
        <v>171</v>
      </c>
      <c r="GU18" s="246">
        <v>68</v>
      </c>
      <c r="GV18" s="247">
        <v>12400</v>
      </c>
      <c r="GW18" s="248">
        <f>ROUND(GU18*GV18,0)</f>
        <v>843200</v>
      </c>
      <c r="GX18" s="250">
        <f>IF(EXACT($A$18,$GR$18),1,0)</f>
        <v>1</v>
      </c>
      <c r="GY18" s="250">
        <f>IF(EXACT($B$18,$GS$18),1,0)</f>
        <v>1</v>
      </c>
      <c r="GZ18" s="250">
        <f>IF(EXACT($C$18,$GT$18),1,0)</f>
        <v>1</v>
      </c>
      <c r="HA18" s="250">
        <f>IF(EXACT($D$18,$GU$18),1,0)</f>
        <v>1</v>
      </c>
      <c r="HB18" s="250">
        <f>IF($GU$18=0,0,1)</f>
        <v>1</v>
      </c>
      <c r="HC18" s="250">
        <f>IF($GV$18=0,0,1)</f>
        <v>1</v>
      </c>
      <c r="HD18" s="250">
        <f>$GX$18*$GY$18*$GZ$18*$HA$18*$HB$18*$HC$18</f>
        <v>1</v>
      </c>
      <c r="HE18" s="251">
        <f t="shared" si="24"/>
        <v>843200</v>
      </c>
      <c r="HF18" s="252">
        <f t="shared" si="25"/>
        <v>0</v>
      </c>
      <c r="HH18" s="257" t="s">
        <v>178</v>
      </c>
      <c r="HI18" s="258" t="s">
        <v>179</v>
      </c>
      <c r="HJ18" s="245" t="s">
        <v>171</v>
      </c>
      <c r="HK18" s="246">
        <v>68</v>
      </c>
      <c r="HL18" s="259">
        <v>10000</v>
      </c>
      <c r="HM18" s="248">
        <f>ROUND(HK18*HL18,0)</f>
        <v>680000</v>
      </c>
      <c r="HN18" s="250">
        <f>IF(EXACT($A$18,$HH$18),1,0)</f>
        <v>1</v>
      </c>
      <c r="HO18" s="250">
        <f>IF(EXACT($B$18,$HI$18),1,0)</f>
        <v>1</v>
      </c>
      <c r="HP18" s="250">
        <f>IF(EXACT($C$18,$HJ$18),1,0)</f>
        <v>1</v>
      </c>
      <c r="HQ18" s="250">
        <f>IF(EXACT($D$18,$HK$18),1,0)</f>
        <v>1</v>
      </c>
      <c r="HR18" s="250">
        <f>IF($HK$18=0,0,1)</f>
        <v>1</v>
      </c>
      <c r="HS18" s="250">
        <f>IF($HL$18=0,0,1)</f>
        <v>1</v>
      </c>
      <c r="HT18" s="250">
        <f>$HN$18*$HO$18*$HP$18*$HQ$18*$HR$18*$HS$18</f>
        <v>1</v>
      </c>
      <c r="HU18" s="251">
        <f t="shared" si="26"/>
        <v>680000</v>
      </c>
      <c r="HV18" s="252">
        <f t="shared" si="27"/>
        <v>0</v>
      </c>
      <c r="HX18" s="243" t="s">
        <v>178</v>
      </c>
      <c r="HY18" s="244" t="s">
        <v>179</v>
      </c>
      <c r="HZ18" s="245" t="s">
        <v>171</v>
      </c>
      <c r="IA18" s="246">
        <v>68</v>
      </c>
      <c r="IB18" s="247">
        <v>25000</v>
      </c>
      <c r="IC18" s="248">
        <f>ROUND(IA18*IB18,0)</f>
        <v>1700000</v>
      </c>
      <c r="ID18" s="250">
        <f>IF(EXACT($A$18,$HX$18),1,0)</f>
        <v>1</v>
      </c>
      <c r="IE18" s="250">
        <f>IF(EXACT($B$18,$HY$18),1,0)</f>
        <v>1</v>
      </c>
      <c r="IF18" s="250">
        <f>IF(EXACT($C$18,$HZ$18),1,0)</f>
        <v>1</v>
      </c>
      <c r="IG18" s="250">
        <f>IF(EXACT($D$18,$IA$18),1,0)</f>
        <v>1</v>
      </c>
      <c r="IH18" s="250">
        <f>IF($IA$18=0,0,1)</f>
        <v>1</v>
      </c>
      <c r="II18" s="250">
        <f>IF($IB$18=0,0,1)</f>
        <v>1</v>
      </c>
      <c r="IJ18" s="250">
        <f>$ID$18*$IE$18*$IF$18*$IG$18*$IH$18*$II$18</f>
        <v>1</v>
      </c>
      <c r="IK18" s="251">
        <f t="shared" si="28"/>
        <v>1700000</v>
      </c>
      <c r="IL18" s="252">
        <f t="shared" si="29"/>
        <v>0</v>
      </c>
    </row>
    <row r="19" spans="1:246" s="238" customFormat="1" ht="75.75" thickBot="1">
      <c r="A19" s="243" t="s">
        <v>180</v>
      </c>
      <c r="B19" s="244" t="s">
        <v>181</v>
      </c>
      <c r="C19" s="245" t="s">
        <v>182</v>
      </c>
      <c r="D19" s="246">
        <v>1</v>
      </c>
      <c r="E19" s="247">
        <v>0</v>
      </c>
      <c r="F19" s="248">
        <f>ROUND(D19*E19,0)</f>
        <v>0</v>
      </c>
      <c r="H19" s="243" t="s">
        <v>180</v>
      </c>
      <c r="I19" s="249" t="s">
        <v>181</v>
      </c>
      <c r="J19" s="245" t="s">
        <v>182</v>
      </c>
      <c r="K19" s="246">
        <v>1</v>
      </c>
      <c r="L19" s="247">
        <v>170000</v>
      </c>
      <c r="M19" s="248">
        <f>ROUND(K19*L19,0)</f>
        <v>170000</v>
      </c>
      <c r="N19" s="250">
        <f>IF(EXACT($A$19,$H$19),1,0)</f>
        <v>1</v>
      </c>
      <c r="O19" s="250">
        <f>IF(EXACT($B$19,$I$19),1,0)</f>
        <v>1</v>
      </c>
      <c r="P19" s="250">
        <f>IF(EXACT($C$19,$J$19),1,0)</f>
        <v>1</v>
      </c>
      <c r="Q19" s="250">
        <f>IF(EXACT($D$19,$K$19),1,0)</f>
        <v>1</v>
      </c>
      <c r="R19" s="250">
        <f>IF($K$19=0,0,1)</f>
        <v>1</v>
      </c>
      <c r="S19" s="250">
        <f>IF($L$19=0,0,1)</f>
        <v>1</v>
      </c>
      <c r="T19" s="261">
        <f>$N$19*$O$19*$P$19*$Q$19*$R$19*$S$19</f>
        <v>1</v>
      </c>
      <c r="U19" s="251">
        <f t="shared" si="0"/>
        <v>170000</v>
      </c>
      <c r="V19" s="252">
        <f t="shared" si="1"/>
        <v>0</v>
      </c>
      <c r="X19" s="243" t="s">
        <v>180</v>
      </c>
      <c r="Y19" s="244" t="s">
        <v>181</v>
      </c>
      <c r="Z19" s="245" t="s">
        <v>182</v>
      </c>
      <c r="AA19" s="246">
        <v>1</v>
      </c>
      <c r="AB19" s="247">
        <v>244714</v>
      </c>
      <c r="AC19" s="248">
        <f>ROUND(AA19*AB19,0)</f>
        <v>244714</v>
      </c>
      <c r="AD19" s="250">
        <f>IF(EXACT($A$19,$X$19),1,0)</f>
        <v>1</v>
      </c>
      <c r="AE19" s="250">
        <f>IF(EXACT($B$19,$Y$19),1,0)</f>
        <v>1</v>
      </c>
      <c r="AF19" s="250">
        <f>IF(EXACT($C$19,$Z$19),1,0)</f>
        <v>1</v>
      </c>
      <c r="AG19" s="250">
        <f>IF(EXACT($D$19,$AA$19),1,0)</f>
        <v>1</v>
      </c>
      <c r="AH19" s="250">
        <f>IF($AA$19=0,0,1)</f>
        <v>1</v>
      </c>
      <c r="AI19" s="250">
        <f>IF($AB$19=0,0,1)</f>
        <v>1</v>
      </c>
      <c r="AJ19" s="250">
        <f>$AD$19*$AE$19*$AF$19*$AG$19*$AH$19*$AI$19</f>
        <v>1</v>
      </c>
      <c r="AK19" s="251">
        <f t="shared" si="2"/>
        <v>244714</v>
      </c>
      <c r="AL19" s="252">
        <f t="shared" si="3"/>
        <v>0</v>
      </c>
      <c r="AN19" s="243" t="s">
        <v>180</v>
      </c>
      <c r="AO19" s="244" t="s">
        <v>181</v>
      </c>
      <c r="AP19" s="245" t="s">
        <v>182</v>
      </c>
      <c r="AQ19" s="246">
        <v>1</v>
      </c>
      <c r="AR19" s="247">
        <v>145000</v>
      </c>
      <c r="AS19" s="248">
        <f>ROUND(AQ19*AR19,0)</f>
        <v>145000</v>
      </c>
      <c r="AT19" s="250">
        <f>IF(EXACT($A$19,$AN$19),1,0)</f>
        <v>1</v>
      </c>
      <c r="AU19" s="250">
        <f>IF(EXACT($B$19,$AO$19),1,0)</f>
        <v>1</v>
      </c>
      <c r="AV19" s="250">
        <f>IF(EXACT($C$19,$AP$19),1,0)</f>
        <v>1</v>
      </c>
      <c r="AW19" s="250">
        <f>IF(EXACT($D$19,$AQ$19),1,0)</f>
        <v>1</v>
      </c>
      <c r="AX19" s="250">
        <f>IF($AQ$19=0,0,1)</f>
        <v>1</v>
      </c>
      <c r="AY19" s="250">
        <f>IF($AR$19=0,0,1)</f>
        <v>1</v>
      </c>
      <c r="AZ19" s="250">
        <f>$AT$19*$AU$19*$AV$19*$AW$19*$AX$19*$AY$19</f>
        <v>1</v>
      </c>
      <c r="BA19" s="251">
        <f t="shared" si="4"/>
        <v>145000</v>
      </c>
      <c r="BB19" s="252">
        <f t="shared" si="5"/>
        <v>0</v>
      </c>
      <c r="BD19" s="243" t="s">
        <v>180</v>
      </c>
      <c r="BE19" s="244" t="s">
        <v>181</v>
      </c>
      <c r="BF19" s="245" t="s">
        <v>182</v>
      </c>
      <c r="BG19" s="246">
        <v>1</v>
      </c>
      <c r="BH19" s="247">
        <v>120000</v>
      </c>
      <c r="BI19" s="248">
        <f>ROUND(BG19*BH19,0)</f>
        <v>120000</v>
      </c>
      <c r="BJ19" s="250">
        <f>IF(EXACT($A$19,$BD$19),1,0)</f>
        <v>1</v>
      </c>
      <c r="BK19" s="250">
        <f>IF(EXACT($B$19,$BE$19),1,0)</f>
        <v>1</v>
      </c>
      <c r="BL19" s="250">
        <f>IF(EXACT($C$19,$BF$19),1,0)</f>
        <v>1</v>
      </c>
      <c r="BM19" s="250">
        <f>IF(EXACT($D$19,$BG$19),1,0)</f>
        <v>1</v>
      </c>
      <c r="BN19" s="250">
        <f>IF($BG$19=0,0,1)</f>
        <v>1</v>
      </c>
      <c r="BO19" s="250">
        <f>IF($BH$19=0,0,1)</f>
        <v>1</v>
      </c>
      <c r="BP19" s="250">
        <f>$BJ$19*$BK$19*$BL$19*$BM$19*$BN$19*$BO$19</f>
        <v>1</v>
      </c>
      <c r="BQ19" s="251">
        <f t="shared" si="6"/>
        <v>120000</v>
      </c>
      <c r="BR19" s="252">
        <f t="shared" si="7"/>
        <v>0</v>
      </c>
      <c r="BT19" s="243" t="s">
        <v>180</v>
      </c>
      <c r="BU19" s="244" t="s">
        <v>181</v>
      </c>
      <c r="BV19" s="245" t="s">
        <v>182</v>
      </c>
      <c r="BW19" s="246">
        <v>1</v>
      </c>
      <c r="BX19" s="247">
        <v>123700</v>
      </c>
      <c r="BY19" s="248">
        <f>ROUND(BW19*BX19,0)</f>
        <v>123700</v>
      </c>
      <c r="BZ19" s="250">
        <f>IF(EXACT($A$19,$BT$19),1,0)</f>
        <v>1</v>
      </c>
      <c r="CA19" s="250">
        <f>IF(EXACT($B$19,$BU$19),1,0)</f>
        <v>1</v>
      </c>
      <c r="CB19" s="250">
        <f>IF(EXACT($C$19,$BV$19),1,0)</f>
        <v>1</v>
      </c>
      <c r="CC19" s="250">
        <f>IF(EXACT($D$19,$BW$19),1,0)</f>
        <v>1</v>
      </c>
      <c r="CD19" s="250">
        <f>IF($BW$19=0,0,1)</f>
        <v>1</v>
      </c>
      <c r="CE19" s="250">
        <f>IF($BX$19=0,0,1)</f>
        <v>1</v>
      </c>
      <c r="CF19" s="250">
        <f>$BZ$19*$CA$19*$CB$19*$CC$19*$CD$19*$CE$19</f>
        <v>1</v>
      </c>
      <c r="CG19" s="251">
        <f t="shared" si="8"/>
        <v>123700</v>
      </c>
      <c r="CH19" s="252">
        <f t="shared" si="9"/>
        <v>0</v>
      </c>
      <c r="CJ19" s="243" t="s">
        <v>180</v>
      </c>
      <c r="CK19" s="254" t="s">
        <v>181</v>
      </c>
      <c r="CL19" s="245" t="s">
        <v>182</v>
      </c>
      <c r="CM19" s="246">
        <v>1</v>
      </c>
      <c r="CN19" s="255">
        <v>100800</v>
      </c>
      <c r="CO19" s="256">
        <f>ROUND(CM19*CN19,0)</f>
        <v>100800</v>
      </c>
      <c r="CP19" s="250">
        <f>IF(EXACT($A$19,$CJ$19),1,0)</f>
        <v>1</v>
      </c>
      <c r="CQ19" s="250">
        <f>IF(EXACT($B$19,$CK$19),1,0)</f>
        <v>1</v>
      </c>
      <c r="CR19" s="250">
        <f>IF(EXACT($C$19,$CL$19),1,0)</f>
        <v>1</v>
      </c>
      <c r="CS19" s="250">
        <f>IF(EXACT($D$19,$CM$19),1,0)</f>
        <v>1</v>
      </c>
      <c r="CT19" s="250">
        <f>IF($CM$19=0,0,1)</f>
        <v>1</v>
      </c>
      <c r="CU19" s="250">
        <f>IF($CN$19=0,0,1)</f>
        <v>1</v>
      </c>
      <c r="CV19" s="250">
        <f>$CP$19*$CQ$19*$CR$19*$CS$19*$CT$19*$CU$19</f>
        <v>1</v>
      </c>
      <c r="CW19" s="251">
        <f t="shared" si="10"/>
        <v>100800</v>
      </c>
      <c r="CX19" s="252">
        <f t="shared" si="11"/>
        <v>0</v>
      </c>
      <c r="CZ19" s="243" t="s">
        <v>180</v>
      </c>
      <c r="DA19" s="244" t="s">
        <v>181</v>
      </c>
      <c r="DB19" s="245" t="s">
        <v>182</v>
      </c>
      <c r="DC19" s="246">
        <v>1</v>
      </c>
      <c r="DD19" s="247">
        <v>127300</v>
      </c>
      <c r="DE19" s="248">
        <f>ROUND(DC19*DD19,0)</f>
        <v>127300</v>
      </c>
      <c r="DF19" s="250">
        <f>IF(EXACT($A$19,$CZ$19),1,0)</f>
        <v>1</v>
      </c>
      <c r="DG19" s="250">
        <f>IF(EXACT($B$19,$DA$19),1,0)</f>
        <v>1</v>
      </c>
      <c r="DH19" s="250">
        <f>IF(EXACT($C$19,$DB$19),1,0)</f>
        <v>1</v>
      </c>
      <c r="DI19" s="250">
        <f>IF(EXACT($D$19,$DC$19),1,0)</f>
        <v>1</v>
      </c>
      <c r="DJ19" s="250">
        <f>IF($DC$19=0,0,1)</f>
        <v>1</v>
      </c>
      <c r="DK19" s="250">
        <f>IF($DD$19=0,0,1)</f>
        <v>1</v>
      </c>
      <c r="DL19" s="250">
        <f>$DF$19*$DG$19*$DH$19*$DI$19*$DJ$19*$DK$19</f>
        <v>1</v>
      </c>
      <c r="DM19" s="251">
        <f t="shared" si="12"/>
        <v>127300</v>
      </c>
      <c r="DN19" s="252">
        <f t="shared" si="13"/>
        <v>0</v>
      </c>
      <c r="DP19" s="243" t="s">
        <v>180</v>
      </c>
      <c r="DQ19" s="244" t="s">
        <v>181</v>
      </c>
      <c r="DR19" s="245" t="s">
        <v>182</v>
      </c>
      <c r="DS19" s="246">
        <v>1</v>
      </c>
      <c r="DT19" s="247">
        <v>125000</v>
      </c>
      <c r="DU19" s="248">
        <f>ROUND(DS19*DT19,0)</f>
        <v>125000</v>
      </c>
      <c r="DV19" s="250">
        <f>IF(EXACT($A$19,$DP$19),1,0)</f>
        <v>1</v>
      </c>
      <c r="DW19" s="250">
        <f>IF(EXACT($B$19,$DQ$19),1,0)</f>
        <v>1</v>
      </c>
      <c r="DX19" s="250">
        <f>IF(EXACT($C$19,$DR$19),1,0)</f>
        <v>1</v>
      </c>
      <c r="DY19" s="250">
        <f>IF(EXACT($D$19,$DS$19),1,0)</f>
        <v>1</v>
      </c>
      <c r="DZ19" s="250">
        <f>IF($DS$19=0,0,1)</f>
        <v>1</v>
      </c>
      <c r="EA19" s="250">
        <f>IF($DT$19=0,0,1)</f>
        <v>1</v>
      </c>
      <c r="EB19" s="250">
        <f>$DV$19*$DW$19*$DX$19*$DY$19*$DZ$19*$EA$19</f>
        <v>1</v>
      </c>
      <c r="EC19" s="251">
        <f t="shared" si="14"/>
        <v>125000</v>
      </c>
      <c r="ED19" s="252">
        <f t="shared" si="15"/>
        <v>0</v>
      </c>
      <c r="EF19" s="243" t="s">
        <v>180</v>
      </c>
      <c r="EG19" s="244" t="s">
        <v>181</v>
      </c>
      <c r="EH19" s="245" t="s">
        <v>182</v>
      </c>
      <c r="EI19" s="246">
        <v>1</v>
      </c>
      <c r="EJ19" s="247">
        <v>130000</v>
      </c>
      <c r="EK19" s="248">
        <f>ROUND(EI19*EJ19,0)</f>
        <v>130000</v>
      </c>
      <c r="EL19" s="250">
        <f>IF(EXACT($A$19,$EF$19),1,0)</f>
        <v>1</v>
      </c>
      <c r="EM19" s="250">
        <f>IF(EXACT($B$19,$EG$19),1,0)</f>
        <v>1</v>
      </c>
      <c r="EN19" s="250">
        <f>IF(EXACT($C$19,$EH$19),1,0)</f>
        <v>1</v>
      </c>
      <c r="EO19" s="250">
        <f>IF(EXACT($D$19,$EI$19),1,0)</f>
        <v>1</v>
      </c>
      <c r="EP19" s="250">
        <f>IF($EI$19=0,0,1)</f>
        <v>1</v>
      </c>
      <c r="EQ19" s="250">
        <f>IF($EJ$19=0,0,1)</f>
        <v>1</v>
      </c>
      <c r="ER19" s="250">
        <f>$EL$19*$EM$19*$EN$19*$EO$19*$EP$19*$EQ$19</f>
        <v>1</v>
      </c>
      <c r="ES19" s="251">
        <f t="shared" si="16"/>
        <v>130000</v>
      </c>
      <c r="ET19" s="252">
        <f t="shared" si="17"/>
        <v>0</v>
      </c>
      <c r="EV19" s="243" t="s">
        <v>180</v>
      </c>
      <c r="EW19" s="244" t="s">
        <v>181</v>
      </c>
      <c r="EX19" s="245" t="s">
        <v>182</v>
      </c>
      <c r="EY19" s="246">
        <v>1</v>
      </c>
      <c r="EZ19" s="247">
        <v>180000</v>
      </c>
      <c r="FA19" s="248">
        <f>ROUND(EY19*EZ19,0)</f>
        <v>180000</v>
      </c>
      <c r="FB19" s="250">
        <f>IF(EXACT($A$19,$EV$19),1,0)</f>
        <v>1</v>
      </c>
      <c r="FC19" s="250">
        <f>IF(EXACT($B$19,$EW$19),1,0)</f>
        <v>1</v>
      </c>
      <c r="FD19" s="250">
        <f>IF(EXACT($C$19,$EX$19),1,0)</f>
        <v>1</v>
      </c>
      <c r="FE19" s="250">
        <f>IF(EXACT($D$19,$EY$19),1,0)</f>
        <v>1</v>
      </c>
      <c r="FF19" s="250">
        <f>IF($EY$19=0,0,1)</f>
        <v>1</v>
      </c>
      <c r="FG19" s="250">
        <f>IF($EZ$19=0,0,1)</f>
        <v>1</v>
      </c>
      <c r="FH19" s="250">
        <f>$FB$19*$FC$19*$FD$19*$FE$19*$FF$19*$FG$19</f>
        <v>1</v>
      </c>
      <c r="FI19" s="251">
        <f t="shared" si="18"/>
        <v>180000</v>
      </c>
      <c r="FJ19" s="252">
        <f t="shared" si="19"/>
        <v>0</v>
      </c>
      <c r="FL19" s="243" t="s">
        <v>180</v>
      </c>
      <c r="FM19" s="244" t="s">
        <v>181</v>
      </c>
      <c r="FN19" s="245" t="s">
        <v>182</v>
      </c>
      <c r="FO19" s="246">
        <v>1</v>
      </c>
      <c r="FP19" s="247">
        <v>167620</v>
      </c>
      <c r="FQ19" s="248">
        <f>ROUND(FO19*FP19,0)</f>
        <v>167620</v>
      </c>
      <c r="FR19" s="250">
        <f>IF(EXACT($A$19,$FL$19),1,0)</f>
        <v>1</v>
      </c>
      <c r="FS19" s="250">
        <f>IF(EXACT($B$19,$FM$19),1,0)</f>
        <v>1</v>
      </c>
      <c r="FT19" s="250">
        <f>IF(EXACT($C$19,$FN$19),1,0)</f>
        <v>1</v>
      </c>
      <c r="FU19" s="250">
        <f>IF(EXACT($D$19,$FO$19),1,0)</f>
        <v>1</v>
      </c>
      <c r="FV19" s="250">
        <f>IF($FO$19=0,0,1)</f>
        <v>1</v>
      </c>
      <c r="FW19" s="250">
        <f>IF($FP$19=0,0,1)</f>
        <v>1</v>
      </c>
      <c r="FX19" s="250">
        <f>$FR$19*$FS$19*$FT$19*$FU$19*$FV$19*$FW$19</f>
        <v>1</v>
      </c>
      <c r="FY19" s="251">
        <f t="shared" si="20"/>
        <v>167620</v>
      </c>
      <c r="FZ19" s="252">
        <f t="shared" si="21"/>
        <v>0</v>
      </c>
      <c r="GB19" s="243" t="s">
        <v>180</v>
      </c>
      <c r="GC19" s="244" t="s">
        <v>181</v>
      </c>
      <c r="GD19" s="245" t="s">
        <v>182</v>
      </c>
      <c r="GE19" s="246">
        <v>1</v>
      </c>
      <c r="GF19" s="247">
        <v>125000</v>
      </c>
      <c r="GG19" s="248">
        <f>ROUND(GE19*GF19,0)</f>
        <v>125000</v>
      </c>
      <c r="GH19" s="250">
        <f>IF(EXACT($A$19,$GB$19),1,0)</f>
        <v>1</v>
      </c>
      <c r="GI19" s="250">
        <f>IF(EXACT($B$19,$GC$19),1,0)</f>
        <v>1</v>
      </c>
      <c r="GJ19" s="250">
        <f>IF(EXACT($C$19,$GD$19),1,0)</f>
        <v>1</v>
      </c>
      <c r="GK19" s="250">
        <f>IF(EXACT($D$19,$GE$19),1,0)</f>
        <v>1</v>
      </c>
      <c r="GL19" s="250">
        <f>IF($GE$19=0,0,1)</f>
        <v>1</v>
      </c>
      <c r="GM19" s="250">
        <f>IF($GF$19=0,0,1)</f>
        <v>1</v>
      </c>
      <c r="GN19" s="250">
        <f>$GH$19*$GI$19*$GJ$19*$GK$19*$GL$19*$GM$19</f>
        <v>1</v>
      </c>
      <c r="GO19" s="251">
        <f t="shared" si="22"/>
        <v>125000</v>
      </c>
      <c r="GP19" s="252">
        <f t="shared" si="23"/>
        <v>0</v>
      </c>
      <c r="GR19" s="243" t="s">
        <v>180</v>
      </c>
      <c r="GS19" s="244" t="s">
        <v>181</v>
      </c>
      <c r="GT19" s="245" t="s">
        <v>182</v>
      </c>
      <c r="GU19" s="246">
        <v>1</v>
      </c>
      <c r="GV19" s="247">
        <v>178700</v>
      </c>
      <c r="GW19" s="248">
        <f>ROUND(GU19*GV19,0)</f>
        <v>178700</v>
      </c>
      <c r="GX19" s="250">
        <f>IF(EXACT($A$19,$GR$19),1,0)</f>
        <v>1</v>
      </c>
      <c r="GY19" s="250">
        <f>IF(EXACT($B$19,$GS$19),1,0)</f>
        <v>1</v>
      </c>
      <c r="GZ19" s="250">
        <f>IF(EXACT($C$19,$GT$19),1,0)</f>
        <v>1</v>
      </c>
      <c r="HA19" s="250">
        <f>IF(EXACT($D$19,$GU$19),1,0)</f>
        <v>1</v>
      </c>
      <c r="HB19" s="250">
        <f>IF($GU$19=0,0,1)</f>
        <v>1</v>
      </c>
      <c r="HC19" s="250">
        <f>IF($GV$19=0,0,1)</f>
        <v>1</v>
      </c>
      <c r="HD19" s="250">
        <f>$GX$19*$GY$19*$GZ$19*$HA$19*$HB$19*$HC$19</f>
        <v>1</v>
      </c>
      <c r="HE19" s="251">
        <f t="shared" si="24"/>
        <v>178700</v>
      </c>
      <c r="HF19" s="252">
        <f t="shared" si="25"/>
        <v>0</v>
      </c>
      <c r="HH19" s="257" t="s">
        <v>180</v>
      </c>
      <c r="HI19" s="258" t="s">
        <v>181</v>
      </c>
      <c r="HJ19" s="245" t="s">
        <v>182</v>
      </c>
      <c r="HK19" s="246">
        <v>1</v>
      </c>
      <c r="HL19" s="259">
        <v>190000</v>
      </c>
      <c r="HM19" s="248">
        <f>ROUND(HK19*HL19,0)</f>
        <v>190000</v>
      </c>
      <c r="HN19" s="250">
        <f>IF(EXACT($A$19,$HH$19),1,0)</f>
        <v>1</v>
      </c>
      <c r="HO19" s="250">
        <f>IF(EXACT($B$19,$HI$19),1,0)</f>
        <v>1</v>
      </c>
      <c r="HP19" s="250">
        <f>IF(EXACT($C$19,$HJ$19),1,0)</f>
        <v>1</v>
      </c>
      <c r="HQ19" s="250">
        <f>IF(EXACT($D$19,$HK$19),1,0)</f>
        <v>1</v>
      </c>
      <c r="HR19" s="250">
        <f>IF($HK$19=0,0,1)</f>
        <v>1</v>
      </c>
      <c r="HS19" s="250">
        <f>IF($HL$19=0,0,1)</f>
        <v>1</v>
      </c>
      <c r="HT19" s="250">
        <f>$HN$19*$HO$19*$HP$19*$HQ$19*$HR$19*$HS$19</f>
        <v>1</v>
      </c>
      <c r="HU19" s="251">
        <f t="shared" si="26"/>
        <v>190000</v>
      </c>
      <c r="HV19" s="252">
        <f t="shared" si="27"/>
        <v>0</v>
      </c>
      <c r="HX19" s="243" t="s">
        <v>180</v>
      </c>
      <c r="HY19" s="244" t="s">
        <v>181</v>
      </c>
      <c r="HZ19" s="245" t="s">
        <v>182</v>
      </c>
      <c r="IA19" s="246">
        <v>1</v>
      </c>
      <c r="IB19" s="247">
        <v>150000</v>
      </c>
      <c r="IC19" s="248">
        <f>ROUND(IA19*IB19,0)</f>
        <v>150000</v>
      </c>
      <c r="ID19" s="250">
        <f>IF(EXACT($A$19,$HX$19),1,0)</f>
        <v>1</v>
      </c>
      <c r="IE19" s="250">
        <f>IF(EXACT($B$19,$HY$19),1,0)</f>
        <v>1</v>
      </c>
      <c r="IF19" s="250">
        <f>IF(EXACT($C$19,$HZ$19),1,0)</f>
        <v>1</v>
      </c>
      <c r="IG19" s="250">
        <f>IF(EXACT($D$19,$IA$19),1,0)</f>
        <v>1</v>
      </c>
      <c r="IH19" s="250">
        <f>IF($IA$19=0,0,1)</f>
        <v>1</v>
      </c>
      <c r="II19" s="250">
        <f>IF($IB$19=0,0,1)</f>
        <v>1</v>
      </c>
      <c r="IJ19" s="250">
        <f>$ID$19*$IE$19*$IF$19*$IG$19*$IH$19*$II$19</f>
        <v>1</v>
      </c>
      <c r="IK19" s="251">
        <f t="shared" si="28"/>
        <v>150000</v>
      </c>
      <c r="IL19" s="252">
        <f t="shared" si="29"/>
        <v>0</v>
      </c>
    </row>
    <row r="20" spans="1:246" s="221" customFormat="1" ht="18" hidden="1" thickTop="1" thickBot="1">
      <c r="A20" s="215" t="s">
        <v>183</v>
      </c>
      <c r="B20" s="216" t="s">
        <v>184</v>
      </c>
      <c r="C20" s="217"/>
      <c r="D20" s="218"/>
      <c r="E20" s="219"/>
      <c r="F20" s="220"/>
      <c r="H20" s="215" t="s">
        <v>183</v>
      </c>
      <c r="I20" s="222" t="s">
        <v>184</v>
      </c>
      <c r="J20" s="217"/>
      <c r="K20" s="218"/>
      <c r="L20" s="219"/>
      <c r="M20" s="220"/>
      <c r="N20" s="274"/>
      <c r="O20" s="274"/>
      <c r="P20" s="274"/>
      <c r="Q20" s="274"/>
      <c r="R20" s="274"/>
      <c r="S20" s="274"/>
      <c r="T20" s="274"/>
      <c r="U20" s="251">
        <f t="shared" si="0"/>
        <v>0</v>
      </c>
      <c r="V20" s="252">
        <f t="shared" si="1"/>
        <v>0</v>
      </c>
      <c r="X20" s="215" t="s">
        <v>183</v>
      </c>
      <c r="Y20" s="216" t="s">
        <v>184</v>
      </c>
      <c r="Z20" s="217"/>
      <c r="AA20" s="218"/>
      <c r="AB20" s="219"/>
      <c r="AC20" s="220"/>
      <c r="AD20" s="274"/>
      <c r="AE20" s="274"/>
      <c r="AF20" s="274"/>
      <c r="AG20" s="274"/>
      <c r="AH20" s="274"/>
      <c r="AI20" s="274"/>
      <c r="AJ20" s="274"/>
      <c r="AK20" s="251">
        <f t="shared" si="2"/>
        <v>0</v>
      </c>
      <c r="AL20" s="252">
        <f t="shared" si="3"/>
        <v>0</v>
      </c>
      <c r="AN20" s="215" t="s">
        <v>183</v>
      </c>
      <c r="AO20" s="216" t="s">
        <v>184</v>
      </c>
      <c r="AP20" s="217"/>
      <c r="AQ20" s="218"/>
      <c r="AR20" s="219"/>
      <c r="AS20" s="220"/>
      <c r="AT20" s="274"/>
      <c r="AU20" s="274"/>
      <c r="AV20" s="274"/>
      <c r="AW20" s="274"/>
      <c r="AX20" s="274"/>
      <c r="AY20" s="274"/>
      <c r="AZ20" s="274"/>
      <c r="BA20" s="251">
        <f t="shared" si="4"/>
        <v>0</v>
      </c>
      <c r="BB20" s="252">
        <f t="shared" si="5"/>
        <v>0</v>
      </c>
      <c r="BD20" s="215" t="s">
        <v>183</v>
      </c>
      <c r="BE20" s="216" t="s">
        <v>184</v>
      </c>
      <c r="BF20" s="217"/>
      <c r="BG20" s="218"/>
      <c r="BH20" s="219"/>
      <c r="BI20" s="220"/>
      <c r="BJ20" s="250">
        <f>IF(EXACT($A$20,$BD$20),1,0)</f>
        <v>1</v>
      </c>
      <c r="BK20" s="250">
        <f>IF(EXACT($B$20,$BE$20),1,0)</f>
        <v>1</v>
      </c>
      <c r="BL20" s="250">
        <f>IF(EXACT($C$20,$BF$20),1,0)</f>
        <v>1</v>
      </c>
      <c r="BM20" s="250">
        <f>IF(EXACT($D$20,$BG$20),1,0)</f>
        <v>1</v>
      </c>
      <c r="BN20" s="250">
        <f>IF($BG$20=0,0,1)</f>
        <v>0</v>
      </c>
      <c r="BO20" s="250">
        <f>IF($BH$20=0,0,1)</f>
        <v>0</v>
      </c>
      <c r="BP20" s="250">
        <f>$BJ$20*$BK$20*$BL$20*$BM$20*$BN$20*$BO$20</f>
        <v>0</v>
      </c>
      <c r="BQ20" s="251">
        <f t="shared" si="6"/>
        <v>0</v>
      </c>
      <c r="BR20" s="252">
        <f t="shared" si="7"/>
        <v>0</v>
      </c>
      <c r="BT20" s="215" t="s">
        <v>183</v>
      </c>
      <c r="BU20" s="216" t="s">
        <v>184</v>
      </c>
      <c r="BV20" s="217"/>
      <c r="BW20" s="218"/>
      <c r="BX20" s="219"/>
      <c r="BY20" s="220"/>
      <c r="BZ20" s="250">
        <f>IF(EXACT($A$20,$BT$20),1,0)</f>
        <v>1</v>
      </c>
      <c r="CA20" s="250">
        <f>IF(EXACT($B$20,$BU$20),1,0)</f>
        <v>1</v>
      </c>
      <c r="CB20" s="250">
        <f>IF(EXACT($C$20,$BV$20),1,0)</f>
        <v>1</v>
      </c>
      <c r="CC20" s="250">
        <f>IF(EXACT($D$20,$BW$20),1,0)</f>
        <v>1</v>
      </c>
      <c r="CD20" s="250">
        <f>IF($BW$20=0,0,1)</f>
        <v>0</v>
      </c>
      <c r="CE20" s="250">
        <f>IF($BX$20=0,0,1)</f>
        <v>0</v>
      </c>
      <c r="CF20" s="250">
        <f>$BZ$20*$CA$20*$CB$20*$CC$20*$CD$20*$CE$20</f>
        <v>0</v>
      </c>
      <c r="CG20" s="251">
        <f t="shared" si="8"/>
        <v>0</v>
      </c>
      <c r="CH20" s="252">
        <f t="shared" si="9"/>
        <v>0</v>
      </c>
      <c r="CJ20" s="215" t="s">
        <v>183</v>
      </c>
      <c r="CK20" s="223" t="s">
        <v>184</v>
      </c>
      <c r="CL20" s="217"/>
      <c r="CM20" s="218"/>
      <c r="CN20" s="224"/>
      <c r="CO20" s="225"/>
      <c r="CP20" s="250">
        <f>IF(EXACT($A$20,$CJ$20),1,0)</f>
        <v>1</v>
      </c>
      <c r="CQ20" s="250">
        <f>IF(EXACT($B$20,$CK$20),1,0)</f>
        <v>1</v>
      </c>
      <c r="CR20" s="250">
        <f>IF(EXACT($C$20,$CL$20),1,0)</f>
        <v>1</v>
      </c>
      <c r="CS20" s="250">
        <f>IF(EXACT($D$20,$CM$20),1,0)</f>
        <v>1</v>
      </c>
      <c r="CT20" s="250">
        <f>IF($CM$20=0,0,1)</f>
        <v>0</v>
      </c>
      <c r="CU20" s="250">
        <f>IF($CN$20=0,0,1)</f>
        <v>0</v>
      </c>
      <c r="CV20" s="250">
        <f>$CP$20*$CQ$20*$CR$20*$CS$20*$CT$20*$CU$20</f>
        <v>0</v>
      </c>
      <c r="CW20" s="251">
        <f t="shared" si="10"/>
        <v>0</v>
      </c>
      <c r="CX20" s="252">
        <f t="shared" si="11"/>
        <v>0</v>
      </c>
      <c r="CZ20" s="215" t="s">
        <v>183</v>
      </c>
      <c r="DA20" s="216" t="s">
        <v>184</v>
      </c>
      <c r="DB20" s="217"/>
      <c r="DC20" s="218"/>
      <c r="DD20" s="219"/>
      <c r="DE20" s="220"/>
      <c r="DF20" s="250">
        <f>IF(EXACT($A$20,$CZ$20),1,0)</f>
        <v>1</v>
      </c>
      <c r="DG20" s="250">
        <f>IF(EXACT($B$20,$DA$20),1,0)</f>
        <v>1</v>
      </c>
      <c r="DH20" s="250">
        <f>IF(EXACT($C$20,$DB$20),1,0)</f>
        <v>1</v>
      </c>
      <c r="DI20" s="250">
        <f>IF(EXACT($D$20,$DC$20),1,0)</f>
        <v>1</v>
      </c>
      <c r="DJ20" s="250">
        <f>IF($DC$20=0,0,1)</f>
        <v>0</v>
      </c>
      <c r="DK20" s="250">
        <f>IF($DD$20=0,0,1)</f>
        <v>0</v>
      </c>
      <c r="DL20" s="250">
        <f>$DF$20*$DG$20*$DH$20*$DI$20*$DJ$20*$DK$20</f>
        <v>0</v>
      </c>
      <c r="DM20" s="251">
        <f t="shared" si="12"/>
        <v>0</v>
      </c>
      <c r="DN20" s="252">
        <f t="shared" si="13"/>
        <v>0</v>
      </c>
      <c r="DP20" s="215" t="s">
        <v>183</v>
      </c>
      <c r="DQ20" s="216" t="s">
        <v>184</v>
      </c>
      <c r="DR20" s="217"/>
      <c r="DS20" s="218"/>
      <c r="DT20" s="219"/>
      <c r="DU20" s="220"/>
      <c r="DV20" s="250">
        <f>IF(EXACT($A$20,$DP$20),1,0)</f>
        <v>1</v>
      </c>
      <c r="DW20" s="250">
        <f>IF(EXACT($B$20,$DQ$20),1,0)</f>
        <v>1</v>
      </c>
      <c r="DX20" s="250">
        <f>IF(EXACT($C$20,$DR$20),1,0)</f>
        <v>1</v>
      </c>
      <c r="DY20" s="250">
        <f>IF(EXACT($D$20,$DS$20),1,0)</f>
        <v>1</v>
      </c>
      <c r="DZ20" s="250">
        <f>IF($DS$20=0,0,1)</f>
        <v>0</v>
      </c>
      <c r="EA20" s="250">
        <f>IF($DT$20=0,0,1)</f>
        <v>0</v>
      </c>
      <c r="EB20" s="250">
        <f>$DV$20*$DW$20*$DX$20*$DY$20*$DZ$20*$EA$20</f>
        <v>0</v>
      </c>
      <c r="EC20" s="251">
        <f t="shared" si="14"/>
        <v>0</v>
      </c>
      <c r="ED20" s="252">
        <f t="shared" si="15"/>
        <v>0</v>
      </c>
      <c r="EF20" s="215" t="s">
        <v>183</v>
      </c>
      <c r="EG20" s="216" t="s">
        <v>184</v>
      </c>
      <c r="EH20" s="217"/>
      <c r="EI20" s="218"/>
      <c r="EJ20" s="219"/>
      <c r="EK20" s="220"/>
      <c r="EL20" s="250">
        <f>IF(EXACT($A$20,$EF$20),1,0)</f>
        <v>1</v>
      </c>
      <c r="EM20" s="250">
        <f>IF(EXACT($B$20,$EG$20),1,0)</f>
        <v>1</v>
      </c>
      <c r="EN20" s="250">
        <f>IF(EXACT($C$20,$EH$20),1,0)</f>
        <v>1</v>
      </c>
      <c r="EO20" s="250">
        <f>IF(EXACT($D$20,$EI$20),1,0)</f>
        <v>1</v>
      </c>
      <c r="EP20" s="250">
        <f>IF($EI$20=0,0,1)</f>
        <v>0</v>
      </c>
      <c r="EQ20" s="250">
        <f>IF($EJ$20=0,0,1)</f>
        <v>0</v>
      </c>
      <c r="ER20" s="250">
        <f>$EL$20*$EM$20*$EN$20*$EO$20*$EP$20*$EQ$20</f>
        <v>0</v>
      </c>
      <c r="ES20" s="251">
        <f t="shared" si="16"/>
        <v>0</v>
      </c>
      <c r="ET20" s="252">
        <f t="shared" si="17"/>
        <v>0</v>
      </c>
      <c r="EV20" s="215" t="s">
        <v>183</v>
      </c>
      <c r="EW20" s="216" t="s">
        <v>184</v>
      </c>
      <c r="EX20" s="217"/>
      <c r="EY20" s="218"/>
      <c r="EZ20" s="219"/>
      <c r="FA20" s="220"/>
      <c r="FB20" s="250">
        <f>IF(EXACT($A$20,$EV$20),1,0)</f>
        <v>1</v>
      </c>
      <c r="FC20" s="250">
        <f>IF(EXACT($B$20,$EW$20),1,0)</f>
        <v>1</v>
      </c>
      <c r="FD20" s="250">
        <f>IF(EXACT($C$20,$EX$20),1,0)</f>
        <v>1</v>
      </c>
      <c r="FE20" s="250">
        <f>IF(EXACT($D$20,$EY$20),1,0)</f>
        <v>1</v>
      </c>
      <c r="FF20" s="250">
        <f>IF($EY$20=0,0,1)</f>
        <v>0</v>
      </c>
      <c r="FG20" s="250">
        <f>IF($EZ$20=0,0,1)</f>
        <v>0</v>
      </c>
      <c r="FH20" s="250">
        <f>$FB$20*$FC$20*$FD$20*$FE$20*$FF$20*$FG$20</f>
        <v>0</v>
      </c>
      <c r="FI20" s="251">
        <f t="shared" si="18"/>
        <v>0</v>
      </c>
      <c r="FJ20" s="252">
        <f t="shared" si="19"/>
        <v>0</v>
      </c>
      <c r="FL20" s="215" t="s">
        <v>183</v>
      </c>
      <c r="FM20" s="216" t="s">
        <v>184</v>
      </c>
      <c r="FN20" s="217"/>
      <c r="FO20" s="218"/>
      <c r="FP20" s="219"/>
      <c r="FQ20" s="277"/>
      <c r="FR20" s="250">
        <f>IF(EXACT($A$20,$FL$20),1,0)</f>
        <v>1</v>
      </c>
      <c r="FS20" s="250">
        <f>IF(EXACT($B$20,$FM$20),1,0)</f>
        <v>1</v>
      </c>
      <c r="FT20" s="250">
        <f>IF(EXACT($C$20,$FN$20),1,0)</f>
        <v>1</v>
      </c>
      <c r="FU20" s="250">
        <f>IF(EXACT($D$20,$FO$20),1,0)</f>
        <v>1</v>
      </c>
      <c r="FV20" s="250">
        <f>IF($FO$20=0,0,1)</f>
        <v>0</v>
      </c>
      <c r="FW20" s="250">
        <f>IF($FP$20=0,0,1)</f>
        <v>0</v>
      </c>
      <c r="FX20" s="250">
        <f>$FR$20*$FS$20*$FT$20*$FU$20*$FV$20*$FW$20</f>
        <v>0</v>
      </c>
      <c r="FY20" s="251">
        <f t="shared" si="20"/>
        <v>0</v>
      </c>
      <c r="FZ20" s="252">
        <f t="shared" si="21"/>
        <v>0</v>
      </c>
      <c r="GB20" s="215" t="s">
        <v>183</v>
      </c>
      <c r="GC20" s="216" t="s">
        <v>184</v>
      </c>
      <c r="GD20" s="217"/>
      <c r="GE20" s="218"/>
      <c r="GF20" s="219"/>
      <c r="GG20" s="220"/>
      <c r="GH20" s="250">
        <f>IF(EXACT($A$20,$GB$20),1,0)</f>
        <v>1</v>
      </c>
      <c r="GI20" s="250">
        <f>IF(EXACT($B$20,$GC$20),1,0)</f>
        <v>1</v>
      </c>
      <c r="GJ20" s="250">
        <f>IF(EXACT($C$20,$GD$20),1,0)</f>
        <v>1</v>
      </c>
      <c r="GK20" s="250">
        <f>IF(EXACT($D$20,$GE$20),1,0)</f>
        <v>1</v>
      </c>
      <c r="GL20" s="250">
        <f>IF($GE$20=0,0,1)</f>
        <v>0</v>
      </c>
      <c r="GM20" s="250">
        <f>IF($GF$20=0,0,1)</f>
        <v>0</v>
      </c>
      <c r="GN20" s="250">
        <f>$GH$20*$GI$20*$GJ$20*$GK$20*$GL$20*$GM$20</f>
        <v>0</v>
      </c>
      <c r="GO20" s="251">
        <f t="shared" si="22"/>
        <v>0</v>
      </c>
      <c r="GP20" s="252">
        <f t="shared" si="23"/>
        <v>0</v>
      </c>
      <c r="GR20" s="215" t="s">
        <v>183</v>
      </c>
      <c r="GS20" s="216" t="s">
        <v>184</v>
      </c>
      <c r="GT20" s="217"/>
      <c r="GU20" s="218"/>
      <c r="GV20" s="219"/>
      <c r="GW20" s="220"/>
      <c r="GX20" s="250">
        <f>IF(EXACT($A$20,$GR$20),1,0)</f>
        <v>1</v>
      </c>
      <c r="GY20" s="250">
        <f>IF(EXACT($B$20,$GS$20),1,0)</f>
        <v>1</v>
      </c>
      <c r="GZ20" s="250">
        <f>IF(EXACT($C$20,$GT$20),1,0)</f>
        <v>1</v>
      </c>
      <c r="HA20" s="250">
        <f>IF(EXACT($D$20,$GU$20),1,0)</f>
        <v>1</v>
      </c>
      <c r="HB20" s="250">
        <f>IF($GU$20=0,0,1)</f>
        <v>0</v>
      </c>
      <c r="HC20" s="250">
        <f>IF($GV$20=0,0,1)</f>
        <v>0</v>
      </c>
      <c r="HD20" s="250">
        <f>$GX$20*$GY$20*$GZ$20*$HA$20*$HB$20*$HC$20</f>
        <v>0</v>
      </c>
      <c r="HE20" s="251">
        <f t="shared" si="24"/>
        <v>0</v>
      </c>
      <c r="HF20" s="252">
        <f t="shared" si="25"/>
        <v>0</v>
      </c>
      <c r="HH20" s="226" t="s">
        <v>183</v>
      </c>
      <c r="HI20" s="227" t="s">
        <v>184</v>
      </c>
      <c r="HJ20" s="228"/>
      <c r="HK20" s="229"/>
      <c r="HL20" s="230"/>
      <c r="HM20" s="231"/>
      <c r="HN20" s="250">
        <f>IF(EXACT($A$20,$HH$20),1,0)</f>
        <v>1</v>
      </c>
      <c r="HO20" s="250">
        <f>IF(EXACT($B$20,$HI$20),1,0)</f>
        <v>1</v>
      </c>
      <c r="HP20" s="250">
        <f>IF(EXACT($C$20,$HJ$20),1,0)</f>
        <v>1</v>
      </c>
      <c r="HQ20" s="250">
        <f>IF(EXACT($D$20,$HK$20),1,0)</f>
        <v>1</v>
      </c>
      <c r="HR20" s="250">
        <f>IF($HK$20=0,0,1)</f>
        <v>0</v>
      </c>
      <c r="HS20" s="250">
        <f>IF($HL$20=0,0,1)</f>
        <v>0</v>
      </c>
      <c r="HT20" s="250">
        <f>$HN$20*$HO$20*$HP$20*$HQ$20*$HR$20*$HS$20</f>
        <v>0</v>
      </c>
      <c r="HU20" s="251">
        <f t="shared" si="26"/>
        <v>0</v>
      </c>
      <c r="HV20" s="252">
        <f t="shared" si="27"/>
        <v>0</v>
      </c>
      <c r="HX20" s="215" t="s">
        <v>183</v>
      </c>
      <c r="HY20" s="216" t="s">
        <v>184</v>
      </c>
      <c r="HZ20" s="217"/>
      <c r="IA20" s="218"/>
      <c r="IB20" s="219"/>
      <c r="IC20" s="220"/>
      <c r="ID20" s="250">
        <f>IF(EXACT($A$20,$HX$20),1,0)</f>
        <v>1</v>
      </c>
      <c r="IE20" s="250">
        <f>IF(EXACT($B$20,$HY$20),1,0)</f>
        <v>1</v>
      </c>
      <c r="IF20" s="250">
        <f>IF(EXACT($C$20,$HZ$20),1,0)</f>
        <v>1</v>
      </c>
      <c r="IG20" s="250">
        <f>IF(EXACT($D$20,$IA$20),1,0)</f>
        <v>1</v>
      </c>
      <c r="IH20" s="250">
        <f>IF($IA$20=0,0,1)</f>
        <v>0</v>
      </c>
      <c r="II20" s="250">
        <f>IF($IB$20=0,0,1)</f>
        <v>0</v>
      </c>
      <c r="IJ20" s="250">
        <f>$ID$20*$IE$20*$IF$20*$IG$20*$IH$20*$II$20</f>
        <v>0</v>
      </c>
      <c r="IK20" s="251">
        <f t="shared" si="28"/>
        <v>0</v>
      </c>
      <c r="IL20" s="252">
        <f t="shared" si="29"/>
        <v>0</v>
      </c>
    </row>
    <row r="21" spans="1:246" s="238" customFormat="1" ht="18" hidden="1" thickTop="1" thickBot="1">
      <c r="A21" s="232" t="s">
        <v>185</v>
      </c>
      <c r="B21" s="233" t="s">
        <v>186</v>
      </c>
      <c r="C21" s="234"/>
      <c r="D21" s="235"/>
      <c r="E21" s="236"/>
      <c r="F21" s="237"/>
      <c r="H21" s="232" t="s">
        <v>185</v>
      </c>
      <c r="I21" s="239" t="s">
        <v>186</v>
      </c>
      <c r="J21" s="234"/>
      <c r="K21" s="235"/>
      <c r="L21" s="236"/>
      <c r="M21" s="237"/>
      <c r="N21" s="274"/>
      <c r="O21" s="274"/>
      <c r="P21" s="274"/>
      <c r="Q21" s="274"/>
      <c r="R21" s="274"/>
      <c r="S21" s="274"/>
      <c r="T21" s="274"/>
      <c r="U21" s="251">
        <f t="shared" si="0"/>
        <v>0</v>
      </c>
      <c r="V21" s="252">
        <f t="shared" si="1"/>
        <v>0</v>
      </c>
      <c r="X21" s="232" t="s">
        <v>185</v>
      </c>
      <c r="Y21" s="233" t="s">
        <v>186</v>
      </c>
      <c r="Z21" s="234"/>
      <c r="AA21" s="235"/>
      <c r="AB21" s="236"/>
      <c r="AC21" s="237"/>
      <c r="AD21" s="274"/>
      <c r="AE21" s="274"/>
      <c r="AF21" s="274"/>
      <c r="AG21" s="274"/>
      <c r="AH21" s="274"/>
      <c r="AI21" s="274"/>
      <c r="AJ21" s="274"/>
      <c r="AK21" s="251">
        <f t="shared" si="2"/>
        <v>0</v>
      </c>
      <c r="AL21" s="252">
        <f t="shared" si="3"/>
        <v>0</v>
      </c>
      <c r="AN21" s="232" t="s">
        <v>185</v>
      </c>
      <c r="AO21" s="233" t="s">
        <v>186</v>
      </c>
      <c r="AP21" s="234"/>
      <c r="AQ21" s="235"/>
      <c r="AR21" s="236"/>
      <c r="AS21" s="237"/>
      <c r="AT21" s="274"/>
      <c r="AU21" s="274"/>
      <c r="AV21" s="274"/>
      <c r="AW21" s="274"/>
      <c r="AX21" s="274"/>
      <c r="AY21" s="274"/>
      <c r="AZ21" s="274"/>
      <c r="BA21" s="251">
        <f t="shared" si="4"/>
        <v>0</v>
      </c>
      <c r="BB21" s="252">
        <f t="shared" si="5"/>
        <v>0</v>
      </c>
      <c r="BD21" s="232" t="s">
        <v>185</v>
      </c>
      <c r="BE21" s="233" t="s">
        <v>186</v>
      </c>
      <c r="BF21" s="234"/>
      <c r="BG21" s="235"/>
      <c r="BH21" s="236"/>
      <c r="BI21" s="237"/>
      <c r="BJ21" s="250">
        <f>IF(EXACT($A$21,$BD$21),1,0)</f>
        <v>1</v>
      </c>
      <c r="BK21" s="250">
        <f>IF(EXACT($B$21,$BE$21),1,0)</f>
        <v>1</v>
      </c>
      <c r="BL21" s="250">
        <f>IF(EXACT($C$21,$BF$21),1,0)</f>
        <v>1</v>
      </c>
      <c r="BM21" s="250">
        <f>IF(EXACT($D$21,$BG$21),1,0)</f>
        <v>1</v>
      </c>
      <c r="BN21" s="250">
        <f>IF($BG$21=0,0,1)</f>
        <v>0</v>
      </c>
      <c r="BO21" s="250">
        <f>IF($BH$21=0,0,1)</f>
        <v>0</v>
      </c>
      <c r="BP21" s="250">
        <f>$BJ$21*$BK$21*$BL$21*$BM$21*$BN$21*$BO$21</f>
        <v>0</v>
      </c>
      <c r="BQ21" s="251">
        <f t="shared" si="6"/>
        <v>0</v>
      </c>
      <c r="BR21" s="252">
        <f t="shared" si="7"/>
        <v>0</v>
      </c>
      <c r="BT21" s="232" t="s">
        <v>185</v>
      </c>
      <c r="BU21" s="233" t="s">
        <v>186</v>
      </c>
      <c r="BV21" s="234"/>
      <c r="BW21" s="235"/>
      <c r="BX21" s="236"/>
      <c r="BY21" s="237"/>
      <c r="BZ21" s="250">
        <f>IF(EXACT($A$21,$BT$21),1,0)</f>
        <v>1</v>
      </c>
      <c r="CA21" s="250">
        <f>IF(EXACT($B$21,$BU$21),1,0)</f>
        <v>1</v>
      </c>
      <c r="CB21" s="250">
        <f>IF(EXACT($C$21,$BV$21),1,0)</f>
        <v>1</v>
      </c>
      <c r="CC21" s="250">
        <f>IF(EXACT($D$21,$BW$21),1,0)</f>
        <v>1</v>
      </c>
      <c r="CD21" s="250">
        <f>IF($BW$21=0,0,1)</f>
        <v>0</v>
      </c>
      <c r="CE21" s="250">
        <f>IF($BX$21=0,0,1)</f>
        <v>0</v>
      </c>
      <c r="CF21" s="250">
        <f>$BZ$21*$CA$21*$CB$21*$CC$21*$CD$21*$CE$21</f>
        <v>0</v>
      </c>
      <c r="CG21" s="251">
        <f t="shared" si="8"/>
        <v>0</v>
      </c>
      <c r="CH21" s="252">
        <f t="shared" si="9"/>
        <v>0</v>
      </c>
      <c r="CJ21" s="232" t="s">
        <v>185</v>
      </c>
      <c r="CK21" s="240" t="s">
        <v>186</v>
      </c>
      <c r="CL21" s="234"/>
      <c r="CM21" s="235"/>
      <c r="CN21" s="241"/>
      <c r="CO21" s="242"/>
      <c r="CP21" s="250">
        <f>IF(EXACT($A$21,$CJ$21),1,0)</f>
        <v>1</v>
      </c>
      <c r="CQ21" s="250">
        <f>IF(EXACT($B$21,$CK$21),1,0)</f>
        <v>1</v>
      </c>
      <c r="CR21" s="250">
        <f>IF(EXACT($C$21,$CL$21),1,0)</f>
        <v>1</v>
      </c>
      <c r="CS21" s="250">
        <f>IF(EXACT($D$21,$CM$21),1,0)</f>
        <v>1</v>
      </c>
      <c r="CT21" s="250">
        <f>IF($CM$21=0,0,1)</f>
        <v>0</v>
      </c>
      <c r="CU21" s="250">
        <f>IF($CN$21=0,0,1)</f>
        <v>0</v>
      </c>
      <c r="CV21" s="250">
        <f>$CP$21*$CQ$21*$CR$21*$CS$21*$CT$21*$CU$21</f>
        <v>0</v>
      </c>
      <c r="CW21" s="251">
        <f t="shared" si="10"/>
        <v>0</v>
      </c>
      <c r="CX21" s="252">
        <f t="shared" si="11"/>
        <v>0</v>
      </c>
      <c r="CZ21" s="232" t="s">
        <v>185</v>
      </c>
      <c r="DA21" s="233" t="s">
        <v>186</v>
      </c>
      <c r="DB21" s="234"/>
      <c r="DC21" s="235"/>
      <c r="DD21" s="236"/>
      <c r="DE21" s="237"/>
      <c r="DF21" s="250">
        <f>IF(EXACT($A$21,$CZ$21),1,0)</f>
        <v>1</v>
      </c>
      <c r="DG21" s="250">
        <f>IF(EXACT($B$21,$DA$21),1,0)</f>
        <v>1</v>
      </c>
      <c r="DH21" s="250">
        <f>IF(EXACT($C$21,$DB$21),1,0)</f>
        <v>1</v>
      </c>
      <c r="DI21" s="250">
        <f>IF(EXACT($D$21,$DC$21),1,0)</f>
        <v>1</v>
      </c>
      <c r="DJ21" s="250">
        <f>IF($DC$21=0,0,1)</f>
        <v>0</v>
      </c>
      <c r="DK21" s="250">
        <f>IF($DD$21=0,0,1)</f>
        <v>0</v>
      </c>
      <c r="DL21" s="250">
        <f>$DF$21*$DG$21*$DH$21*$DI$21*$DJ$21*$DK$21</f>
        <v>0</v>
      </c>
      <c r="DM21" s="251">
        <f t="shared" si="12"/>
        <v>0</v>
      </c>
      <c r="DN21" s="252">
        <f t="shared" si="13"/>
        <v>0</v>
      </c>
      <c r="DP21" s="232" t="s">
        <v>185</v>
      </c>
      <c r="DQ21" s="233" t="s">
        <v>186</v>
      </c>
      <c r="DR21" s="234"/>
      <c r="DS21" s="235"/>
      <c r="DT21" s="236"/>
      <c r="DU21" s="237"/>
      <c r="DV21" s="250">
        <f>IF(EXACT($A$21,$DP$21),1,0)</f>
        <v>1</v>
      </c>
      <c r="DW21" s="250">
        <f>IF(EXACT($B$21,$DQ$21),1,0)</f>
        <v>1</v>
      </c>
      <c r="DX21" s="250">
        <f>IF(EXACT($C$21,$DR$21),1,0)</f>
        <v>1</v>
      </c>
      <c r="DY21" s="250">
        <f>IF(EXACT($D$21,$DS$21),1,0)</f>
        <v>1</v>
      </c>
      <c r="DZ21" s="250">
        <f>IF($DS$21=0,0,1)</f>
        <v>0</v>
      </c>
      <c r="EA21" s="250">
        <f>IF($DT$21=0,0,1)</f>
        <v>0</v>
      </c>
      <c r="EB21" s="250">
        <f>$DV$21*$DW$21*$DX$21*$DY$21*$DZ$21*$EA$21</f>
        <v>0</v>
      </c>
      <c r="EC21" s="251">
        <f t="shared" si="14"/>
        <v>0</v>
      </c>
      <c r="ED21" s="252">
        <f t="shared" si="15"/>
        <v>0</v>
      </c>
      <c r="EF21" s="232" t="s">
        <v>185</v>
      </c>
      <c r="EG21" s="233" t="s">
        <v>186</v>
      </c>
      <c r="EH21" s="234"/>
      <c r="EI21" s="235"/>
      <c r="EJ21" s="236"/>
      <c r="EK21" s="237"/>
      <c r="EL21" s="250">
        <f>IF(EXACT($A$21,$EF$21),1,0)</f>
        <v>1</v>
      </c>
      <c r="EM21" s="250">
        <f>IF(EXACT($B$21,$EG$21),1,0)</f>
        <v>1</v>
      </c>
      <c r="EN21" s="250">
        <f>IF(EXACT($C$21,$EH$21),1,0)</f>
        <v>1</v>
      </c>
      <c r="EO21" s="250">
        <f>IF(EXACT($D$21,$EI$21),1,0)</f>
        <v>1</v>
      </c>
      <c r="EP21" s="250">
        <f>IF($EI$21=0,0,1)</f>
        <v>0</v>
      </c>
      <c r="EQ21" s="250">
        <f>IF($EJ$21=0,0,1)</f>
        <v>0</v>
      </c>
      <c r="ER21" s="250">
        <f>$EL$21*$EM$21*$EN$21*$EO$21*$EP$21*$EQ$21</f>
        <v>0</v>
      </c>
      <c r="ES21" s="251">
        <f t="shared" si="16"/>
        <v>0</v>
      </c>
      <c r="ET21" s="252">
        <f t="shared" si="17"/>
        <v>0</v>
      </c>
      <c r="EV21" s="232" t="s">
        <v>185</v>
      </c>
      <c r="EW21" s="233" t="s">
        <v>186</v>
      </c>
      <c r="EX21" s="234"/>
      <c r="EY21" s="235"/>
      <c r="EZ21" s="236"/>
      <c r="FA21" s="237"/>
      <c r="FB21" s="250">
        <f>IF(EXACT($A$21,$EV$21),1,0)</f>
        <v>1</v>
      </c>
      <c r="FC21" s="250">
        <f>IF(EXACT($B$21,$EW$21),1,0)</f>
        <v>1</v>
      </c>
      <c r="FD21" s="250">
        <f>IF(EXACT($C$21,$EX$21),1,0)</f>
        <v>1</v>
      </c>
      <c r="FE21" s="250">
        <f>IF(EXACT($D$21,$EY$21),1,0)</f>
        <v>1</v>
      </c>
      <c r="FF21" s="250">
        <f>IF($EY$21=0,0,1)</f>
        <v>0</v>
      </c>
      <c r="FG21" s="250">
        <f>IF($EZ$21=0,0,1)</f>
        <v>0</v>
      </c>
      <c r="FH21" s="250">
        <f>$FB$21*$FC$21*$FD$21*$FE$21*$FF$21*$FG$21</f>
        <v>0</v>
      </c>
      <c r="FI21" s="251">
        <f t="shared" si="18"/>
        <v>0</v>
      </c>
      <c r="FJ21" s="252">
        <f t="shared" si="19"/>
        <v>0</v>
      </c>
      <c r="FL21" s="232" t="s">
        <v>185</v>
      </c>
      <c r="FM21" s="233" t="s">
        <v>186</v>
      </c>
      <c r="FN21" s="234"/>
      <c r="FO21" s="235"/>
      <c r="FP21" s="236"/>
      <c r="FQ21" s="275"/>
      <c r="FR21" s="250">
        <f>IF(EXACT($A$21,$FL$21),1,0)</f>
        <v>1</v>
      </c>
      <c r="FS21" s="250">
        <f>IF(EXACT($B$21,$FM$21),1,0)</f>
        <v>1</v>
      </c>
      <c r="FT21" s="250">
        <f>IF(EXACT($C$21,$FN$21),1,0)</f>
        <v>1</v>
      </c>
      <c r="FU21" s="250">
        <f>IF(EXACT($D$21,$FO$21),1,0)</f>
        <v>1</v>
      </c>
      <c r="FV21" s="250">
        <f>IF($FO$21=0,0,1)</f>
        <v>0</v>
      </c>
      <c r="FW21" s="250">
        <f>IF($FP$21=0,0,1)</f>
        <v>0</v>
      </c>
      <c r="FX21" s="250">
        <f>$FR$21*$FS$21*$FT$21*$FU$21*$FV$21*$FW$21</f>
        <v>0</v>
      </c>
      <c r="FY21" s="251">
        <f t="shared" si="20"/>
        <v>0</v>
      </c>
      <c r="FZ21" s="252">
        <f t="shared" si="21"/>
        <v>0</v>
      </c>
      <c r="GB21" s="232" t="s">
        <v>185</v>
      </c>
      <c r="GC21" s="233" t="s">
        <v>186</v>
      </c>
      <c r="GD21" s="234"/>
      <c r="GE21" s="235"/>
      <c r="GF21" s="236"/>
      <c r="GG21" s="237"/>
      <c r="GH21" s="250">
        <f>IF(EXACT($A$21,$GB$21),1,0)</f>
        <v>1</v>
      </c>
      <c r="GI21" s="250">
        <f>IF(EXACT($B$21,$GC$21),1,0)</f>
        <v>1</v>
      </c>
      <c r="GJ21" s="250">
        <f>IF(EXACT($C$21,$GD$21),1,0)</f>
        <v>1</v>
      </c>
      <c r="GK21" s="250">
        <f>IF(EXACT($D$21,$GE$21),1,0)</f>
        <v>1</v>
      </c>
      <c r="GL21" s="250">
        <f>IF($GE$21=0,0,1)</f>
        <v>0</v>
      </c>
      <c r="GM21" s="250">
        <f>IF($GF$21=0,0,1)</f>
        <v>0</v>
      </c>
      <c r="GN21" s="250">
        <f>$GH$21*$GI$21*$GJ$21*$GK$21*$GL$21*$GM$21</f>
        <v>0</v>
      </c>
      <c r="GO21" s="251">
        <f t="shared" si="22"/>
        <v>0</v>
      </c>
      <c r="GP21" s="252">
        <f t="shared" si="23"/>
        <v>0</v>
      </c>
      <c r="GR21" s="232" t="s">
        <v>185</v>
      </c>
      <c r="GS21" s="233" t="s">
        <v>186</v>
      </c>
      <c r="GT21" s="234"/>
      <c r="GU21" s="235"/>
      <c r="GV21" s="236"/>
      <c r="GW21" s="237"/>
      <c r="GX21" s="250">
        <f>IF(EXACT($A$21,$GR$21),1,0)</f>
        <v>1</v>
      </c>
      <c r="GY21" s="250">
        <f>IF(EXACT($B$21,$GS$21),1,0)</f>
        <v>1</v>
      </c>
      <c r="GZ21" s="250">
        <f>IF(EXACT($C$21,$GT$21),1,0)</f>
        <v>1</v>
      </c>
      <c r="HA21" s="250">
        <f>IF(EXACT($D$21,$GU$21),1,0)</f>
        <v>1</v>
      </c>
      <c r="HB21" s="250">
        <f>IF($GU$21=0,0,1)</f>
        <v>0</v>
      </c>
      <c r="HC21" s="250">
        <f>IF($GV$21=0,0,1)</f>
        <v>0</v>
      </c>
      <c r="HD21" s="250">
        <f>$GX$21*$GY$21*$GZ$21*$HA$21*$HB$21*$HC$21</f>
        <v>0</v>
      </c>
      <c r="HE21" s="251">
        <f t="shared" si="24"/>
        <v>0</v>
      </c>
      <c r="HF21" s="252">
        <f t="shared" si="25"/>
        <v>0</v>
      </c>
      <c r="HH21" s="226" t="s">
        <v>185</v>
      </c>
      <c r="HI21" s="227" t="s">
        <v>186</v>
      </c>
      <c r="HJ21" s="228"/>
      <c r="HK21" s="229"/>
      <c r="HL21" s="230"/>
      <c r="HM21" s="231"/>
      <c r="HN21" s="250">
        <f>IF(EXACT($A$21,$HH$21),1,0)</f>
        <v>1</v>
      </c>
      <c r="HO21" s="250">
        <f>IF(EXACT($B$21,$HI$21),1,0)</f>
        <v>1</v>
      </c>
      <c r="HP21" s="250">
        <f>IF(EXACT($C$21,$HJ$21),1,0)</f>
        <v>1</v>
      </c>
      <c r="HQ21" s="250">
        <f>IF(EXACT($D$21,$HK$21),1,0)</f>
        <v>1</v>
      </c>
      <c r="HR21" s="250">
        <f>IF($HK$21=0,0,1)</f>
        <v>0</v>
      </c>
      <c r="HS21" s="250">
        <f>IF($HL$21=0,0,1)</f>
        <v>0</v>
      </c>
      <c r="HT21" s="250">
        <f>$HN$21*$HO$21*$HP$21*$HQ$21*$HR$21*$HS$21</f>
        <v>0</v>
      </c>
      <c r="HU21" s="251">
        <f t="shared" si="26"/>
        <v>0</v>
      </c>
      <c r="HV21" s="252">
        <f t="shared" si="27"/>
        <v>0</v>
      </c>
      <c r="HX21" s="232" t="s">
        <v>185</v>
      </c>
      <c r="HY21" s="233" t="s">
        <v>186</v>
      </c>
      <c r="HZ21" s="234"/>
      <c r="IA21" s="235"/>
      <c r="IB21" s="236"/>
      <c r="IC21" s="237"/>
      <c r="ID21" s="250">
        <f>IF(EXACT($A$21,$HX$21),1,0)</f>
        <v>1</v>
      </c>
      <c r="IE21" s="250">
        <f>IF(EXACT($B$21,$HY$21),1,0)</f>
        <v>1</v>
      </c>
      <c r="IF21" s="250">
        <f>IF(EXACT($C$21,$HZ$21),1,0)</f>
        <v>1</v>
      </c>
      <c r="IG21" s="250">
        <f>IF(EXACT($D$21,$IA$21),1,0)</f>
        <v>1</v>
      </c>
      <c r="IH21" s="250">
        <f>IF($IA$21=0,0,1)</f>
        <v>0</v>
      </c>
      <c r="II21" s="250">
        <f>IF($IB$21=0,0,1)</f>
        <v>0</v>
      </c>
      <c r="IJ21" s="250">
        <f>$ID$21*$IE$21*$IF$21*$IG$21*$IH$21*$II$21</f>
        <v>0</v>
      </c>
      <c r="IK21" s="251">
        <f t="shared" si="28"/>
        <v>0</v>
      </c>
      <c r="IL21" s="252">
        <f t="shared" si="29"/>
        <v>0</v>
      </c>
    </row>
    <row r="22" spans="1:246" s="238" customFormat="1" ht="60.75" thickTop="1">
      <c r="A22" s="278" t="s">
        <v>187</v>
      </c>
      <c r="B22" s="279" t="s">
        <v>188</v>
      </c>
      <c r="C22" s="280" t="s">
        <v>182</v>
      </c>
      <c r="D22" s="281">
        <v>4</v>
      </c>
      <c r="E22" s="247">
        <v>0</v>
      </c>
      <c r="F22" s="282">
        <f>ROUND(D22*E22,0)</f>
        <v>0</v>
      </c>
      <c r="H22" s="278" t="s">
        <v>187</v>
      </c>
      <c r="I22" s="283" t="s">
        <v>188</v>
      </c>
      <c r="J22" s="280" t="s">
        <v>182</v>
      </c>
      <c r="K22" s="281">
        <v>4</v>
      </c>
      <c r="L22" s="247">
        <v>46000</v>
      </c>
      <c r="M22" s="282">
        <f>ROUND(K22*L22,0)</f>
        <v>184000</v>
      </c>
      <c r="N22" s="250">
        <f>IF(EXACT($A$22,$H$22),1,0)</f>
        <v>1</v>
      </c>
      <c r="O22" s="250">
        <f>IF(EXACT($B$22,$I$22),1,0)</f>
        <v>1</v>
      </c>
      <c r="P22" s="250">
        <f>IF(EXACT($C$22,$J$22),1,0)</f>
        <v>1</v>
      </c>
      <c r="Q22" s="250">
        <f>IF(EXACT($D$22,$K$22),1,0)</f>
        <v>1</v>
      </c>
      <c r="R22" s="250">
        <f>IF($K$22=0,0,1)</f>
        <v>1</v>
      </c>
      <c r="S22" s="250">
        <f>IF($L$22=0,0,1)</f>
        <v>1</v>
      </c>
      <c r="T22" s="261">
        <f>$N$22*$O$22*$P$22*$Q$22*$R$22*$S$22</f>
        <v>1</v>
      </c>
      <c r="U22" s="251">
        <f t="shared" si="0"/>
        <v>184000</v>
      </c>
      <c r="V22" s="252">
        <f t="shared" si="1"/>
        <v>0</v>
      </c>
      <c r="X22" s="278" t="s">
        <v>187</v>
      </c>
      <c r="Y22" s="279" t="s">
        <v>188</v>
      </c>
      <c r="Z22" s="280" t="s">
        <v>182</v>
      </c>
      <c r="AA22" s="281">
        <v>4</v>
      </c>
      <c r="AB22" s="247">
        <v>48948</v>
      </c>
      <c r="AC22" s="282">
        <f>ROUND(AA22*AB22,0)</f>
        <v>195792</v>
      </c>
      <c r="AD22" s="250">
        <f>IF(EXACT($A$22,$X$22),1,0)</f>
        <v>1</v>
      </c>
      <c r="AE22" s="250">
        <f>IF(EXACT($B$22,$Y$22),1,0)</f>
        <v>1</v>
      </c>
      <c r="AF22" s="250">
        <f>IF(EXACT($C$22,$Z$22),1,0)</f>
        <v>1</v>
      </c>
      <c r="AG22" s="250">
        <f>IF(EXACT($D$22,$AA$22),1,0)</f>
        <v>1</v>
      </c>
      <c r="AH22" s="250">
        <f>IF($AA$22=0,0,1)</f>
        <v>1</v>
      </c>
      <c r="AI22" s="250">
        <f>IF($AB$22=0,0,1)</f>
        <v>1</v>
      </c>
      <c r="AJ22" s="250">
        <f>$AD$22*$AE$22*$AF$22*$AG$22*$AH$22*$AI$22</f>
        <v>1</v>
      </c>
      <c r="AK22" s="251">
        <f t="shared" si="2"/>
        <v>195792</v>
      </c>
      <c r="AL22" s="252">
        <f t="shared" si="3"/>
        <v>0</v>
      </c>
      <c r="AN22" s="278" t="s">
        <v>187</v>
      </c>
      <c r="AO22" s="279" t="s">
        <v>188</v>
      </c>
      <c r="AP22" s="280" t="s">
        <v>182</v>
      </c>
      <c r="AQ22" s="281">
        <v>4</v>
      </c>
      <c r="AR22" s="247">
        <v>40000</v>
      </c>
      <c r="AS22" s="282">
        <f>ROUND(AQ22*AR22,0)</f>
        <v>160000</v>
      </c>
      <c r="AT22" s="250">
        <f>IF(EXACT($A$22,$AN$22),1,0)</f>
        <v>1</v>
      </c>
      <c r="AU22" s="250">
        <f>IF(EXACT($B$22,$AO$22),1,0)</f>
        <v>1</v>
      </c>
      <c r="AV22" s="250">
        <f>IF(EXACT($C$22,$AP$22),1,0)</f>
        <v>1</v>
      </c>
      <c r="AW22" s="250">
        <f>IF(EXACT($D$22,$AQ$22),1,0)</f>
        <v>1</v>
      </c>
      <c r="AX22" s="250">
        <f>IF($AQ$22=0,0,1)</f>
        <v>1</v>
      </c>
      <c r="AY22" s="250">
        <f>IF($AR$22=0,0,1)</f>
        <v>1</v>
      </c>
      <c r="AZ22" s="250">
        <f>$AT$22*$AU$22*$AV$22*$AW$22*$AX$22*$AY$22</f>
        <v>1</v>
      </c>
      <c r="BA22" s="251">
        <f t="shared" si="4"/>
        <v>160000</v>
      </c>
      <c r="BB22" s="252">
        <f t="shared" si="5"/>
        <v>0</v>
      </c>
      <c r="BD22" s="278" t="s">
        <v>187</v>
      </c>
      <c r="BE22" s="279" t="s">
        <v>188</v>
      </c>
      <c r="BF22" s="280" t="s">
        <v>182</v>
      </c>
      <c r="BG22" s="281">
        <v>4</v>
      </c>
      <c r="BH22" s="247">
        <v>25000</v>
      </c>
      <c r="BI22" s="282">
        <f>ROUND(BG22*BH22,0)</f>
        <v>100000</v>
      </c>
      <c r="BJ22" s="250">
        <f>IF(EXACT($A$22,$BD$22),1,0)</f>
        <v>1</v>
      </c>
      <c r="BK22" s="250">
        <f>IF(EXACT($B$22,$BE$22),1,0)</f>
        <v>1</v>
      </c>
      <c r="BL22" s="250">
        <f>IF(EXACT($C$22,$BF$22),1,0)</f>
        <v>1</v>
      </c>
      <c r="BM22" s="250">
        <f>IF(EXACT($D$22,$BG$22),1,0)</f>
        <v>1</v>
      </c>
      <c r="BN22" s="250">
        <f>IF($BG$22=0,0,1)</f>
        <v>1</v>
      </c>
      <c r="BO22" s="250">
        <f>IF($BH$22=0,0,1)</f>
        <v>1</v>
      </c>
      <c r="BP22" s="250">
        <f>$BJ$22*$BK$22*$BL$22*$BM$22*$BN$22*$BO$22</f>
        <v>1</v>
      </c>
      <c r="BQ22" s="251">
        <f t="shared" si="6"/>
        <v>100000</v>
      </c>
      <c r="BR22" s="252">
        <f t="shared" si="7"/>
        <v>0</v>
      </c>
      <c r="BT22" s="278" t="s">
        <v>187</v>
      </c>
      <c r="BU22" s="279" t="s">
        <v>188</v>
      </c>
      <c r="BV22" s="280" t="s">
        <v>182</v>
      </c>
      <c r="BW22" s="281">
        <v>4</v>
      </c>
      <c r="BX22" s="247">
        <v>45550</v>
      </c>
      <c r="BY22" s="282">
        <f>ROUND(BW22*BX22,0)</f>
        <v>182200</v>
      </c>
      <c r="BZ22" s="250">
        <f>IF(EXACT($A$22,$BT$22),1,0)</f>
        <v>1</v>
      </c>
      <c r="CA22" s="250">
        <f>IF(EXACT($B$22,$BU$22),1,0)</f>
        <v>1</v>
      </c>
      <c r="CB22" s="250">
        <f>IF(EXACT($C$22,$BV$22),1,0)</f>
        <v>1</v>
      </c>
      <c r="CC22" s="250">
        <f>IF(EXACT($D$22,$BW$22),1,0)</f>
        <v>1</v>
      </c>
      <c r="CD22" s="250">
        <f>IF($BW$22=0,0,1)</f>
        <v>1</v>
      </c>
      <c r="CE22" s="250">
        <f>IF($BX$22=0,0,1)</f>
        <v>1</v>
      </c>
      <c r="CF22" s="250">
        <f>$BZ$22*$CA$22*$CB$22*$CC$22*$CD$22*$CE$22</f>
        <v>1</v>
      </c>
      <c r="CG22" s="251">
        <f t="shared" si="8"/>
        <v>182200</v>
      </c>
      <c r="CH22" s="252">
        <f t="shared" si="9"/>
        <v>0</v>
      </c>
      <c r="CJ22" s="278" t="s">
        <v>187</v>
      </c>
      <c r="CK22" s="284" t="s">
        <v>188</v>
      </c>
      <c r="CL22" s="280" t="s">
        <v>182</v>
      </c>
      <c r="CM22" s="281">
        <v>4</v>
      </c>
      <c r="CN22" s="255">
        <v>41773</v>
      </c>
      <c r="CO22" s="285">
        <f>ROUND(CM22*CN22,0)</f>
        <v>167092</v>
      </c>
      <c r="CP22" s="250">
        <f>IF(EXACT($A$22,$CJ$22),1,0)</f>
        <v>1</v>
      </c>
      <c r="CQ22" s="250">
        <f>IF(EXACT($B$22,$CK$22),1,0)</f>
        <v>1</v>
      </c>
      <c r="CR22" s="250">
        <f>IF(EXACT($C$22,$CL$22),1,0)</f>
        <v>1</v>
      </c>
      <c r="CS22" s="250">
        <f>IF(EXACT($D$22,$CM$22),1,0)</f>
        <v>1</v>
      </c>
      <c r="CT22" s="250">
        <f>IF($CM$22=0,0,1)</f>
        <v>1</v>
      </c>
      <c r="CU22" s="250">
        <f>IF($CN$22=0,0,1)</f>
        <v>1</v>
      </c>
      <c r="CV22" s="250">
        <f>$CP$22*$CQ$22*$CR$22*$CS$22*$CT$22*$CU$22</f>
        <v>1</v>
      </c>
      <c r="CW22" s="251">
        <f t="shared" si="10"/>
        <v>167092</v>
      </c>
      <c r="CX22" s="252">
        <f t="shared" si="11"/>
        <v>0</v>
      </c>
      <c r="CZ22" s="278" t="s">
        <v>187</v>
      </c>
      <c r="DA22" s="279" t="s">
        <v>188</v>
      </c>
      <c r="DB22" s="280" t="s">
        <v>182</v>
      </c>
      <c r="DC22" s="281">
        <v>4</v>
      </c>
      <c r="DD22" s="247">
        <v>45600</v>
      </c>
      <c r="DE22" s="282">
        <f>ROUND(DC22*DD22,0)</f>
        <v>182400</v>
      </c>
      <c r="DF22" s="250">
        <f>IF(EXACT($A$22,$CZ$22),1,0)</f>
        <v>1</v>
      </c>
      <c r="DG22" s="250">
        <f>IF(EXACT($B$22,$DA$22),1,0)</f>
        <v>1</v>
      </c>
      <c r="DH22" s="250">
        <f>IF(EXACT($C$22,$DB$22),1,0)</f>
        <v>1</v>
      </c>
      <c r="DI22" s="250">
        <f>IF(EXACT($D$22,$DC$22),1,0)</f>
        <v>1</v>
      </c>
      <c r="DJ22" s="250">
        <f>IF($DC$22=0,0,1)</f>
        <v>1</v>
      </c>
      <c r="DK22" s="250">
        <f>IF($DD$22=0,0,1)</f>
        <v>1</v>
      </c>
      <c r="DL22" s="250">
        <f>$DF$22*$DG$22*$DH$22*$DI$22*$DJ$22*$DK$22</f>
        <v>1</v>
      </c>
      <c r="DM22" s="251">
        <f t="shared" si="12"/>
        <v>182400</v>
      </c>
      <c r="DN22" s="252">
        <f t="shared" si="13"/>
        <v>0</v>
      </c>
      <c r="DP22" s="278" t="s">
        <v>187</v>
      </c>
      <c r="DQ22" s="279" t="s">
        <v>188</v>
      </c>
      <c r="DR22" s="280" t="s">
        <v>182</v>
      </c>
      <c r="DS22" s="281">
        <v>4</v>
      </c>
      <c r="DT22" s="247">
        <v>46000</v>
      </c>
      <c r="DU22" s="282">
        <f>ROUND(DS22*DT22,0)</f>
        <v>184000</v>
      </c>
      <c r="DV22" s="250">
        <f>IF(EXACT($A$22,$DP$22),1,0)</f>
        <v>1</v>
      </c>
      <c r="DW22" s="250">
        <f>IF(EXACT($B$22,$DQ$22),1,0)</f>
        <v>1</v>
      </c>
      <c r="DX22" s="250">
        <f>IF(EXACT($C$22,$DR$22),1,0)</f>
        <v>1</v>
      </c>
      <c r="DY22" s="250">
        <f>IF(EXACT($D$22,$DS$22),1,0)</f>
        <v>1</v>
      </c>
      <c r="DZ22" s="250">
        <f>IF($DS$22=0,0,1)</f>
        <v>1</v>
      </c>
      <c r="EA22" s="250">
        <f>IF($DT$22=0,0,1)</f>
        <v>1</v>
      </c>
      <c r="EB22" s="250">
        <f>$DV$22*$DW$22*$DX$22*$DY$22*$DZ$22*$EA$22</f>
        <v>1</v>
      </c>
      <c r="EC22" s="251">
        <f t="shared" si="14"/>
        <v>184000</v>
      </c>
      <c r="ED22" s="252">
        <f t="shared" si="15"/>
        <v>0</v>
      </c>
      <c r="EF22" s="278" t="s">
        <v>187</v>
      </c>
      <c r="EG22" s="279" t="s">
        <v>188</v>
      </c>
      <c r="EH22" s="280" t="s">
        <v>182</v>
      </c>
      <c r="EI22" s="281">
        <v>4</v>
      </c>
      <c r="EJ22" s="247">
        <v>48000</v>
      </c>
      <c r="EK22" s="282">
        <f>ROUND(EI22*EJ22,0)</f>
        <v>192000</v>
      </c>
      <c r="EL22" s="250">
        <f>IF(EXACT($A$22,$EF$22),1,0)</f>
        <v>1</v>
      </c>
      <c r="EM22" s="250">
        <f>IF(EXACT($B$22,$EG$22),1,0)</f>
        <v>1</v>
      </c>
      <c r="EN22" s="250">
        <f>IF(EXACT($C$22,$EH$22),1,0)</f>
        <v>1</v>
      </c>
      <c r="EO22" s="250">
        <f>IF(EXACT($D$22,$EI$22),1,0)</f>
        <v>1</v>
      </c>
      <c r="EP22" s="250">
        <f>IF($EI$22=0,0,1)</f>
        <v>1</v>
      </c>
      <c r="EQ22" s="250">
        <f>IF($EJ$22=0,0,1)</f>
        <v>1</v>
      </c>
      <c r="ER22" s="250">
        <f>$EL$22*$EM$22*$EN$22*$EO$22*$EP$22*$EQ$22</f>
        <v>1</v>
      </c>
      <c r="ES22" s="251">
        <f t="shared" si="16"/>
        <v>192000</v>
      </c>
      <c r="ET22" s="252">
        <f t="shared" si="17"/>
        <v>0</v>
      </c>
      <c r="EV22" s="278" t="s">
        <v>187</v>
      </c>
      <c r="EW22" s="279" t="s">
        <v>188</v>
      </c>
      <c r="EX22" s="280" t="s">
        <v>182</v>
      </c>
      <c r="EY22" s="281">
        <v>4</v>
      </c>
      <c r="EZ22" s="247">
        <v>80000</v>
      </c>
      <c r="FA22" s="282">
        <f>ROUND(EY22*EZ22,0)</f>
        <v>320000</v>
      </c>
      <c r="FB22" s="250">
        <f>IF(EXACT($A$22,$EV$22),1,0)</f>
        <v>1</v>
      </c>
      <c r="FC22" s="250">
        <f>IF(EXACT($B$22,$EW$22),1,0)</f>
        <v>1</v>
      </c>
      <c r="FD22" s="250">
        <f>IF(EXACT($C$22,$EX$22),1,0)</f>
        <v>1</v>
      </c>
      <c r="FE22" s="250">
        <f>IF(EXACT($D$22,$EY$22),1,0)</f>
        <v>1</v>
      </c>
      <c r="FF22" s="250">
        <f>IF($EY$22=0,0,1)</f>
        <v>1</v>
      </c>
      <c r="FG22" s="250">
        <f>IF($EZ$22=0,0,1)</f>
        <v>1</v>
      </c>
      <c r="FH22" s="250">
        <f>$FB$22*$FC$22*$FD$22*$FE$22*$FF$22*$FG$22</f>
        <v>1</v>
      </c>
      <c r="FI22" s="251">
        <f t="shared" si="18"/>
        <v>320000</v>
      </c>
      <c r="FJ22" s="252">
        <f t="shared" si="19"/>
        <v>0</v>
      </c>
      <c r="FL22" s="278" t="s">
        <v>187</v>
      </c>
      <c r="FM22" s="279" t="s">
        <v>188</v>
      </c>
      <c r="FN22" s="280" t="s">
        <v>182</v>
      </c>
      <c r="FO22" s="281">
        <v>4</v>
      </c>
      <c r="FP22" s="247">
        <v>52533</v>
      </c>
      <c r="FQ22" s="282">
        <f>ROUND(FO22*FP22,0)</f>
        <v>210132</v>
      </c>
      <c r="FR22" s="250">
        <f>IF(EXACT($A$22,$FL$22),1,0)</f>
        <v>1</v>
      </c>
      <c r="FS22" s="250">
        <f>IF(EXACT($B$22,$FM$22),1,0)</f>
        <v>1</v>
      </c>
      <c r="FT22" s="250">
        <f>IF(EXACT($C$22,$FN$22),1,0)</f>
        <v>1</v>
      </c>
      <c r="FU22" s="250">
        <f>IF(EXACT($D$22,$FO$22),1,0)</f>
        <v>1</v>
      </c>
      <c r="FV22" s="250">
        <f>IF($FO$22=0,0,1)</f>
        <v>1</v>
      </c>
      <c r="FW22" s="250">
        <f>IF($FP$22=0,0,1)</f>
        <v>1</v>
      </c>
      <c r="FX22" s="250">
        <f>$FR$22*$FS$22*$FT$22*$FU$22*$FV$22*$FW$22</f>
        <v>1</v>
      </c>
      <c r="FY22" s="251">
        <f t="shared" si="20"/>
        <v>210132</v>
      </c>
      <c r="FZ22" s="252">
        <f t="shared" si="21"/>
        <v>0</v>
      </c>
      <c r="GB22" s="278" t="s">
        <v>187</v>
      </c>
      <c r="GC22" s="279" t="s">
        <v>188</v>
      </c>
      <c r="GD22" s="280" t="s">
        <v>182</v>
      </c>
      <c r="GE22" s="281">
        <v>4</v>
      </c>
      <c r="GF22" s="247">
        <v>32000</v>
      </c>
      <c r="GG22" s="282">
        <f>ROUND(GE22*GF22,0)</f>
        <v>128000</v>
      </c>
      <c r="GH22" s="250">
        <f>IF(EXACT($A$22,$GB$22),1,0)</f>
        <v>1</v>
      </c>
      <c r="GI22" s="250">
        <f>IF(EXACT($B$22,$GC$22),1,0)</f>
        <v>1</v>
      </c>
      <c r="GJ22" s="250">
        <f>IF(EXACT($C$22,$GD$22),1,0)</f>
        <v>1</v>
      </c>
      <c r="GK22" s="250">
        <f>IF(EXACT($D$22,$GE$22),1,0)</f>
        <v>1</v>
      </c>
      <c r="GL22" s="250">
        <f>IF($GE$22=0,0,1)</f>
        <v>1</v>
      </c>
      <c r="GM22" s="250">
        <f>IF($GF$22=0,0,1)</f>
        <v>1</v>
      </c>
      <c r="GN22" s="250">
        <f>$GH$22*$GI$22*$GJ$22*$GK$22*$GL$22*$GM$22</f>
        <v>1</v>
      </c>
      <c r="GO22" s="251">
        <f t="shared" si="22"/>
        <v>128000</v>
      </c>
      <c r="GP22" s="252">
        <f t="shared" si="23"/>
        <v>0</v>
      </c>
      <c r="GR22" s="278" t="s">
        <v>187</v>
      </c>
      <c r="GS22" s="279" t="s">
        <v>188</v>
      </c>
      <c r="GT22" s="280" t="s">
        <v>182</v>
      </c>
      <c r="GU22" s="281">
        <v>4</v>
      </c>
      <c r="GV22" s="247">
        <v>59900</v>
      </c>
      <c r="GW22" s="282">
        <f>ROUND(GU22*GV22,0)</f>
        <v>239600</v>
      </c>
      <c r="GX22" s="250">
        <f>IF(EXACT($A$22,$GR$22),1,0)</f>
        <v>1</v>
      </c>
      <c r="GY22" s="250">
        <f>IF(EXACT($B$22,$GS$22),1,0)</f>
        <v>1</v>
      </c>
      <c r="GZ22" s="250">
        <f>IF(EXACT($C$22,$GT$22),1,0)</f>
        <v>1</v>
      </c>
      <c r="HA22" s="250">
        <f>IF(EXACT($D$22,$GU$22),1,0)</f>
        <v>1</v>
      </c>
      <c r="HB22" s="250">
        <f>IF($GU$22=0,0,1)</f>
        <v>1</v>
      </c>
      <c r="HC22" s="250">
        <f>IF($GV$22=0,0,1)</f>
        <v>1</v>
      </c>
      <c r="HD22" s="250">
        <f>$GX$22*$GY$22*$GZ$22*$HA$22*$HB$22*$HC$22</f>
        <v>1</v>
      </c>
      <c r="HE22" s="251">
        <f t="shared" si="24"/>
        <v>239600</v>
      </c>
      <c r="HF22" s="252">
        <f t="shared" si="25"/>
        <v>0</v>
      </c>
      <c r="HH22" s="286" t="s">
        <v>187</v>
      </c>
      <c r="HI22" s="287" t="s">
        <v>188</v>
      </c>
      <c r="HJ22" s="280" t="s">
        <v>182</v>
      </c>
      <c r="HK22" s="281">
        <v>4</v>
      </c>
      <c r="HL22" s="259">
        <v>80000</v>
      </c>
      <c r="HM22" s="282">
        <f>ROUND(HK22*HL22,0)</f>
        <v>320000</v>
      </c>
      <c r="HN22" s="250">
        <f>IF(EXACT($A$22,$HH$22),1,0)</f>
        <v>1</v>
      </c>
      <c r="HO22" s="250">
        <f>IF(EXACT($B$22,$HI$22),1,0)</f>
        <v>1</v>
      </c>
      <c r="HP22" s="250">
        <f>IF(EXACT($C$22,$HJ$22),1,0)</f>
        <v>1</v>
      </c>
      <c r="HQ22" s="250">
        <f>IF(EXACT($D$22,$HK$22),1,0)</f>
        <v>1</v>
      </c>
      <c r="HR22" s="250">
        <f>IF($HK$22=0,0,1)</f>
        <v>1</v>
      </c>
      <c r="HS22" s="250">
        <f>IF($HL$22=0,0,1)</f>
        <v>1</v>
      </c>
      <c r="HT22" s="250">
        <f>$HN$22*$HO$22*$HP$22*$HQ$22*$HR$22*$HS$22</f>
        <v>1</v>
      </c>
      <c r="HU22" s="251">
        <f t="shared" si="26"/>
        <v>320000</v>
      </c>
      <c r="HV22" s="252">
        <f t="shared" si="27"/>
        <v>0</v>
      </c>
      <c r="HX22" s="278" t="s">
        <v>187</v>
      </c>
      <c r="HY22" s="279" t="s">
        <v>188</v>
      </c>
      <c r="HZ22" s="280" t="s">
        <v>182</v>
      </c>
      <c r="IA22" s="281">
        <v>4</v>
      </c>
      <c r="IB22" s="247">
        <v>65000</v>
      </c>
      <c r="IC22" s="282">
        <f>ROUND(IA22*IB22,0)</f>
        <v>260000</v>
      </c>
      <c r="ID22" s="250">
        <f>IF(EXACT($A$22,$HX$22),1,0)</f>
        <v>1</v>
      </c>
      <c r="IE22" s="250">
        <f>IF(EXACT($B$22,$HY$22),1,0)</f>
        <v>1</v>
      </c>
      <c r="IF22" s="250">
        <f>IF(EXACT($C$22,$HZ$22),1,0)</f>
        <v>1</v>
      </c>
      <c r="IG22" s="250">
        <f>IF(EXACT($D$22,$IA$22),1,0)</f>
        <v>1</v>
      </c>
      <c r="IH22" s="250">
        <f>IF($IA$22=0,0,1)</f>
        <v>1</v>
      </c>
      <c r="II22" s="250">
        <f>IF($IB$22=0,0,1)</f>
        <v>1</v>
      </c>
      <c r="IJ22" s="250">
        <f>$ID$22*$IE$22*$IF$22*$IG$22*$IH$22*$II$22</f>
        <v>1</v>
      </c>
      <c r="IK22" s="251">
        <f t="shared" si="28"/>
        <v>260000</v>
      </c>
      <c r="IL22" s="252">
        <f t="shared" si="29"/>
        <v>0</v>
      </c>
    </row>
    <row r="23" spans="1:246" s="238" customFormat="1" ht="45.75" thickBot="1">
      <c r="A23" s="288" t="s">
        <v>189</v>
      </c>
      <c r="B23" s="289" t="s">
        <v>190</v>
      </c>
      <c r="C23" s="290" t="s">
        <v>182</v>
      </c>
      <c r="D23" s="291">
        <v>7</v>
      </c>
      <c r="E23" s="247">
        <v>0</v>
      </c>
      <c r="F23" s="292">
        <f>ROUND(D23*E23,0)</f>
        <v>0</v>
      </c>
      <c r="H23" s="288" t="s">
        <v>189</v>
      </c>
      <c r="I23" s="293" t="s">
        <v>190</v>
      </c>
      <c r="J23" s="290" t="s">
        <v>182</v>
      </c>
      <c r="K23" s="291">
        <v>7</v>
      </c>
      <c r="L23" s="247">
        <v>24000</v>
      </c>
      <c r="M23" s="292">
        <f>ROUND(K23*L23,0)</f>
        <v>168000</v>
      </c>
      <c r="N23" s="250">
        <f>IF(EXACT($A$23,$H$23),1,0)</f>
        <v>1</v>
      </c>
      <c r="O23" s="250">
        <f>IF(EXACT($B$23,$I$23),1,0)</f>
        <v>1</v>
      </c>
      <c r="P23" s="250">
        <f>IF(EXACT($C$23,$J$23),1,0)</f>
        <v>1</v>
      </c>
      <c r="Q23" s="250">
        <f>IF(EXACT($D$23,$K$23),1,0)</f>
        <v>1</v>
      </c>
      <c r="R23" s="250">
        <f>IF($K$23=0,0,1)</f>
        <v>1</v>
      </c>
      <c r="S23" s="250">
        <f>IF($L$23=0,0,1)</f>
        <v>1</v>
      </c>
      <c r="T23" s="261">
        <f>$N$23*$O$23*$P$23*$Q$23*$R$23*$S$23</f>
        <v>1</v>
      </c>
      <c r="U23" s="251">
        <f t="shared" si="0"/>
        <v>168000</v>
      </c>
      <c r="V23" s="252">
        <f t="shared" si="1"/>
        <v>0</v>
      </c>
      <c r="X23" s="288" t="s">
        <v>189</v>
      </c>
      <c r="Y23" s="289" t="s">
        <v>190</v>
      </c>
      <c r="Z23" s="290" t="s">
        <v>182</v>
      </c>
      <c r="AA23" s="291">
        <v>7</v>
      </c>
      <c r="AB23" s="247">
        <v>93321</v>
      </c>
      <c r="AC23" s="292">
        <f>ROUND(AA23*AB23,0)</f>
        <v>653247</v>
      </c>
      <c r="AD23" s="250">
        <f>IF(EXACT($A$23,$X$23),1,0)</f>
        <v>1</v>
      </c>
      <c r="AE23" s="250">
        <f>IF(EXACT($B$23,$Y$23),1,0)</f>
        <v>1</v>
      </c>
      <c r="AF23" s="250">
        <f>IF(EXACT($C$23,$Z$23),1,0)</f>
        <v>1</v>
      </c>
      <c r="AG23" s="250">
        <f>IF(EXACT($D$23,$AA$23),1,0)</f>
        <v>1</v>
      </c>
      <c r="AH23" s="250">
        <f>IF($AA$23=0,0,1)</f>
        <v>1</v>
      </c>
      <c r="AI23" s="250">
        <f>IF($AB$23=0,0,1)</f>
        <v>1</v>
      </c>
      <c r="AJ23" s="250">
        <f>$AD$23*$AE$23*$AF$23*$AG$23*$AH$23*$AI$23</f>
        <v>1</v>
      </c>
      <c r="AK23" s="251">
        <f t="shared" si="2"/>
        <v>653247</v>
      </c>
      <c r="AL23" s="252">
        <f t="shared" si="3"/>
        <v>0</v>
      </c>
      <c r="AN23" s="288" t="s">
        <v>189</v>
      </c>
      <c r="AO23" s="289" t="s">
        <v>190</v>
      </c>
      <c r="AP23" s="290" t="s">
        <v>182</v>
      </c>
      <c r="AQ23" s="291">
        <v>7</v>
      </c>
      <c r="AR23" s="247">
        <v>40000</v>
      </c>
      <c r="AS23" s="292">
        <f>ROUND(AQ23*AR23,0)</f>
        <v>280000</v>
      </c>
      <c r="AT23" s="250">
        <f>IF(EXACT($A$23,$AN$23),1,0)</f>
        <v>1</v>
      </c>
      <c r="AU23" s="250">
        <f>IF(EXACT($B$23,$AO$23),1,0)</f>
        <v>1</v>
      </c>
      <c r="AV23" s="250">
        <f>IF(EXACT($C$23,$AP$23),1,0)</f>
        <v>1</v>
      </c>
      <c r="AW23" s="250">
        <f>IF(EXACT($D$23,$AQ$23),1,0)</f>
        <v>1</v>
      </c>
      <c r="AX23" s="250">
        <f>IF($AQ$23=0,0,1)</f>
        <v>1</v>
      </c>
      <c r="AY23" s="250">
        <f>IF($AR$23=0,0,1)</f>
        <v>1</v>
      </c>
      <c r="AZ23" s="250">
        <f>$AT$23*$AU$23*$AV$23*$AW$23*$AX$23*$AY$23</f>
        <v>1</v>
      </c>
      <c r="BA23" s="251">
        <f t="shared" si="4"/>
        <v>280000</v>
      </c>
      <c r="BB23" s="252">
        <f t="shared" si="5"/>
        <v>0</v>
      </c>
      <c r="BD23" s="288" t="s">
        <v>189</v>
      </c>
      <c r="BE23" s="289" t="s">
        <v>190</v>
      </c>
      <c r="BF23" s="290" t="s">
        <v>182</v>
      </c>
      <c r="BG23" s="291">
        <v>7</v>
      </c>
      <c r="BH23" s="247">
        <v>25000</v>
      </c>
      <c r="BI23" s="292">
        <f>ROUND(BG23*BH23,0)</f>
        <v>175000</v>
      </c>
      <c r="BJ23" s="250">
        <f>IF(EXACT($A$23,$BD$23),1,0)</f>
        <v>1</v>
      </c>
      <c r="BK23" s="250">
        <f>IF(EXACT($B$23,$BE$23),1,0)</f>
        <v>1</v>
      </c>
      <c r="BL23" s="250">
        <f>IF(EXACT($C$23,$BF$23),1,0)</f>
        <v>1</v>
      </c>
      <c r="BM23" s="250">
        <f>IF(EXACT($D$23,$BG$23),1,0)</f>
        <v>1</v>
      </c>
      <c r="BN23" s="250">
        <f>IF($BG$23=0,0,1)</f>
        <v>1</v>
      </c>
      <c r="BO23" s="250">
        <f>IF($BH$23=0,0,1)</f>
        <v>1</v>
      </c>
      <c r="BP23" s="250">
        <f>$BJ$23*$BK$23*$BL$23*$BM$23*$BN$23*$BO$23</f>
        <v>1</v>
      </c>
      <c r="BQ23" s="251">
        <f t="shared" si="6"/>
        <v>175000</v>
      </c>
      <c r="BR23" s="252">
        <f t="shared" si="7"/>
        <v>0</v>
      </c>
      <c r="BT23" s="288" t="s">
        <v>189</v>
      </c>
      <c r="BU23" s="289" t="s">
        <v>190</v>
      </c>
      <c r="BV23" s="290" t="s">
        <v>182</v>
      </c>
      <c r="BW23" s="291">
        <v>7</v>
      </c>
      <c r="BX23" s="247">
        <v>17850</v>
      </c>
      <c r="BY23" s="292">
        <f>ROUND(BW23*BX23,0)</f>
        <v>124950</v>
      </c>
      <c r="BZ23" s="250">
        <f>IF(EXACT($A$23,$BT$23),1,0)</f>
        <v>1</v>
      </c>
      <c r="CA23" s="250">
        <f>IF(EXACT($B$23,$BU$23),1,0)</f>
        <v>1</v>
      </c>
      <c r="CB23" s="250">
        <f>IF(EXACT($C$23,$BV$23),1,0)</f>
        <v>1</v>
      </c>
      <c r="CC23" s="250">
        <f>IF(EXACT($D$23,$BW$23),1,0)</f>
        <v>1</v>
      </c>
      <c r="CD23" s="250">
        <f>IF($BW$23=0,0,1)</f>
        <v>1</v>
      </c>
      <c r="CE23" s="250">
        <f>IF($BX$23=0,0,1)</f>
        <v>1</v>
      </c>
      <c r="CF23" s="250">
        <f>$BZ$23*$CA$23*$CB$23*$CC$23*$CD$23*$CE$23</f>
        <v>1</v>
      </c>
      <c r="CG23" s="251">
        <f t="shared" si="8"/>
        <v>124950</v>
      </c>
      <c r="CH23" s="252">
        <f t="shared" si="9"/>
        <v>0</v>
      </c>
      <c r="CJ23" s="288" t="s">
        <v>189</v>
      </c>
      <c r="CK23" s="294" t="s">
        <v>190</v>
      </c>
      <c r="CL23" s="290" t="s">
        <v>182</v>
      </c>
      <c r="CM23" s="291">
        <v>7</v>
      </c>
      <c r="CN23" s="255">
        <v>45360</v>
      </c>
      <c r="CO23" s="295">
        <f>ROUND(CM23*CN23,0)</f>
        <v>317520</v>
      </c>
      <c r="CP23" s="250">
        <f>IF(EXACT($A$23,$CJ$23),1,0)</f>
        <v>1</v>
      </c>
      <c r="CQ23" s="250">
        <f>IF(EXACT($B$23,$CK$23),1,0)</f>
        <v>1</v>
      </c>
      <c r="CR23" s="250">
        <f>IF(EXACT($C$23,$CL$23),1,0)</f>
        <v>1</v>
      </c>
      <c r="CS23" s="250">
        <f>IF(EXACT($D$23,$CM$23),1,0)</f>
        <v>1</v>
      </c>
      <c r="CT23" s="250">
        <f>IF($CM$23=0,0,1)</f>
        <v>1</v>
      </c>
      <c r="CU23" s="250">
        <f>IF($CN$23=0,0,1)</f>
        <v>1</v>
      </c>
      <c r="CV23" s="250">
        <f>$CP$23*$CQ$23*$CR$23*$CS$23*$CT$23*$CU$23</f>
        <v>1</v>
      </c>
      <c r="CW23" s="251">
        <f t="shared" si="10"/>
        <v>317520</v>
      </c>
      <c r="CX23" s="252">
        <f t="shared" si="11"/>
        <v>0</v>
      </c>
      <c r="CZ23" s="288" t="s">
        <v>189</v>
      </c>
      <c r="DA23" s="289" t="s">
        <v>190</v>
      </c>
      <c r="DB23" s="290" t="s">
        <v>182</v>
      </c>
      <c r="DC23" s="291">
        <v>7</v>
      </c>
      <c r="DD23" s="247">
        <v>19000</v>
      </c>
      <c r="DE23" s="292">
        <f>ROUND(DC23*DD23,0)</f>
        <v>133000</v>
      </c>
      <c r="DF23" s="250">
        <f>IF(EXACT($A$23,$CZ$23),1,0)</f>
        <v>1</v>
      </c>
      <c r="DG23" s="250">
        <f>IF(EXACT($B$23,$DA$23),1,0)</f>
        <v>1</v>
      </c>
      <c r="DH23" s="250">
        <f>IF(EXACT($C$23,$DB$23),1,0)</f>
        <v>1</v>
      </c>
      <c r="DI23" s="250">
        <f>IF(EXACT($D$23,$DC$23),1,0)</f>
        <v>1</v>
      </c>
      <c r="DJ23" s="250">
        <f>IF($DC$23=0,0,1)</f>
        <v>1</v>
      </c>
      <c r="DK23" s="250">
        <f>IF($DD$23=0,0,1)</f>
        <v>1</v>
      </c>
      <c r="DL23" s="250">
        <f>$DF$23*$DG$23*$DH$23*$DI$23*$DJ$23*$DK$23</f>
        <v>1</v>
      </c>
      <c r="DM23" s="251">
        <f t="shared" si="12"/>
        <v>133000</v>
      </c>
      <c r="DN23" s="252">
        <f t="shared" si="13"/>
        <v>0</v>
      </c>
      <c r="DP23" s="288" t="s">
        <v>189</v>
      </c>
      <c r="DQ23" s="289" t="s">
        <v>190</v>
      </c>
      <c r="DR23" s="290" t="s">
        <v>182</v>
      </c>
      <c r="DS23" s="291">
        <v>7</v>
      </c>
      <c r="DT23" s="247">
        <v>18000</v>
      </c>
      <c r="DU23" s="292">
        <f>ROUND(DS23*DT23,0)</f>
        <v>126000</v>
      </c>
      <c r="DV23" s="250">
        <f>IF(EXACT($A$23,$DP$23),1,0)</f>
        <v>1</v>
      </c>
      <c r="DW23" s="250">
        <f>IF(EXACT($B$23,$DQ$23),1,0)</f>
        <v>1</v>
      </c>
      <c r="DX23" s="250">
        <f>IF(EXACT($C$23,$DR$23),1,0)</f>
        <v>1</v>
      </c>
      <c r="DY23" s="250">
        <f>IF(EXACT($D$23,$DS$23),1,0)</f>
        <v>1</v>
      </c>
      <c r="DZ23" s="250">
        <f>IF($DS$23=0,0,1)</f>
        <v>1</v>
      </c>
      <c r="EA23" s="250">
        <f>IF($DT$23=0,0,1)</f>
        <v>1</v>
      </c>
      <c r="EB23" s="250">
        <f>$DV$23*$DW$23*$DX$23*$DY$23*$DZ$23*$EA$23</f>
        <v>1</v>
      </c>
      <c r="EC23" s="251">
        <f t="shared" si="14"/>
        <v>126000</v>
      </c>
      <c r="ED23" s="252">
        <f t="shared" si="15"/>
        <v>0</v>
      </c>
      <c r="EF23" s="288" t="s">
        <v>189</v>
      </c>
      <c r="EG23" s="289" t="s">
        <v>190</v>
      </c>
      <c r="EH23" s="290" t="s">
        <v>182</v>
      </c>
      <c r="EI23" s="291">
        <v>7</v>
      </c>
      <c r="EJ23" s="247">
        <v>18600</v>
      </c>
      <c r="EK23" s="292">
        <f>ROUND(EI23*EJ23,0)</f>
        <v>130200</v>
      </c>
      <c r="EL23" s="250">
        <f>IF(EXACT($A$23,$EF$23),1,0)</f>
        <v>1</v>
      </c>
      <c r="EM23" s="250">
        <f>IF(EXACT($B$23,$EG$23),1,0)</f>
        <v>1</v>
      </c>
      <c r="EN23" s="250">
        <f>IF(EXACT($C$23,$EH$23),1,0)</f>
        <v>1</v>
      </c>
      <c r="EO23" s="250">
        <f>IF(EXACT($D$23,$EI$23),1,0)</f>
        <v>1</v>
      </c>
      <c r="EP23" s="250">
        <f>IF($EI$23=0,0,1)</f>
        <v>1</v>
      </c>
      <c r="EQ23" s="250">
        <f>IF($EJ$23=0,0,1)</f>
        <v>1</v>
      </c>
      <c r="ER23" s="250">
        <f>$EL$23*$EM$23*$EN$23*$EO$23*$EP$23*$EQ$23</f>
        <v>1</v>
      </c>
      <c r="ES23" s="251">
        <f t="shared" si="16"/>
        <v>130200</v>
      </c>
      <c r="ET23" s="252">
        <f t="shared" si="17"/>
        <v>0</v>
      </c>
      <c r="EV23" s="288" t="s">
        <v>189</v>
      </c>
      <c r="EW23" s="289" t="s">
        <v>190</v>
      </c>
      <c r="EX23" s="290" t="s">
        <v>182</v>
      </c>
      <c r="EY23" s="291">
        <v>7</v>
      </c>
      <c r="EZ23" s="247">
        <v>70000</v>
      </c>
      <c r="FA23" s="292">
        <f>ROUND(EY23*EZ23,0)</f>
        <v>490000</v>
      </c>
      <c r="FB23" s="250">
        <f>IF(EXACT($A$23,$EV$23),1,0)</f>
        <v>1</v>
      </c>
      <c r="FC23" s="250">
        <f>IF(EXACT($B$23,$EW$23),1,0)</f>
        <v>1</v>
      </c>
      <c r="FD23" s="250">
        <f>IF(EXACT($C$23,$EX$23),1,0)</f>
        <v>1</v>
      </c>
      <c r="FE23" s="250">
        <f>IF(EXACT($D$23,$EY$23),1,0)</f>
        <v>1</v>
      </c>
      <c r="FF23" s="250">
        <f>IF($EY$23=0,0,1)</f>
        <v>1</v>
      </c>
      <c r="FG23" s="250">
        <f>IF($EZ$23=0,0,1)</f>
        <v>1</v>
      </c>
      <c r="FH23" s="250">
        <f>$FB$23*$FC$23*$FD$23*$FE$23*$FF$23*$FG$23</f>
        <v>1</v>
      </c>
      <c r="FI23" s="251">
        <f t="shared" si="18"/>
        <v>490000</v>
      </c>
      <c r="FJ23" s="252">
        <f t="shared" si="19"/>
        <v>0</v>
      </c>
      <c r="FL23" s="288" t="s">
        <v>189</v>
      </c>
      <c r="FM23" s="289" t="s">
        <v>190</v>
      </c>
      <c r="FN23" s="290" t="s">
        <v>182</v>
      </c>
      <c r="FO23" s="291">
        <v>7</v>
      </c>
      <c r="FP23" s="247">
        <v>17512</v>
      </c>
      <c r="FQ23" s="292">
        <f>ROUND(FO23*FP23,0)</f>
        <v>122584</v>
      </c>
      <c r="FR23" s="250">
        <f>IF(EXACT($A$23,$FL$23),1,0)</f>
        <v>1</v>
      </c>
      <c r="FS23" s="250">
        <f>IF(EXACT($B$23,$FM$23),1,0)</f>
        <v>1</v>
      </c>
      <c r="FT23" s="250">
        <f>IF(EXACT($C$23,$FN$23),1,0)</f>
        <v>1</v>
      </c>
      <c r="FU23" s="250">
        <f>IF(EXACT($D$23,$FO$23),1,0)</f>
        <v>1</v>
      </c>
      <c r="FV23" s="250">
        <f>IF($FO$23=0,0,1)</f>
        <v>1</v>
      </c>
      <c r="FW23" s="250">
        <f>IF($FP$23=0,0,1)</f>
        <v>1</v>
      </c>
      <c r="FX23" s="250">
        <f>$FR$23*$FS$23*$FT$23*$FU$23*$FV$23*$FW$23</f>
        <v>1</v>
      </c>
      <c r="FY23" s="251">
        <f t="shared" si="20"/>
        <v>122584</v>
      </c>
      <c r="FZ23" s="252">
        <f t="shared" si="21"/>
        <v>0</v>
      </c>
      <c r="GB23" s="288" t="s">
        <v>189</v>
      </c>
      <c r="GC23" s="289" t="s">
        <v>190</v>
      </c>
      <c r="GD23" s="290" t="s">
        <v>182</v>
      </c>
      <c r="GE23" s="291">
        <v>7</v>
      </c>
      <c r="GF23" s="247">
        <v>25000</v>
      </c>
      <c r="GG23" s="292">
        <f>ROUND(GE23*GF23,0)</f>
        <v>175000</v>
      </c>
      <c r="GH23" s="250">
        <f>IF(EXACT($A$23,$GB$23),1,0)</f>
        <v>1</v>
      </c>
      <c r="GI23" s="250">
        <f>IF(EXACT($B$23,$GC$23),1,0)</f>
        <v>1</v>
      </c>
      <c r="GJ23" s="250">
        <f>IF(EXACT($C$23,$GD$23),1,0)</f>
        <v>1</v>
      </c>
      <c r="GK23" s="250">
        <f>IF(EXACT($D$23,$GE$23),1,0)</f>
        <v>1</v>
      </c>
      <c r="GL23" s="250">
        <f>IF($GE$23=0,0,1)</f>
        <v>1</v>
      </c>
      <c r="GM23" s="250">
        <f>IF($GF$23=0,0,1)</f>
        <v>1</v>
      </c>
      <c r="GN23" s="250">
        <f>$GH$23*$GI$23*$GJ$23*$GK$23*$GL$23*$GM$23</f>
        <v>1</v>
      </c>
      <c r="GO23" s="251">
        <f t="shared" si="22"/>
        <v>175000</v>
      </c>
      <c r="GP23" s="252">
        <f t="shared" si="23"/>
        <v>0</v>
      </c>
      <c r="GR23" s="288" t="s">
        <v>189</v>
      </c>
      <c r="GS23" s="289" t="s">
        <v>190</v>
      </c>
      <c r="GT23" s="290" t="s">
        <v>182</v>
      </c>
      <c r="GU23" s="291">
        <v>7</v>
      </c>
      <c r="GV23" s="247">
        <v>38700</v>
      </c>
      <c r="GW23" s="292">
        <f>ROUND(GU23*GV23,0)</f>
        <v>270900</v>
      </c>
      <c r="GX23" s="250">
        <f>IF(EXACT($A$23,$GR$23),1,0)</f>
        <v>1</v>
      </c>
      <c r="GY23" s="250">
        <f>IF(EXACT($B$23,$GS$23),1,0)</f>
        <v>1</v>
      </c>
      <c r="GZ23" s="250">
        <f>IF(EXACT($C$23,$GT$23),1,0)</f>
        <v>1</v>
      </c>
      <c r="HA23" s="250">
        <f>IF(EXACT($D$23,$GU$23),1,0)</f>
        <v>1</v>
      </c>
      <c r="HB23" s="250">
        <f>IF($GU$23=0,0,1)</f>
        <v>1</v>
      </c>
      <c r="HC23" s="250">
        <f>IF($GV$23=0,0,1)</f>
        <v>1</v>
      </c>
      <c r="HD23" s="250">
        <f>$GX$23*$GY$23*$GZ$23*$HA$23*$HB$23*$HC$23</f>
        <v>1</v>
      </c>
      <c r="HE23" s="251">
        <f t="shared" si="24"/>
        <v>270900</v>
      </c>
      <c r="HF23" s="252">
        <f t="shared" si="25"/>
        <v>0</v>
      </c>
      <c r="HH23" s="296" t="s">
        <v>189</v>
      </c>
      <c r="HI23" s="297" t="s">
        <v>190</v>
      </c>
      <c r="HJ23" s="290" t="s">
        <v>182</v>
      </c>
      <c r="HK23" s="291">
        <v>7</v>
      </c>
      <c r="HL23" s="259">
        <v>12000</v>
      </c>
      <c r="HM23" s="292">
        <f>ROUND(HK23*HL23,0)</f>
        <v>84000</v>
      </c>
      <c r="HN23" s="250">
        <f>IF(EXACT($A$23,$HH$23),1,0)</f>
        <v>1</v>
      </c>
      <c r="HO23" s="250">
        <f>IF(EXACT($B$23,$HI$23),1,0)</f>
        <v>1</v>
      </c>
      <c r="HP23" s="250">
        <f>IF(EXACT($C$23,$HJ$23),1,0)</f>
        <v>1</v>
      </c>
      <c r="HQ23" s="250">
        <f>IF(EXACT($D$23,$HK$23),1,0)</f>
        <v>1</v>
      </c>
      <c r="HR23" s="250">
        <f>IF($HK$23=0,0,1)</f>
        <v>1</v>
      </c>
      <c r="HS23" s="250">
        <f>IF($HL$23=0,0,1)</f>
        <v>1</v>
      </c>
      <c r="HT23" s="250">
        <f>$HN$23*$HO$23*$HP$23*$HQ$23*$HR$23*$HS$23</f>
        <v>1</v>
      </c>
      <c r="HU23" s="251">
        <f t="shared" si="26"/>
        <v>84000</v>
      </c>
      <c r="HV23" s="252">
        <f t="shared" si="27"/>
        <v>0</v>
      </c>
      <c r="HX23" s="288" t="s">
        <v>189</v>
      </c>
      <c r="HY23" s="289" t="s">
        <v>190</v>
      </c>
      <c r="HZ23" s="290" t="s">
        <v>182</v>
      </c>
      <c r="IA23" s="291">
        <v>7</v>
      </c>
      <c r="IB23" s="247">
        <v>25000</v>
      </c>
      <c r="IC23" s="292">
        <f>ROUND(IA23*IB23,0)</f>
        <v>175000</v>
      </c>
      <c r="ID23" s="250">
        <f>IF(EXACT($A$23,$HX$23),1,0)</f>
        <v>1</v>
      </c>
      <c r="IE23" s="250">
        <f>IF(EXACT($B$23,$HY$23),1,0)</f>
        <v>1</v>
      </c>
      <c r="IF23" s="250">
        <f>IF(EXACT($C$23,$HZ$23),1,0)</f>
        <v>1</v>
      </c>
      <c r="IG23" s="250">
        <f>IF(EXACT($D$23,$IA$23),1,0)</f>
        <v>1</v>
      </c>
      <c r="IH23" s="250">
        <f>IF($IA$23=0,0,1)</f>
        <v>1</v>
      </c>
      <c r="II23" s="250">
        <f>IF($IB$23=0,0,1)</f>
        <v>1</v>
      </c>
      <c r="IJ23" s="250">
        <f>$ID$23*$IE$23*$IF$23*$IG$23*$IH$23*$II$23</f>
        <v>1</v>
      </c>
      <c r="IK23" s="251">
        <f t="shared" si="28"/>
        <v>175000</v>
      </c>
      <c r="IL23" s="252">
        <f t="shared" si="29"/>
        <v>0</v>
      </c>
    </row>
    <row r="24" spans="1:246" s="221" customFormat="1" ht="18" hidden="1" thickTop="1" thickBot="1">
      <c r="A24" s="215" t="s">
        <v>191</v>
      </c>
      <c r="B24" s="216" t="s">
        <v>192</v>
      </c>
      <c r="C24" s="217"/>
      <c r="D24" s="218"/>
      <c r="E24" s="219"/>
      <c r="F24" s="220"/>
      <c r="H24" s="215" t="s">
        <v>191</v>
      </c>
      <c r="I24" s="222" t="s">
        <v>192</v>
      </c>
      <c r="J24" s="217"/>
      <c r="K24" s="218"/>
      <c r="L24" s="219"/>
      <c r="M24" s="220"/>
      <c r="N24" s="274"/>
      <c r="O24" s="274"/>
      <c r="P24" s="274"/>
      <c r="Q24" s="274"/>
      <c r="R24" s="274"/>
      <c r="S24" s="274"/>
      <c r="T24" s="274"/>
      <c r="U24" s="251">
        <f t="shared" si="0"/>
        <v>0</v>
      </c>
      <c r="V24" s="252">
        <f t="shared" si="1"/>
        <v>0</v>
      </c>
      <c r="X24" s="215" t="s">
        <v>191</v>
      </c>
      <c r="Y24" s="216" t="s">
        <v>192</v>
      </c>
      <c r="Z24" s="217"/>
      <c r="AA24" s="218"/>
      <c r="AB24" s="219"/>
      <c r="AC24" s="220"/>
      <c r="AD24" s="274"/>
      <c r="AE24" s="274"/>
      <c r="AF24" s="274"/>
      <c r="AG24" s="274"/>
      <c r="AH24" s="274"/>
      <c r="AI24" s="274"/>
      <c r="AJ24" s="274"/>
      <c r="AK24" s="251">
        <f t="shared" si="2"/>
        <v>0</v>
      </c>
      <c r="AL24" s="252">
        <f t="shared" si="3"/>
        <v>0</v>
      </c>
      <c r="AN24" s="215" t="s">
        <v>191</v>
      </c>
      <c r="AO24" s="216" t="s">
        <v>192</v>
      </c>
      <c r="AP24" s="217"/>
      <c r="AQ24" s="218"/>
      <c r="AR24" s="219"/>
      <c r="AS24" s="220"/>
      <c r="AT24" s="274"/>
      <c r="AU24" s="274"/>
      <c r="AV24" s="274"/>
      <c r="AW24" s="274"/>
      <c r="AX24" s="274"/>
      <c r="AY24" s="274"/>
      <c r="AZ24" s="274"/>
      <c r="BA24" s="251">
        <f t="shared" si="4"/>
        <v>0</v>
      </c>
      <c r="BB24" s="252">
        <f t="shared" si="5"/>
        <v>0</v>
      </c>
      <c r="BD24" s="215" t="s">
        <v>191</v>
      </c>
      <c r="BE24" s="216" t="s">
        <v>192</v>
      </c>
      <c r="BF24" s="217"/>
      <c r="BG24" s="218"/>
      <c r="BH24" s="219"/>
      <c r="BI24" s="220"/>
      <c r="BJ24" s="250">
        <f>IF(EXACT($A$24,$BD$24),1,0)</f>
        <v>1</v>
      </c>
      <c r="BK24" s="250">
        <f>IF(EXACT($B$24,$BE$24),1,0)</f>
        <v>1</v>
      </c>
      <c r="BL24" s="250">
        <f>IF(EXACT($C$24,$BF$24),1,0)</f>
        <v>1</v>
      </c>
      <c r="BM24" s="250">
        <f>IF(EXACT($D$24,$BG$24),1,0)</f>
        <v>1</v>
      </c>
      <c r="BN24" s="250">
        <f>IF($BG$24=0,0,1)</f>
        <v>0</v>
      </c>
      <c r="BO24" s="250">
        <f>IF($BH$24=0,0,1)</f>
        <v>0</v>
      </c>
      <c r="BP24" s="250">
        <f>$BJ$24*$BK$24*$BL$24*$BM$24*$BN$24*$BO$24</f>
        <v>0</v>
      </c>
      <c r="BQ24" s="251">
        <f t="shared" si="6"/>
        <v>0</v>
      </c>
      <c r="BR24" s="252">
        <f t="shared" si="7"/>
        <v>0</v>
      </c>
      <c r="BT24" s="215" t="s">
        <v>191</v>
      </c>
      <c r="BU24" s="216" t="s">
        <v>192</v>
      </c>
      <c r="BV24" s="217"/>
      <c r="BW24" s="218"/>
      <c r="BX24" s="219"/>
      <c r="BY24" s="220"/>
      <c r="BZ24" s="250">
        <f>IF(EXACT($A$24,$BT$24),1,0)</f>
        <v>1</v>
      </c>
      <c r="CA24" s="250">
        <f>IF(EXACT($B$24,$BU$24),1,0)</f>
        <v>1</v>
      </c>
      <c r="CB24" s="250">
        <f>IF(EXACT($C$24,$BV$24),1,0)</f>
        <v>1</v>
      </c>
      <c r="CC24" s="250">
        <f>IF(EXACT($D$24,$BW$24),1,0)</f>
        <v>1</v>
      </c>
      <c r="CD24" s="250">
        <f>IF($BW$24=0,0,1)</f>
        <v>0</v>
      </c>
      <c r="CE24" s="250">
        <f>IF($BX$24=0,0,1)</f>
        <v>0</v>
      </c>
      <c r="CF24" s="250">
        <f>$BZ$24*$CA$24*$CB$24*$CC$24*$CD$24*$CE$24</f>
        <v>0</v>
      </c>
      <c r="CG24" s="251">
        <f t="shared" si="8"/>
        <v>0</v>
      </c>
      <c r="CH24" s="252">
        <f t="shared" si="9"/>
        <v>0</v>
      </c>
      <c r="CJ24" s="215" t="s">
        <v>191</v>
      </c>
      <c r="CK24" s="223" t="s">
        <v>192</v>
      </c>
      <c r="CL24" s="217"/>
      <c r="CM24" s="218"/>
      <c r="CN24" s="224"/>
      <c r="CO24" s="225"/>
      <c r="CP24" s="250">
        <f>IF(EXACT($A$24,$CJ$24),1,0)</f>
        <v>1</v>
      </c>
      <c r="CQ24" s="250">
        <f>IF(EXACT($B$24,$CK$24),1,0)</f>
        <v>1</v>
      </c>
      <c r="CR24" s="250">
        <f>IF(EXACT($C$24,$CL$24),1,0)</f>
        <v>1</v>
      </c>
      <c r="CS24" s="250">
        <f>IF(EXACT($D$24,$CM$24),1,0)</f>
        <v>1</v>
      </c>
      <c r="CT24" s="250">
        <f>IF($CM$24=0,0,1)</f>
        <v>0</v>
      </c>
      <c r="CU24" s="250">
        <f>IF($CN$24=0,0,1)</f>
        <v>0</v>
      </c>
      <c r="CV24" s="250">
        <f>$CP$24*$CQ$24*$CR$24*$CS$24*$CT$24*$CU$24</f>
        <v>0</v>
      </c>
      <c r="CW24" s="251">
        <f t="shared" si="10"/>
        <v>0</v>
      </c>
      <c r="CX24" s="252">
        <f t="shared" si="11"/>
        <v>0</v>
      </c>
      <c r="CZ24" s="215" t="s">
        <v>191</v>
      </c>
      <c r="DA24" s="216" t="s">
        <v>192</v>
      </c>
      <c r="DB24" s="217"/>
      <c r="DC24" s="218"/>
      <c r="DD24" s="219"/>
      <c r="DE24" s="220"/>
      <c r="DF24" s="250">
        <f>IF(EXACT($A$24,$CZ$24),1,0)</f>
        <v>1</v>
      </c>
      <c r="DG24" s="250">
        <f>IF(EXACT($B$24,$DA$24),1,0)</f>
        <v>1</v>
      </c>
      <c r="DH24" s="250">
        <f>IF(EXACT($C$24,$DB$24),1,0)</f>
        <v>1</v>
      </c>
      <c r="DI24" s="250">
        <f>IF(EXACT($D$24,$DC$24),1,0)</f>
        <v>1</v>
      </c>
      <c r="DJ24" s="250">
        <f>IF($DC$24=0,0,1)</f>
        <v>0</v>
      </c>
      <c r="DK24" s="250">
        <f>IF($DD$24=0,0,1)</f>
        <v>0</v>
      </c>
      <c r="DL24" s="250">
        <f>$DF$24*$DG$24*$DH$24*$DI$24*$DJ$24*$DK$24</f>
        <v>0</v>
      </c>
      <c r="DM24" s="251">
        <f t="shared" si="12"/>
        <v>0</v>
      </c>
      <c r="DN24" s="252">
        <f t="shared" si="13"/>
        <v>0</v>
      </c>
      <c r="DP24" s="215" t="s">
        <v>191</v>
      </c>
      <c r="DQ24" s="216" t="s">
        <v>192</v>
      </c>
      <c r="DR24" s="217"/>
      <c r="DS24" s="218"/>
      <c r="DT24" s="219"/>
      <c r="DU24" s="220"/>
      <c r="DV24" s="250">
        <f>IF(EXACT($A$24,$DP$24),1,0)</f>
        <v>1</v>
      </c>
      <c r="DW24" s="250">
        <f>IF(EXACT($B$24,$DQ$24),1,0)</f>
        <v>1</v>
      </c>
      <c r="DX24" s="250">
        <f>IF(EXACT($C$24,$DR$24),1,0)</f>
        <v>1</v>
      </c>
      <c r="DY24" s="250">
        <f>IF(EXACT($D$24,$DS$24),1,0)</f>
        <v>1</v>
      </c>
      <c r="DZ24" s="250">
        <f>IF($DS$24=0,0,1)</f>
        <v>0</v>
      </c>
      <c r="EA24" s="250">
        <f>IF($DT$24=0,0,1)</f>
        <v>0</v>
      </c>
      <c r="EB24" s="250">
        <f>$DV$24*$DW$24*$DX$24*$DY$24*$DZ$24*$EA$24</f>
        <v>0</v>
      </c>
      <c r="EC24" s="251">
        <f t="shared" si="14"/>
        <v>0</v>
      </c>
      <c r="ED24" s="252">
        <f t="shared" si="15"/>
        <v>0</v>
      </c>
      <c r="EF24" s="215" t="s">
        <v>191</v>
      </c>
      <c r="EG24" s="216" t="s">
        <v>192</v>
      </c>
      <c r="EH24" s="217"/>
      <c r="EI24" s="218"/>
      <c r="EJ24" s="219"/>
      <c r="EK24" s="220"/>
      <c r="EL24" s="250">
        <f>IF(EXACT($A$24,$EF$24),1,0)</f>
        <v>1</v>
      </c>
      <c r="EM24" s="250">
        <f>IF(EXACT($B$24,$EG$24),1,0)</f>
        <v>1</v>
      </c>
      <c r="EN24" s="250">
        <f>IF(EXACT($C$24,$EH$24),1,0)</f>
        <v>1</v>
      </c>
      <c r="EO24" s="250">
        <f>IF(EXACT($D$24,$EI$24),1,0)</f>
        <v>1</v>
      </c>
      <c r="EP24" s="250">
        <f>IF($EI$24=0,0,1)</f>
        <v>0</v>
      </c>
      <c r="EQ24" s="250">
        <f>IF($EJ$24=0,0,1)</f>
        <v>0</v>
      </c>
      <c r="ER24" s="250">
        <f>$EL$24*$EM$24*$EN$24*$EO$24*$EP$24*$EQ$24</f>
        <v>0</v>
      </c>
      <c r="ES24" s="251">
        <f t="shared" si="16"/>
        <v>0</v>
      </c>
      <c r="ET24" s="252">
        <f t="shared" si="17"/>
        <v>0</v>
      </c>
      <c r="EV24" s="215" t="s">
        <v>191</v>
      </c>
      <c r="EW24" s="216" t="s">
        <v>192</v>
      </c>
      <c r="EX24" s="217"/>
      <c r="EY24" s="218"/>
      <c r="EZ24" s="219"/>
      <c r="FA24" s="220"/>
      <c r="FB24" s="250">
        <f>IF(EXACT($A$24,$EV$24),1,0)</f>
        <v>1</v>
      </c>
      <c r="FC24" s="250">
        <f>IF(EXACT($B$24,$EW$24),1,0)</f>
        <v>1</v>
      </c>
      <c r="FD24" s="250">
        <f>IF(EXACT($C$24,$EX$24),1,0)</f>
        <v>1</v>
      </c>
      <c r="FE24" s="250">
        <f>IF(EXACT($D$24,$EY$24),1,0)</f>
        <v>1</v>
      </c>
      <c r="FF24" s="250">
        <f>IF($EY$24=0,0,1)</f>
        <v>0</v>
      </c>
      <c r="FG24" s="250">
        <f>IF($EZ$24=0,0,1)</f>
        <v>0</v>
      </c>
      <c r="FH24" s="250">
        <f>$FB$24*$FC$24*$FD$24*$FE$24*$FF$24*$FG$24</f>
        <v>0</v>
      </c>
      <c r="FI24" s="251">
        <f t="shared" si="18"/>
        <v>0</v>
      </c>
      <c r="FJ24" s="252">
        <f t="shared" si="19"/>
        <v>0</v>
      </c>
      <c r="FL24" s="215" t="s">
        <v>191</v>
      </c>
      <c r="FM24" s="216" t="s">
        <v>192</v>
      </c>
      <c r="FN24" s="217"/>
      <c r="FO24" s="218"/>
      <c r="FP24" s="219"/>
      <c r="FQ24" s="277"/>
      <c r="FR24" s="250">
        <f>IF(EXACT($A$24,$FL$24),1,0)</f>
        <v>1</v>
      </c>
      <c r="FS24" s="250">
        <f>IF(EXACT($B$24,$FM$24),1,0)</f>
        <v>1</v>
      </c>
      <c r="FT24" s="250">
        <f>IF(EXACT($C$24,$FN$24),1,0)</f>
        <v>1</v>
      </c>
      <c r="FU24" s="250">
        <f>IF(EXACT($D$24,$FO$24),1,0)</f>
        <v>1</v>
      </c>
      <c r="FV24" s="250">
        <f>IF($FO$24=0,0,1)</f>
        <v>0</v>
      </c>
      <c r="FW24" s="250">
        <f>IF($FP$24=0,0,1)</f>
        <v>0</v>
      </c>
      <c r="FX24" s="250">
        <f>$FR$24*$FS$24*$FT$24*$FU$24*$FV$24*$FW$24</f>
        <v>0</v>
      </c>
      <c r="FY24" s="251">
        <f t="shared" si="20"/>
        <v>0</v>
      </c>
      <c r="FZ24" s="252">
        <f t="shared" si="21"/>
        <v>0</v>
      </c>
      <c r="GB24" s="215" t="s">
        <v>191</v>
      </c>
      <c r="GC24" s="216" t="s">
        <v>192</v>
      </c>
      <c r="GD24" s="217"/>
      <c r="GE24" s="218"/>
      <c r="GF24" s="219"/>
      <c r="GG24" s="220"/>
      <c r="GH24" s="250">
        <f>IF(EXACT($A$24,$GB$24),1,0)</f>
        <v>1</v>
      </c>
      <c r="GI24" s="250">
        <f>IF(EXACT($B$24,$GC$24),1,0)</f>
        <v>1</v>
      </c>
      <c r="GJ24" s="250">
        <f>IF(EXACT($C$24,$GD$24),1,0)</f>
        <v>1</v>
      </c>
      <c r="GK24" s="250">
        <f>IF(EXACT($D$24,$GE$24),1,0)</f>
        <v>1</v>
      </c>
      <c r="GL24" s="250">
        <f>IF($GE$24=0,0,1)</f>
        <v>0</v>
      </c>
      <c r="GM24" s="250">
        <f>IF($GF$24=0,0,1)</f>
        <v>0</v>
      </c>
      <c r="GN24" s="250">
        <f>$GH$24*$GI$24*$GJ$24*$GK$24*$GL$24*$GM$24</f>
        <v>0</v>
      </c>
      <c r="GO24" s="251">
        <f t="shared" si="22"/>
        <v>0</v>
      </c>
      <c r="GP24" s="252">
        <f t="shared" si="23"/>
        <v>0</v>
      </c>
      <c r="GR24" s="215" t="s">
        <v>191</v>
      </c>
      <c r="GS24" s="216" t="s">
        <v>192</v>
      </c>
      <c r="GT24" s="217"/>
      <c r="GU24" s="218"/>
      <c r="GV24" s="219"/>
      <c r="GW24" s="220"/>
      <c r="GX24" s="250">
        <f>IF(EXACT($A$24,$GR$24),1,0)</f>
        <v>1</v>
      </c>
      <c r="GY24" s="250">
        <f>IF(EXACT($B$24,$GS$24),1,0)</f>
        <v>1</v>
      </c>
      <c r="GZ24" s="250">
        <f>IF(EXACT($C$24,$GT$24),1,0)</f>
        <v>1</v>
      </c>
      <c r="HA24" s="250">
        <f>IF(EXACT($D$24,$GU$24),1,0)</f>
        <v>1</v>
      </c>
      <c r="HB24" s="250">
        <f>IF($GU$24=0,0,1)</f>
        <v>0</v>
      </c>
      <c r="HC24" s="250">
        <f>IF($GV$24=0,0,1)</f>
        <v>0</v>
      </c>
      <c r="HD24" s="250">
        <f>$GX$24*$GY$24*$GZ$24*$HA$24*$HB$24*$HC$24</f>
        <v>0</v>
      </c>
      <c r="HE24" s="251">
        <f t="shared" si="24"/>
        <v>0</v>
      </c>
      <c r="HF24" s="252">
        <f t="shared" si="25"/>
        <v>0</v>
      </c>
      <c r="HH24" s="226" t="s">
        <v>191</v>
      </c>
      <c r="HI24" s="227" t="s">
        <v>192</v>
      </c>
      <c r="HJ24" s="228"/>
      <c r="HK24" s="229"/>
      <c r="HL24" s="230"/>
      <c r="HM24" s="231"/>
      <c r="HN24" s="250">
        <f>IF(EXACT($A$24,$HH$24),1,0)</f>
        <v>1</v>
      </c>
      <c r="HO24" s="250">
        <f>IF(EXACT($B$24,$HI$24),1,0)</f>
        <v>1</v>
      </c>
      <c r="HP24" s="250">
        <f>IF(EXACT($C$24,$HJ$24),1,0)</f>
        <v>1</v>
      </c>
      <c r="HQ24" s="250">
        <f>IF(EXACT($D$24,$HK$24),1,0)</f>
        <v>1</v>
      </c>
      <c r="HR24" s="250">
        <f>IF($HK$24=0,0,1)</f>
        <v>0</v>
      </c>
      <c r="HS24" s="250">
        <f>IF($HL$24=0,0,1)</f>
        <v>0</v>
      </c>
      <c r="HT24" s="250">
        <f>$HN$24*$HO$24*$HP$24*$HQ$24*$HR$24*$HS$24</f>
        <v>0</v>
      </c>
      <c r="HU24" s="251">
        <f t="shared" si="26"/>
        <v>0</v>
      </c>
      <c r="HV24" s="252">
        <f t="shared" si="27"/>
        <v>0</v>
      </c>
      <c r="HX24" s="215" t="s">
        <v>191</v>
      </c>
      <c r="HY24" s="216" t="s">
        <v>192</v>
      </c>
      <c r="HZ24" s="217"/>
      <c r="IA24" s="218"/>
      <c r="IB24" s="219"/>
      <c r="IC24" s="220"/>
      <c r="ID24" s="250">
        <f>IF(EXACT($A$24,$HX$24),1,0)</f>
        <v>1</v>
      </c>
      <c r="IE24" s="250">
        <f>IF(EXACT($B$24,$HY$24),1,0)</f>
        <v>1</v>
      </c>
      <c r="IF24" s="250">
        <f>IF(EXACT($C$24,$HZ$24),1,0)</f>
        <v>1</v>
      </c>
      <c r="IG24" s="250">
        <f>IF(EXACT($D$24,$IA$24),1,0)</f>
        <v>1</v>
      </c>
      <c r="IH24" s="250">
        <f>IF($IA$24=0,0,1)</f>
        <v>0</v>
      </c>
      <c r="II24" s="250">
        <f>IF($IB$24=0,0,1)</f>
        <v>0</v>
      </c>
      <c r="IJ24" s="250">
        <f>$ID$24*$IE$24*$IF$24*$IG$24*$IH$24*$II$24</f>
        <v>0</v>
      </c>
      <c r="IK24" s="251">
        <f t="shared" si="28"/>
        <v>0</v>
      </c>
      <c r="IL24" s="252">
        <f t="shared" si="29"/>
        <v>0</v>
      </c>
    </row>
    <row r="25" spans="1:246" s="238" customFormat="1" ht="18" hidden="1" thickTop="1" thickBot="1">
      <c r="A25" s="232" t="s">
        <v>193</v>
      </c>
      <c r="B25" s="233" t="s">
        <v>194</v>
      </c>
      <c r="C25" s="234"/>
      <c r="D25" s="235"/>
      <c r="E25" s="236"/>
      <c r="F25" s="237"/>
      <c r="H25" s="232" t="s">
        <v>193</v>
      </c>
      <c r="I25" s="239" t="s">
        <v>194</v>
      </c>
      <c r="J25" s="234"/>
      <c r="K25" s="235"/>
      <c r="L25" s="236"/>
      <c r="M25" s="237"/>
      <c r="N25" s="274"/>
      <c r="O25" s="274"/>
      <c r="P25" s="274"/>
      <c r="Q25" s="274"/>
      <c r="R25" s="274"/>
      <c r="S25" s="274"/>
      <c r="T25" s="274"/>
      <c r="U25" s="251">
        <f t="shared" si="0"/>
        <v>0</v>
      </c>
      <c r="V25" s="252">
        <f t="shared" si="1"/>
        <v>0</v>
      </c>
      <c r="X25" s="232" t="s">
        <v>193</v>
      </c>
      <c r="Y25" s="233" t="s">
        <v>194</v>
      </c>
      <c r="Z25" s="234"/>
      <c r="AA25" s="235"/>
      <c r="AB25" s="236"/>
      <c r="AC25" s="237"/>
      <c r="AD25" s="274"/>
      <c r="AE25" s="274"/>
      <c r="AF25" s="274"/>
      <c r="AG25" s="274"/>
      <c r="AH25" s="274"/>
      <c r="AI25" s="274"/>
      <c r="AJ25" s="274"/>
      <c r="AK25" s="251">
        <f t="shared" si="2"/>
        <v>0</v>
      </c>
      <c r="AL25" s="252">
        <f t="shared" si="3"/>
        <v>0</v>
      </c>
      <c r="AN25" s="232" t="s">
        <v>193</v>
      </c>
      <c r="AO25" s="233" t="s">
        <v>194</v>
      </c>
      <c r="AP25" s="234"/>
      <c r="AQ25" s="235"/>
      <c r="AR25" s="236"/>
      <c r="AS25" s="237"/>
      <c r="AT25" s="274"/>
      <c r="AU25" s="274"/>
      <c r="AV25" s="274"/>
      <c r="AW25" s="274"/>
      <c r="AX25" s="274"/>
      <c r="AY25" s="274"/>
      <c r="AZ25" s="274"/>
      <c r="BA25" s="251">
        <f t="shared" si="4"/>
        <v>0</v>
      </c>
      <c r="BB25" s="252">
        <f t="shared" si="5"/>
        <v>0</v>
      </c>
      <c r="BD25" s="232" t="s">
        <v>193</v>
      </c>
      <c r="BE25" s="233" t="s">
        <v>194</v>
      </c>
      <c r="BF25" s="234"/>
      <c r="BG25" s="235"/>
      <c r="BH25" s="236"/>
      <c r="BI25" s="237"/>
      <c r="BJ25" s="250">
        <f>IF(EXACT($A$25,$BD$25),1,0)</f>
        <v>1</v>
      </c>
      <c r="BK25" s="250">
        <f>IF(EXACT($B$25,$BE$25),1,0)</f>
        <v>1</v>
      </c>
      <c r="BL25" s="250">
        <f>IF(EXACT($C$25,$BF$25),1,0)</f>
        <v>1</v>
      </c>
      <c r="BM25" s="250">
        <f>IF(EXACT($D$25,$BG$25),1,0)</f>
        <v>1</v>
      </c>
      <c r="BN25" s="250">
        <f>IF($BG$25=0,0,1)</f>
        <v>0</v>
      </c>
      <c r="BO25" s="250">
        <f>IF($BH$25=0,0,1)</f>
        <v>0</v>
      </c>
      <c r="BP25" s="250">
        <f>$BJ$25*$BK$25*$BL$25*$BM$25*$BN$25*$BO$25</f>
        <v>0</v>
      </c>
      <c r="BQ25" s="251">
        <f t="shared" si="6"/>
        <v>0</v>
      </c>
      <c r="BR25" s="252">
        <f t="shared" si="7"/>
        <v>0</v>
      </c>
      <c r="BT25" s="232" t="s">
        <v>193</v>
      </c>
      <c r="BU25" s="233" t="s">
        <v>194</v>
      </c>
      <c r="BV25" s="234"/>
      <c r="BW25" s="235"/>
      <c r="BX25" s="236"/>
      <c r="BY25" s="237"/>
      <c r="BZ25" s="250">
        <f>IF(EXACT($A$25,$BT$25),1,0)</f>
        <v>1</v>
      </c>
      <c r="CA25" s="250">
        <f>IF(EXACT($B$25,$BU$25),1,0)</f>
        <v>1</v>
      </c>
      <c r="CB25" s="250">
        <f>IF(EXACT($C$25,$BV$25),1,0)</f>
        <v>1</v>
      </c>
      <c r="CC25" s="250">
        <f>IF(EXACT($D$25,$BW$25),1,0)</f>
        <v>1</v>
      </c>
      <c r="CD25" s="250">
        <f>IF($BW$25=0,0,1)</f>
        <v>0</v>
      </c>
      <c r="CE25" s="250">
        <f>IF($BX$25=0,0,1)</f>
        <v>0</v>
      </c>
      <c r="CF25" s="250">
        <f>$BZ$25*$CA$25*$CB$25*$CC$25*$CD$25*$CE$25</f>
        <v>0</v>
      </c>
      <c r="CG25" s="251">
        <f t="shared" si="8"/>
        <v>0</v>
      </c>
      <c r="CH25" s="252">
        <f t="shared" si="9"/>
        <v>0</v>
      </c>
      <c r="CJ25" s="232" t="s">
        <v>193</v>
      </c>
      <c r="CK25" s="240" t="s">
        <v>194</v>
      </c>
      <c r="CL25" s="234"/>
      <c r="CM25" s="235"/>
      <c r="CN25" s="241"/>
      <c r="CO25" s="242"/>
      <c r="CP25" s="250">
        <f>IF(EXACT($A$25,$CJ$25),1,0)</f>
        <v>1</v>
      </c>
      <c r="CQ25" s="250">
        <f>IF(EXACT($B$25,$CK$25),1,0)</f>
        <v>1</v>
      </c>
      <c r="CR25" s="250">
        <f>IF(EXACT($C$25,$CL$25),1,0)</f>
        <v>1</v>
      </c>
      <c r="CS25" s="250">
        <f>IF(EXACT($D$25,$CM$25),1,0)</f>
        <v>1</v>
      </c>
      <c r="CT25" s="250">
        <f>IF($CM$25=0,0,1)</f>
        <v>0</v>
      </c>
      <c r="CU25" s="250">
        <f>IF($CN$25=0,0,1)</f>
        <v>0</v>
      </c>
      <c r="CV25" s="250">
        <f>$CP$25*$CQ$25*$CR$25*$CS$25*$CT$25*$CU$25</f>
        <v>0</v>
      </c>
      <c r="CW25" s="251">
        <f t="shared" si="10"/>
        <v>0</v>
      </c>
      <c r="CX25" s="252">
        <f t="shared" si="11"/>
        <v>0</v>
      </c>
      <c r="CZ25" s="232" t="s">
        <v>193</v>
      </c>
      <c r="DA25" s="233" t="s">
        <v>194</v>
      </c>
      <c r="DB25" s="234"/>
      <c r="DC25" s="235"/>
      <c r="DD25" s="236"/>
      <c r="DE25" s="237"/>
      <c r="DF25" s="250">
        <f>IF(EXACT($A$25,$CZ$25),1,0)</f>
        <v>1</v>
      </c>
      <c r="DG25" s="250">
        <f>IF(EXACT($B$25,$DA$25),1,0)</f>
        <v>1</v>
      </c>
      <c r="DH25" s="250">
        <f>IF(EXACT($C$25,$DB$25),1,0)</f>
        <v>1</v>
      </c>
      <c r="DI25" s="250">
        <f>IF(EXACT($D$25,$DC$25),1,0)</f>
        <v>1</v>
      </c>
      <c r="DJ25" s="250">
        <f>IF($DC$25=0,0,1)</f>
        <v>0</v>
      </c>
      <c r="DK25" s="250">
        <f>IF($DD$25=0,0,1)</f>
        <v>0</v>
      </c>
      <c r="DL25" s="250">
        <f>$DF$25*$DG$25*$DH$25*$DI$25*$DJ$25*$DK$25</f>
        <v>0</v>
      </c>
      <c r="DM25" s="251">
        <f t="shared" si="12"/>
        <v>0</v>
      </c>
      <c r="DN25" s="252">
        <f t="shared" si="13"/>
        <v>0</v>
      </c>
      <c r="DP25" s="232" t="s">
        <v>193</v>
      </c>
      <c r="DQ25" s="233" t="s">
        <v>194</v>
      </c>
      <c r="DR25" s="234"/>
      <c r="DS25" s="235"/>
      <c r="DT25" s="236"/>
      <c r="DU25" s="237"/>
      <c r="DV25" s="250">
        <f>IF(EXACT($A$25,$DP$25),1,0)</f>
        <v>1</v>
      </c>
      <c r="DW25" s="250">
        <f>IF(EXACT($B$25,$DQ$25),1,0)</f>
        <v>1</v>
      </c>
      <c r="DX25" s="250">
        <f>IF(EXACT($C$25,$DR$25),1,0)</f>
        <v>1</v>
      </c>
      <c r="DY25" s="250">
        <f>IF(EXACT($D$25,$DS$25),1,0)</f>
        <v>1</v>
      </c>
      <c r="DZ25" s="250">
        <f>IF($DS$25=0,0,1)</f>
        <v>0</v>
      </c>
      <c r="EA25" s="250">
        <f>IF($DT$25=0,0,1)</f>
        <v>0</v>
      </c>
      <c r="EB25" s="250">
        <f>$DV$25*$DW$25*$DX$25*$DY$25*$DZ$25*$EA$25</f>
        <v>0</v>
      </c>
      <c r="EC25" s="251">
        <f t="shared" si="14"/>
        <v>0</v>
      </c>
      <c r="ED25" s="252">
        <f t="shared" si="15"/>
        <v>0</v>
      </c>
      <c r="EF25" s="232" t="s">
        <v>193</v>
      </c>
      <c r="EG25" s="233" t="s">
        <v>194</v>
      </c>
      <c r="EH25" s="234"/>
      <c r="EI25" s="235"/>
      <c r="EJ25" s="236"/>
      <c r="EK25" s="237"/>
      <c r="EL25" s="250">
        <f>IF(EXACT($A$25,$EF$25),1,0)</f>
        <v>1</v>
      </c>
      <c r="EM25" s="250">
        <f>IF(EXACT($B$25,$EG$25),1,0)</f>
        <v>1</v>
      </c>
      <c r="EN25" s="250">
        <f>IF(EXACT($C$25,$EH$25),1,0)</f>
        <v>1</v>
      </c>
      <c r="EO25" s="250">
        <f>IF(EXACT($D$25,$EI$25),1,0)</f>
        <v>1</v>
      </c>
      <c r="EP25" s="250">
        <f>IF($EI$25=0,0,1)</f>
        <v>0</v>
      </c>
      <c r="EQ25" s="250">
        <f>IF($EJ$25=0,0,1)</f>
        <v>0</v>
      </c>
      <c r="ER25" s="250">
        <f>$EL$25*$EM$25*$EN$25*$EO$25*$EP$25*$EQ$25</f>
        <v>0</v>
      </c>
      <c r="ES25" s="251">
        <f t="shared" si="16"/>
        <v>0</v>
      </c>
      <c r="ET25" s="252">
        <f t="shared" si="17"/>
        <v>0</v>
      </c>
      <c r="EV25" s="232" t="s">
        <v>193</v>
      </c>
      <c r="EW25" s="233" t="s">
        <v>194</v>
      </c>
      <c r="EX25" s="234"/>
      <c r="EY25" s="235"/>
      <c r="EZ25" s="236"/>
      <c r="FA25" s="237"/>
      <c r="FB25" s="250">
        <f>IF(EXACT($A$25,$EV$25),1,0)</f>
        <v>1</v>
      </c>
      <c r="FC25" s="250">
        <f>IF(EXACT($B$25,$EW$25),1,0)</f>
        <v>1</v>
      </c>
      <c r="FD25" s="250">
        <f>IF(EXACT($C$25,$EX$25),1,0)</f>
        <v>1</v>
      </c>
      <c r="FE25" s="250">
        <f>IF(EXACT($D$25,$EY$25),1,0)</f>
        <v>1</v>
      </c>
      <c r="FF25" s="250">
        <f>IF($EY$25=0,0,1)</f>
        <v>0</v>
      </c>
      <c r="FG25" s="250">
        <f>IF($EZ$25=0,0,1)</f>
        <v>0</v>
      </c>
      <c r="FH25" s="250">
        <f>$FB$25*$FC$25*$FD$25*$FE$25*$FF$25*$FG$25</f>
        <v>0</v>
      </c>
      <c r="FI25" s="251">
        <f t="shared" si="18"/>
        <v>0</v>
      </c>
      <c r="FJ25" s="252">
        <f t="shared" si="19"/>
        <v>0</v>
      </c>
      <c r="FL25" s="232" t="s">
        <v>193</v>
      </c>
      <c r="FM25" s="233" t="s">
        <v>194</v>
      </c>
      <c r="FN25" s="234"/>
      <c r="FO25" s="235"/>
      <c r="FP25" s="236"/>
      <c r="FQ25" s="275"/>
      <c r="FR25" s="250">
        <f>IF(EXACT($A$25,$FL$25),1,0)</f>
        <v>1</v>
      </c>
      <c r="FS25" s="250">
        <f>IF(EXACT($B$25,$FM$25),1,0)</f>
        <v>1</v>
      </c>
      <c r="FT25" s="250">
        <f>IF(EXACT($C$25,$FN$25),1,0)</f>
        <v>1</v>
      </c>
      <c r="FU25" s="250">
        <f>IF(EXACT($D$25,$FO$25),1,0)</f>
        <v>1</v>
      </c>
      <c r="FV25" s="250">
        <f>IF($FO$25=0,0,1)</f>
        <v>0</v>
      </c>
      <c r="FW25" s="250">
        <f>IF($FP$25=0,0,1)</f>
        <v>0</v>
      </c>
      <c r="FX25" s="250">
        <f>$FR$25*$FS$25*$FT$25*$FU$25*$FV$25*$FW$25</f>
        <v>0</v>
      </c>
      <c r="FY25" s="251">
        <f t="shared" si="20"/>
        <v>0</v>
      </c>
      <c r="FZ25" s="252">
        <f t="shared" si="21"/>
        <v>0</v>
      </c>
      <c r="GB25" s="232" t="s">
        <v>193</v>
      </c>
      <c r="GC25" s="233" t="s">
        <v>194</v>
      </c>
      <c r="GD25" s="234"/>
      <c r="GE25" s="235"/>
      <c r="GF25" s="236"/>
      <c r="GG25" s="237"/>
      <c r="GH25" s="250">
        <f>IF(EXACT($A$25,$GB$25),1,0)</f>
        <v>1</v>
      </c>
      <c r="GI25" s="250">
        <f>IF(EXACT($B$25,$GC$25),1,0)</f>
        <v>1</v>
      </c>
      <c r="GJ25" s="250">
        <f>IF(EXACT($C$25,$GD$25),1,0)</f>
        <v>1</v>
      </c>
      <c r="GK25" s="250">
        <f>IF(EXACT($D$25,$GE$25),1,0)</f>
        <v>1</v>
      </c>
      <c r="GL25" s="250">
        <f>IF($GE$25=0,0,1)</f>
        <v>0</v>
      </c>
      <c r="GM25" s="250">
        <f>IF($GF$25=0,0,1)</f>
        <v>0</v>
      </c>
      <c r="GN25" s="250">
        <f>$GH$25*$GI$25*$GJ$25*$GK$25*$GL$25*$GM$25</f>
        <v>0</v>
      </c>
      <c r="GO25" s="251">
        <f t="shared" si="22"/>
        <v>0</v>
      </c>
      <c r="GP25" s="252">
        <f t="shared" si="23"/>
        <v>0</v>
      </c>
      <c r="GR25" s="232" t="s">
        <v>193</v>
      </c>
      <c r="GS25" s="233" t="s">
        <v>194</v>
      </c>
      <c r="GT25" s="234"/>
      <c r="GU25" s="235"/>
      <c r="GV25" s="236"/>
      <c r="GW25" s="237"/>
      <c r="GX25" s="250">
        <f>IF(EXACT($A$25,$GR$25),1,0)</f>
        <v>1</v>
      </c>
      <c r="GY25" s="250">
        <f>IF(EXACT($B$25,$GS$25),1,0)</f>
        <v>1</v>
      </c>
      <c r="GZ25" s="250">
        <f>IF(EXACT($C$25,$GT$25),1,0)</f>
        <v>1</v>
      </c>
      <c r="HA25" s="250">
        <f>IF(EXACT($D$25,$GU$25),1,0)</f>
        <v>1</v>
      </c>
      <c r="HB25" s="250">
        <f>IF($GU$25=0,0,1)</f>
        <v>0</v>
      </c>
      <c r="HC25" s="250">
        <f>IF($GV$25=0,0,1)</f>
        <v>0</v>
      </c>
      <c r="HD25" s="250">
        <f>$GX$25*$GY$25*$GZ$25*$HA$25*$HB$25*$HC$25</f>
        <v>0</v>
      </c>
      <c r="HE25" s="251">
        <f t="shared" si="24"/>
        <v>0</v>
      </c>
      <c r="HF25" s="252">
        <f t="shared" si="25"/>
        <v>0</v>
      </c>
      <c r="HH25" s="226" t="s">
        <v>193</v>
      </c>
      <c r="HI25" s="227" t="s">
        <v>194</v>
      </c>
      <c r="HJ25" s="228"/>
      <c r="HK25" s="229"/>
      <c r="HL25" s="230"/>
      <c r="HM25" s="231"/>
      <c r="HN25" s="250">
        <f>IF(EXACT($A$25,$HH$25),1,0)</f>
        <v>1</v>
      </c>
      <c r="HO25" s="250">
        <f>IF(EXACT($B$25,$HI$25),1,0)</f>
        <v>1</v>
      </c>
      <c r="HP25" s="250">
        <f>IF(EXACT($C$25,$HJ$25),1,0)</f>
        <v>1</v>
      </c>
      <c r="HQ25" s="250">
        <f>IF(EXACT($D$25,$HK$25),1,0)</f>
        <v>1</v>
      </c>
      <c r="HR25" s="250">
        <f>IF($HK$25=0,0,1)</f>
        <v>0</v>
      </c>
      <c r="HS25" s="250">
        <f>IF($HL$25=0,0,1)</f>
        <v>0</v>
      </c>
      <c r="HT25" s="250">
        <f>$HN$25*$HO$25*$HP$25*$HQ$25*$HR$25*$HS$25</f>
        <v>0</v>
      </c>
      <c r="HU25" s="251">
        <f t="shared" si="26"/>
        <v>0</v>
      </c>
      <c r="HV25" s="252">
        <f t="shared" si="27"/>
        <v>0</v>
      </c>
      <c r="HX25" s="232" t="s">
        <v>193</v>
      </c>
      <c r="HY25" s="233" t="s">
        <v>194</v>
      </c>
      <c r="HZ25" s="234"/>
      <c r="IA25" s="235"/>
      <c r="IB25" s="236"/>
      <c r="IC25" s="237"/>
      <c r="ID25" s="250">
        <f>IF(EXACT($A$25,$HX$25),1,0)</f>
        <v>1</v>
      </c>
      <c r="IE25" s="250">
        <f>IF(EXACT($B$25,$HY$25),1,0)</f>
        <v>1</v>
      </c>
      <c r="IF25" s="250">
        <f>IF(EXACT($C$25,$HZ$25),1,0)</f>
        <v>1</v>
      </c>
      <c r="IG25" s="250">
        <f>IF(EXACT($D$25,$IA$25),1,0)</f>
        <v>1</v>
      </c>
      <c r="IH25" s="250">
        <f>IF($IA$25=0,0,1)</f>
        <v>0</v>
      </c>
      <c r="II25" s="250">
        <f>IF($IB$25=0,0,1)</f>
        <v>0</v>
      </c>
      <c r="IJ25" s="250">
        <f>$ID$25*$IE$25*$IF$25*$IG$25*$IH$25*$II$25</f>
        <v>0</v>
      </c>
      <c r="IK25" s="251">
        <f t="shared" si="28"/>
        <v>0</v>
      </c>
      <c r="IL25" s="252">
        <f t="shared" si="29"/>
        <v>0</v>
      </c>
    </row>
    <row r="26" spans="1:246" s="304" customFormat="1" ht="18" hidden="1" thickTop="1" thickBot="1">
      <c r="A26" s="298" t="s">
        <v>47</v>
      </c>
      <c r="B26" s="299" t="s">
        <v>195</v>
      </c>
      <c r="C26" s="300"/>
      <c r="D26" s="301"/>
      <c r="E26" s="302"/>
      <c r="F26" s="303"/>
      <c r="H26" s="298" t="s">
        <v>47</v>
      </c>
      <c r="I26" s="305" t="s">
        <v>195</v>
      </c>
      <c r="J26" s="300"/>
      <c r="K26" s="301"/>
      <c r="L26" s="302"/>
      <c r="M26" s="303"/>
      <c r="N26" s="274"/>
      <c r="O26" s="274"/>
      <c r="P26" s="274"/>
      <c r="Q26" s="274"/>
      <c r="R26" s="274"/>
      <c r="S26" s="274"/>
      <c r="T26" s="274"/>
      <c r="U26" s="251">
        <f t="shared" si="0"/>
        <v>0</v>
      </c>
      <c r="V26" s="252">
        <f t="shared" si="1"/>
        <v>0</v>
      </c>
      <c r="X26" s="298" t="s">
        <v>47</v>
      </c>
      <c r="Y26" s="299" t="s">
        <v>195</v>
      </c>
      <c r="Z26" s="300"/>
      <c r="AA26" s="301"/>
      <c r="AB26" s="302"/>
      <c r="AC26" s="303"/>
      <c r="AD26" s="274"/>
      <c r="AE26" s="274"/>
      <c r="AF26" s="274"/>
      <c r="AG26" s="274"/>
      <c r="AH26" s="274"/>
      <c r="AI26" s="274"/>
      <c r="AJ26" s="274"/>
      <c r="AK26" s="251">
        <f t="shared" si="2"/>
        <v>0</v>
      </c>
      <c r="AL26" s="252">
        <f t="shared" si="3"/>
        <v>0</v>
      </c>
      <c r="AN26" s="298" t="s">
        <v>47</v>
      </c>
      <c r="AO26" s="299" t="s">
        <v>195</v>
      </c>
      <c r="AP26" s="300"/>
      <c r="AQ26" s="301"/>
      <c r="AR26" s="302"/>
      <c r="AS26" s="303"/>
      <c r="AT26" s="274"/>
      <c r="AU26" s="274"/>
      <c r="AV26" s="274"/>
      <c r="AW26" s="274"/>
      <c r="AX26" s="274"/>
      <c r="AY26" s="274"/>
      <c r="AZ26" s="274"/>
      <c r="BA26" s="251">
        <f t="shared" si="4"/>
        <v>0</v>
      </c>
      <c r="BB26" s="252">
        <f t="shared" si="5"/>
        <v>0</v>
      </c>
      <c r="BD26" s="298" t="s">
        <v>47</v>
      </c>
      <c r="BE26" s="299" t="s">
        <v>195</v>
      </c>
      <c r="BF26" s="300"/>
      <c r="BG26" s="301"/>
      <c r="BH26" s="302"/>
      <c r="BI26" s="303"/>
      <c r="BJ26" s="250">
        <f>IF(EXACT($A$26,$BD$26),1,0)</f>
        <v>1</v>
      </c>
      <c r="BK26" s="250">
        <f>IF(EXACT($B$26,$BE$26),1,0)</f>
        <v>1</v>
      </c>
      <c r="BL26" s="250">
        <f>IF(EXACT($C$26,$BF$26),1,0)</f>
        <v>1</v>
      </c>
      <c r="BM26" s="250">
        <f>IF(EXACT($D$26,$BG$26),1,0)</f>
        <v>1</v>
      </c>
      <c r="BN26" s="250">
        <f>IF($BG$26=0,0,1)</f>
        <v>0</v>
      </c>
      <c r="BO26" s="250">
        <f>IF($BH$26=0,0,1)</f>
        <v>0</v>
      </c>
      <c r="BP26" s="250">
        <f>$BJ$26*$BK$26*$BL$26*$BM$26*$BN$26*$BO$26</f>
        <v>0</v>
      </c>
      <c r="BQ26" s="251">
        <f t="shared" si="6"/>
        <v>0</v>
      </c>
      <c r="BR26" s="252">
        <f t="shared" si="7"/>
        <v>0</v>
      </c>
      <c r="BT26" s="298" t="s">
        <v>47</v>
      </c>
      <c r="BU26" s="299" t="s">
        <v>195</v>
      </c>
      <c r="BV26" s="300"/>
      <c r="BW26" s="301"/>
      <c r="BX26" s="302"/>
      <c r="BY26" s="303"/>
      <c r="BZ26" s="250">
        <f>IF(EXACT($A$26,$BT$26),1,0)</f>
        <v>1</v>
      </c>
      <c r="CA26" s="250">
        <f>IF(EXACT($B$26,$BU$26),1,0)</f>
        <v>1</v>
      </c>
      <c r="CB26" s="250">
        <f>IF(EXACT($C$26,$BV$26),1,0)</f>
        <v>1</v>
      </c>
      <c r="CC26" s="250">
        <f>IF(EXACT($D$26,$BW$26),1,0)</f>
        <v>1</v>
      </c>
      <c r="CD26" s="250">
        <f>IF($BW$26=0,0,1)</f>
        <v>0</v>
      </c>
      <c r="CE26" s="250">
        <f>IF($BX$26=0,0,1)</f>
        <v>0</v>
      </c>
      <c r="CF26" s="250">
        <f>$BZ$26*$CA$26*$CB$26*$CC$26*$CD$26*$CE$26</f>
        <v>0</v>
      </c>
      <c r="CG26" s="251">
        <f t="shared" si="8"/>
        <v>0</v>
      </c>
      <c r="CH26" s="252">
        <f t="shared" si="9"/>
        <v>0</v>
      </c>
      <c r="CJ26" s="298" t="s">
        <v>47</v>
      </c>
      <c r="CK26" s="306" t="s">
        <v>195</v>
      </c>
      <c r="CL26" s="300"/>
      <c r="CM26" s="301"/>
      <c r="CN26" s="307"/>
      <c r="CO26" s="308"/>
      <c r="CP26" s="250">
        <f>IF(EXACT($A$26,$CJ$26),1,0)</f>
        <v>1</v>
      </c>
      <c r="CQ26" s="250">
        <f>IF(EXACT($B$26,$CK$26),1,0)</f>
        <v>1</v>
      </c>
      <c r="CR26" s="250">
        <f>IF(EXACT($C$26,$CL$26),1,0)</f>
        <v>1</v>
      </c>
      <c r="CS26" s="250">
        <f>IF(EXACT($D$26,$CM$26),1,0)</f>
        <v>1</v>
      </c>
      <c r="CT26" s="250">
        <f>IF($CM$26=0,0,1)</f>
        <v>0</v>
      </c>
      <c r="CU26" s="250">
        <f>IF($CN$26=0,0,1)</f>
        <v>0</v>
      </c>
      <c r="CV26" s="250">
        <f>$CP$26*$CQ$26*$CR$26*$CS$26*$CT$26*$CU$26</f>
        <v>0</v>
      </c>
      <c r="CW26" s="251">
        <f t="shared" si="10"/>
        <v>0</v>
      </c>
      <c r="CX26" s="252">
        <f t="shared" si="11"/>
        <v>0</v>
      </c>
      <c r="CZ26" s="298" t="s">
        <v>47</v>
      </c>
      <c r="DA26" s="299" t="s">
        <v>195</v>
      </c>
      <c r="DB26" s="300"/>
      <c r="DC26" s="301"/>
      <c r="DD26" s="302"/>
      <c r="DE26" s="303"/>
      <c r="DF26" s="250">
        <f>IF(EXACT($A$26,$CZ$26),1,0)</f>
        <v>1</v>
      </c>
      <c r="DG26" s="250">
        <f>IF(EXACT($B$26,$DA$26),1,0)</f>
        <v>1</v>
      </c>
      <c r="DH26" s="250">
        <f>IF(EXACT($C$26,$DB$26),1,0)</f>
        <v>1</v>
      </c>
      <c r="DI26" s="250">
        <f>IF(EXACT($D$26,$DC$26),1,0)</f>
        <v>1</v>
      </c>
      <c r="DJ26" s="250">
        <f>IF($DC$26=0,0,1)</f>
        <v>0</v>
      </c>
      <c r="DK26" s="250">
        <f>IF($DD$26=0,0,1)</f>
        <v>0</v>
      </c>
      <c r="DL26" s="250">
        <f>$DF$26*$DG$26*$DH$26*$DI$26*$DJ$26*$DK$26</f>
        <v>0</v>
      </c>
      <c r="DM26" s="251">
        <f t="shared" si="12"/>
        <v>0</v>
      </c>
      <c r="DN26" s="252">
        <f t="shared" si="13"/>
        <v>0</v>
      </c>
      <c r="DP26" s="298" t="s">
        <v>47</v>
      </c>
      <c r="DQ26" s="299" t="s">
        <v>195</v>
      </c>
      <c r="DR26" s="300"/>
      <c r="DS26" s="301"/>
      <c r="DT26" s="302"/>
      <c r="DU26" s="303"/>
      <c r="DV26" s="250">
        <f>IF(EXACT($A$26,$DP$26),1,0)</f>
        <v>1</v>
      </c>
      <c r="DW26" s="250">
        <f>IF(EXACT($B$26,$DQ$26),1,0)</f>
        <v>1</v>
      </c>
      <c r="DX26" s="250">
        <f>IF(EXACT($C$26,$DR$26),1,0)</f>
        <v>1</v>
      </c>
      <c r="DY26" s="250">
        <f>IF(EXACT($D$26,$DS$26),1,0)</f>
        <v>1</v>
      </c>
      <c r="DZ26" s="250">
        <f>IF($DS$26=0,0,1)</f>
        <v>0</v>
      </c>
      <c r="EA26" s="250">
        <f>IF($DT$26=0,0,1)</f>
        <v>0</v>
      </c>
      <c r="EB26" s="250">
        <f>$DV$26*$DW$26*$DX$26*$DY$26*$DZ$26*$EA$26</f>
        <v>0</v>
      </c>
      <c r="EC26" s="251">
        <f t="shared" si="14"/>
        <v>0</v>
      </c>
      <c r="ED26" s="252">
        <f t="shared" si="15"/>
        <v>0</v>
      </c>
      <c r="EF26" s="298" t="s">
        <v>47</v>
      </c>
      <c r="EG26" s="299" t="s">
        <v>195</v>
      </c>
      <c r="EH26" s="300"/>
      <c r="EI26" s="301"/>
      <c r="EJ26" s="302"/>
      <c r="EK26" s="303"/>
      <c r="EL26" s="250">
        <f>IF(EXACT($A$26,$EF$26),1,0)</f>
        <v>1</v>
      </c>
      <c r="EM26" s="250">
        <f>IF(EXACT($B$26,$EG$26),1,0)</f>
        <v>1</v>
      </c>
      <c r="EN26" s="250">
        <f>IF(EXACT($C$26,$EH$26),1,0)</f>
        <v>1</v>
      </c>
      <c r="EO26" s="250">
        <f>IF(EXACT($D$26,$EI$26),1,0)</f>
        <v>1</v>
      </c>
      <c r="EP26" s="250">
        <f>IF($EI$26=0,0,1)</f>
        <v>0</v>
      </c>
      <c r="EQ26" s="250">
        <f>IF($EJ$26=0,0,1)</f>
        <v>0</v>
      </c>
      <c r="ER26" s="250">
        <f>$EL$26*$EM$26*$EN$26*$EO$26*$EP$26*$EQ$26</f>
        <v>0</v>
      </c>
      <c r="ES26" s="251">
        <f t="shared" si="16"/>
        <v>0</v>
      </c>
      <c r="ET26" s="252">
        <f t="shared" si="17"/>
        <v>0</v>
      </c>
      <c r="EV26" s="298" t="s">
        <v>47</v>
      </c>
      <c r="EW26" s="299" t="s">
        <v>195</v>
      </c>
      <c r="EX26" s="300"/>
      <c r="EY26" s="301"/>
      <c r="EZ26" s="302"/>
      <c r="FA26" s="303"/>
      <c r="FB26" s="250">
        <f>IF(EXACT($A$26,$EV$26),1,0)</f>
        <v>1</v>
      </c>
      <c r="FC26" s="250">
        <f>IF(EXACT($B$26,$EW$26),1,0)</f>
        <v>1</v>
      </c>
      <c r="FD26" s="250">
        <f>IF(EXACT($C$26,$EX$26),1,0)</f>
        <v>1</v>
      </c>
      <c r="FE26" s="250">
        <f>IF(EXACT($D$26,$EY$26),1,0)</f>
        <v>1</v>
      </c>
      <c r="FF26" s="250">
        <f>IF($EY$26=0,0,1)</f>
        <v>0</v>
      </c>
      <c r="FG26" s="250">
        <f>IF($EZ$26=0,0,1)</f>
        <v>0</v>
      </c>
      <c r="FH26" s="250">
        <f>$FB$26*$FC$26*$FD$26*$FE$26*$FF$26*$FG$26</f>
        <v>0</v>
      </c>
      <c r="FI26" s="251">
        <f t="shared" si="18"/>
        <v>0</v>
      </c>
      <c r="FJ26" s="252">
        <f t="shared" si="19"/>
        <v>0</v>
      </c>
      <c r="FL26" s="298" t="s">
        <v>47</v>
      </c>
      <c r="FM26" s="299" t="s">
        <v>195</v>
      </c>
      <c r="FN26" s="300"/>
      <c r="FO26" s="301"/>
      <c r="FP26" s="302"/>
      <c r="FQ26" s="309"/>
      <c r="FR26" s="250">
        <f>IF(EXACT($A$26,$FL$26),1,0)</f>
        <v>1</v>
      </c>
      <c r="FS26" s="250">
        <f>IF(EXACT($B$26,$FM$26),1,0)</f>
        <v>1</v>
      </c>
      <c r="FT26" s="250">
        <f>IF(EXACT($C$26,$FN$26),1,0)</f>
        <v>1</v>
      </c>
      <c r="FU26" s="250">
        <f>IF(EXACT($D$26,$FO$26),1,0)</f>
        <v>1</v>
      </c>
      <c r="FV26" s="250">
        <f>IF($FO$26=0,0,1)</f>
        <v>0</v>
      </c>
      <c r="FW26" s="250">
        <f>IF($FP$26=0,0,1)</f>
        <v>0</v>
      </c>
      <c r="FX26" s="250">
        <f>$FR$26*$FS$26*$FT$26*$FU$26*$FV$26*$FW$26</f>
        <v>0</v>
      </c>
      <c r="FY26" s="251">
        <f t="shared" si="20"/>
        <v>0</v>
      </c>
      <c r="FZ26" s="252">
        <f t="shared" si="21"/>
        <v>0</v>
      </c>
      <c r="GB26" s="298" t="s">
        <v>47</v>
      </c>
      <c r="GC26" s="299" t="s">
        <v>195</v>
      </c>
      <c r="GD26" s="300"/>
      <c r="GE26" s="301"/>
      <c r="GF26" s="302"/>
      <c r="GG26" s="303"/>
      <c r="GH26" s="250">
        <f>IF(EXACT($A$26,$GB$26),1,0)</f>
        <v>1</v>
      </c>
      <c r="GI26" s="250">
        <f>IF(EXACT($B$26,$GC$26),1,0)</f>
        <v>1</v>
      </c>
      <c r="GJ26" s="250">
        <f>IF(EXACT($C$26,$GD$26),1,0)</f>
        <v>1</v>
      </c>
      <c r="GK26" s="250">
        <f>IF(EXACT($D$26,$GE$26),1,0)</f>
        <v>1</v>
      </c>
      <c r="GL26" s="250">
        <f>IF($GE$26=0,0,1)</f>
        <v>0</v>
      </c>
      <c r="GM26" s="250">
        <f>IF($GF$26=0,0,1)</f>
        <v>0</v>
      </c>
      <c r="GN26" s="250">
        <f>$GH$26*$GI$26*$GJ$26*$GK$26*$GL$26*$GM$26</f>
        <v>0</v>
      </c>
      <c r="GO26" s="251">
        <f t="shared" si="22"/>
        <v>0</v>
      </c>
      <c r="GP26" s="252">
        <f t="shared" si="23"/>
        <v>0</v>
      </c>
      <c r="GR26" s="298" t="s">
        <v>47</v>
      </c>
      <c r="GS26" s="299" t="s">
        <v>195</v>
      </c>
      <c r="GT26" s="300"/>
      <c r="GU26" s="301"/>
      <c r="GV26" s="302"/>
      <c r="GW26" s="303"/>
      <c r="GX26" s="250">
        <f>IF(EXACT($A$26,$GR$26),1,0)</f>
        <v>1</v>
      </c>
      <c r="GY26" s="250">
        <f>IF(EXACT($B$26,$GS$26),1,0)</f>
        <v>1</v>
      </c>
      <c r="GZ26" s="250">
        <f>IF(EXACT($C$26,$GT$26),1,0)</f>
        <v>1</v>
      </c>
      <c r="HA26" s="250">
        <f>IF(EXACT($D$26,$GU$26),1,0)</f>
        <v>1</v>
      </c>
      <c r="HB26" s="250">
        <f>IF($GU$26=0,0,1)</f>
        <v>0</v>
      </c>
      <c r="HC26" s="250">
        <f>IF($GV$26=0,0,1)</f>
        <v>0</v>
      </c>
      <c r="HD26" s="250">
        <f>$GX$26*$GY$26*$GZ$26*$HA$26*$HB$26*$HC$26</f>
        <v>0</v>
      </c>
      <c r="HE26" s="251">
        <f t="shared" si="24"/>
        <v>0</v>
      </c>
      <c r="HF26" s="252">
        <f t="shared" si="25"/>
        <v>0</v>
      </c>
      <c r="HH26" s="310" t="s">
        <v>47</v>
      </c>
      <c r="HI26" s="227" t="s">
        <v>195</v>
      </c>
      <c r="HJ26" s="228"/>
      <c r="HK26" s="229"/>
      <c r="HL26" s="230"/>
      <c r="HM26" s="231"/>
      <c r="HN26" s="250">
        <f>IF(EXACT($A$26,$HH$26),1,0)</f>
        <v>1</v>
      </c>
      <c r="HO26" s="250">
        <f>IF(EXACT($B$26,$HI$26),1,0)</f>
        <v>1</v>
      </c>
      <c r="HP26" s="250">
        <f>IF(EXACT($C$26,$HJ$26),1,0)</f>
        <v>1</v>
      </c>
      <c r="HQ26" s="250">
        <f>IF(EXACT($D$26,$HK$26),1,0)</f>
        <v>1</v>
      </c>
      <c r="HR26" s="250">
        <f>IF($HK$26=0,0,1)</f>
        <v>0</v>
      </c>
      <c r="HS26" s="250">
        <f>IF($HL$26=0,0,1)</f>
        <v>0</v>
      </c>
      <c r="HT26" s="250">
        <f>$HN$26*$HO$26*$HP$26*$HQ$26*$HR$26*$HS$26</f>
        <v>0</v>
      </c>
      <c r="HU26" s="251">
        <f t="shared" si="26"/>
        <v>0</v>
      </c>
      <c r="HV26" s="252">
        <f t="shared" si="27"/>
        <v>0</v>
      </c>
      <c r="HX26" s="298" t="s">
        <v>47</v>
      </c>
      <c r="HY26" s="299" t="s">
        <v>195</v>
      </c>
      <c r="HZ26" s="300"/>
      <c r="IA26" s="301"/>
      <c r="IB26" s="302"/>
      <c r="IC26" s="303"/>
      <c r="ID26" s="250">
        <f>IF(EXACT($A$26,$HX$26),1,0)</f>
        <v>1</v>
      </c>
      <c r="IE26" s="250">
        <f>IF(EXACT($B$26,$HY$26),1,0)</f>
        <v>1</v>
      </c>
      <c r="IF26" s="250">
        <f>IF(EXACT($C$26,$HZ$26),1,0)</f>
        <v>1</v>
      </c>
      <c r="IG26" s="250">
        <f>IF(EXACT($D$26,$IA$26),1,0)</f>
        <v>1</v>
      </c>
      <c r="IH26" s="250">
        <f>IF($IA$26=0,0,1)</f>
        <v>0</v>
      </c>
      <c r="II26" s="250">
        <f>IF($IB$26=0,0,1)</f>
        <v>0</v>
      </c>
      <c r="IJ26" s="250">
        <f>$ID$26*$IE$26*$IF$26*$IG$26*$IH$26*$II$26</f>
        <v>0</v>
      </c>
      <c r="IK26" s="251">
        <f t="shared" si="28"/>
        <v>0</v>
      </c>
      <c r="IL26" s="252">
        <f t="shared" si="29"/>
        <v>0</v>
      </c>
    </row>
    <row r="27" spans="1:246" s="238" customFormat="1" ht="75.75" thickTop="1">
      <c r="A27" s="243" t="s">
        <v>196</v>
      </c>
      <c r="B27" s="244" t="s">
        <v>197</v>
      </c>
      <c r="C27" s="245" t="s">
        <v>168</v>
      </c>
      <c r="D27" s="276">
        <v>20</v>
      </c>
      <c r="E27" s="247">
        <v>0</v>
      </c>
      <c r="F27" s="248">
        <f>ROUND(D27*E27,0)</f>
        <v>0</v>
      </c>
      <c r="H27" s="243" t="s">
        <v>196</v>
      </c>
      <c r="I27" s="249" t="s">
        <v>197</v>
      </c>
      <c r="J27" s="245" t="s">
        <v>168</v>
      </c>
      <c r="K27" s="276">
        <v>20</v>
      </c>
      <c r="L27" s="247">
        <v>21000</v>
      </c>
      <c r="M27" s="248">
        <f>ROUND(K27*L27,0)</f>
        <v>420000</v>
      </c>
      <c r="N27" s="250">
        <f>IF(EXACT($A$27,$H$27),1,0)</f>
        <v>1</v>
      </c>
      <c r="O27" s="250">
        <f>IF(EXACT($B$27,$I$27),1,0)</f>
        <v>1</v>
      </c>
      <c r="P27" s="250">
        <f>IF(EXACT($C$27,$J$27),1,0)</f>
        <v>1</v>
      </c>
      <c r="Q27" s="250">
        <f>IF(EXACT($D$27,$K$27),1,0)</f>
        <v>1</v>
      </c>
      <c r="R27" s="250">
        <f>IF($K$27=0,0,1)</f>
        <v>1</v>
      </c>
      <c r="S27" s="250">
        <f>IF($L$27=0,0,1)</f>
        <v>1</v>
      </c>
      <c r="T27" s="261">
        <f>$N$27*$O$27*$P$27*$Q$27*$R$27*$S$27</f>
        <v>1</v>
      </c>
      <c r="U27" s="251">
        <f t="shared" si="0"/>
        <v>420000</v>
      </c>
      <c r="V27" s="252">
        <f t="shared" si="1"/>
        <v>0</v>
      </c>
      <c r="X27" s="243" t="s">
        <v>196</v>
      </c>
      <c r="Y27" s="244" t="s">
        <v>197</v>
      </c>
      <c r="Z27" s="245" t="s">
        <v>168</v>
      </c>
      <c r="AA27" s="276">
        <v>20</v>
      </c>
      <c r="AB27" s="247">
        <v>8872</v>
      </c>
      <c r="AC27" s="248">
        <f>ROUND(AA27*AB27,0)</f>
        <v>177440</v>
      </c>
      <c r="AD27" s="250">
        <f>IF(EXACT($A$27,$X$27),1,0)</f>
        <v>1</v>
      </c>
      <c r="AE27" s="250">
        <f>IF(EXACT($B$27,$Y$27),1,0)</f>
        <v>1</v>
      </c>
      <c r="AF27" s="250">
        <f>IF(EXACT($C$27,$Z$27),1,0)</f>
        <v>1</v>
      </c>
      <c r="AG27" s="250">
        <f>IF(EXACT($D$27,$AA$27),1,0)</f>
        <v>1</v>
      </c>
      <c r="AH27" s="250">
        <f>IF($AA$27=0,0,1)</f>
        <v>1</v>
      </c>
      <c r="AI27" s="250">
        <f>IF($AB$27=0,0,1)</f>
        <v>1</v>
      </c>
      <c r="AJ27" s="250">
        <f>$AD$27*$AE$27*$AF$27*$AG$27*$AH$27*$AI$27</f>
        <v>1</v>
      </c>
      <c r="AK27" s="251">
        <f t="shared" si="2"/>
        <v>177440</v>
      </c>
      <c r="AL27" s="252">
        <f t="shared" si="3"/>
        <v>0</v>
      </c>
      <c r="AN27" s="243" t="s">
        <v>196</v>
      </c>
      <c r="AO27" s="244" t="s">
        <v>197</v>
      </c>
      <c r="AP27" s="245" t="s">
        <v>168</v>
      </c>
      <c r="AQ27" s="276">
        <v>20</v>
      </c>
      <c r="AR27" s="247">
        <v>12000</v>
      </c>
      <c r="AS27" s="248">
        <f>ROUND(AQ27*AR27,0)</f>
        <v>240000</v>
      </c>
      <c r="AT27" s="250">
        <f>IF(EXACT($A$27,$AN$27),1,0)</f>
        <v>1</v>
      </c>
      <c r="AU27" s="250">
        <f>IF(EXACT($B$27,$AO$27),1,0)</f>
        <v>1</v>
      </c>
      <c r="AV27" s="250">
        <f>IF(EXACT($C$27,$AP$27),1,0)</f>
        <v>1</v>
      </c>
      <c r="AW27" s="250">
        <f>IF(EXACT($D$27,$AQ$27),1,0)</f>
        <v>1</v>
      </c>
      <c r="AX27" s="250">
        <f>IF($AQ$27=0,0,1)</f>
        <v>1</v>
      </c>
      <c r="AY27" s="250">
        <f>IF($AR$27=0,0,1)</f>
        <v>1</v>
      </c>
      <c r="AZ27" s="250">
        <f>$AT$27*$AU$27*$AV$27*$AW$27*$AX$27*$AY$27</f>
        <v>1</v>
      </c>
      <c r="BA27" s="251">
        <f t="shared" si="4"/>
        <v>240000</v>
      </c>
      <c r="BB27" s="252">
        <f t="shared" si="5"/>
        <v>0</v>
      </c>
      <c r="BD27" s="243" t="s">
        <v>196</v>
      </c>
      <c r="BE27" s="244" t="s">
        <v>197</v>
      </c>
      <c r="BF27" s="245" t="s">
        <v>168</v>
      </c>
      <c r="BG27" s="276">
        <v>20</v>
      </c>
      <c r="BH27" s="247">
        <v>12000</v>
      </c>
      <c r="BI27" s="248">
        <f>ROUND(BG27*BH27,0)</f>
        <v>240000</v>
      </c>
      <c r="BJ27" s="250">
        <f>IF(EXACT($A$27,$BD$27),1,0)</f>
        <v>1</v>
      </c>
      <c r="BK27" s="250">
        <f>IF(EXACT($B$27,$BE$27),1,0)</f>
        <v>1</v>
      </c>
      <c r="BL27" s="250">
        <f>IF(EXACT($C$27,$BF$27),1,0)</f>
        <v>1</v>
      </c>
      <c r="BM27" s="250">
        <f>IF(EXACT($D$27,$BG$27),1,0)</f>
        <v>1</v>
      </c>
      <c r="BN27" s="250">
        <f>IF($BG$27=0,0,1)</f>
        <v>1</v>
      </c>
      <c r="BO27" s="250">
        <f>IF($BH$27=0,0,1)</f>
        <v>1</v>
      </c>
      <c r="BP27" s="250">
        <f>$BJ$27*$BK$27*$BL$27*$BM$27*$BN$27*$BO$27</f>
        <v>1</v>
      </c>
      <c r="BQ27" s="251">
        <f t="shared" si="6"/>
        <v>240000</v>
      </c>
      <c r="BR27" s="252">
        <f t="shared" si="7"/>
        <v>0</v>
      </c>
      <c r="BT27" s="243" t="s">
        <v>196</v>
      </c>
      <c r="BU27" s="244" t="s">
        <v>197</v>
      </c>
      <c r="BV27" s="245" t="s">
        <v>168</v>
      </c>
      <c r="BW27" s="276">
        <v>20</v>
      </c>
      <c r="BX27" s="247">
        <v>14900</v>
      </c>
      <c r="BY27" s="248">
        <f>ROUND(BW27*BX27,0)</f>
        <v>298000</v>
      </c>
      <c r="BZ27" s="250">
        <f>IF(EXACT($A$27,$BT$27),1,0)</f>
        <v>1</v>
      </c>
      <c r="CA27" s="250">
        <f>IF(EXACT($B$27,$BU$27),1,0)</f>
        <v>1</v>
      </c>
      <c r="CB27" s="250">
        <f>IF(EXACT($C$27,$BV$27),1,0)</f>
        <v>1</v>
      </c>
      <c r="CC27" s="250">
        <f>IF(EXACT($D$27,$BW$27),1,0)</f>
        <v>1</v>
      </c>
      <c r="CD27" s="250">
        <f>IF($BW$27=0,0,1)</f>
        <v>1</v>
      </c>
      <c r="CE27" s="250">
        <f>IF($BX$27=0,0,1)</f>
        <v>1</v>
      </c>
      <c r="CF27" s="250">
        <f>$BZ$27*$CA$27*$CB$27*$CC$27*$CD$27*$CE$27</f>
        <v>1</v>
      </c>
      <c r="CG27" s="251">
        <f t="shared" si="8"/>
        <v>298000</v>
      </c>
      <c r="CH27" s="252">
        <f t="shared" si="9"/>
        <v>0</v>
      </c>
      <c r="CJ27" s="243" t="s">
        <v>196</v>
      </c>
      <c r="CK27" s="254" t="s">
        <v>197</v>
      </c>
      <c r="CL27" s="245" t="s">
        <v>168</v>
      </c>
      <c r="CM27" s="276">
        <v>20</v>
      </c>
      <c r="CN27" s="255">
        <v>17640</v>
      </c>
      <c r="CO27" s="256">
        <f>ROUND(CM27*CN27,0)</f>
        <v>352800</v>
      </c>
      <c r="CP27" s="250">
        <f>IF(EXACT($A$27,$CJ$27),1,0)</f>
        <v>1</v>
      </c>
      <c r="CQ27" s="250">
        <f>IF(EXACT($B$27,$CK$27),1,0)</f>
        <v>1</v>
      </c>
      <c r="CR27" s="250">
        <f>IF(EXACT($C$27,$CL$27),1,0)</f>
        <v>1</v>
      </c>
      <c r="CS27" s="250">
        <f>IF(EXACT($D$27,$CM$27),1,0)</f>
        <v>1</v>
      </c>
      <c r="CT27" s="250">
        <f>IF($CM$27=0,0,1)</f>
        <v>1</v>
      </c>
      <c r="CU27" s="250">
        <f>IF($CN$27=0,0,1)</f>
        <v>1</v>
      </c>
      <c r="CV27" s="250">
        <f>$CP$27*$CQ$27*$CR$27*$CS$27*$CT$27*$CU$27</f>
        <v>1</v>
      </c>
      <c r="CW27" s="251">
        <f t="shared" si="10"/>
        <v>352800</v>
      </c>
      <c r="CX27" s="252">
        <f t="shared" si="11"/>
        <v>0</v>
      </c>
      <c r="CZ27" s="243" t="s">
        <v>196</v>
      </c>
      <c r="DA27" s="244" t="s">
        <v>197</v>
      </c>
      <c r="DB27" s="245" t="s">
        <v>168</v>
      </c>
      <c r="DC27" s="276">
        <v>20</v>
      </c>
      <c r="DD27" s="247">
        <v>14300</v>
      </c>
      <c r="DE27" s="248">
        <f>ROUND(DC27*DD27,0)</f>
        <v>286000</v>
      </c>
      <c r="DF27" s="250">
        <f>IF(EXACT($A$27,$CZ$27),1,0)</f>
        <v>1</v>
      </c>
      <c r="DG27" s="250">
        <f>IF(EXACT($B$27,$DA$27),1,0)</f>
        <v>1</v>
      </c>
      <c r="DH27" s="250">
        <f>IF(EXACT($C$27,$DB$27),1,0)</f>
        <v>1</v>
      </c>
      <c r="DI27" s="250">
        <f>IF(EXACT($D$27,$DC$27),1,0)</f>
        <v>1</v>
      </c>
      <c r="DJ27" s="250">
        <f>IF($DC$27=0,0,1)</f>
        <v>1</v>
      </c>
      <c r="DK27" s="250">
        <f>IF($DD$27=0,0,1)</f>
        <v>1</v>
      </c>
      <c r="DL27" s="250">
        <f>$DF$27*$DG$27*$DH$27*$DI$27*$DJ$27*$DK$27</f>
        <v>1</v>
      </c>
      <c r="DM27" s="251">
        <f t="shared" si="12"/>
        <v>286000</v>
      </c>
      <c r="DN27" s="252">
        <f t="shared" si="13"/>
        <v>0</v>
      </c>
      <c r="DP27" s="243" t="s">
        <v>196</v>
      </c>
      <c r="DQ27" s="244" t="s">
        <v>197</v>
      </c>
      <c r="DR27" s="245" t="s">
        <v>168</v>
      </c>
      <c r="DS27" s="276">
        <v>20</v>
      </c>
      <c r="DT27" s="247">
        <v>15000</v>
      </c>
      <c r="DU27" s="248">
        <f>ROUND(DS27*DT27,0)</f>
        <v>300000</v>
      </c>
      <c r="DV27" s="250">
        <f>IF(EXACT($A$27,$DP$27),1,0)</f>
        <v>1</v>
      </c>
      <c r="DW27" s="250">
        <f>IF(EXACT($B$27,$DQ$27),1,0)</f>
        <v>1</v>
      </c>
      <c r="DX27" s="250">
        <f>IF(EXACT($C$27,$DR$27),1,0)</f>
        <v>1</v>
      </c>
      <c r="DY27" s="250">
        <f>IF(EXACT($D$27,$DS$27),1,0)</f>
        <v>1</v>
      </c>
      <c r="DZ27" s="250">
        <f>IF($DS$27=0,0,1)</f>
        <v>1</v>
      </c>
      <c r="EA27" s="250">
        <f>IF($DT$27=0,0,1)</f>
        <v>1</v>
      </c>
      <c r="EB27" s="250">
        <f>$DV$27*$DW$27*$DX$27*$DY$27*$DZ$27*$EA$27</f>
        <v>1</v>
      </c>
      <c r="EC27" s="251">
        <f t="shared" si="14"/>
        <v>300000</v>
      </c>
      <c r="ED27" s="252">
        <f t="shared" si="15"/>
        <v>0</v>
      </c>
      <c r="EF27" s="243" t="s">
        <v>196</v>
      </c>
      <c r="EG27" s="244" t="s">
        <v>197</v>
      </c>
      <c r="EH27" s="245" t="s">
        <v>168</v>
      </c>
      <c r="EI27" s="276">
        <v>20</v>
      </c>
      <c r="EJ27" s="247">
        <v>14000</v>
      </c>
      <c r="EK27" s="248">
        <f>ROUND(EI27*EJ27,0)</f>
        <v>280000</v>
      </c>
      <c r="EL27" s="250">
        <f>IF(EXACT($A$27,$EF$27),1,0)</f>
        <v>1</v>
      </c>
      <c r="EM27" s="250">
        <f>IF(EXACT($B$27,$EG$27),1,0)</f>
        <v>1</v>
      </c>
      <c r="EN27" s="250">
        <f>IF(EXACT($C$27,$EH$27),1,0)</f>
        <v>1</v>
      </c>
      <c r="EO27" s="250">
        <f>IF(EXACT($D$27,$EI$27),1,0)</f>
        <v>1</v>
      </c>
      <c r="EP27" s="250">
        <f>IF($EI$27=0,0,1)</f>
        <v>1</v>
      </c>
      <c r="EQ27" s="250">
        <f>IF($EJ$27=0,0,1)</f>
        <v>1</v>
      </c>
      <c r="ER27" s="250">
        <f>$EL$27*$EM$27*$EN$27*$EO$27*$EP$27*$EQ$27</f>
        <v>1</v>
      </c>
      <c r="ES27" s="251">
        <f t="shared" si="16"/>
        <v>280000</v>
      </c>
      <c r="ET27" s="252">
        <f t="shared" si="17"/>
        <v>0</v>
      </c>
      <c r="EV27" s="243" t="s">
        <v>196</v>
      </c>
      <c r="EW27" s="244" t="s">
        <v>197</v>
      </c>
      <c r="EX27" s="245" t="s">
        <v>168</v>
      </c>
      <c r="EY27" s="276">
        <v>20</v>
      </c>
      <c r="EZ27" s="247">
        <v>15000</v>
      </c>
      <c r="FA27" s="248">
        <f>ROUND(EY27*EZ27,0)</f>
        <v>300000</v>
      </c>
      <c r="FB27" s="250">
        <f>IF(EXACT($A$27,$EV$27),1,0)</f>
        <v>1</v>
      </c>
      <c r="FC27" s="250">
        <f>IF(EXACT($B$27,$EW$27),1,0)</f>
        <v>1</v>
      </c>
      <c r="FD27" s="250">
        <f>IF(EXACT($C$27,$EX$27),1,0)</f>
        <v>1</v>
      </c>
      <c r="FE27" s="250">
        <f>IF(EXACT($D$27,$EY$27),1,0)</f>
        <v>1</v>
      </c>
      <c r="FF27" s="250">
        <f>IF($EY$27=0,0,1)</f>
        <v>1</v>
      </c>
      <c r="FG27" s="250">
        <f>IF($EZ$27=0,0,1)</f>
        <v>1</v>
      </c>
      <c r="FH27" s="250">
        <f>$FB$27*$FC$27*$FD$27*$FE$27*$FF$27*$FG$27</f>
        <v>1</v>
      </c>
      <c r="FI27" s="251">
        <f t="shared" si="18"/>
        <v>300000</v>
      </c>
      <c r="FJ27" s="252">
        <f t="shared" si="19"/>
        <v>0</v>
      </c>
      <c r="FL27" s="243" t="s">
        <v>196</v>
      </c>
      <c r="FM27" s="244" t="s">
        <v>197</v>
      </c>
      <c r="FN27" s="245" t="s">
        <v>168</v>
      </c>
      <c r="FO27" s="276">
        <v>20</v>
      </c>
      <c r="FP27" s="247">
        <v>10850</v>
      </c>
      <c r="FQ27" s="248">
        <f>ROUND(FO27*FP27,0)</f>
        <v>217000</v>
      </c>
      <c r="FR27" s="250">
        <f>IF(EXACT($A$27,$FL$27),1,0)</f>
        <v>1</v>
      </c>
      <c r="FS27" s="250">
        <f>IF(EXACT($B$27,$FM$27),1,0)</f>
        <v>1</v>
      </c>
      <c r="FT27" s="250">
        <f>IF(EXACT($C$27,$FN$27),1,0)</f>
        <v>1</v>
      </c>
      <c r="FU27" s="250">
        <f>IF(EXACT($D$27,$FO$27),1,0)</f>
        <v>1</v>
      </c>
      <c r="FV27" s="250">
        <f>IF($FO$27=0,0,1)</f>
        <v>1</v>
      </c>
      <c r="FW27" s="250">
        <f>IF($FP$27=0,0,1)</f>
        <v>1</v>
      </c>
      <c r="FX27" s="250">
        <f>$FR$27*$FS$27*$FT$27*$FU$27*$FV$27*$FW$27</f>
        <v>1</v>
      </c>
      <c r="FY27" s="251">
        <f t="shared" si="20"/>
        <v>217000</v>
      </c>
      <c r="FZ27" s="252">
        <f t="shared" si="21"/>
        <v>0</v>
      </c>
      <c r="GB27" s="243" t="s">
        <v>196</v>
      </c>
      <c r="GC27" s="244" t="s">
        <v>197</v>
      </c>
      <c r="GD27" s="245" t="s">
        <v>168</v>
      </c>
      <c r="GE27" s="276">
        <v>20</v>
      </c>
      <c r="GF27" s="247">
        <v>25000</v>
      </c>
      <c r="GG27" s="248">
        <f>ROUND(GE27*GF27,0)</f>
        <v>500000</v>
      </c>
      <c r="GH27" s="250">
        <f>IF(EXACT($A$27,$GB$27),1,0)</f>
        <v>1</v>
      </c>
      <c r="GI27" s="250">
        <f>IF(EXACT($B$27,$GC$27),1,0)</f>
        <v>1</v>
      </c>
      <c r="GJ27" s="250">
        <f>IF(EXACT($C$27,$GD$27),1,0)</f>
        <v>1</v>
      </c>
      <c r="GK27" s="250">
        <f>IF(EXACT($D$27,$GE$27),1,0)</f>
        <v>1</v>
      </c>
      <c r="GL27" s="250">
        <f>IF($GE$27=0,0,1)</f>
        <v>1</v>
      </c>
      <c r="GM27" s="250">
        <f>IF($GF$27=0,0,1)</f>
        <v>1</v>
      </c>
      <c r="GN27" s="250">
        <f>$GH$27*$GI$27*$GJ$27*$GK$27*$GL$27*$GM$27</f>
        <v>1</v>
      </c>
      <c r="GO27" s="251">
        <f t="shared" si="22"/>
        <v>500000</v>
      </c>
      <c r="GP27" s="252">
        <f t="shared" si="23"/>
        <v>0</v>
      </c>
      <c r="GR27" s="243" t="s">
        <v>196</v>
      </c>
      <c r="GS27" s="244" t="s">
        <v>197</v>
      </c>
      <c r="GT27" s="245" t="s">
        <v>168</v>
      </c>
      <c r="GU27" s="276">
        <v>20</v>
      </c>
      <c r="GV27" s="247">
        <v>15400</v>
      </c>
      <c r="GW27" s="248">
        <f>ROUND(GU27*GV27,0)</f>
        <v>308000</v>
      </c>
      <c r="GX27" s="250">
        <f>IF(EXACT($A$27,$GR$27),1,0)</f>
        <v>1</v>
      </c>
      <c r="GY27" s="250">
        <f>IF(EXACT($B$27,$GS$27),1,0)</f>
        <v>1</v>
      </c>
      <c r="GZ27" s="250">
        <f>IF(EXACT($C$27,$GT$27),1,0)</f>
        <v>1</v>
      </c>
      <c r="HA27" s="250">
        <f>IF(EXACT($D$27,$GU$27),1,0)</f>
        <v>1</v>
      </c>
      <c r="HB27" s="250">
        <f>IF($GU$27=0,0,1)</f>
        <v>1</v>
      </c>
      <c r="HC27" s="250">
        <f>IF($GV$27=0,0,1)</f>
        <v>1</v>
      </c>
      <c r="HD27" s="250">
        <f>$GX$27*$GY$27*$GZ$27*$HA$27*$HB$27*$HC$27</f>
        <v>1</v>
      </c>
      <c r="HE27" s="251">
        <f t="shared" si="24"/>
        <v>308000</v>
      </c>
      <c r="HF27" s="252">
        <f t="shared" si="25"/>
        <v>0</v>
      </c>
      <c r="HH27" s="257" t="s">
        <v>196</v>
      </c>
      <c r="HI27" s="258" t="s">
        <v>197</v>
      </c>
      <c r="HJ27" s="245" t="s">
        <v>168</v>
      </c>
      <c r="HK27" s="246">
        <v>20</v>
      </c>
      <c r="HL27" s="259">
        <v>12000</v>
      </c>
      <c r="HM27" s="248">
        <f>ROUND(HK27*HL27,0)</f>
        <v>240000</v>
      </c>
      <c r="HN27" s="250">
        <f>IF(EXACT($A$27,$HH$27),1,0)</f>
        <v>1</v>
      </c>
      <c r="HO27" s="250">
        <f>IF(EXACT($B$27,$HI$27),1,0)</f>
        <v>1</v>
      </c>
      <c r="HP27" s="250">
        <f>IF(EXACT($C$27,$HJ$27),1,0)</f>
        <v>1</v>
      </c>
      <c r="HQ27" s="250">
        <f>IF(EXACT($D$27,$HK$27),1,0)</f>
        <v>1</v>
      </c>
      <c r="HR27" s="250">
        <f>IF($HK$27=0,0,1)</f>
        <v>1</v>
      </c>
      <c r="HS27" s="250">
        <f>IF($HL$27=0,0,1)</f>
        <v>1</v>
      </c>
      <c r="HT27" s="250">
        <f>$HN$27*$HO$27*$HP$27*$HQ$27*$HR$27*$HS$27</f>
        <v>1</v>
      </c>
      <c r="HU27" s="251">
        <f t="shared" si="26"/>
        <v>240000</v>
      </c>
      <c r="HV27" s="252">
        <f t="shared" si="27"/>
        <v>0</v>
      </c>
      <c r="HX27" s="243" t="s">
        <v>196</v>
      </c>
      <c r="HY27" s="244" t="s">
        <v>197</v>
      </c>
      <c r="HZ27" s="245" t="s">
        <v>168</v>
      </c>
      <c r="IA27" s="276">
        <v>20</v>
      </c>
      <c r="IB27" s="247">
        <v>15000</v>
      </c>
      <c r="IC27" s="248">
        <f>ROUND(IA27*IB27,0)</f>
        <v>300000</v>
      </c>
      <c r="ID27" s="250">
        <f>IF(EXACT($A$27,$HX$27),1,0)</f>
        <v>1</v>
      </c>
      <c r="IE27" s="250">
        <f>IF(EXACT($B$27,$HY$27),1,0)</f>
        <v>1</v>
      </c>
      <c r="IF27" s="250">
        <f>IF(EXACT($C$27,$HZ$27),1,0)</f>
        <v>1</v>
      </c>
      <c r="IG27" s="250">
        <f>IF(EXACT($D$27,$IA$27),1,0)</f>
        <v>1</v>
      </c>
      <c r="IH27" s="250">
        <f>IF($IA$27=0,0,1)</f>
        <v>1</v>
      </c>
      <c r="II27" s="250">
        <f>IF($IB$27=0,0,1)</f>
        <v>1</v>
      </c>
      <c r="IJ27" s="250">
        <f>$ID$27*$IE$27*$IF$27*$IG$27*$IH$27*$II$27</f>
        <v>1</v>
      </c>
      <c r="IK27" s="251">
        <f t="shared" si="28"/>
        <v>300000</v>
      </c>
      <c r="IL27" s="252">
        <f t="shared" si="29"/>
        <v>0</v>
      </c>
    </row>
    <row r="28" spans="1:246" s="304" customFormat="1" ht="18" hidden="1" thickTop="1" thickBot="1">
      <c r="A28" s="298" t="s">
        <v>198</v>
      </c>
      <c r="B28" s="299" t="s">
        <v>199</v>
      </c>
      <c r="C28" s="300"/>
      <c r="D28" s="301"/>
      <c r="E28" s="302"/>
      <c r="F28" s="303"/>
      <c r="H28" s="298" t="s">
        <v>198</v>
      </c>
      <c r="I28" s="305" t="s">
        <v>199</v>
      </c>
      <c r="J28" s="300"/>
      <c r="K28" s="301"/>
      <c r="L28" s="302"/>
      <c r="M28" s="303"/>
      <c r="N28" s="274"/>
      <c r="O28" s="274"/>
      <c r="P28" s="274"/>
      <c r="Q28" s="274"/>
      <c r="R28" s="274"/>
      <c r="S28" s="274"/>
      <c r="T28" s="274"/>
      <c r="U28" s="251">
        <f t="shared" si="0"/>
        <v>0</v>
      </c>
      <c r="V28" s="252">
        <f t="shared" si="1"/>
        <v>0</v>
      </c>
      <c r="X28" s="298" t="s">
        <v>198</v>
      </c>
      <c r="Y28" s="299" t="s">
        <v>199</v>
      </c>
      <c r="Z28" s="300"/>
      <c r="AA28" s="301"/>
      <c r="AB28" s="302"/>
      <c r="AC28" s="303"/>
      <c r="AD28" s="274"/>
      <c r="AE28" s="274"/>
      <c r="AF28" s="274"/>
      <c r="AG28" s="274"/>
      <c r="AH28" s="274"/>
      <c r="AI28" s="274"/>
      <c r="AJ28" s="274"/>
      <c r="AK28" s="251">
        <f t="shared" si="2"/>
        <v>0</v>
      </c>
      <c r="AL28" s="252">
        <f t="shared" si="3"/>
        <v>0</v>
      </c>
      <c r="AN28" s="298" t="s">
        <v>198</v>
      </c>
      <c r="AO28" s="299" t="s">
        <v>199</v>
      </c>
      <c r="AP28" s="300"/>
      <c r="AQ28" s="301"/>
      <c r="AR28" s="302"/>
      <c r="AS28" s="303"/>
      <c r="AT28" s="274"/>
      <c r="AU28" s="274"/>
      <c r="AV28" s="274"/>
      <c r="AW28" s="274"/>
      <c r="AX28" s="274"/>
      <c r="AY28" s="274"/>
      <c r="AZ28" s="274"/>
      <c r="BA28" s="251">
        <f t="shared" si="4"/>
        <v>0</v>
      </c>
      <c r="BB28" s="252">
        <f t="shared" si="5"/>
        <v>0</v>
      </c>
      <c r="BD28" s="298" t="s">
        <v>198</v>
      </c>
      <c r="BE28" s="299" t="s">
        <v>199</v>
      </c>
      <c r="BF28" s="300"/>
      <c r="BG28" s="301"/>
      <c r="BH28" s="302"/>
      <c r="BI28" s="303"/>
      <c r="BJ28" s="250">
        <f>IF(EXACT($A$28,$BD$28),1,0)</f>
        <v>1</v>
      </c>
      <c r="BK28" s="250">
        <f>IF(EXACT($B$28,$BE$28),1,0)</f>
        <v>1</v>
      </c>
      <c r="BL28" s="250">
        <f>IF(EXACT($C$28,$BF$28),1,0)</f>
        <v>1</v>
      </c>
      <c r="BM28" s="250">
        <f>IF(EXACT($D$28,$BG$28),1,0)</f>
        <v>1</v>
      </c>
      <c r="BN28" s="250">
        <f>IF($BG$28=0,0,1)</f>
        <v>0</v>
      </c>
      <c r="BO28" s="250">
        <f>IF($BH$28=0,0,1)</f>
        <v>0</v>
      </c>
      <c r="BP28" s="250">
        <f>$BJ$28*$BK$28*$BL$28*$BM$28*$BN$28*$BO$28</f>
        <v>0</v>
      </c>
      <c r="BQ28" s="251">
        <f t="shared" si="6"/>
        <v>0</v>
      </c>
      <c r="BR28" s="252">
        <f t="shared" si="7"/>
        <v>0</v>
      </c>
      <c r="BT28" s="298" t="s">
        <v>198</v>
      </c>
      <c r="BU28" s="299" t="s">
        <v>199</v>
      </c>
      <c r="BV28" s="300"/>
      <c r="BW28" s="301"/>
      <c r="BX28" s="302"/>
      <c r="BY28" s="303"/>
      <c r="BZ28" s="250">
        <f>IF(EXACT($A$28,$BT$28),1,0)</f>
        <v>1</v>
      </c>
      <c r="CA28" s="250">
        <f>IF(EXACT($B$28,$BU$28),1,0)</f>
        <v>1</v>
      </c>
      <c r="CB28" s="250">
        <f>IF(EXACT($C$28,$BV$28),1,0)</f>
        <v>1</v>
      </c>
      <c r="CC28" s="250">
        <f>IF(EXACT($D$28,$BW$28),1,0)</f>
        <v>1</v>
      </c>
      <c r="CD28" s="250">
        <f>IF($BW$28=0,0,1)</f>
        <v>0</v>
      </c>
      <c r="CE28" s="250">
        <f>IF($BX$28=0,0,1)</f>
        <v>0</v>
      </c>
      <c r="CF28" s="250">
        <f>$BZ$28*$CA$28*$CB$28*$CC$28*$CD$28*$CE$28</f>
        <v>0</v>
      </c>
      <c r="CG28" s="251">
        <f t="shared" si="8"/>
        <v>0</v>
      </c>
      <c r="CH28" s="252">
        <f t="shared" si="9"/>
        <v>0</v>
      </c>
      <c r="CJ28" s="298" t="s">
        <v>198</v>
      </c>
      <c r="CK28" s="306" t="s">
        <v>199</v>
      </c>
      <c r="CL28" s="300"/>
      <c r="CM28" s="301"/>
      <c r="CN28" s="307"/>
      <c r="CO28" s="308"/>
      <c r="CP28" s="250">
        <f>IF(EXACT($A$28,$CJ$28),1,0)</f>
        <v>1</v>
      </c>
      <c r="CQ28" s="250">
        <f>IF(EXACT($B$28,$CK$28),1,0)</f>
        <v>1</v>
      </c>
      <c r="CR28" s="250">
        <f>IF(EXACT($C$28,$CL$28),1,0)</f>
        <v>1</v>
      </c>
      <c r="CS28" s="250">
        <f>IF(EXACT($D$28,$CM$28),1,0)</f>
        <v>1</v>
      </c>
      <c r="CT28" s="250">
        <f>IF($CM$28=0,0,1)</f>
        <v>0</v>
      </c>
      <c r="CU28" s="250">
        <f>IF($CN$28=0,0,1)</f>
        <v>0</v>
      </c>
      <c r="CV28" s="250">
        <f>$CP$28*$CQ$28*$CR$28*$CS$28*$CT$28*$CU$28</f>
        <v>0</v>
      </c>
      <c r="CW28" s="251">
        <f t="shared" si="10"/>
        <v>0</v>
      </c>
      <c r="CX28" s="252">
        <f t="shared" si="11"/>
        <v>0</v>
      </c>
      <c r="CZ28" s="298" t="s">
        <v>198</v>
      </c>
      <c r="DA28" s="299" t="s">
        <v>199</v>
      </c>
      <c r="DB28" s="300"/>
      <c r="DC28" s="301"/>
      <c r="DD28" s="302"/>
      <c r="DE28" s="303"/>
      <c r="DF28" s="250">
        <f>IF(EXACT($A$28,$CZ$28),1,0)</f>
        <v>1</v>
      </c>
      <c r="DG28" s="250">
        <f>IF(EXACT($B$28,$DA$28),1,0)</f>
        <v>1</v>
      </c>
      <c r="DH28" s="250">
        <f>IF(EXACT($C$28,$DB$28),1,0)</f>
        <v>1</v>
      </c>
      <c r="DI28" s="250">
        <f>IF(EXACT($D$28,$DC$28),1,0)</f>
        <v>1</v>
      </c>
      <c r="DJ28" s="250">
        <f>IF($DC$28=0,0,1)</f>
        <v>0</v>
      </c>
      <c r="DK28" s="250">
        <f>IF($DD$28=0,0,1)</f>
        <v>0</v>
      </c>
      <c r="DL28" s="250">
        <f>$DF$28*$DG$28*$DH$28*$DI$28*$DJ$28*$DK$28</f>
        <v>0</v>
      </c>
      <c r="DM28" s="251">
        <f t="shared" si="12"/>
        <v>0</v>
      </c>
      <c r="DN28" s="252">
        <f t="shared" si="13"/>
        <v>0</v>
      </c>
      <c r="DP28" s="298" t="s">
        <v>198</v>
      </c>
      <c r="DQ28" s="299" t="s">
        <v>199</v>
      </c>
      <c r="DR28" s="300"/>
      <c r="DS28" s="301"/>
      <c r="DT28" s="302"/>
      <c r="DU28" s="303"/>
      <c r="DV28" s="250">
        <f>IF(EXACT($A$28,$DP$28),1,0)</f>
        <v>1</v>
      </c>
      <c r="DW28" s="250">
        <f>IF(EXACT($B$28,$DQ$28),1,0)</f>
        <v>1</v>
      </c>
      <c r="DX28" s="250">
        <f>IF(EXACT($C$28,$DR$28),1,0)</f>
        <v>1</v>
      </c>
      <c r="DY28" s="250">
        <f>IF(EXACT($D$28,$DS$28),1,0)</f>
        <v>1</v>
      </c>
      <c r="DZ28" s="250">
        <f>IF($DS$28=0,0,1)</f>
        <v>0</v>
      </c>
      <c r="EA28" s="250">
        <f>IF($DT$28=0,0,1)</f>
        <v>0</v>
      </c>
      <c r="EB28" s="250">
        <f>$DV$28*$DW$28*$DX$28*$DY$28*$DZ$28*$EA$28</f>
        <v>0</v>
      </c>
      <c r="EC28" s="251">
        <f t="shared" si="14"/>
        <v>0</v>
      </c>
      <c r="ED28" s="252">
        <f t="shared" si="15"/>
        <v>0</v>
      </c>
      <c r="EF28" s="298" t="s">
        <v>198</v>
      </c>
      <c r="EG28" s="299" t="s">
        <v>199</v>
      </c>
      <c r="EH28" s="300"/>
      <c r="EI28" s="301"/>
      <c r="EJ28" s="302"/>
      <c r="EK28" s="303"/>
      <c r="EL28" s="250">
        <f>IF(EXACT($A$28,$EF$28),1,0)</f>
        <v>1</v>
      </c>
      <c r="EM28" s="250">
        <f>IF(EXACT($B$28,$EG$28),1,0)</f>
        <v>1</v>
      </c>
      <c r="EN28" s="250">
        <f>IF(EXACT($C$28,$EH$28),1,0)</f>
        <v>1</v>
      </c>
      <c r="EO28" s="250">
        <f>IF(EXACT($D$28,$EI$28),1,0)</f>
        <v>1</v>
      </c>
      <c r="EP28" s="250">
        <f>IF($EI$28=0,0,1)</f>
        <v>0</v>
      </c>
      <c r="EQ28" s="250">
        <f>IF($EJ$28=0,0,1)</f>
        <v>0</v>
      </c>
      <c r="ER28" s="250">
        <f>$EL$28*$EM$28*$EN$28*$EO$28*$EP$28*$EQ$28</f>
        <v>0</v>
      </c>
      <c r="ES28" s="251">
        <f t="shared" si="16"/>
        <v>0</v>
      </c>
      <c r="ET28" s="252">
        <f t="shared" si="17"/>
        <v>0</v>
      </c>
      <c r="EV28" s="298" t="s">
        <v>198</v>
      </c>
      <c r="EW28" s="299" t="s">
        <v>199</v>
      </c>
      <c r="EX28" s="300"/>
      <c r="EY28" s="301"/>
      <c r="EZ28" s="302"/>
      <c r="FA28" s="303"/>
      <c r="FB28" s="250">
        <f>IF(EXACT($A$28,$EV$28),1,0)</f>
        <v>1</v>
      </c>
      <c r="FC28" s="250">
        <f>IF(EXACT($B$28,$EW$28),1,0)</f>
        <v>1</v>
      </c>
      <c r="FD28" s="250">
        <f>IF(EXACT($C$28,$EX$28),1,0)</f>
        <v>1</v>
      </c>
      <c r="FE28" s="250">
        <f>IF(EXACT($D$28,$EY$28),1,0)</f>
        <v>1</v>
      </c>
      <c r="FF28" s="250">
        <f>IF($EY$28=0,0,1)</f>
        <v>0</v>
      </c>
      <c r="FG28" s="250">
        <f>IF($EZ$28=0,0,1)</f>
        <v>0</v>
      </c>
      <c r="FH28" s="250">
        <f>$FB$28*$FC$28*$FD$28*$FE$28*$FF$28*$FG$28</f>
        <v>0</v>
      </c>
      <c r="FI28" s="251">
        <f t="shared" si="18"/>
        <v>0</v>
      </c>
      <c r="FJ28" s="252">
        <f t="shared" si="19"/>
        <v>0</v>
      </c>
      <c r="FL28" s="298" t="s">
        <v>198</v>
      </c>
      <c r="FM28" s="299" t="s">
        <v>199</v>
      </c>
      <c r="FN28" s="300"/>
      <c r="FO28" s="301"/>
      <c r="FP28" s="302"/>
      <c r="FQ28" s="309"/>
      <c r="FR28" s="250">
        <f>IF(EXACT($A$28,$FL$28),1,0)</f>
        <v>1</v>
      </c>
      <c r="FS28" s="250">
        <f>IF(EXACT($B$28,$FM$28),1,0)</f>
        <v>1</v>
      </c>
      <c r="FT28" s="250">
        <f>IF(EXACT($C$28,$FN$28),1,0)</f>
        <v>1</v>
      </c>
      <c r="FU28" s="250">
        <f>IF(EXACT($D$28,$FO$28),1,0)</f>
        <v>1</v>
      </c>
      <c r="FV28" s="250">
        <f>IF($FO$28=0,0,1)</f>
        <v>0</v>
      </c>
      <c r="FW28" s="250">
        <f>IF($FP$28=0,0,1)</f>
        <v>0</v>
      </c>
      <c r="FX28" s="250">
        <f>$FR$28*$FS$28*$FT$28*$FU$28*$FV$28*$FW$28</f>
        <v>0</v>
      </c>
      <c r="FY28" s="251">
        <f t="shared" si="20"/>
        <v>0</v>
      </c>
      <c r="FZ28" s="252">
        <f t="shared" si="21"/>
        <v>0</v>
      </c>
      <c r="GB28" s="298" t="s">
        <v>198</v>
      </c>
      <c r="GC28" s="299" t="s">
        <v>199</v>
      </c>
      <c r="GD28" s="300"/>
      <c r="GE28" s="301"/>
      <c r="GF28" s="302"/>
      <c r="GG28" s="303"/>
      <c r="GH28" s="250">
        <f>IF(EXACT($A$28,$GB$28),1,0)</f>
        <v>1</v>
      </c>
      <c r="GI28" s="250">
        <f>IF(EXACT($B$28,$GC$28),1,0)</f>
        <v>1</v>
      </c>
      <c r="GJ28" s="250">
        <f>IF(EXACT($C$28,$GD$28),1,0)</f>
        <v>1</v>
      </c>
      <c r="GK28" s="250">
        <f>IF(EXACT($D$28,$GE$28),1,0)</f>
        <v>1</v>
      </c>
      <c r="GL28" s="250">
        <f>IF($GE$28=0,0,1)</f>
        <v>0</v>
      </c>
      <c r="GM28" s="250">
        <f>IF($GF$28=0,0,1)</f>
        <v>0</v>
      </c>
      <c r="GN28" s="250">
        <f>$GH$28*$GI$28*$GJ$28*$GK$28*$GL$28*$GM$28</f>
        <v>0</v>
      </c>
      <c r="GO28" s="251">
        <f t="shared" si="22"/>
        <v>0</v>
      </c>
      <c r="GP28" s="252">
        <f t="shared" si="23"/>
        <v>0</v>
      </c>
      <c r="GR28" s="298" t="s">
        <v>198</v>
      </c>
      <c r="GS28" s="299" t="s">
        <v>199</v>
      </c>
      <c r="GT28" s="300"/>
      <c r="GU28" s="301"/>
      <c r="GV28" s="302"/>
      <c r="GW28" s="303"/>
      <c r="GX28" s="250">
        <f>IF(EXACT($A$28,$GR$28),1,0)</f>
        <v>1</v>
      </c>
      <c r="GY28" s="250">
        <f>IF(EXACT($B$28,$GS$28),1,0)</f>
        <v>1</v>
      </c>
      <c r="GZ28" s="250">
        <f>IF(EXACT($C$28,$GT$28),1,0)</f>
        <v>1</v>
      </c>
      <c r="HA28" s="250">
        <f>IF(EXACT($D$28,$GU$28),1,0)</f>
        <v>1</v>
      </c>
      <c r="HB28" s="250">
        <f>IF($GU$28=0,0,1)</f>
        <v>0</v>
      </c>
      <c r="HC28" s="250">
        <f>IF($GV$28=0,0,1)</f>
        <v>0</v>
      </c>
      <c r="HD28" s="250">
        <f>$GX$28*$GY$28*$GZ$28*$HA$28*$HB$28*$HC$28</f>
        <v>0</v>
      </c>
      <c r="HE28" s="251">
        <f t="shared" si="24"/>
        <v>0</v>
      </c>
      <c r="HF28" s="252">
        <f t="shared" si="25"/>
        <v>0</v>
      </c>
      <c r="HH28" s="310" t="s">
        <v>198</v>
      </c>
      <c r="HI28" s="227" t="s">
        <v>199</v>
      </c>
      <c r="HJ28" s="228"/>
      <c r="HK28" s="229"/>
      <c r="HL28" s="230"/>
      <c r="HM28" s="231"/>
      <c r="HN28" s="250">
        <f>IF(EXACT($A$28,$HH$28),1,0)</f>
        <v>1</v>
      </c>
      <c r="HO28" s="250">
        <f>IF(EXACT($B$28,$HI$28),1,0)</f>
        <v>1</v>
      </c>
      <c r="HP28" s="250">
        <f>IF(EXACT($C$28,$HJ$28),1,0)</f>
        <v>1</v>
      </c>
      <c r="HQ28" s="250">
        <f>IF(EXACT($D$28,$HK$28),1,0)</f>
        <v>1</v>
      </c>
      <c r="HR28" s="250">
        <f>IF($HK$28=0,0,1)</f>
        <v>0</v>
      </c>
      <c r="HS28" s="250">
        <f>IF($HL$28=0,0,1)</f>
        <v>0</v>
      </c>
      <c r="HT28" s="250">
        <f>$HN$28*$HO$28*$HP$28*$HQ$28*$HR$28*$HS$28</f>
        <v>0</v>
      </c>
      <c r="HU28" s="251">
        <f t="shared" si="26"/>
        <v>0</v>
      </c>
      <c r="HV28" s="252">
        <f t="shared" si="27"/>
        <v>0</v>
      </c>
      <c r="HX28" s="298" t="s">
        <v>198</v>
      </c>
      <c r="HY28" s="299" t="s">
        <v>199</v>
      </c>
      <c r="HZ28" s="300"/>
      <c r="IA28" s="301"/>
      <c r="IB28" s="302"/>
      <c r="IC28" s="303"/>
      <c r="ID28" s="250">
        <f>IF(EXACT($A$28,$HX$28),1,0)</f>
        <v>1</v>
      </c>
      <c r="IE28" s="250">
        <f>IF(EXACT($B$28,$HY$28),1,0)</f>
        <v>1</v>
      </c>
      <c r="IF28" s="250">
        <f>IF(EXACT($C$28,$HZ$28),1,0)</f>
        <v>1</v>
      </c>
      <c r="IG28" s="250">
        <f>IF(EXACT($D$28,$IA$28),1,0)</f>
        <v>1</v>
      </c>
      <c r="IH28" s="250">
        <f>IF($IA$28=0,0,1)</f>
        <v>0</v>
      </c>
      <c r="II28" s="250">
        <f>IF($IB$28=0,0,1)</f>
        <v>0</v>
      </c>
      <c r="IJ28" s="250">
        <f>$ID$28*$IE$28*$IF$28*$IG$28*$IH$28*$II$28</f>
        <v>0</v>
      </c>
      <c r="IK28" s="251">
        <f t="shared" si="28"/>
        <v>0</v>
      </c>
      <c r="IL28" s="252">
        <f t="shared" si="29"/>
        <v>0</v>
      </c>
    </row>
    <row r="29" spans="1:246" s="238" customFormat="1" ht="60">
      <c r="A29" s="243" t="s">
        <v>200</v>
      </c>
      <c r="B29" s="244" t="s">
        <v>201</v>
      </c>
      <c r="C29" s="245" t="s">
        <v>168</v>
      </c>
      <c r="D29" s="276">
        <v>5</v>
      </c>
      <c r="E29" s="247">
        <v>0</v>
      </c>
      <c r="F29" s="248">
        <f>ROUND(D29*E29,0)</f>
        <v>0</v>
      </c>
      <c r="H29" s="243" t="s">
        <v>200</v>
      </c>
      <c r="I29" s="249" t="s">
        <v>201</v>
      </c>
      <c r="J29" s="245" t="s">
        <v>168</v>
      </c>
      <c r="K29" s="276">
        <v>5</v>
      </c>
      <c r="L29" s="247">
        <v>150000</v>
      </c>
      <c r="M29" s="248">
        <f>ROUND(K29*L29,0)</f>
        <v>750000</v>
      </c>
      <c r="N29" s="250">
        <f>IF(EXACT($A$29,$H$29),1,0)</f>
        <v>1</v>
      </c>
      <c r="O29" s="250">
        <f>IF(EXACT($B$29,$I$29),1,0)</f>
        <v>1</v>
      </c>
      <c r="P29" s="250">
        <f>IF(EXACT($C$29,$J$29),1,0)</f>
        <v>1</v>
      </c>
      <c r="Q29" s="250">
        <f>IF(EXACT($D$29,$K$29),1,0)</f>
        <v>1</v>
      </c>
      <c r="R29" s="250">
        <f>IF($K$29=0,0,1)</f>
        <v>1</v>
      </c>
      <c r="S29" s="250">
        <f>IF($L$29=0,0,1)</f>
        <v>1</v>
      </c>
      <c r="T29" s="261">
        <f>$N$29*$O$29*$P$29*$Q$29*$R$29*$S$29</f>
        <v>1</v>
      </c>
      <c r="U29" s="251">
        <f t="shared" si="0"/>
        <v>750000</v>
      </c>
      <c r="V29" s="252">
        <f t="shared" si="1"/>
        <v>0</v>
      </c>
      <c r="X29" s="243" t="s">
        <v>200</v>
      </c>
      <c r="Y29" s="244" t="s">
        <v>201</v>
      </c>
      <c r="Z29" s="245" t="s">
        <v>168</v>
      </c>
      <c r="AA29" s="276">
        <v>5</v>
      </c>
      <c r="AB29" s="247">
        <v>387044</v>
      </c>
      <c r="AC29" s="248">
        <f>ROUND(AA29*AB29,0)</f>
        <v>1935220</v>
      </c>
      <c r="AD29" s="250">
        <f>IF(EXACT($A$29,$X$29),1,0)</f>
        <v>1</v>
      </c>
      <c r="AE29" s="250">
        <f>IF(EXACT($B$29,$Y$29),1,0)</f>
        <v>1</v>
      </c>
      <c r="AF29" s="250">
        <f>IF(EXACT($C$29,$Z$29),1,0)</f>
        <v>1</v>
      </c>
      <c r="AG29" s="250">
        <f>IF(EXACT($D$29,$AA$29),1,0)</f>
        <v>1</v>
      </c>
      <c r="AH29" s="250">
        <f>IF($AA$29=0,0,1)</f>
        <v>1</v>
      </c>
      <c r="AI29" s="250">
        <f>IF($AB$29=0,0,1)</f>
        <v>1</v>
      </c>
      <c r="AJ29" s="250">
        <f>$AD$29*$AE$29*$AF$29*$AG$29*$AH$29*$AI$29</f>
        <v>1</v>
      </c>
      <c r="AK29" s="251">
        <f t="shared" si="2"/>
        <v>1935220</v>
      </c>
      <c r="AL29" s="252">
        <f t="shared" si="3"/>
        <v>0</v>
      </c>
      <c r="AN29" s="243" t="s">
        <v>200</v>
      </c>
      <c r="AO29" s="244" t="s">
        <v>201</v>
      </c>
      <c r="AP29" s="245" t="s">
        <v>168</v>
      </c>
      <c r="AQ29" s="276">
        <v>5</v>
      </c>
      <c r="AR29" s="247">
        <v>330000</v>
      </c>
      <c r="AS29" s="248">
        <f>ROUND(AQ29*AR29,0)</f>
        <v>1650000</v>
      </c>
      <c r="AT29" s="250">
        <f>IF(EXACT($A$29,$AN$29),1,0)</f>
        <v>1</v>
      </c>
      <c r="AU29" s="250">
        <f>IF(EXACT($B$29,$AO$29),1,0)</f>
        <v>1</v>
      </c>
      <c r="AV29" s="250">
        <f>IF(EXACT($C$29,$AP$29),1,0)</f>
        <v>1</v>
      </c>
      <c r="AW29" s="250">
        <f>IF(EXACT($D$29,$AQ$29),1,0)</f>
        <v>1</v>
      </c>
      <c r="AX29" s="250">
        <f>IF($AQ$29=0,0,1)</f>
        <v>1</v>
      </c>
      <c r="AY29" s="250">
        <f>IF($AR$29=0,0,1)</f>
        <v>1</v>
      </c>
      <c r="AZ29" s="250">
        <f>$AT$29*$AU$29*$AV$29*$AW$29*$AX$29*$AY$29</f>
        <v>1</v>
      </c>
      <c r="BA29" s="251">
        <f t="shared" si="4"/>
        <v>1650000</v>
      </c>
      <c r="BB29" s="252">
        <f t="shared" si="5"/>
        <v>0</v>
      </c>
      <c r="BD29" s="243" t="s">
        <v>200</v>
      </c>
      <c r="BE29" s="244" t="s">
        <v>201</v>
      </c>
      <c r="BF29" s="245" t="s">
        <v>168</v>
      </c>
      <c r="BG29" s="276">
        <v>5</v>
      </c>
      <c r="BH29" s="247">
        <v>125000</v>
      </c>
      <c r="BI29" s="248">
        <f>ROUND(BG29*BH29,0)</f>
        <v>625000</v>
      </c>
      <c r="BJ29" s="250">
        <f>IF(EXACT($A$29,$BD$29),1,0)</f>
        <v>1</v>
      </c>
      <c r="BK29" s="250">
        <f>IF(EXACT($B$29,$BE$29),1,0)</f>
        <v>1</v>
      </c>
      <c r="BL29" s="250">
        <f>IF(EXACT($C$29,$BF$29),1,0)</f>
        <v>1</v>
      </c>
      <c r="BM29" s="250">
        <f>IF(EXACT($D$29,$BG$29),1,0)</f>
        <v>1</v>
      </c>
      <c r="BN29" s="250">
        <f>IF($BG$29=0,0,1)</f>
        <v>1</v>
      </c>
      <c r="BO29" s="250">
        <f>IF($BH$29=0,0,1)</f>
        <v>1</v>
      </c>
      <c r="BP29" s="250">
        <f>$BJ$29*$BK$29*$BL$29*$BM$29*$BN$29*$BO$29</f>
        <v>1</v>
      </c>
      <c r="BQ29" s="251">
        <f t="shared" si="6"/>
        <v>625000</v>
      </c>
      <c r="BR29" s="252">
        <f t="shared" si="7"/>
        <v>0</v>
      </c>
      <c r="BT29" s="243" t="s">
        <v>200</v>
      </c>
      <c r="BU29" s="244" t="s">
        <v>201</v>
      </c>
      <c r="BV29" s="245" t="s">
        <v>168</v>
      </c>
      <c r="BW29" s="276">
        <v>5</v>
      </c>
      <c r="BX29" s="247">
        <v>292100</v>
      </c>
      <c r="BY29" s="248">
        <f>ROUND(BW29*BX29,0)</f>
        <v>1460500</v>
      </c>
      <c r="BZ29" s="250">
        <f>IF(EXACT($A$29,$BT$29),1,0)</f>
        <v>1</v>
      </c>
      <c r="CA29" s="250">
        <f>IF(EXACT($B$29,$BU$29),1,0)</f>
        <v>1</v>
      </c>
      <c r="CB29" s="250">
        <f>IF(EXACT($C$29,$BV$29),1,0)</f>
        <v>1</v>
      </c>
      <c r="CC29" s="250">
        <f>IF(EXACT($D$29,$BW$29),1,0)</f>
        <v>1</v>
      </c>
      <c r="CD29" s="250">
        <f>IF($BW$29=0,0,1)</f>
        <v>1</v>
      </c>
      <c r="CE29" s="250">
        <f>IF($BX$29=0,0,1)</f>
        <v>1</v>
      </c>
      <c r="CF29" s="250">
        <f>$BZ$29*$CA$29*$CB$29*$CC$29*$CD$29*$CE$29</f>
        <v>1</v>
      </c>
      <c r="CG29" s="251">
        <f t="shared" si="8"/>
        <v>1460500</v>
      </c>
      <c r="CH29" s="252">
        <f t="shared" si="9"/>
        <v>0</v>
      </c>
      <c r="CJ29" s="243" t="s">
        <v>200</v>
      </c>
      <c r="CK29" s="254" t="s">
        <v>201</v>
      </c>
      <c r="CL29" s="245" t="s">
        <v>168</v>
      </c>
      <c r="CM29" s="276">
        <v>5</v>
      </c>
      <c r="CN29" s="255">
        <v>70560</v>
      </c>
      <c r="CO29" s="256">
        <f>ROUND(CM29*CN29,0)</f>
        <v>352800</v>
      </c>
      <c r="CP29" s="250">
        <f>IF(EXACT($A$29,$CJ$29),1,0)</f>
        <v>1</v>
      </c>
      <c r="CQ29" s="250">
        <f>IF(EXACT($B$29,$CK$29),1,0)</f>
        <v>1</v>
      </c>
      <c r="CR29" s="250">
        <f>IF(EXACT($C$29,$CL$29),1,0)</f>
        <v>1</v>
      </c>
      <c r="CS29" s="250">
        <f>IF(EXACT($D$29,$CM$29),1,0)</f>
        <v>1</v>
      </c>
      <c r="CT29" s="250">
        <f>IF($CM$29=0,0,1)</f>
        <v>1</v>
      </c>
      <c r="CU29" s="250">
        <f>IF($CN$29=0,0,1)</f>
        <v>1</v>
      </c>
      <c r="CV29" s="250">
        <f>$CP$29*$CQ$29*$CR$29*$CS$29*$CT$29*$CU$29</f>
        <v>1</v>
      </c>
      <c r="CW29" s="251">
        <f t="shared" si="10"/>
        <v>352800</v>
      </c>
      <c r="CX29" s="252">
        <f t="shared" si="11"/>
        <v>0</v>
      </c>
      <c r="CZ29" s="243" t="s">
        <v>200</v>
      </c>
      <c r="DA29" s="244" t="s">
        <v>201</v>
      </c>
      <c r="DB29" s="245" t="s">
        <v>168</v>
      </c>
      <c r="DC29" s="276">
        <v>5</v>
      </c>
      <c r="DD29" s="247">
        <v>296400</v>
      </c>
      <c r="DE29" s="248">
        <f>ROUND(DC29*DD29,0)</f>
        <v>1482000</v>
      </c>
      <c r="DF29" s="250">
        <f>IF(EXACT($A$29,$CZ$29),1,0)</f>
        <v>1</v>
      </c>
      <c r="DG29" s="250">
        <f>IF(EXACT($B$29,$DA$29),1,0)</f>
        <v>1</v>
      </c>
      <c r="DH29" s="250">
        <f>IF(EXACT($C$29,$DB$29),1,0)</f>
        <v>1</v>
      </c>
      <c r="DI29" s="250">
        <f>IF(EXACT($D$29,$DC$29),1,0)</f>
        <v>1</v>
      </c>
      <c r="DJ29" s="250">
        <f>IF($DC$29=0,0,1)</f>
        <v>1</v>
      </c>
      <c r="DK29" s="250">
        <f>IF($DD$29=0,0,1)</f>
        <v>1</v>
      </c>
      <c r="DL29" s="250">
        <f>$DF$29*$DG$29*$DH$29*$DI$29*$DJ$29*$DK$29</f>
        <v>1</v>
      </c>
      <c r="DM29" s="251">
        <f t="shared" si="12"/>
        <v>1482000</v>
      </c>
      <c r="DN29" s="252">
        <f t="shared" si="13"/>
        <v>0</v>
      </c>
      <c r="DP29" s="243" t="s">
        <v>200</v>
      </c>
      <c r="DQ29" s="244" t="s">
        <v>201</v>
      </c>
      <c r="DR29" s="245" t="s">
        <v>168</v>
      </c>
      <c r="DS29" s="276">
        <v>5</v>
      </c>
      <c r="DT29" s="247">
        <v>295000</v>
      </c>
      <c r="DU29" s="248">
        <f>ROUND(DS29*DT29,0)</f>
        <v>1475000</v>
      </c>
      <c r="DV29" s="250">
        <f>IF(EXACT($A$29,$DP$29),1,0)</f>
        <v>1</v>
      </c>
      <c r="DW29" s="250">
        <f>IF(EXACT($B$29,$DQ$29),1,0)</f>
        <v>1</v>
      </c>
      <c r="DX29" s="250">
        <f>IF(EXACT($C$29,$DR$29),1,0)</f>
        <v>1</v>
      </c>
      <c r="DY29" s="250">
        <f>IF(EXACT($D$29,$DS$29),1,0)</f>
        <v>1</v>
      </c>
      <c r="DZ29" s="250">
        <f>IF($DS$29=0,0,1)</f>
        <v>1</v>
      </c>
      <c r="EA29" s="250">
        <f>IF($DT$29=0,0,1)</f>
        <v>1</v>
      </c>
      <c r="EB29" s="250">
        <f>$DV$29*$DW$29*$DX$29*$DY$29*$DZ$29*$EA$29</f>
        <v>1</v>
      </c>
      <c r="EC29" s="251">
        <f t="shared" si="14"/>
        <v>1475000</v>
      </c>
      <c r="ED29" s="252">
        <f t="shared" si="15"/>
        <v>0</v>
      </c>
      <c r="EF29" s="243" t="s">
        <v>200</v>
      </c>
      <c r="EG29" s="244" t="s">
        <v>201</v>
      </c>
      <c r="EH29" s="245" t="s">
        <v>168</v>
      </c>
      <c r="EI29" s="276">
        <v>5</v>
      </c>
      <c r="EJ29" s="247">
        <v>300000</v>
      </c>
      <c r="EK29" s="248">
        <f>ROUND(EI29*EJ29,0)</f>
        <v>1500000</v>
      </c>
      <c r="EL29" s="250">
        <f>IF(EXACT($A$29,$EF$29),1,0)</f>
        <v>1</v>
      </c>
      <c r="EM29" s="250">
        <f>IF(EXACT($B$29,$EG$29),1,0)</f>
        <v>1</v>
      </c>
      <c r="EN29" s="250">
        <f>IF(EXACT($C$29,$EH$29),1,0)</f>
        <v>1</v>
      </c>
      <c r="EO29" s="250">
        <f>IF(EXACT($D$29,$EI$29),1,0)</f>
        <v>1</v>
      </c>
      <c r="EP29" s="250">
        <f>IF($EI$29=0,0,1)</f>
        <v>1</v>
      </c>
      <c r="EQ29" s="250">
        <f>IF($EJ$29=0,0,1)</f>
        <v>1</v>
      </c>
      <c r="ER29" s="250">
        <f>$EL$29*$EM$29*$EN$29*$EO$29*$EP$29*$EQ$29</f>
        <v>1</v>
      </c>
      <c r="ES29" s="251">
        <f t="shared" si="16"/>
        <v>1500000</v>
      </c>
      <c r="ET29" s="252">
        <f t="shared" si="17"/>
        <v>0</v>
      </c>
      <c r="EV29" s="243" t="s">
        <v>200</v>
      </c>
      <c r="EW29" s="244" t="s">
        <v>201</v>
      </c>
      <c r="EX29" s="245" t="s">
        <v>168</v>
      </c>
      <c r="EY29" s="276">
        <v>5</v>
      </c>
      <c r="EZ29" s="247">
        <v>450000</v>
      </c>
      <c r="FA29" s="248">
        <f>ROUND(EY29*EZ29,0)</f>
        <v>2250000</v>
      </c>
      <c r="FB29" s="250">
        <f>IF(EXACT($A$29,$EV$29),1,0)</f>
        <v>1</v>
      </c>
      <c r="FC29" s="250">
        <f>IF(EXACT($B$29,$EW$29),1,0)</f>
        <v>1</v>
      </c>
      <c r="FD29" s="250">
        <f>IF(EXACT($C$29,$EX$29),1,0)</f>
        <v>1</v>
      </c>
      <c r="FE29" s="250">
        <f>IF(EXACT($D$29,$EY$29),1,0)</f>
        <v>1</v>
      </c>
      <c r="FF29" s="250">
        <f>IF($EY$29=0,0,1)</f>
        <v>1</v>
      </c>
      <c r="FG29" s="250">
        <f>IF($EZ$29=0,0,1)</f>
        <v>1</v>
      </c>
      <c r="FH29" s="250">
        <f>$FB$29*$FC$29*$FD$29*$FE$29*$FF$29*$FG$29</f>
        <v>1</v>
      </c>
      <c r="FI29" s="251">
        <f t="shared" si="18"/>
        <v>2250000</v>
      </c>
      <c r="FJ29" s="252">
        <f t="shared" si="19"/>
        <v>0</v>
      </c>
      <c r="FL29" s="243" t="s">
        <v>200</v>
      </c>
      <c r="FM29" s="244" t="s">
        <v>201</v>
      </c>
      <c r="FN29" s="245" t="s">
        <v>168</v>
      </c>
      <c r="FO29" s="276">
        <v>5</v>
      </c>
      <c r="FP29" s="247">
        <v>155498</v>
      </c>
      <c r="FQ29" s="248">
        <f>ROUND(FO29*FP29,0)</f>
        <v>777490</v>
      </c>
      <c r="FR29" s="250">
        <f>IF(EXACT($A$29,$FL$29),1,0)</f>
        <v>1</v>
      </c>
      <c r="FS29" s="250">
        <f>IF(EXACT($B$29,$FM$29),1,0)</f>
        <v>1</v>
      </c>
      <c r="FT29" s="250">
        <f>IF(EXACT($C$29,$FN$29),1,0)</f>
        <v>1</v>
      </c>
      <c r="FU29" s="250">
        <f>IF(EXACT($D$29,$FO$29),1,0)</f>
        <v>1</v>
      </c>
      <c r="FV29" s="250">
        <f>IF($FO$29=0,0,1)</f>
        <v>1</v>
      </c>
      <c r="FW29" s="250">
        <f>IF($FP$29=0,0,1)</f>
        <v>1</v>
      </c>
      <c r="FX29" s="250">
        <f>$FR$29*$FS$29*$FT$29*$FU$29*$FV$29*$FW$29</f>
        <v>1</v>
      </c>
      <c r="FY29" s="251">
        <f t="shared" si="20"/>
        <v>777490</v>
      </c>
      <c r="FZ29" s="252">
        <f t="shared" si="21"/>
        <v>0</v>
      </c>
      <c r="GB29" s="243" t="s">
        <v>200</v>
      </c>
      <c r="GC29" s="244" t="s">
        <v>201</v>
      </c>
      <c r="GD29" s="245" t="s">
        <v>168</v>
      </c>
      <c r="GE29" s="276">
        <v>5</v>
      </c>
      <c r="GF29" s="247">
        <v>430000</v>
      </c>
      <c r="GG29" s="248">
        <f>ROUND(GE29*GF29,0)</f>
        <v>2150000</v>
      </c>
      <c r="GH29" s="250">
        <f>IF(EXACT($A$29,$GB$29),1,0)</f>
        <v>1</v>
      </c>
      <c r="GI29" s="250">
        <f>IF(EXACT($B$29,$GC$29),1,0)</f>
        <v>1</v>
      </c>
      <c r="GJ29" s="250">
        <f>IF(EXACT($C$29,$GD$29),1,0)</f>
        <v>1</v>
      </c>
      <c r="GK29" s="250">
        <f>IF(EXACT($D$29,$GE$29),1,0)</f>
        <v>1</v>
      </c>
      <c r="GL29" s="250">
        <f>IF($GE$29=0,0,1)</f>
        <v>1</v>
      </c>
      <c r="GM29" s="250">
        <f>IF($GF$29=0,0,1)</f>
        <v>1</v>
      </c>
      <c r="GN29" s="250">
        <f>$GH$29*$GI$29*$GJ$29*$GK$29*$GL$29*$GM$29</f>
        <v>1</v>
      </c>
      <c r="GO29" s="251">
        <f t="shared" si="22"/>
        <v>2150000</v>
      </c>
      <c r="GP29" s="252">
        <f t="shared" si="23"/>
        <v>0</v>
      </c>
      <c r="GR29" s="243" t="s">
        <v>200</v>
      </c>
      <c r="GS29" s="244" t="s">
        <v>201</v>
      </c>
      <c r="GT29" s="245" t="s">
        <v>168</v>
      </c>
      <c r="GU29" s="276">
        <v>5</v>
      </c>
      <c r="GV29" s="247">
        <v>138700</v>
      </c>
      <c r="GW29" s="248">
        <f>ROUND(GU29*GV29,0)</f>
        <v>693500</v>
      </c>
      <c r="GX29" s="250">
        <f>IF(EXACT($A$29,$GR$29),1,0)</f>
        <v>1</v>
      </c>
      <c r="GY29" s="250">
        <f>IF(EXACT($B$29,$GS$29),1,0)</f>
        <v>1</v>
      </c>
      <c r="GZ29" s="250">
        <f>IF(EXACT($C$29,$GT$29),1,0)</f>
        <v>1</v>
      </c>
      <c r="HA29" s="250">
        <f>IF(EXACT($D$29,$GU$29),1,0)</f>
        <v>1</v>
      </c>
      <c r="HB29" s="250">
        <f>IF($GU$29=0,0,1)</f>
        <v>1</v>
      </c>
      <c r="HC29" s="250">
        <f>IF($GV$29=0,0,1)</f>
        <v>1</v>
      </c>
      <c r="HD29" s="250">
        <f>$GX$29*$GY$29*$GZ$29*$HA$29*$HB$29*$HC$29</f>
        <v>1</v>
      </c>
      <c r="HE29" s="251">
        <f t="shared" si="24"/>
        <v>693500</v>
      </c>
      <c r="HF29" s="252">
        <f t="shared" si="25"/>
        <v>0</v>
      </c>
      <c r="HH29" s="257" t="s">
        <v>200</v>
      </c>
      <c r="HI29" s="258" t="s">
        <v>201</v>
      </c>
      <c r="HJ29" s="245" t="s">
        <v>168</v>
      </c>
      <c r="HK29" s="246">
        <v>5</v>
      </c>
      <c r="HL29" s="259">
        <v>550000</v>
      </c>
      <c r="HM29" s="248">
        <f>ROUND(HK29*HL29,0)</f>
        <v>2750000</v>
      </c>
      <c r="HN29" s="250">
        <f>IF(EXACT($A$29,$HH$29),1,0)</f>
        <v>1</v>
      </c>
      <c r="HO29" s="250">
        <f>IF(EXACT($B$29,$HI$29),1,0)</f>
        <v>1</v>
      </c>
      <c r="HP29" s="250">
        <f>IF(EXACT($C$29,$HJ$29),1,0)</f>
        <v>1</v>
      </c>
      <c r="HQ29" s="250">
        <f>IF(EXACT($D$29,$HK$29),1,0)</f>
        <v>1</v>
      </c>
      <c r="HR29" s="250">
        <f>IF($HK$29=0,0,1)</f>
        <v>1</v>
      </c>
      <c r="HS29" s="250">
        <f>IF($HL$29=0,0,1)</f>
        <v>1</v>
      </c>
      <c r="HT29" s="250">
        <f>$HN$29*$HO$29*$HP$29*$HQ$29*$HR$29*$HS$29</f>
        <v>1</v>
      </c>
      <c r="HU29" s="251">
        <f t="shared" si="26"/>
        <v>2750000</v>
      </c>
      <c r="HV29" s="252">
        <f t="shared" si="27"/>
        <v>0</v>
      </c>
      <c r="HX29" s="243" t="s">
        <v>200</v>
      </c>
      <c r="HY29" s="244" t="s">
        <v>201</v>
      </c>
      <c r="HZ29" s="245" t="s">
        <v>168</v>
      </c>
      <c r="IA29" s="276">
        <v>5</v>
      </c>
      <c r="IB29" s="247">
        <v>450000</v>
      </c>
      <c r="IC29" s="248">
        <f>ROUND(IA29*IB29,0)</f>
        <v>2250000</v>
      </c>
      <c r="ID29" s="250">
        <f>IF(EXACT($A$29,$HX$29),1,0)</f>
        <v>1</v>
      </c>
      <c r="IE29" s="250">
        <f>IF(EXACT($B$29,$HY$29),1,0)</f>
        <v>1</v>
      </c>
      <c r="IF29" s="250">
        <f>IF(EXACT($C$29,$HZ$29),1,0)</f>
        <v>1</v>
      </c>
      <c r="IG29" s="250">
        <f>IF(EXACT($D$29,$IA$29),1,0)</f>
        <v>1</v>
      </c>
      <c r="IH29" s="250">
        <f>IF($IA$29=0,0,1)</f>
        <v>1</v>
      </c>
      <c r="II29" s="250">
        <f>IF($IB$29=0,0,1)</f>
        <v>1</v>
      </c>
      <c r="IJ29" s="250">
        <f>$ID$29*$IE$29*$IF$29*$IG$29*$IH$29*$II$29</f>
        <v>1</v>
      </c>
      <c r="IK29" s="251">
        <f t="shared" si="28"/>
        <v>2250000</v>
      </c>
      <c r="IL29" s="252">
        <f t="shared" si="29"/>
        <v>0</v>
      </c>
    </row>
    <row r="30" spans="1:246" s="238" customFormat="1" ht="90">
      <c r="A30" s="243" t="s">
        <v>202</v>
      </c>
      <c r="B30" s="244" t="s">
        <v>203</v>
      </c>
      <c r="C30" s="245" t="s">
        <v>168</v>
      </c>
      <c r="D30" s="246">
        <v>2</v>
      </c>
      <c r="E30" s="247">
        <v>0</v>
      </c>
      <c r="F30" s="248">
        <f>ROUND(D30*E30,0)</f>
        <v>0</v>
      </c>
      <c r="H30" s="243" t="s">
        <v>202</v>
      </c>
      <c r="I30" s="249" t="s">
        <v>203</v>
      </c>
      <c r="J30" s="245" t="s">
        <v>168</v>
      </c>
      <c r="K30" s="246">
        <v>2</v>
      </c>
      <c r="L30" s="247">
        <v>190000</v>
      </c>
      <c r="M30" s="248">
        <f>ROUND(K30*L30,0)</f>
        <v>380000</v>
      </c>
      <c r="N30" s="250">
        <f>IF(EXACT($A$30,$H$30),1,0)</f>
        <v>1</v>
      </c>
      <c r="O30" s="250">
        <f>IF(EXACT($B$30,$I$30),1,0)</f>
        <v>1</v>
      </c>
      <c r="P30" s="250">
        <f>IF(EXACT($C$30,$J$30),1,0)</f>
        <v>1</v>
      </c>
      <c r="Q30" s="250">
        <f>IF(EXACT($D$30,$K$30),1,0)</f>
        <v>1</v>
      </c>
      <c r="R30" s="250">
        <f>IF($K$30=0,0,1)</f>
        <v>1</v>
      </c>
      <c r="S30" s="250">
        <f>IF($L$30=0,0,1)</f>
        <v>1</v>
      </c>
      <c r="T30" s="261">
        <f>$N$30*$O$30*$P$30*$Q$30*$R$30*$S$30</f>
        <v>1</v>
      </c>
      <c r="U30" s="251">
        <f t="shared" si="0"/>
        <v>380000</v>
      </c>
      <c r="V30" s="252">
        <f t="shared" si="1"/>
        <v>0</v>
      </c>
      <c r="X30" s="243" t="s">
        <v>202</v>
      </c>
      <c r="Y30" s="244" t="s">
        <v>203</v>
      </c>
      <c r="Z30" s="245" t="s">
        <v>168</v>
      </c>
      <c r="AA30" s="246">
        <v>2</v>
      </c>
      <c r="AB30" s="247">
        <v>645283</v>
      </c>
      <c r="AC30" s="248">
        <f>ROUND(AA30*AB30,0)</f>
        <v>1290566</v>
      </c>
      <c r="AD30" s="250">
        <f>IF(EXACT($A$30,$X$30),1,0)</f>
        <v>1</v>
      </c>
      <c r="AE30" s="250">
        <f>IF(EXACT($B$30,$Y$30),1,0)</f>
        <v>1</v>
      </c>
      <c r="AF30" s="250">
        <f>IF(EXACT($C$30,$Z$30),1,0)</f>
        <v>1</v>
      </c>
      <c r="AG30" s="250">
        <f>IF(EXACT($D$30,$AA$30),1,0)</f>
        <v>1</v>
      </c>
      <c r="AH30" s="250">
        <f>IF($AA$30=0,0,1)</f>
        <v>1</v>
      </c>
      <c r="AI30" s="250">
        <f>IF($AB$30=0,0,1)</f>
        <v>1</v>
      </c>
      <c r="AJ30" s="250">
        <f>$AD$30*$AE$30*$AF$30*$AG$30*$AH$30*$AI$30</f>
        <v>1</v>
      </c>
      <c r="AK30" s="251">
        <f t="shared" si="2"/>
        <v>1290566</v>
      </c>
      <c r="AL30" s="252">
        <f t="shared" si="3"/>
        <v>0</v>
      </c>
      <c r="AN30" s="243" t="s">
        <v>202</v>
      </c>
      <c r="AO30" s="244" t="s">
        <v>203</v>
      </c>
      <c r="AP30" s="245" t="s">
        <v>168</v>
      </c>
      <c r="AQ30" s="246">
        <v>2</v>
      </c>
      <c r="AR30" s="247">
        <v>390000</v>
      </c>
      <c r="AS30" s="248">
        <f>ROUND(AQ30*AR30,0)</f>
        <v>780000</v>
      </c>
      <c r="AT30" s="250">
        <f>IF(EXACT($A$30,$AN$30),1,0)</f>
        <v>1</v>
      </c>
      <c r="AU30" s="250">
        <f>IF(EXACT($B$30,$AO$30),1,0)</f>
        <v>1</v>
      </c>
      <c r="AV30" s="250">
        <f>IF(EXACT($C$30,$AP$30),1,0)</f>
        <v>1</v>
      </c>
      <c r="AW30" s="250">
        <f>IF(EXACT($D$30,$AQ$30),1,0)</f>
        <v>1</v>
      </c>
      <c r="AX30" s="250">
        <f>IF($AQ$30=0,0,1)</f>
        <v>1</v>
      </c>
      <c r="AY30" s="250">
        <f>IF($AR$30=0,0,1)</f>
        <v>1</v>
      </c>
      <c r="AZ30" s="250">
        <f>$AT$30*$AU$30*$AV$30*$AW$30*$AX$30*$AY$30</f>
        <v>1</v>
      </c>
      <c r="BA30" s="251">
        <f t="shared" si="4"/>
        <v>780000</v>
      </c>
      <c r="BB30" s="252">
        <f t="shared" si="5"/>
        <v>0</v>
      </c>
      <c r="BD30" s="243" t="s">
        <v>202</v>
      </c>
      <c r="BE30" s="244" t="s">
        <v>203</v>
      </c>
      <c r="BF30" s="245" t="s">
        <v>168</v>
      </c>
      <c r="BG30" s="246">
        <v>2</v>
      </c>
      <c r="BH30" s="247">
        <v>150000</v>
      </c>
      <c r="BI30" s="248">
        <f>ROUND(BG30*BH30,0)</f>
        <v>300000</v>
      </c>
      <c r="BJ30" s="250">
        <f>IF(EXACT($A$30,$BD$30),1,0)</f>
        <v>1</v>
      </c>
      <c r="BK30" s="250">
        <f>IF(EXACT($B$30,$BE$30),1,0)</f>
        <v>1</v>
      </c>
      <c r="BL30" s="250">
        <f>IF(EXACT($C$30,$BF$30),1,0)</f>
        <v>1</v>
      </c>
      <c r="BM30" s="250">
        <f>IF(EXACT($D$30,$BG$30),1,0)</f>
        <v>1</v>
      </c>
      <c r="BN30" s="250">
        <f>IF($BG$30=0,0,1)</f>
        <v>1</v>
      </c>
      <c r="BO30" s="250">
        <f>IF($BH$30=0,0,1)</f>
        <v>1</v>
      </c>
      <c r="BP30" s="250">
        <f>$BJ$30*$BK$30*$BL$30*$BM$30*$BN$30*$BO$30</f>
        <v>1</v>
      </c>
      <c r="BQ30" s="251">
        <f t="shared" si="6"/>
        <v>300000</v>
      </c>
      <c r="BR30" s="252">
        <f t="shared" si="7"/>
        <v>0</v>
      </c>
      <c r="BT30" s="243" t="s">
        <v>202</v>
      </c>
      <c r="BU30" s="244" t="s">
        <v>203</v>
      </c>
      <c r="BV30" s="245" t="s">
        <v>168</v>
      </c>
      <c r="BW30" s="246">
        <v>2</v>
      </c>
      <c r="BX30" s="247">
        <v>430700</v>
      </c>
      <c r="BY30" s="248">
        <f>ROUND(BW30*BX30,0)</f>
        <v>861400</v>
      </c>
      <c r="BZ30" s="250">
        <f>IF(EXACT($A$30,$BT$30),1,0)</f>
        <v>1</v>
      </c>
      <c r="CA30" s="250">
        <f>IF(EXACT($B$30,$BU$30),1,0)</f>
        <v>1</v>
      </c>
      <c r="CB30" s="250">
        <f>IF(EXACT($C$30,$BV$30),1,0)</f>
        <v>1</v>
      </c>
      <c r="CC30" s="250">
        <f>IF(EXACT($D$30,$BW$30),1,0)</f>
        <v>1</v>
      </c>
      <c r="CD30" s="250">
        <f>IF($BW$30=0,0,1)</f>
        <v>1</v>
      </c>
      <c r="CE30" s="250">
        <f>IF($BX$30=0,0,1)</f>
        <v>1</v>
      </c>
      <c r="CF30" s="250">
        <f>$BZ$30*$CA$30*$CB$30*$CC$30*$CD$30*$CE$30</f>
        <v>1</v>
      </c>
      <c r="CG30" s="251">
        <f t="shared" si="8"/>
        <v>861400</v>
      </c>
      <c r="CH30" s="252">
        <f t="shared" si="9"/>
        <v>0</v>
      </c>
      <c r="CJ30" s="243" t="s">
        <v>202</v>
      </c>
      <c r="CK30" s="254" t="s">
        <v>203</v>
      </c>
      <c r="CL30" s="245" t="s">
        <v>168</v>
      </c>
      <c r="CM30" s="246">
        <v>2</v>
      </c>
      <c r="CN30" s="255">
        <v>193200</v>
      </c>
      <c r="CO30" s="256">
        <f>ROUND(CM30*CN30,0)</f>
        <v>386400</v>
      </c>
      <c r="CP30" s="250">
        <f>IF(EXACT($A$30,$CJ$30),1,0)</f>
        <v>1</v>
      </c>
      <c r="CQ30" s="250">
        <f>IF(EXACT($B$30,$CK$30),1,0)</f>
        <v>1</v>
      </c>
      <c r="CR30" s="250">
        <f>IF(EXACT($C$30,$CL$30),1,0)</f>
        <v>1</v>
      </c>
      <c r="CS30" s="250">
        <f>IF(EXACT($D$30,$CM$30),1,0)</f>
        <v>1</v>
      </c>
      <c r="CT30" s="250">
        <f>IF($CM$30=0,0,1)</f>
        <v>1</v>
      </c>
      <c r="CU30" s="250">
        <f>IF($CN$30=0,0,1)</f>
        <v>1</v>
      </c>
      <c r="CV30" s="250">
        <f>$CP$30*$CQ$30*$CR$30*$CS$30*$CT$30*$CU$30</f>
        <v>1</v>
      </c>
      <c r="CW30" s="251">
        <f t="shared" si="10"/>
        <v>386400</v>
      </c>
      <c r="CX30" s="252">
        <f t="shared" si="11"/>
        <v>0</v>
      </c>
      <c r="CZ30" s="243" t="s">
        <v>202</v>
      </c>
      <c r="DA30" s="244" t="s">
        <v>203</v>
      </c>
      <c r="DB30" s="245" t="s">
        <v>168</v>
      </c>
      <c r="DC30" s="246">
        <v>2</v>
      </c>
      <c r="DD30" s="247">
        <v>437600</v>
      </c>
      <c r="DE30" s="248">
        <f>ROUND(DC30*DD30,0)</f>
        <v>875200</v>
      </c>
      <c r="DF30" s="250">
        <f>IF(EXACT($A$30,$CZ$30),1,0)</f>
        <v>1</v>
      </c>
      <c r="DG30" s="250">
        <f>IF(EXACT($B$30,$DA$30),1,0)</f>
        <v>1</v>
      </c>
      <c r="DH30" s="250">
        <f>IF(EXACT($C$30,$DB$30),1,0)</f>
        <v>1</v>
      </c>
      <c r="DI30" s="250">
        <f>IF(EXACT($D$30,$DC$30),1,0)</f>
        <v>1</v>
      </c>
      <c r="DJ30" s="250">
        <f>IF($DC$30=0,0,1)</f>
        <v>1</v>
      </c>
      <c r="DK30" s="250">
        <f>IF($DD$30=0,0,1)</f>
        <v>1</v>
      </c>
      <c r="DL30" s="250">
        <f>$DF$30*$DG$30*$DH$30*$DI$30*$DJ$30*$DK$30</f>
        <v>1</v>
      </c>
      <c r="DM30" s="251">
        <f t="shared" si="12"/>
        <v>875200</v>
      </c>
      <c r="DN30" s="252">
        <f t="shared" si="13"/>
        <v>0</v>
      </c>
      <c r="DP30" s="243" t="s">
        <v>202</v>
      </c>
      <c r="DQ30" s="244" t="s">
        <v>203</v>
      </c>
      <c r="DR30" s="245" t="s">
        <v>168</v>
      </c>
      <c r="DS30" s="246">
        <v>2</v>
      </c>
      <c r="DT30" s="247">
        <v>435000</v>
      </c>
      <c r="DU30" s="248">
        <f>ROUND(DS30*DT30,0)</f>
        <v>870000</v>
      </c>
      <c r="DV30" s="250">
        <f>IF(EXACT($A$30,$DP$30),1,0)</f>
        <v>1</v>
      </c>
      <c r="DW30" s="250">
        <f>IF(EXACT($B$30,$DQ$30),1,0)</f>
        <v>1</v>
      </c>
      <c r="DX30" s="250">
        <f>IF(EXACT($C$30,$DR$30),1,0)</f>
        <v>1</v>
      </c>
      <c r="DY30" s="250">
        <f>IF(EXACT($D$30,$DS$30),1,0)</f>
        <v>1</v>
      </c>
      <c r="DZ30" s="250">
        <f>IF($DS$30=0,0,1)</f>
        <v>1</v>
      </c>
      <c r="EA30" s="250">
        <f>IF($DT$30=0,0,1)</f>
        <v>1</v>
      </c>
      <c r="EB30" s="250">
        <f>$DV$30*$DW$30*$DX$30*$DY$30*$DZ$30*$EA$30</f>
        <v>1</v>
      </c>
      <c r="EC30" s="251">
        <f t="shared" si="14"/>
        <v>870000</v>
      </c>
      <c r="ED30" s="252">
        <f t="shared" si="15"/>
        <v>0</v>
      </c>
      <c r="EF30" s="243" t="s">
        <v>202</v>
      </c>
      <c r="EG30" s="244" t="s">
        <v>203</v>
      </c>
      <c r="EH30" s="245" t="s">
        <v>168</v>
      </c>
      <c r="EI30" s="246">
        <v>2</v>
      </c>
      <c r="EJ30" s="247">
        <v>440000</v>
      </c>
      <c r="EK30" s="248">
        <f>ROUND(EI30*EJ30,0)</f>
        <v>880000</v>
      </c>
      <c r="EL30" s="250">
        <f>IF(EXACT($A$30,$EF$30),1,0)</f>
        <v>1</v>
      </c>
      <c r="EM30" s="250">
        <f>IF(EXACT($B$30,$EG$30),1,0)</f>
        <v>1</v>
      </c>
      <c r="EN30" s="250">
        <f>IF(EXACT($C$30,$EH$30),1,0)</f>
        <v>1</v>
      </c>
      <c r="EO30" s="250">
        <f>IF(EXACT($D$30,$EI$30),1,0)</f>
        <v>1</v>
      </c>
      <c r="EP30" s="250">
        <f>IF($EI$30=0,0,1)</f>
        <v>1</v>
      </c>
      <c r="EQ30" s="250">
        <f>IF($EJ$30=0,0,1)</f>
        <v>1</v>
      </c>
      <c r="ER30" s="250">
        <f>$EL$30*$EM$30*$EN$30*$EO$30*$EP$30*$EQ$30</f>
        <v>1</v>
      </c>
      <c r="ES30" s="251">
        <f t="shared" si="16"/>
        <v>880000</v>
      </c>
      <c r="ET30" s="252">
        <f t="shared" si="17"/>
        <v>0</v>
      </c>
      <c r="EV30" s="243" t="s">
        <v>202</v>
      </c>
      <c r="EW30" s="244" t="s">
        <v>203</v>
      </c>
      <c r="EX30" s="245" t="s">
        <v>168</v>
      </c>
      <c r="EY30" s="246">
        <v>2</v>
      </c>
      <c r="EZ30" s="247">
        <v>600000</v>
      </c>
      <c r="FA30" s="248">
        <f>ROUND(EY30*EZ30,0)</f>
        <v>1200000</v>
      </c>
      <c r="FB30" s="250">
        <f>IF(EXACT($A$30,$EV$30),1,0)</f>
        <v>1</v>
      </c>
      <c r="FC30" s="250">
        <f>IF(EXACT($B$30,$EW$30),1,0)</f>
        <v>1</v>
      </c>
      <c r="FD30" s="250">
        <f>IF(EXACT($C$30,$EX$30),1,0)</f>
        <v>1</v>
      </c>
      <c r="FE30" s="250">
        <f>IF(EXACT($D$30,$EY$30),1,0)</f>
        <v>1</v>
      </c>
      <c r="FF30" s="250">
        <f>IF($EY$30=0,0,1)</f>
        <v>1</v>
      </c>
      <c r="FG30" s="250">
        <f>IF($EZ$30=0,0,1)</f>
        <v>1</v>
      </c>
      <c r="FH30" s="250">
        <f>$FB$30*$FC$30*$FD$30*$FE$30*$FF$30*$FG$30</f>
        <v>1</v>
      </c>
      <c r="FI30" s="251">
        <f t="shared" si="18"/>
        <v>1200000</v>
      </c>
      <c r="FJ30" s="252">
        <f t="shared" si="19"/>
        <v>0</v>
      </c>
      <c r="FL30" s="243" t="s">
        <v>202</v>
      </c>
      <c r="FM30" s="244" t="s">
        <v>203</v>
      </c>
      <c r="FN30" s="245" t="s">
        <v>168</v>
      </c>
      <c r="FO30" s="246">
        <v>2</v>
      </c>
      <c r="FP30" s="247">
        <v>461514</v>
      </c>
      <c r="FQ30" s="248">
        <f>ROUND(FO30*FP30,0)</f>
        <v>923028</v>
      </c>
      <c r="FR30" s="250">
        <f>IF(EXACT($A$30,$FL$30),1,0)</f>
        <v>1</v>
      </c>
      <c r="FS30" s="250">
        <f>IF(EXACT($B$30,$FM$30),1,0)</f>
        <v>1</v>
      </c>
      <c r="FT30" s="250">
        <f>IF(EXACT($C$30,$FN$30),1,0)</f>
        <v>1</v>
      </c>
      <c r="FU30" s="250">
        <f>IF(EXACT($D$30,$FO$30),1,0)</f>
        <v>1</v>
      </c>
      <c r="FV30" s="250">
        <f>IF($FO$30=0,0,1)</f>
        <v>1</v>
      </c>
      <c r="FW30" s="250">
        <f>IF($FP$30=0,0,1)</f>
        <v>1</v>
      </c>
      <c r="FX30" s="250">
        <f>$FR$30*$FS$30*$FT$30*$FU$30*$FV$30*$FW$30</f>
        <v>1</v>
      </c>
      <c r="FY30" s="251">
        <f t="shared" si="20"/>
        <v>923028</v>
      </c>
      <c r="FZ30" s="252">
        <f t="shared" si="21"/>
        <v>0</v>
      </c>
      <c r="GB30" s="243" t="s">
        <v>202</v>
      </c>
      <c r="GC30" s="244" t="s">
        <v>203</v>
      </c>
      <c r="GD30" s="245" t="s">
        <v>168</v>
      </c>
      <c r="GE30" s="246">
        <v>2</v>
      </c>
      <c r="GF30" s="247">
        <v>430000</v>
      </c>
      <c r="GG30" s="248">
        <f>ROUND(GE30*GF30,0)</f>
        <v>860000</v>
      </c>
      <c r="GH30" s="250">
        <f>IF(EXACT($A$30,$GB$30),1,0)</f>
        <v>1</v>
      </c>
      <c r="GI30" s="250">
        <f>IF(EXACT($B$30,$GC$30),1,0)</f>
        <v>1</v>
      </c>
      <c r="GJ30" s="250">
        <f>IF(EXACT($C$30,$GD$30),1,0)</f>
        <v>1</v>
      </c>
      <c r="GK30" s="250">
        <f>IF(EXACT($D$30,$GE$30),1,0)</f>
        <v>1</v>
      </c>
      <c r="GL30" s="250">
        <f>IF($GE$30=0,0,1)</f>
        <v>1</v>
      </c>
      <c r="GM30" s="250">
        <f>IF($GF$30=0,0,1)</f>
        <v>1</v>
      </c>
      <c r="GN30" s="250">
        <f>$GH$30*$GI$30*$GJ$30*$GK$30*$GL$30*$GM$30</f>
        <v>1</v>
      </c>
      <c r="GO30" s="251">
        <f t="shared" si="22"/>
        <v>860000</v>
      </c>
      <c r="GP30" s="252">
        <f t="shared" si="23"/>
        <v>0</v>
      </c>
      <c r="GR30" s="243" t="s">
        <v>202</v>
      </c>
      <c r="GS30" s="244" t="s">
        <v>203</v>
      </c>
      <c r="GT30" s="245" t="s">
        <v>168</v>
      </c>
      <c r="GU30" s="246">
        <v>2</v>
      </c>
      <c r="GV30" s="247">
        <v>225600</v>
      </c>
      <c r="GW30" s="248">
        <f>ROUND(GU30*GV30,0)</f>
        <v>451200</v>
      </c>
      <c r="GX30" s="250">
        <f>IF(EXACT($A$30,$GR$30),1,0)</f>
        <v>1</v>
      </c>
      <c r="GY30" s="250">
        <f>IF(EXACT($B$30,$GS$30),1,0)</f>
        <v>1</v>
      </c>
      <c r="GZ30" s="250">
        <f>IF(EXACT($C$30,$GT$30),1,0)</f>
        <v>1</v>
      </c>
      <c r="HA30" s="250">
        <f>IF(EXACT($D$30,$GU$30),1,0)</f>
        <v>1</v>
      </c>
      <c r="HB30" s="250">
        <f>IF($GU$30=0,0,1)</f>
        <v>1</v>
      </c>
      <c r="HC30" s="250">
        <f>IF($GV$30=0,0,1)</f>
        <v>1</v>
      </c>
      <c r="HD30" s="250">
        <f>$GX$30*$GY$30*$GZ$30*$HA$30*$HB$30*$HC$30</f>
        <v>1</v>
      </c>
      <c r="HE30" s="251">
        <f t="shared" si="24"/>
        <v>451200</v>
      </c>
      <c r="HF30" s="252">
        <f t="shared" si="25"/>
        <v>0</v>
      </c>
      <c r="HH30" s="257" t="s">
        <v>202</v>
      </c>
      <c r="HI30" s="258" t="s">
        <v>203</v>
      </c>
      <c r="HJ30" s="245" t="s">
        <v>168</v>
      </c>
      <c r="HK30" s="246">
        <v>2</v>
      </c>
      <c r="HL30" s="259">
        <v>950000</v>
      </c>
      <c r="HM30" s="248">
        <f>ROUND(HK30*HL30,0)</f>
        <v>1900000</v>
      </c>
      <c r="HN30" s="250">
        <f>IF(EXACT($A$30,$HH$30),1,0)</f>
        <v>1</v>
      </c>
      <c r="HO30" s="250">
        <f>IF(EXACT($B$30,$HI$30),1,0)</f>
        <v>1</v>
      </c>
      <c r="HP30" s="250">
        <f>IF(EXACT($C$30,$HJ$30),1,0)</f>
        <v>1</v>
      </c>
      <c r="HQ30" s="250">
        <f>IF(EXACT($D$30,$HK$30),1,0)</f>
        <v>1</v>
      </c>
      <c r="HR30" s="250">
        <f>IF($HK$30=0,0,1)</f>
        <v>1</v>
      </c>
      <c r="HS30" s="250">
        <f>IF($HL$30=0,0,1)</f>
        <v>1</v>
      </c>
      <c r="HT30" s="250">
        <f>$HN$30*$HO$30*$HP$30*$HQ$30*$HR$30*$HS$30</f>
        <v>1</v>
      </c>
      <c r="HU30" s="251">
        <f t="shared" si="26"/>
        <v>1900000</v>
      </c>
      <c r="HV30" s="252">
        <f t="shared" si="27"/>
        <v>0</v>
      </c>
      <c r="HX30" s="243" t="s">
        <v>202</v>
      </c>
      <c r="HY30" s="244" t="s">
        <v>203</v>
      </c>
      <c r="HZ30" s="245" t="s">
        <v>168</v>
      </c>
      <c r="IA30" s="246">
        <v>2</v>
      </c>
      <c r="IB30" s="247">
        <v>600000</v>
      </c>
      <c r="IC30" s="248">
        <f>ROUND(IA30*IB30,0)</f>
        <v>1200000</v>
      </c>
      <c r="ID30" s="250">
        <f>IF(EXACT($A$30,$HX$30),1,0)</f>
        <v>1</v>
      </c>
      <c r="IE30" s="250">
        <f>IF(EXACT($B$30,$HY$30),1,0)</f>
        <v>1</v>
      </c>
      <c r="IF30" s="250">
        <f>IF(EXACT($C$30,$HZ$30),1,0)</f>
        <v>1</v>
      </c>
      <c r="IG30" s="250">
        <f>IF(EXACT($D$30,$IA$30),1,0)</f>
        <v>1</v>
      </c>
      <c r="IH30" s="250">
        <f>IF($IA$30=0,0,1)</f>
        <v>1</v>
      </c>
      <c r="II30" s="250">
        <f>IF($IB$30=0,0,1)</f>
        <v>1</v>
      </c>
      <c r="IJ30" s="250">
        <f>$ID$30*$IE$30*$IF$30*$IG$30*$IH$30*$II$30</f>
        <v>1</v>
      </c>
      <c r="IK30" s="251">
        <f t="shared" si="28"/>
        <v>1200000</v>
      </c>
      <c r="IL30" s="252">
        <f t="shared" si="29"/>
        <v>0</v>
      </c>
    </row>
    <row r="31" spans="1:246" s="304" customFormat="1" ht="18" hidden="1" thickTop="1" thickBot="1">
      <c r="A31" s="298" t="s">
        <v>204</v>
      </c>
      <c r="B31" s="299" t="s">
        <v>205</v>
      </c>
      <c r="C31" s="300"/>
      <c r="D31" s="301"/>
      <c r="E31" s="302"/>
      <c r="F31" s="303"/>
      <c r="H31" s="298" t="s">
        <v>204</v>
      </c>
      <c r="I31" s="305" t="s">
        <v>205</v>
      </c>
      <c r="J31" s="300"/>
      <c r="K31" s="301"/>
      <c r="L31" s="302"/>
      <c r="M31" s="303"/>
      <c r="N31" s="274"/>
      <c r="O31" s="274"/>
      <c r="P31" s="274"/>
      <c r="Q31" s="274"/>
      <c r="R31" s="274"/>
      <c r="S31" s="274"/>
      <c r="T31" s="274"/>
      <c r="U31" s="251">
        <f t="shared" si="0"/>
        <v>0</v>
      </c>
      <c r="V31" s="252">
        <f t="shared" si="1"/>
        <v>0</v>
      </c>
      <c r="X31" s="298" t="s">
        <v>204</v>
      </c>
      <c r="Y31" s="299" t="s">
        <v>205</v>
      </c>
      <c r="Z31" s="300"/>
      <c r="AA31" s="301"/>
      <c r="AB31" s="302"/>
      <c r="AC31" s="303"/>
      <c r="AD31" s="274"/>
      <c r="AE31" s="274"/>
      <c r="AF31" s="274"/>
      <c r="AG31" s="274"/>
      <c r="AH31" s="274"/>
      <c r="AI31" s="274"/>
      <c r="AJ31" s="274"/>
      <c r="AK31" s="251">
        <f t="shared" si="2"/>
        <v>0</v>
      </c>
      <c r="AL31" s="252">
        <f t="shared" si="3"/>
        <v>0</v>
      </c>
      <c r="AN31" s="298" t="s">
        <v>204</v>
      </c>
      <c r="AO31" s="299" t="s">
        <v>205</v>
      </c>
      <c r="AP31" s="300"/>
      <c r="AQ31" s="301"/>
      <c r="AR31" s="302"/>
      <c r="AS31" s="303"/>
      <c r="AT31" s="274"/>
      <c r="AU31" s="274"/>
      <c r="AV31" s="274"/>
      <c r="AW31" s="274"/>
      <c r="AX31" s="274"/>
      <c r="AY31" s="274"/>
      <c r="AZ31" s="274"/>
      <c r="BA31" s="251">
        <f t="shared" si="4"/>
        <v>0</v>
      </c>
      <c r="BB31" s="252">
        <f t="shared" si="5"/>
        <v>0</v>
      </c>
      <c r="BD31" s="298" t="s">
        <v>204</v>
      </c>
      <c r="BE31" s="299" t="s">
        <v>205</v>
      </c>
      <c r="BF31" s="300"/>
      <c r="BG31" s="301"/>
      <c r="BH31" s="302"/>
      <c r="BI31" s="303"/>
      <c r="BJ31" s="250">
        <f>IF(EXACT($A$31,$BD$31),1,0)</f>
        <v>1</v>
      </c>
      <c r="BK31" s="250">
        <f>IF(EXACT($B$31,$BE$31),1,0)</f>
        <v>1</v>
      </c>
      <c r="BL31" s="250">
        <f>IF(EXACT($C$31,$BF$31),1,0)</f>
        <v>1</v>
      </c>
      <c r="BM31" s="250">
        <f>IF(EXACT($D$31,$BG$31),1,0)</f>
        <v>1</v>
      </c>
      <c r="BN31" s="250">
        <f>IF($BG$31=0,0,1)</f>
        <v>0</v>
      </c>
      <c r="BO31" s="250">
        <f>IF($BH$31=0,0,1)</f>
        <v>0</v>
      </c>
      <c r="BP31" s="250">
        <f>$BJ$31*$BK$31*$BL$31*$BM$31*$BN$31*$BO$31</f>
        <v>0</v>
      </c>
      <c r="BQ31" s="251">
        <f t="shared" si="6"/>
        <v>0</v>
      </c>
      <c r="BR31" s="252">
        <f t="shared" si="7"/>
        <v>0</v>
      </c>
      <c r="BT31" s="298" t="s">
        <v>204</v>
      </c>
      <c r="BU31" s="299" t="s">
        <v>205</v>
      </c>
      <c r="BV31" s="300"/>
      <c r="BW31" s="301"/>
      <c r="BX31" s="302"/>
      <c r="BY31" s="303"/>
      <c r="BZ31" s="250">
        <f>IF(EXACT($A$31,$BT$31),1,0)</f>
        <v>1</v>
      </c>
      <c r="CA31" s="250">
        <f>IF(EXACT($B$31,$BU$31),1,0)</f>
        <v>1</v>
      </c>
      <c r="CB31" s="250">
        <f>IF(EXACT($C$31,$BV$31),1,0)</f>
        <v>1</v>
      </c>
      <c r="CC31" s="250">
        <f>IF(EXACT($D$31,$BW$31),1,0)</f>
        <v>1</v>
      </c>
      <c r="CD31" s="250">
        <f>IF($BW$31=0,0,1)</f>
        <v>0</v>
      </c>
      <c r="CE31" s="250">
        <f>IF($BX$31=0,0,1)</f>
        <v>0</v>
      </c>
      <c r="CF31" s="250">
        <f>$BZ$31*$CA$31*$CB$31*$CC$31*$CD$31*$CE$31</f>
        <v>0</v>
      </c>
      <c r="CG31" s="251">
        <f t="shared" si="8"/>
        <v>0</v>
      </c>
      <c r="CH31" s="252">
        <f t="shared" si="9"/>
        <v>0</v>
      </c>
      <c r="CJ31" s="298" t="s">
        <v>204</v>
      </c>
      <c r="CK31" s="306" t="s">
        <v>205</v>
      </c>
      <c r="CL31" s="300"/>
      <c r="CM31" s="301"/>
      <c r="CN31" s="307"/>
      <c r="CO31" s="308"/>
      <c r="CP31" s="250">
        <f>IF(EXACT($A$31,$CJ$31),1,0)</f>
        <v>1</v>
      </c>
      <c r="CQ31" s="250">
        <f>IF(EXACT($B$31,$CK$31),1,0)</f>
        <v>1</v>
      </c>
      <c r="CR31" s="250">
        <f>IF(EXACT($C$31,$CL$31),1,0)</f>
        <v>1</v>
      </c>
      <c r="CS31" s="250">
        <f>IF(EXACT($D$31,$CM$31),1,0)</f>
        <v>1</v>
      </c>
      <c r="CT31" s="250">
        <f>IF($CM$31=0,0,1)</f>
        <v>0</v>
      </c>
      <c r="CU31" s="250">
        <f>IF($CN$31=0,0,1)</f>
        <v>0</v>
      </c>
      <c r="CV31" s="250">
        <f>$CP$31*$CQ$31*$CR$31*$CS$31*$CT$31*$CU$31</f>
        <v>0</v>
      </c>
      <c r="CW31" s="251">
        <f t="shared" si="10"/>
        <v>0</v>
      </c>
      <c r="CX31" s="252">
        <f t="shared" si="11"/>
        <v>0</v>
      </c>
      <c r="CZ31" s="298" t="s">
        <v>204</v>
      </c>
      <c r="DA31" s="299" t="s">
        <v>205</v>
      </c>
      <c r="DB31" s="300"/>
      <c r="DC31" s="301"/>
      <c r="DD31" s="302"/>
      <c r="DE31" s="303"/>
      <c r="DF31" s="250">
        <f>IF(EXACT($A$31,$CZ$31),1,0)</f>
        <v>1</v>
      </c>
      <c r="DG31" s="250">
        <f>IF(EXACT($B$31,$DA$31),1,0)</f>
        <v>1</v>
      </c>
      <c r="DH31" s="250">
        <f>IF(EXACT($C$31,$DB$31),1,0)</f>
        <v>1</v>
      </c>
      <c r="DI31" s="250">
        <f>IF(EXACT($D$31,$DC$31),1,0)</f>
        <v>1</v>
      </c>
      <c r="DJ31" s="250">
        <f>IF($DC$31=0,0,1)</f>
        <v>0</v>
      </c>
      <c r="DK31" s="250">
        <f>IF($DD$31=0,0,1)</f>
        <v>0</v>
      </c>
      <c r="DL31" s="250">
        <f>$DF$31*$DG$31*$DH$31*$DI$31*$DJ$31*$DK$31</f>
        <v>0</v>
      </c>
      <c r="DM31" s="251">
        <f t="shared" si="12"/>
        <v>0</v>
      </c>
      <c r="DN31" s="252">
        <f t="shared" si="13"/>
        <v>0</v>
      </c>
      <c r="DP31" s="298" t="s">
        <v>204</v>
      </c>
      <c r="DQ31" s="299" t="s">
        <v>205</v>
      </c>
      <c r="DR31" s="300"/>
      <c r="DS31" s="301"/>
      <c r="DT31" s="302"/>
      <c r="DU31" s="303"/>
      <c r="DV31" s="250">
        <f>IF(EXACT($A$31,$DP$31),1,0)</f>
        <v>1</v>
      </c>
      <c r="DW31" s="250">
        <f>IF(EXACT($B$31,$DQ$31),1,0)</f>
        <v>1</v>
      </c>
      <c r="DX31" s="250">
        <f>IF(EXACT($C$31,$DR$31),1,0)</f>
        <v>1</v>
      </c>
      <c r="DY31" s="250">
        <f>IF(EXACT($D$31,$DS$31),1,0)</f>
        <v>1</v>
      </c>
      <c r="DZ31" s="250">
        <f>IF($DS$31=0,0,1)</f>
        <v>0</v>
      </c>
      <c r="EA31" s="250">
        <f>IF($DT$31=0,0,1)</f>
        <v>0</v>
      </c>
      <c r="EB31" s="250">
        <f>$DV$31*$DW$31*$DX$31*$DY$31*$DZ$31*$EA$31</f>
        <v>0</v>
      </c>
      <c r="EC31" s="251">
        <f t="shared" si="14"/>
        <v>0</v>
      </c>
      <c r="ED31" s="252">
        <f t="shared" si="15"/>
        <v>0</v>
      </c>
      <c r="EF31" s="298" t="s">
        <v>204</v>
      </c>
      <c r="EG31" s="299" t="s">
        <v>205</v>
      </c>
      <c r="EH31" s="300"/>
      <c r="EI31" s="301"/>
      <c r="EJ31" s="302"/>
      <c r="EK31" s="303"/>
      <c r="EL31" s="250">
        <f>IF(EXACT($A$31,$EF$31),1,0)</f>
        <v>1</v>
      </c>
      <c r="EM31" s="250">
        <f>IF(EXACT($B$31,$EG$31),1,0)</f>
        <v>1</v>
      </c>
      <c r="EN31" s="250">
        <f>IF(EXACT($C$31,$EH$31),1,0)</f>
        <v>1</v>
      </c>
      <c r="EO31" s="250">
        <f>IF(EXACT($D$31,$EI$31),1,0)</f>
        <v>1</v>
      </c>
      <c r="EP31" s="250">
        <f>IF($EI$31=0,0,1)</f>
        <v>0</v>
      </c>
      <c r="EQ31" s="250">
        <f>IF($EJ$31=0,0,1)</f>
        <v>0</v>
      </c>
      <c r="ER31" s="250">
        <f>$EL$31*$EM$31*$EN$31*$EO$31*$EP$31*$EQ$31</f>
        <v>0</v>
      </c>
      <c r="ES31" s="251">
        <f t="shared" si="16"/>
        <v>0</v>
      </c>
      <c r="ET31" s="252">
        <f t="shared" si="17"/>
        <v>0</v>
      </c>
      <c r="EV31" s="298" t="s">
        <v>204</v>
      </c>
      <c r="EW31" s="299" t="s">
        <v>205</v>
      </c>
      <c r="EX31" s="300"/>
      <c r="EY31" s="301"/>
      <c r="EZ31" s="302"/>
      <c r="FA31" s="303"/>
      <c r="FB31" s="250">
        <f>IF(EXACT($A$31,$EV$31),1,0)</f>
        <v>1</v>
      </c>
      <c r="FC31" s="250">
        <f>IF(EXACT($B$31,$EW$31),1,0)</f>
        <v>1</v>
      </c>
      <c r="FD31" s="250">
        <f>IF(EXACT($C$31,$EX$31),1,0)</f>
        <v>1</v>
      </c>
      <c r="FE31" s="250">
        <f>IF(EXACT($D$31,$EY$31),1,0)</f>
        <v>1</v>
      </c>
      <c r="FF31" s="250">
        <f>IF($EY$31=0,0,1)</f>
        <v>0</v>
      </c>
      <c r="FG31" s="250">
        <f>IF($EZ$31=0,0,1)</f>
        <v>0</v>
      </c>
      <c r="FH31" s="250">
        <f>$FB$31*$FC$31*$FD$31*$FE$31*$FF$31*$FG$31</f>
        <v>0</v>
      </c>
      <c r="FI31" s="251">
        <f t="shared" si="18"/>
        <v>0</v>
      </c>
      <c r="FJ31" s="252">
        <f t="shared" si="19"/>
        <v>0</v>
      </c>
      <c r="FL31" s="298" t="s">
        <v>204</v>
      </c>
      <c r="FM31" s="299" t="s">
        <v>205</v>
      </c>
      <c r="FN31" s="300"/>
      <c r="FO31" s="301"/>
      <c r="FP31" s="302"/>
      <c r="FQ31" s="309"/>
      <c r="FR31" s="250">
        <f>IF(EXACT($A$31,$FL$31),1,0)</f>
        <v>1</v>
      </c>
      <c r="FS31" s="250">
        <f>IF(EXACT($B$31,$FM$31),1,0)</f>
        <v>1</v>
      </c>
      <c r="FT31" s="250">
        <f>IF(EXACT($C$31,$FN$31),1,0)</f>
        <v>1</v>
      </c>
      <c r="FU31" s="250">
        <f>IF(EXACT($D$31,$FO$31),1,0)</f>
        <v>1</v>
      </c>
      <c r="FV31" s="250">
        <f>IF($FO$31=0,0,1)</f>
        <v>0</v>
      </c>
      <c r="FW31" s="250">
        <f>IF($FP$31=0,0,1)</f>
        <v>0</v>
      </c>
      <c r="FX31" s="250">
        <f>$FR$31*$FS$31*$FT$31*$FU$31*$FV$31*$FW$31</f>
        <v>0</v>
      </c>
      <c r="FY31" s="251">
        <f t="shared" si="20"/>
        <v>0</v>
      </c>
      <c r="FZ31" s="252">
        <f t="shared" si="21"/>
        <v>0</v>
      </c>
      <c r="GB31" s="298" t="s">
        <v>204</v>
      </c>
      <c r="GC31" s="299" t="s">
        <v>205</v>
      </c>
      <c r="GD31" s="300"/>
      <c r="GE31" s="301"/>
      <c r="GF31" s="302"/>
      <c r="GG31" s="303"/>
      <c r="GH31" s="250">
        <f>IF(EXACT($A$31,$GB$31),1,0)</f>
        <v>1</v>
      </c>
      <c r="GI31" s="250">
        <f>IF(EXACT($B$31,$GC$31),1,0)</f>
        <v>1</v>
      </c>
      <c r="GJ31" s="250">
        <f>IF(EXACT($C$31,$GD$31),1,0)</f>
        <v>1</v>
      </c>
      <c r="GK31" s="250">
        <f>IF(EXACT($D$31,$GE$31),1,0)</f>
        <v>1</v>
      </c>
      <c r="GL31" s="250">
        <f>IF($GE$31=0,0,1)</f>
        <v>0</v>
      </c>
      <c r="GM31" s="250">
        <f>IF($GF$31=0,0,1)</f>
        <v>0</v>
      </c>
      <c r="GN31" s="250">
        <f>$GH$31*$GI$31*$GJ$31*$GK$31*$GL$31*$GM$31</f>
        <v>0</v>
      </c>
      <c r="GO31" s="251">
        <f t="shared" si="22"/>
        <v>0</v>
      </c>
      <c r="GP31" s="252">
        <f t="shared" si="23"/>
        <v>0</v>
      </c>
      <c r="GR31" s="298" t="s">
        <v>204</v>
      </c>
      <c r="GS31" s="299" t="s">
        <v>205</v>
      </c>
      <c r="GT31" s="300"/>
      <c r="GU31" s="301"/>
      <c r="GV31" s="302"/>
      <c r="GW31" s="303"/>
      <c r="GX31" s="250">
        <f>IF(EXACT($A$31,$GR$31),1,0)</f>
        <v>1</v>
      </c>
      <c r="GY31" s="250">
        <f>IF(EXACT($B$31,$GS$31),1,0)</f>
        <v>1</v>
      </c>
      <c r="GZ31" s="250">
        <f>IF(EXACT($C$31,$GT$31),1,0)</f>
        <v>1</v>
      </c>
      <c r="HA31" s="250">
        <f>IF(EXACT($D$31,$GU$31),1,0)</f>
        <v>1</v>
      </c>
      <c r="HB31" s="250">
        <f>IF($GU$31=0,0,1)</f>
        <v>0</v>
      </c>
      <c r="HC31" s="250">
        <f>IF($GV$31=0,0,1)</f>
        <v>0</v>
      </c>
      <c r="HD31" s="250">
        <f>$GX$31*$GY$31*$GZ$31*$HA$31*$HB$31*$HC$31</f>
        <v>0</v>
      </c>
      <c r="HE31" s="251">
        <f t="shared" si="24"/>
        <v>0</v>
      </c>
      <c r="HF31" s="252">
        <f t="shared" si="25"/>
        <v>0</v>
      </c>
      <c r="HH31" s="310" t="s">
        <v>204</v>
      </c>
      <c r="HI31" s="227" t="s">
        <v>205</v>
      </c>
      <c r="HJ31" s="228"/>
      <c r="HK31" s="229"/>
      <c r="HL31" s="230"/>
      <c r="HM31" s="231"/>
      <c r="HN31" s="250">
        <f>IF(EXACT($A$31,$HH$31),1,0)</f>
        <v>1</v>
      </c>
      <c r="HO31" s="250">
        <f>IF(EXACT($B$31,$HI$31),1,0)</f>
        <v>1</v>
      </c>
      <c r="HP31" s="250">
        <f>IF(EXACT($C$31,$HJ$31),1,0)</f>
        <v>1</v>
      </c>
      <c r="HQ31" s="250">
        <f>IF(EXACT($D$31,$HK$31),1,0)</f>
        <v>1</v>
      </c>
      <c r="HR31" s="250">
        <f>IF($HK$31=0,0,1)</f>
        <v>0</v>
      </c>
      <c r="HS31" s="250">
        <f>IF($HL$31=0,0,1)</f>
        <v>0</v>
      </c>
      <c r="HT31" s="250">
        <f>$HN$31*$HO$31*$HP$31*$HQ$31*$HR$31*$HS$31</f>
        <v>0</v>
      </c>
      <c r="HU31" s="251">
        <f t="shared" si="26"/>
        <v>0</v>
      </c>
      <c r="HV31" s="252">
        <f t="shared" si="27"/>
        <v>0</v>
      </c>
      <c r="HX31" s="298" t="s">
        <v>204</v>
      </c>
      <c r="HY31" s="299" t="s">
        <v>205</v>
      </c>
      <c r="HZ31" s="300"/>
      <c r="IA31" s="301"/>
      <c r="IB31" s="302"/>
      <c r="IC31" s="303"/>
      <c r="ID31" s="250">
        <f>IF(EXACT($A$31,$HX$31),1,0)</f>
        <v>1</v>
      </c>
      <c r="IE31" s="250">
        <f>IF(EXACT($B$31,$HY$31),1,0)</f>
        <v>1</v>
      </c>
      <c r="IF31" s="250">
        <f>IF(EXACT($C$31,$HZ$31),1,0)</f>
        <v>1</v>
      </c>
      <c r="IG31" s="250">
        <f>IF(EXACT($D$31,$IA$31),1,0)</f>
        <v>1</v>
      </c>
      <c r="IH31" s="250">
        <f>IF($IA$31=0,0,1)</f>
        <v>0</v>
      </c>
      <c r="II31" s="250">
        <f>IF($IB$31=0,0,1)</f>
        <v>0</v>
      </c>
      <c r="IJ31" s="250">
        <f>$ID$31*$IE$31*$IF$31*$IG$31*$IH$31*$II$31</f>
        <v>0</v>
      </c>
      <c r="IK31" s="251">
        <f t="shared" si="28"/>
        <v>0</v>
      </c>
      <c r="IL31" s="252">
        <f t="shared" si="29"/>
        <v>0</v>
      </c>
    </row>
    <row r="32" spans="1:246" s="238" customFormat="1" ht="45">
      <c r="A32" s="243" t="s">
        <v>206</v>
      </c>
      <c r="B32" s="244" t="s">
        <v>207</v>
      </c>
      <c r="C32" s="245" t="s">
        <v>182</v>
      </c>
      <c r="D32" s="246">
        <v>1</v>
      </c>
      <c r="E32" s="247">
        <v>0</v>
      </c>
      <c r="F32" s="248">
        <f>ROUND(D32*E32,0)</f>
        <v>0</v>
      </c>
      <c r="H32" s="243" t="s">
        <v>206</v>
      </c>
      <c r="I32" s="249" t="s">
        <v>207</v>
      </c>
      <c r="J32" s="245" t="s">
        <v>182</v>
      </c>
      <c r="K32" s="246">
        <v>1</v>
      </c>
      <c r="L32" s="247">
        <v>250000</v>
      </c>
      <c r="M32" s="248">
        <f>ROUND(K32*L32,0)</f>
        <v>250000</v>
      </c>
      <c r="N32" s="250">
        <f>IF(EXACT($A$32,$H$32),1,0)</f>
        <v>1</v>
      </c>
      <c r="O32" s="250">
        <f>IF(EXACT($B$32,$I$32),1,0)</f>
        <v>1</v>
      </c>
      <c r="P32" s="250">
        <f>IF(EXACT($C$32,$J$32),1,0)</f>
        <v>1</v>
      </c>
      <c r="Q32" s="250">
        <f>IF(EXACT($D$32,$K$32),1,0)</f>
        <v>1</v>
      </c>
      <c r="R32" s="250">
        <f>IF($K$32=0,0,1)</f>
        <v>1</v>
      </c>
      <c r="S32" s="250">
        <f>IF($L$32=0,0,1)</f>
        <v>1</v>
      </c>
      <c r="T32" s="261">
        <f>$N$32*$O$32*$P$32*$Q$32*$R$32*$S$32</f>
        <v>1</v>
      </c>
      <c r="U32" s="251">
        <f t="shared" si="0"/>
        <v>250000</v>
      </c>
      <c r="V32" s="252">
        <f t="shared" si="1"/>
        <v>0</v>
      </c>
      <c r="X32" s="243" t="s">
        <v>206</v>
      </c>
      <c r="Y32" s="244" t="s">
        <v>207</v>
      </c>
      <c r="Z32" s="245" t="s">
        <v>182</v>
      </c>
      <c r="AA32" s="246">
        <v>1</v>
      </c>
      <c r="AB32" s="247">
        <v>663731</v>
      </c>
      <c r="AC32" s="248">
        <f>ROUND(AA32*AB32,0)</f>
        <v>663731</v>
      </c>
      <c r="AD32" s="250">
        <f>IF(EXACT($A$32,$X$32),1,0)</f>
        <v>1</v>
      </c>
      <c r="AE32" s="250">
        <f>IF(EXACT($B$32,$Y$32),1,0)</f>
        <v>1</v>
      </c>
      <c r="AF32" s="250">
        <f>IF(EXACT($C$32,$Z$32),1,0)</f>
        <v>1</v>
      </c>
      <c r="AG32" s="250">
        <f>IF(EXACT($D$32,$AA$32),1,0)</f>
        <v>1</v>
      </c>
      <c r="AH32" s="250">
        <f>IF($AA$32=0,0,1)</f>
        <v>1</v>
      </c>
      <c r="AI32" s="250">
        <f>IF($AB$32=0,0,1)</f>
        <v>1</v>
      </c>
      <c r="AJ32" s="250">
        <f>$AD$32*$AE$32*$AF$32*$AG$32*$AH$32*$AI$32</f>
        <v>1</v>
      </c>
      <c r="AK32" s="251">
        <f t="shared" si="2"/>
        <v>663731</v>
      </c>
      <c r="AL32" s="252">
        <f t="shared" si="3"/>
        <v>0</v>
      </c>
      <c r="AN32" s="243" t="s">
        <v>206</v>
      </c>
      <c r="AO32" s="244" t="s">
        <v>207</v>
      </c>
      <c r="AP32" s="245" t="s">
        <v>182</v>
      </c>
      <c r="AQ32" s="246">
        <v>1</v>
      </c>
      <c r="AR32" s="247">
        <v>425000</v>
      </c>
      <c r="AS32" s="248">
        <f>ROUND(AQ32*AR32,0)</f>
        <v>425000</v>
      </c>
      <c r="AT32" s="250">
        <f>IF(EXACT($A$32,$AN$32),1,0)</f>
        <v>1</v>
      </c>
      <c r="AU32" s="250">
        <f>IF(EXACT($B$32,$AO$32),1,0)</f>
        <v>1</v>
      </c>
      <c r="AV32" s="250">
        <f>IF(EXACT($C$32,$AP$32),1,0)</f>
        <v>1</v>
      </c>
      <c r="AW32" s="250">
        <f>IF(EXACT($D$32,$AQ$32),1,0)</f>
        <v>1</v>
      </c>
      <c r="AX32" s="250">
        <f>IF($AQ$32=0,0,1)</f>
        <v>1</v>
      </c>
      <c r="AY32" s="250">
        <f>IF($AR$32=0,0,1)</f>
        <v>1</v>
      </c>
      <c r="AZ32" s="250">
        <f>$AT$32*$AU$32*$AV$32*$AW$32*$AX$32*$AY$32</f>
        <v>1</v>
      </c>
      <c r="BA32" s="251">
        <f t="shared" si="4"/>
        <v>425000</v>
      </c>
      <c r="BB32" s="252">
        <f t="shared" si="5"/>
        <v>0</v>
      </c>
      <c r="BD32" s="243" t="s">
        <v>206</v>
      </c>
      <c r="BE32" s="244" t="s">
        <v>207</v>
      </c>
      <c r="BF32" s="245" t="s">
        <v>182</v>
      </c>
      <c r="BG32" s="246">
        <v>1</v>
      </c>
      <c r="BH32" s="247">
        <v>350000</v>
      </c>
      <c r="BI32" s="248">
        <f>ROUND(BG32*BH32,0)</f>
        <v>350000</v>
      </c>
      <c r="BJ32" s="250">
        <f>IF(EXACT($A$32,$BD$32),1,0)</f>
        <v>1</v>
      </c>
      <c r="BK32" s="250">
        <f>IF(EXACT($B$32,$BE$32),1,0)</f>
        <v>1</v>
      </c>
      <c r="BL32" s="250">
        <f>IF(EXACT($C$32,$BF$32),1,0)</f>
        <v>1</v>
      </c>
      <c r="BM32" s="250">
        <f>IF(EXACT($D$32,$BG$32),1,0)</f>
        <v>1</v>
      </c>
      <c r="BN32" s="250">
        <f>IF($BG$32=0,0,1)</f>
        <v>1</v>
      </c>
      <c r="BO32" s="250">
        <f>IF($BH$32=0,0,1)</f>
        <v>1</v>
      </c>
      <c r="BP32" s="250">
        <f>$BJ$32*$BK$32*$BL$32*$BM$32*$BN$32*$BO$32</f>
        <v>1</v>
      </c>
      <c r="BQ32" s="251">
        <f t="shared" si="6"/>
        <v>350000</v>
      </c>
      <c r="BR32" s="252">
        <f t="shared" si="7"/>
        <v>0</v>
      </c>
      <c r="BT32" s="243" t="s">
        <v>206</v>
      </c>
      <c r="BU32" s="244" t="s">
        <v>207</v>
      </c>
      <c r="BV32" s="245" t="s">
        <v>182</v>
      </c>
      <c r="BW32" s="246">
        <v>1</v>
      </c>
      <c r="BX32" s="247">
        <v>218500</v>
      </c>
      <c r="BY32" s="248">
        <f>ROUND(BW32*BX32,0)</f>
        <v>218500</v>
      </c>
      <c r="BZ32" s="250">
        <f>IF(EXACT($A$32,$BT$32),1,0)</f>
        <v>1</v>
      </c>
      <c r="CA32" s="250">
        <f>IF(EXACT($B$32,$BU$32),1,0)</f>
        <v>1</v>
      </c>
      <c r="CB32" s="250">
        <f>IF(EXACT($C$32,$BV$32),1,0)</f>
        <v>1</v>
      </c>
      <c r="CC32" s="250">
        <f>IF(EXACT($D$32,$BW$32),1,0)</f>
        <v>1</v>
      </c>
      <c r="CD32" s="250">
        <f>IF($BW$32=0,0,1)</f>
        <v>1</v>
      </c>
      <c r="CE32" s="250">
        <f>IF($BX$32=0,0,1)</f>
        <v>1</v>
      </c>
      <c r="CF32" s="250">
        <f>$BZ$32*$CA$32*$CB$32*$CC$32*$CD$32*$CE$32</f>
        <v>1</v>
      </c>
      <c r="CG32" s="251">
        <f t="shared" si="8"/>
        <v>218500</v>
      </c>
      <c r="CH32" s="252">
        <f t="shared" si="9"/>
        <v>0</v>
      </c>
      <c r="CJ32" s="243" t="s">
        <v>206</v>
      </c>
      <c r="CK32" s="254" t="s">
        <v>207</v>
      </c>
      <c r="CL32" s="245" t="s">
        <v>182</v>
      </c>
      <c r="CM32" s="246">
        <v>1</v>
      </c>
      <c r="CN32" s="255">
        <v>330960</v>
      </c>
      <c r="CO32" s="256">
        <f>ROUND(CM32*CN32,0)</f>
        <v>330960</v>
      </c>
      <c r="CP32" s="250">
        <f>IF(EXACT($A$32,$CJ$32),1,0)</f>
        <v>1</v>
      </c>
      <c r="CQ32" s="250">
        <f>IF(EXACT($B$32,$CK$32),1,0)</f>
        <v>1</v>
      </c>
      <c r="CR32" s="250">
        <f>IF(EXACT($C$32,$CL$32),1,0)</f>
        <v>1</v>
      </c>
      <c r="CS32" s="250">
        <f>IF(EXACT($D$32,$CM$32),1,0)</f>
        <v>1</v>
      </c>
      <c r="CT32" s="250">
        <f>IF($CM$32=0,0,1)</f>
        <v>1</v>
      </c>
      <c r="CU32" s="250">
        <f>IF($CN$32=0,0,1)</f>
        <v>1</v>
      </c>
      <c r="CV32" s="250">
        <f>$CP$32*$CQ$32*$CR$32*$CS$32*$CT$32*$CU$32</f>
        <v>1</v>
      </c>
      <c r="CW32" s="251">
        <f t="shared" si="10"/>
        <v>330960</v>
      </c>
      <c r="CX32" s="252">
        <f t="shared" si="11"/>
        <v>0</v>
      </c>
      <c r="CZ32" s="243" t="s">
        <v>206</v>
      </c>
      <c r="DA32" s="244" t="s">
        <v>207</v>
      </c>
      <c r="DB32" s="245" t="s">
        <v>182</v>
      </c>
      <c r="DC32" s="246">
        <v>1</v>
      </c>
      <c r="DD32" s="247">
        <v>225800</v>
      </c>
      <c r="DE32" s="248">
        <f>ROUND(DC32*DD32,0)</f>
        <v>225800</v>
      </c>
      <c r="DF32" s="250">
        <f>IF(EXACT($A$32,$CZ$32),1,0)</f>
        <v>1</v>
      </c>
      <c r="DG32" s="250">
        <f>IF(EXACT($B$32,$DA$32),1,0)</f>
        <v>1</v>
      </c>
      <c r="DH32" s="250">
        <f>IF(EXACT($C$32,$DB$32),1,0)</f>
        <v>1</v>
      </c>
      <c r="DI32" s="250">
        <f>IF(EXACT($D$32,$DC$32),1,0)</f>
        <v>1</v>
      </c>
      <c r="DJ32" s="250">
        <f>IF($DC$32=0,0,1)</f>
        <v>1</v>
      </c>
      <c r="DK32" s="250">
        <f>IF($DD$32=0,0,1)</f>
        <v>1</v>
      </c>
      <c r="DL32" s="250">
        <f>$DF$32*$DG$32*$DH$32*$DI$32*$DJ$32*$DK$32</f>
        <v>1</v>
      </c>
      <c r="DM32" s="251">
        <f t="shared" si="12"/>
        <v>225800</v>
      </c>
      <c r="DN32" s="252">
        <f t="shared" si="13"/>
        <v>0</v>
      </c>
      <c r="DP32" s="243" t="s">
        <v>206</v>
      </c>
      <c r="DQ32" s="244" t="s">
        <v>207</v>
      </c>
      <c r="DR32" s="245" t="s">
        <v>182</v>
      </c>
      <c r="DS32" s="246">
        <v>1</v>
      </c>
      <c r="DT32" s="247">
        <v>220000</v>
      </c>
      <c r="DU32" s="248">
        <f>ROUND(DS32*DT32,0)</f>
        <v>220000</v>
      </c>
      <c r="DV32" s="250">
        <f>IF(EXACT($A$32,$DP$32),1,0)</f>
        <v>1</v>
      </c>
      <c r="DW32" s="250">
        <f>IF(EXACT($B$32,$DQ$32),1,0)</f>
        <v>1</v>
      </c>
      <c r="DX32" s="250">
        <f>IF(EXACT($C$32,$DR$32),1,0)</f>
        <v>1</v>
      </c>
      <c r="DY32" s="250">
        <f>IF(EXACT($D$32,$DS$32),1,0)</f>
        <v>1</v>
      </c>
      <c r="DZ32" s="250">
        <f>IF($DS$32=0,0,1)</f>
        <v>1</v>
      </c>
      <c r="EA32" s="250">
        <f>IF($DT$32=0,0,1)</f>
        <v>1</v>
      </c>
      <c r="EB32" s="250">
        <f>$DV$32*$DW$32*$DX$32*$DY$32*$DZ$32*$EA$32</f>
        <v>1</v>
      </c>
      <c r="EC32" s="251">
        <f t="shared" si="14"/>
        <v>220000</v>
      </c>
      <c r="ED32" s="252">
        <f t="shared" si="15"/>
        <v>0</v>
      </c>
      <c r="EF32" s="243" t="s">
        <v>206</v>
      </c>
      <c r="EG32" s="244" t="s">
        <v>207</v>
      </c>
      <c r="EH32" s="245" t="s">
        <v>182</v>
      </c>
      <c r="EI32" s="246">
        <v>1</v>
      </c>
      <c r="EJ32" s="247">
        <v>231000</v>
      </c>
      <c r="EK32" s="248">
        <f>ROUND(EI32*EJ32,0)</f>
        <v>231000</v>
      </c>
      <c r="EL32" s="250">
        <f>IF(EXACT($A$32,$EF$32),1,0)</f>
        <v>1</v>
      </c>
      <c r="EM32" s="250">
        <f>IF(EXACT($B$32,$EG$32),1,0)</f>
        <v>1</v>
      </c>
      <c r="EN32" s="250">
        <f>IF(EXACT($C$32,$EH$32),1,0)</f>
        <v>1</v>
      </c>
      <c r="EO32" s="250">
        <f>IF(EXACT($D$32,$EI$32),1,0)</f>
        <v>1</v>
      </c>
      <c r="EP32" s="250">
        <f>IF($EI$32=0,0,1)</f>
        <v>1</v>
      </c>
      <c r="EQ32" s="250">
        <f>IF($EJ$32=0,0,1)</f>
        <v>1</v>
      </c>
      <c r="ER32" s="250">
        <f>$EL$32*$EM$32*$EN$32*$EO$32*$EP$32*$EQ$32</f>
        <v>1</v>
      </c>
      <c r="ES32" s="251">
        <f t="shared" si="16"/>
        <v>231000</v>
      </c>
      <c r="ET32" s="252">
        <f t="shared" si="17"/>
        <v>0</v>
      </c>
      <c r="EV32" s="243" t="s">
        <v>206</v>
      </c>
      <c r="EW32" s="244" t="s">
        <v>207</v>
      </c>
      <c r="EX32" s="245" t="s">
        <v>182</v>
      </c>
      <c r="EY32" s="246">
        <v>1</v>
      </c>
      <c r="EZ32" s="247">
        <v>400000</v>
      </c>
      <c r="FA32" s="248">
        <f>ROUND(EY32*EZ32,0)</f>
        <v>400000</v>
      </c>
      <c r="FB32" s="250">
        <f>IF(EXACT($A$32,$EV$32),1,0)</f>
        <v>1</v>
      </c>
      <c r="FC32" s="250">
        <f>IF(EXACT($B$32,$EW$32),1,0)</f>
        <v>1</v>
      </c>
      <c r="FD32" s="250">
        <f>IF(EXACT($C$32,$EX$32),1,0)</f>
        <v>1</v>
      </c>
      <c r="FE32" s="250">
        <f>IF(EXACT($D$32,$EY$32),1,0)</f>
        <v>1</v>
      </c>
      <c r="FF32" s="250">
        <f>IF($EY$32=0,0,1)</f>
        <v>1</v>
      </c>
      <c r="FG32" s="250">
        <f>IF($EZ$32=0,0,1)</f>
        <v>1</v>
      </c>
      <c r="FH32" s="250">
        <f>$FB$32*$FC$32*$FD$32*$FE$32*$FF$32*$FG$32</f>
        <v>1</v>
      </c>
      <c r="FI32" s="251">
        <f t="shared" si="18"/>
        <v>400000</v>
      </c>
      <c r="FJ32" s="252">
        <f t="shared" si="19"/>
        <v>0</v>
      </c>
      <c r="FL32" s="243" t="s">
        <v>206</v>
      </c>
      <c r="FM32" s="244" t="s">
        <v>207</v>
      </c>
      <c r="FN32" s="245" t="s">
        <v>182</v>
      </c>
      <c r="FO32" s="246">
        <v>1</v>
      </c>
      <c r="FP32" s="247">
        <v>520989</v>
      </c>
      <c r="FQ32" s="248">
        <f>ROUND(FO32*FP32,0)</f>
        <v>520989</v>
      </c>
      <c r="FR32" s="250">
        <f>IF(EXACT($A$32,$FL$32),1,0)</f>
        <v>1</v>
      </c>
      <c r="FS32" s="250">
        <f>IF(EXACT($B$32,$FM$32),1,0)</f>
        <v>1</v>
      </c>
      <c r="FT32" s="250">
        <f>IF(EXACT($C$32,$FN$32),1,0)</f>
        <v>1</v>
      </c>
      <c r="FU32" s="250">
        <f>IF(EXACT($D$32,$FO$32),1,0)</f>
        <v>1</v>
      </c>
      <c r="FV32" s="250">
        <f>IF($FO$32=0,0,1)</f>
        <v>1</v>
      </c>
      <c r="FW32" s="250">
        <f>IF($FP$32=0,0,1)</f>
        <v>1</v>
      </c>
      <c r="FX32" s="250">
        <f>$FR$32*$FS$32*$FT$32*$FU$32*$FV$32*$FW$32</f>
        <v>1</v>
      </c>
      <c r="FY32" s="251">
        <f t="shared" si="20"/>
        <v>520989</v>
      </c>
      <c r="FZ32" s="252">
        <f t="shared" si="21"/>
        <v>0</v>
      </c>
      <c r="GB32" s="243" t="s">
        <v>206</v>
      </c>
      <c r="GC32" s="244" t="s">
        <v>207</v>
      </c>
      <c r="GD32" s="245" t="s">
        <v>182</v>
      </c>
      <c r="GE32" s="246">
        <v>1</v>
      </c>
      <c r="GF32" s="247">
        <v>145000</v>
      </c>
      <c r="GG32" s="248">
        <f>ROUND(GE32*GF32,0)</f>
        <v>145000</v>
      </c>
      <c r="GH32" s="250">
        <f>IF(EXACT($A$32,$GB$32),1,0)</f>
        <v>1</v>
      </c>
      <c r="GI32" s="250">
        <f>IF(EXACT($B$32,$GC$32),1,0)</f>
        <v>1</v>
      </c>
      <c r="GJ32" s="250">
        <f>IF(EXACT($C$32,$GD$32),1,0)</f>
        <v>1</v>
      </c>
      <c r="GK32" s="250">
        <f>IF(EXACT($D$32,$GE$32),1,0)</f>
        <v>1</v>
      </c>
      <c r="GL32" s="250">
        <f>IF($GE$32=0,0,1)</f>
        <v>1</v>
      </c>
      <c r="GM32" s="250">
        <f>IF($GF$32=0,0,1)</f>
        <v>1</v>
      </c>
      <c r="GN32" s="250">
        <f>$GH$32*$GI$32*$GJ$32*$GK$32*$GL$32*$GM$32</f>
        <v>1</v>
      </c>
      <c r="GO32" s="251">
        <f t="shared" si="22"/>
        <v>145000</v>
      </c>
      <c r="GP32" s="252">
        <f t="shared" si="23"/>
        <v>0</v>
      </c>
      <c r="GR32" s="243" t="s">
        <v>206</v>
      </c>
      <c r="GS32" s="244" t="s">
        <v>207</v>
      </c>
      <c r="GT32" s="245" t="s">
        <v>182</v>
      </c>
      <c r="GU32" s="246">
        <v>1</v>
      </c>
      <c r="GV32" s="247">
        <v>578700</v>
      </c>
      <c r="GW32" s="248">
        <f>ROUND(GU32*GV32,0)</f>
        <v>578700</v>
      </c>
      <c r="GX32" s="250">
        <f>IF(EXACT($A$32,$GR$32),1,0)</f>
        <v>1</v>
      </c>
      <c r="GY32" s="250">
        <f>IF(EXACT($B$32,$GS$32),1,0)</f>
        <v>1</v>
      </c>
      <c r="GZ32" s="250">
        <f>IF(EXACT($C$32,$GT$32),1,0)</f>
        <v>1</v>
      </c>
      <c r="HA32" s="250">
        <f>IF(EXACT($D$32,$GU$32),1,0)</f>
        <v>1</v>
      </c>
      <c r="HB32" s="250">
        <f>IF($GU$32=0,0,1)</f>
        <v>1</v>
      </c>
      <c r="HC32" s="250">
        <f>IF($GV$32=0,0,1)</f>
        <v>1</v>
      </c>
      <c r="HD32" s="250">
        <f>$GX$32*$GY$32*$GZ$32*$HA$32*$HB$32*$HC$32</f>
        <v>1</v>
      </c>
      <c r="HE32" s="251">
        <f t="shared" si="24"/>
        <v>578700</v>
      </c>
      <c r="HF32" s="252">
        <f t="shared" si="25"/>
        <v>0</v>
      </c>
      <c r="HH32" s="257" t="s">
        <v>206</v>
      </c>
      <c r="HI32" s="258" t="s">
        <v>207</v>
      </c>
      <c r="HJ32" s="245" t="s">
        <v>182</v>
      </c>
      <c r="HK32" s="246">
        <v>1</v>
      </c>
      <c r="HL32" s="259">
        <v>600000</v>
      </c>
      <c r="HM32" s="248">
        <f>ROUND(HK32*HL32,0)</f>
        <v>600000</v>
      </c>
      <c r="HN32" s="250">
        <f>IF(EXACT($A$32,$HH$32),1,0)</f>
        <v>1</v>
      </c>
      <c r="HO32" s="250">
        <f>IF(EXACT($B$32,$HI$32),1,0)</f>
        <v>1</v>
      </c>
      <c r="HP32" s="250">
        <f>IF(EXACT($C$32,$HJ$32),1,0)</f>
        <v>1</v>
      </c>
      <c r="HQ32" s="250">
        <f>IF(EXACT($D$32,$HK$32),1,0)</f>
        <v>1</v>
      </c>
      <c r="HR32" s="250">
        <f>IF($HK$32=0,0,1)</f>
        <v>1</v>
      </c>
      <c r="HS32" s="250">
        <f>IF($HL$32=0,0,1)</f>
        <v>1</v>
      </c>
      <c r="HT32" s="250">
        <f>$HN$32*$HO$32*$HP$32*$HQ$32*$HR$32*$HS$32</f>
        <v>1</v>
      </c>
      <c r="HU32" s="251">
        <f t="shared" si="26"/>
        <v>600000</v>
      </c>
      <c r="HV32" s="252">
        <f t="shared" si="27"/>
        <v>0</v>
      </c>
      <c r="HX32" s="243" t="s">
        <v>206</v>
      </c>
      <c r="HY32" s="244" t="s">
        <v>207</v>
      </c>
      <c r="HZ32" s="245" t="s">
        <v>182</v>
      </c>
      <c r="IA32" s="246">
        <v>1</v>
      </c>
      <c r="IB32" s="247">
        <v>400000</v>
      </c>
      <c r="IC32" s="248">
        <f>ROUND(IA32*IB32,0)</f>
        <v>400000</v>
      </c>
      <c r="ID32" s="250">
        <f>IF(EXACT($A$32,$HX$32),1,0)</f>
        <v>1</v>
      </c>
      <c r="IE32" s="250">
        <f>IF(EXACT($B$32,$HY$32),1,0)</f>
        <v>1</v>
      </c>
      <c r="IF32" s="250">
        <f>IF(EXACT($C$32,$HZ$32),1,0)</f>
        <v>1</v>
      </c>
      <c r="IG32" s="250">
        <f>IF(EXACT($D$32,$IA$32),1,0)</f>
        <v>1</v>
      </c>
      <c r="IH32" s="250">
        <f>IF($IA$32=0,0,1)</f>
        <v>1</v>
      </c>
      <c r="II32" s="250">
        <f>IF($IB$32=0,0,1)</f>
        <v>1</v>
      </c>
      <c r="IJ32" s="250">
        <f>$ID$32*$IE$32*$IF$32*$IG$32*$IH$32*$II$32</f>
        <v>1</v>
      </c>
      <c r="IK32" s="251">
        <f t="shared" si="28"/>
        <v>400000</v>
      </c>
      <c r="IL32" s="252">
        <f t="shared" si="29"/>
        <v>0</v>
      </c>
    </row>
    <row r="33" spans="1:246" s="238" customFormat="1" ht="18" hidden="1" thickTop="1" thickBot="1">
      <c r="A33" s="298" t="s">
        <v>208</v>
      </c>
      <c r="B33" s="299" t="s">
        <v>209</v>
      </c>
      <c r="C33" s="300"/>
      <c r="D33" s="301"/>
      <c r="E33" s="302"/>
      <c r="F33" s="303"/>
      <c r="H33" s="298" t="s">
        <v>208</v>
      </c>
      <c r="I33" s="305" t="s">
        <v>209</v>
      </c>
      <c r="J33" s="300"/>
      <c r="K33" s="301"/>
      <c r="L33" s="302"/>
      <c r="M33" s="303"/>
      <c r="N33" s="274"/>
      <c r="O33" s="274"/>
      <c r="P33" s="274"/>
      <c r="Q33" s="274"/>
      <c r="R33" s="274"/>
      <c r="S33" s="274"/>
      <c r="T33" s="274"/>
      <c r="U33" s="251">
        <f t="shared" si="0"/>
        <v>0</v>
      </c>
      <c r="V33" s="252">
        <f t="shared" si="1"/>
        <v>0</v>
      </c>
      <c r="X33" s="298" t="s">
        <v>208</v>
      </c>
      <c r="Y33" s="299" t="s">
        <v>209</v>
      </c>
      <c r="Z33" s="300"/>
      <c r="AA33" s="301"/>
      <c r="AB33" s="302"/>
      <c r="AC33" s="303"/>
      <c r="AD33" s="274"/>
      <c r="AE33" s="274"/>
      <c r="AF33" s="274"/>
      <c r="AG33" s="274"/>
      <c r="AH33" s="274"/>
      <c r="AI33" s="274"/>
      <c r="AJ33" s="274"/>
      <c r="AK33" s="251">
        <f t="shared" si="2"/>
        <v>0</v>
      </c>
      <c r="AL33" s="252">
        <f t="shared" si="3"/>
        <v>0</v>
      </c>
      <c r="AN33" s="298" t="s">
        <v>208</v>
      </c>
      <c r="AO33" s="299" t="s">
        <v>209</v>
      </c>
      <c r="AP33" s="300"/>
      <c r="AQ33" s="301"/>
      <c r="AR33" s="302"/>
      <c r="AS33" s="303"/>
      <c r="AT33" s="274"/>
      <c r="AU33" s="274"/>
      <c r="AV33" s="274"/>
      <c r="AW33" s="274"/>
      <c r="AX33" s="274"/>
      <c r="AY33" s="274"/>
      <c r="AZ33" s="274"/>
      <c r="BA33" s="251">
        <f t="shared" si="4"/>
        <v>0</v>
      </c>
      <c r="BB33" s="252">
        <f t="shared" si="5"/>
        <v>0</v>
      </c>
      <c r="BD33" s="298" t="s">
        <v>208</v>
      </c>
      <c r="BE33" s="299" t="s">
        <v>209</v>
      </c>
      <c r="BF33" s="300"/>
      <c r="BG33" s="301"/>
      <c r="BH33" s="302"/>
      <c r="BI33" s="303"/>
      <c r="BJ33" s="250">
        <f>IF(EXACT($A$33,$BD$33),1,0)</f>
        <v>1</v>
      </c>
      <c r="BK33" s="250">
        <f>IF(EXACT($B$33,$BE$33),1,0)</f>
        <v>1</v>
      </c>
      <c r="BL33" s="250">
        <f>IF(EXACT($C$33,$BF$33),1,0)</f>
        <v>1</v>
      </c>
      <c r="BM33" s="250">
        <f>IF(EXACT($D$33,$BG$33),1,0)</f>
        <v>1</v>
      </c>
      <c r="BN33" s="250">
        <f>IF($BG$33=0,0,1)</f>
        <v>0</v>
      </c>
      <c r="BO33" s="250">
        <f>IF($BH$33=0,0,1)</f>
        <v>0</v>
      </c>
      <c r="BP33" s="250">
        <f>$BJ$33*$BK$33*$BL$33*$BM$33*$BN$33*$BO$33</f>
        <v>0</v>
      </c>
      <c r="BQ33" s="251">
        <f t="shared" si="6"/>
        <v>0</v>
      </c>
      <c r="BR33" s="252">
        <f t="shared" si="7"/>
        <v>0</v>
      </c>
      <c r="BT33" s="298" t="s">
        <v>208</v>
      </c>
      <c r="BU33" s="299" t="s">
        <v>209</v>
      </c>
      <c r="BV33" s="300"/>
      <c r="BW33" s="301"/>
      <c r="BX33" s="302"/>
      <c r="BY33" s="303"/>
      <c r="BZ33" s="250">
        <f>IF(EXACT($A$33,$BT$33),1,0)</f>
        <v>1</v>
      </c>
      <c r="CA33" s="250">
        <f>IF(EXACT($B$33,$BU$33),1,0)</f>
        <v>1</v>
      </c>
      <c r="CB33" s="250">
        <f>IF(EXACT($C$33,$BV$33),1,0)</f>
        <v>1</v>
      </c>
      <c r="CC33" s="250">
        <f>IF(EXACT($D$33,$BW$33),1,0)</f>
        <v>1</v>
      </c>
      <c r="CD33" s="250">
        <f>IF($BW$33=0,0,1)</f>
        <v>0</v>
      </c>
      <c r="CE33" s="250">
        <f>IF($BX$33=0,0,1)</f>
        <v>0</v>
      </c>
      <c r="CF33" s="250">
        <f>$BZ$33*$CA$33*$CB$33*$CC$33*$CD$33*$CE$33</f>
        <v>0</v>
      </c>
      <c r="CG33" s="251">
        <f t="shared" si="8"/>
        <v>0</v>
      </c>
      <c r="CH33" s="252">
        <f t="shared" si="9"/>
        <v>0</v>
      </c>
      <c r="CJ33" s="298" t="s">
        <v>208</v>
      </c>
      <c r="CK33" s="306" t="s">
        <v>209</v>
      </c>
      <c r="CL33" s="300"/>
      <c r="CM33" s="301"/>
      <c r="CN33" s="307"/>
      <c r="CO33" s="308"/>
      <c r="CP33" s="250">
        <f>IF(EXACT($A$33,$CJ$33),1,0)</f>
        <v>1</v>
      </c>
      <c r="CQ33" s="250">
        <f>IF(EXACT($B$33,$CK$33),1,0)</f>
        <v>1</v>
      </c>
      <c r="CR33" s="250">
        <f>IF(EXACT($C$33,$CL$33),1,0)</f>
        <v>1</v>
      </c>
      <c r="CS33" s="250">
        <f>IF(EXACT($D$33,$CM$33),1,0)</f>
        <v>1</v>
      </c>
      <c r="CT33" s="250">
        <f>IF($CM$33=0,0,1)</f>
        <v>0</v>
      </c>
      <c r="CU33" s="250">
        <f>IF($CN$33=0,0,1)</f>
        <v>0</v>
      </c>
      <c r="CV33" s="250">
        <f>$CP$33*$CQ$33*$CR$33*$CS$33*$CT$33*$CU$33</f>
        <v>0</v>
      </c>
      <c r="CW33" s="251">
        <f t="shared" si="10"/>
        <v>0</v>
      </c>
      <c r="CX33" s="252">
        <f t="shared" si="11"/>
        <v>0</v>
      </c>
      <c r="CZ33" s="298" t="s">
        <v>208</v>
      </c>
      <c r="DA33" s="299" t="s">
        <v>209</v>
      </c>
      <c r="DB33" s="300"/>
      <c r="DC33" s="301"/>
      <c r="DD33" s="302"/>
      <c r="DE33" s="303"/>
      <c r="DF33" s="250">
        <f>IF(EXACT($A$33,$CZ$33),1,0)</f>
        <v>1</v>
      </c>
      <c r="DG33" s="250">
        <f>IF(EXACT($B$33,$DA$33),1,0)</f>
        <v>1</v>
      </c>
      <c r="DH33" s="250">
        <f>IF(EXACT($C$33,$DB$33),1,0)</f>
        <v>1</v>
      </c>
      <c r="DI33" s="250">
        <f>IF(EXACT($D$33,$DC$33),1,0)</f>
        <v>1</v>
      </c>
      <c r="DJ33" s="250">
        <f>IF($DC$33=0,0,1)</f>
        <v>0</v>
      </c>
      <c r="DK33" s="250">
        <f>IF($DD$33=0,0,1)</f>
        <v>0</v>
      </c>
      <c r="DL33" s="250">
        <f>$DF$33*$DG$33*$DH$33*$DI$33*$DJ$33*$DK$33</f>
        <v>0</v>
      </c>
      <c r="DM33" s="251">
        <f t="shared" si="12"/>
        <v>0</v>
      </c>
      <c r="DN33" s="252">
        <f t="shared" si="13"/>
        <v>0</v>
      </c>
      <c r="DP33" s="298" t="s">
        <v>208</v>
      </c>
      <c r="DQ33" s="299" t="s">
        <v>209</v>
      </c>
      <c r="DR33" s="300"/>
      <c r="DS33" s="301"/>
      <c r="DT33" s="302"/>
      <c r="DU33" s="303"/>
      <c r="DV33" s="250">
        <f>IF(EXACT($A$33,$DP$33),1,0)</f>
        <v>1</v>
      </c>
      <c r="DW33" s="250">
        <f>IF(EXACT($B$33,$DQ$33),1,0)</f>
        <v>1</v>
      </c>
      <c r="DX33" s="250">
        <f>IF(EXACT($C$33,$DR$33),1,0)</f>
        <v>1</v>
      </c>
      <c r="DY33" s="250">
        <f>IF(EXACT($D$33,$DS$33),1,0)</f>
        <v>1</v>
      </c>
      <c r="DZ33" s="250">
        <f>IF($DS$33=0,0,1)</f>
        <v>0</v>
      </c>
      <c r="EA33" s="250">
        <f>IF($DT$33=0,0,1)</f>
        <v>0</v>
      </c>
      <c r="EB33" s="250">
        <f>$DV$33*$DW$33*$DX$33*$DY$33*$DZ$33*$EA$33</f>
        <v>0</v>
      </c>
      <c r="EC33" s="251">
        <f t="shared" si="14"/>
        <v>0</v>
      </c>
      <c r="ED33" s="252">
        <f t="shared" si="15"/>
        <v>0</v>
      </c>
      <c r="EF33" s="298" t="s">
        <v>208</v>
      </c>
      <c r="EG33" s="299" t="s">
        <v>209</v>
      </c>
      <c r="EH33" s="300"/>
      <c r="EI33" s="301"/>
      <c r="EJ33" s="302"/>
      <c r="EK33" s="303"/>
      <c r="EL33" s="250">
        <f>IF(EXACT($A$33,$EF$33),1,0)</f>
        <v>1</v>
      </c>
      <c r="EM33" s="250">
        <f>IF(EXACT($B$33,$EG$33),1,0)</f>
        <v>1</v>
      </c>
      <c r="EN33" s="250">
        <f>IF(EXACT($C$33,$EH$33),1,0)</f>
        <v>1</v>
      </c>
      <c r="EO33" s="250">
        <f>IF(EXACT($D$33,$EI$33),1,0)</f>
        <v>1</v>
      </c>
      <c r="EP33" s="250">
        <f>IF($EI$33=0,0,1)</f>
        <v>0</v>
      </c>
      <c r="EQ33" s="250">
        <f>IF($EJ$33=0,0,1)</f>
        <v>0</v>
      </c>
      <c r="ER33" s="250">
        <f>$EL$33*$EM$33*$EN$33*$EO$33*$EP$33*$EQ$33</f>
        <v>0</v>
      </c>
      <c r="ES33" s="251">
        <f t="shared" si="16"/>
        <v>0</v>
      </c>
      <c r="ET33" s="252">
        <f t="shared" si="17"/>
        <v>0</v>
      </c>
      <c r="EV33" s="298" t="s">
        <v>208</v>
      </c>
      <c r="EW33" s="299" t="s">
        <v>209</v>
      </c>
      <c r="EX33" s="300"/>
      <c r="EY33" s="301"/>
      <c r="EZ33" s="302"/>
      <c r="FA33" s="303"/>
      <c r="FB33" s="250">
        <f>IF(EXACT($A$33,$EV$33),1,0)</f>
        <v>1</v>
      </c>
      <c r="FC33" s="250">
        <f>IF(EXACT($B$33,$EW$33),1,0)</f>
        <v>1</v>
      </c>
      <c r="FD33" s="250">
        <f>IF(EXACT($C$33,$EX$33),1,0)</f>
        <v>1</v>
      </c>
      <c r="FE33" s="250">
        <f>IF(EXACT($D$33,$EY$33),1,0)</f>
        <v>1</v>
      </c>
      <c r="FF33" s="250">
        <f>IF($EY$33=0,0,1)</f>
        <v>0</v>
      </c>
      <c r="FG33" s="250">
        <f>IF($EZ$33=0,0,1)</f>
        <v>0</v>
      </c>
      <c r="FH33" s="250">
        <f>$FB$33*$FC$33*$FD$33*$FE$33*$FF$33*$FG$33</f>
        <v>0</v>
      </c>
      <c r="FI33" s="251">
        <f t="shared" si="18"/>
        <v>0</v>
      </c>
      <c r="FJ33" s="252">
        <f t="shared" si="19"/>
        <v>0</v>
      </c>
      <c r="FL33" s="298" t="s">
        <v>208</v>
      </c>
      <c r="FM33" s="299" t="s">
        <v>209</v>
      </c>
      <c r="FN33" s="300"/>
      <c r="FO33" s="301"/>
      <c r="FP33" s="302"/>
      <c r="FQ33" s="309"/>
      <c r="FR33" s="250">
        <f>IF(EXACT($A$33,$FL$33),1,0)</f>
        <v>1</v>
      </c>
      <c r="FS33" s="250">
        <f>IF(EXACT($B$33,$FM$33),1,0)</f>
        <v>1</v>
      </c>
      <c r="FT33" s="250">
        <f>IF(EXACT($C$33,$FN$33),1,0)</f>
        <v>1</v>
      </c>
      <c r="FU33" s="250">
        <f>IF(EXACT($D$33,$FO$33),1,0)</f>
        <v>1</v>
      </c>
      <c r="FV33" s="250">
        <f>IF($FO$33=0,0,1)</f>
        <v>0</v>
      </c>
      <c r="FW33" s="250">
        <f>IF($FP$33=0,0,1)</f>
        <v>0</v>
      </c>
      <c r="FX33" s="250">
        <f>$FR$33*$FS$33*$FT$33*$FU$33*$FV$33*$FW$33</f>
        <v>0</v>
      </c>
      <c r="FY33" s="251">
        <f t="shared" si="20"/>
        <v>0</v>
      </c>
      <c r="FZ33" s="252">
        <f t="shared" si="21"/>
        <v>0</v>
      </c>
      <c r="GB33" s="298" t="s">
        <v>208</v>
      </c>
      <c r="GC33" s="299" t="s">
        <v>209</v>
      </c>
      <c r="GD33" s="300"/>
      <c r="GE33" s="301"/>
      <c r="GF33" s="302"/>
      <c r="GG33" s="303"/>
      <c r="GH33" s="250">
        <f>IF(EXACT($A$33,$GB$33),1,0)</f>
        <v>1</v>
      </c>
      <c r="GI33" s="250">
        <f>IF(EXACT($B$33,$GC$33),1,0)</f>
        <v>1</v>
      </c>
      <c r="GJ33" s="250">
        <f>IF(EXACT($C$33,$GD$33),1,0)</f>
        <v>1</v>
      </c>
      <c r="GK33" s="250">
        <f>IF(EXACT($D$33,$GE$33),1,0)</f>
        <v>1</v>
      </c>
      <c r="GL33" s="250">
        <f>IF($GE$33=0,0,1)</f>
        <v>0</v>
      </c>
      <c r="GM33" s="250">
        <f>IF($GF$33=0,0,1)</f>
        <v>0</v>
      </c>
      <c r="GN33" s="250">
        <f>$GH$33*$GI$33*$GJ$33*$GK$33*$GL$33*$GM$33</f>
        <v>0</v>
      </c>
      <c r="GO33" s="251">
        <f t="shared" si="22"/>
        <v>0</v>
      </c>
      <c r="GP33" s="252">
        <f t="shared" si="23"/>
        <v>0</v>
      </c>
      <c r="GR33" s="298" t="s">
        <v>208</v>
      </c>
      <c r="GS33" s="299" t="s">
        <v>209</v>
      </c>
      <c r="GT33" s="300"/>
      <c r="GU33" s="301"/>
      <c r="GV33" s="302"/>
      <c r="GW33" s="303"/>
      <c r="GX33" s="250">
        <f>IF(EXACT($A$33,$GR$33),1,0)</f>
        <v>1</v>
      </c>
      <c r="GY33" s="250">
        <f>IF(EXACT($B$33,$GS$33),1,0)</f>
        <v>1</v>
      </c>
      <c r="GZ33" s="250">
        <f>IF(EXACT($C$33,$GT$33),1,0)</f>
        <v>1</v>
      </c>
      <c r="HA33" s="250">
        <f>IF(EXACT($D$33,$GU$33),1,0)</f>
        <v>1</v>
      </c>
      <c r="HB33" s="250">
        <f>IF($GU$33=0,0,1)</f>
        <v>0</v>
      </c>
      <c r="HC33" s="250">
        <f>IF($GV$33=0,0,1)</f>
        <v>0</v>
      </c>
      <c r="HD33" s="250">
        <f>$GX$33*$GY$33*$GZ$33*$HA$33*$HB$33*$HC$33</f>
        <v>0</v>
      </c>
      <c r="HE33" s="251">
        <f t="shared" si="24"/>
        <v>0</v>
      </c>
      <c r="HF33" s="252">
        <f t="shared" si="25"/>
        <v>0</v>
      </c>
      <c r="HH33" s="310" t="s">
        <v>208</v>
      </c>
      <c r="HI33" s="227" t="s">
        <v>209</v>
      </c>
      <c r="HJ33" s="228"/>
      <c r="HK33" s="229"/>
      <c r="HL33" s="230"/>
      <c r="HM33" s="231"/>
      <c r="HN33" s="250">
        <f>IF(EXACT($A$33,$HH$33),1,0)</f>
        <v>1</v>
      </c>
      <c r="HO33" s="250">
        <f>IF(EXACT($B$33,$HI$33),1,0)</f>
        <v>1</v>
      </c>
      <c r="HP33" s="250">
        <f>IF(EXACT($C$33,$HJ$33),1,0)</f>
        <v>1</v>
      </c>
      <c r="HQ33" s="250">
        <f>IF(EXACT($D$33,$HK$33),1,0)</f>
        <v>1</v>
      </c>
      <c r="HR33" s="250">
        <f>IF($HK$33=0,0,1)</f>
        <v>0</v>
      </c>
      <c r="HS33" s="250">
        <f>IF($HL$33=0,0,1)</f>
        <v>0</v>
      </c>
      <c r="HT33" s="250">
        <f>$HN$33*$HO$33*$HP$33*$HQ$33*$HR$33*$HS$33</f>
        <v>0</v>
      </c>
      <c r="HU33" s="251">
        <f t="shared" si="26"/>
        <v>0</v>
      </c>
      <c r="HV33" s="252">
        <f t="shared" si="27"/>
        <v>0</v>
      </c>
      <c r="HX33" s="298" t="s">
        <v>208</v>
      </c>
      <c r="HY33" s="299" t="s">
        <v>209</v>
      </c>
      <c r="HZ33" s="300"/>
      <c r="IA33" s="301"/>
      <c r="IB33" s="302"/>
      <c r="IC33" s="303"/>
      <c r="ID33" s="250">
        <f>IF(EXACT($A$33,$HX$33),1,0)</f>
        <v>1</v>
      </c>
      <c r="IE33" s="250">
        <f>IF(EXACT($B$33,$HY$33),1,0)</f>
        <v>1</v>
      </c>
      <c r="IF33" s="250">
        <f>IF(EXACT($C$33,$HZ$33),1,0)</f>
        <v>1</v>
      </c>
      <c r="IG33" s="250">
        <f>IF(EXACT($D$33,$IA$33),1,0)</f>
        <v>1</v>
      </c>
      <c r="IH33" s="250">
        <f>IF($IA$33=0,0,1)</f>
        <v>0</v>
      </c>
      <c r="II33" s="250">
        <f>IF($IB$33=0,0,1)</f>
        <v>0</v>
      </c>
      <c r="IJ33" s="250">
        <f>$ID$33*$IE$33*$IF$33*$IG$33*$IH$33*$II$33</f>
        <v>0</v>
      </c>
      <c r="IK33" s="251">
        <f t="shared" si="28"/>
        <v>0</v>
      </c>
      <c r="IL33" s="252">
        <f t="shared" si="29"/>
        <v>0</v>
      </c>
    </row>
    <row r="34" spans="1:246" s="238" customFormat="1" ht="60">
      <c r="A34" s="278" t="s">
        <v>210</v>
      </c>
      <c r="B34" s="289" t="s">
        <v>211</v>
      </c>
      <c r="C34" s="290" t="s">
        <v>212</v>
      </c>
      <c r="D34" s="291">
        <v>10</v>
      </c>
      <c r="E34" s="247">
        <v>0</v>
      </c>
      <c r="F34" s="292">
        <f>ROUND(D34*E34,0)</f>
        <v>0</v>
      </c>
      <c r="H34" s="278" t="s">
        <v>210</v>
      </c>
      <c r="I34" s="293" t="s">
        <v>211</v>
      </c>
      <c r="J34" s="290" t="s">
        <v>212</v>
      </c>
      <c r="K34" s="291">
        <v>10</v>
      </c>
      <c r="L34" s="247">
        <v>75000</v>
      </c>
      <c r="M34" s="292">
        <f>ROUND(K34*L34,0)</f>
        <v>750000</v>
      </c>
      <c r="N34" s="250">
        <f>IF(EXACT($A$34,$H$34),1,0)</f>
        <v>1</v>
      </c>
      <c r="O34" s="250">
        <f>IF(EXACT($B$34,$I$34),1,0)</f>
        <v>1</v>
      </c>
      <c r="P34" s="250">
        <f>IF(EXACT($C$34,$J$34),1,0)</f>
        <v>1</v>
      </c>
      <c r="Q34" s="250">
        <f>IF(EXACT($D$34,$K$34),1,0)</f>
        <v>1</v>
      </c>
      <c r="R34" s="250">
        <f>IF($K$34=0,0,1)</f>
        <v>1</v>
      </c>
      <c r="S34" s="250">
        <f>IF($L$34=0,0,1)</f>
        <v>1</v>
      </c>
      <c r="T34" s="261">
        <f>$N$34*$O$34*$P$34*$Q$34*$R$34*$S$34</f>
        <v>1</v>
      </c>
      <c r="U34" s="251">
        <f t="shared" si="0"/>
        <v>750000</v>
      </c>
      <c r="V34" s="252">
        <f t="shared" si="1"/>
        <v>0</v>
      </c>
      <c r="X34" s="278" t="s">
        <v>210</v>
      </c>
      <c r="Y34" s="289" t="s">
        <v>211</v>
      </c>
      <c r="Z34" s="290" t="s">
        <v>212</v>
      </c>
      <c r="AA34" s="291">
        <v>10</v>
      </c>
      <c r="AB34" s="247">
        <v>43371</v>
      </c>
      <c r="AC34" s="292">
        <f>ROUND(AA34*AB34,0)</f>
        <v>433710</v>
      </c>
      <c r="AD34" s="250">
        <f>IF(EXACT($A$34,$X$34),1,0)</f>
        <v>1</v>
      </c>
      <c r="AE34" s="250">
        <f>IF(EXACT($B$34,$Y$34),1,0)</f>
        <v>1</v>
      </c>
      <c r="AF34" s="250">
        <f>IF(EXACT($C$34,$Z$34),1,0)</f>
        <v>1</v>
      </c>
      <c r="AG34" s="250">
        <f>IF(EXACT($D$34,$AA$34),1,0)</f>
        <v>1</v>
      </c>
      <c r="AH34" s="250">
        <f>IF($AA$34=0,0,1)</f>
        <v>1</v>
      </c>
      <c r="AI34" s="250">
        <f>IF($AB$34=0,0,1)</f>
        <v>1</v>
      </c>
      <c r="AJ34" s="250">
        <f>$AD$34*$AE$34*$AF$34*$AG$34*$AH$34*$AI$34</f>
        <v>1</v>
      </c>
      <c r="AK34" s="251">
        <f t="shared" si="2"/>
        <v>433710</v>
      </c>
      <c r="AL34" s="252">
        <f t="shared" si="3"/>
        <v>0</v>
      </c>
      <c r="AN34" s="278" t="s">
        <v>210</v>
      </c>
      <c r="AO34" s="289" t="s">
        <v>211</v>
      </c>
      <c r="AP34" s="290" t="s">
        <v>212</v>
      </c>
      <c r="AQ34" s="291">
        <v>10</v>
      </c>
      <c r="AR34" s="247">
        <v>60000</v>
      </c>
      <c r="AS34" s="292">
        <f>ROUND(AQ34*AR34,0)</f>
        <v>600000</v>
      </c>
      <c r="AT34" s="250">
        <f>IF(EXACT($A$34,$AN$34),1,0)</f>
        <v>1</v>
      </c>
      <c r="AU34" s="250">
        <f>IF(EXACT($B$34,$AO$34),1,0)</f>
        <v>1</v>
      </c>
      <c r="AV34" s="250">
        <f>IF(EXACT($C$34,$AP$34),1,0)</f>
        <v>1</v>
      </c>
      <c r="AW34" s="250">
        <f>IF(EXACT($D$34,$AQ$34),1,0)</f>
        <v>1</v>
      </c>
      <c r="AX34" s="250">
        <f>IF($AQ$34=0,0,1)</f>
        <v>1</v>
      </c>
      <c r="AY34" s="250">
        <f>IF($AR$34=0,0,1)</f>
        <v>1</v>
      </c>
      <c r="AZ34" s="250">
        <f>$AT$34*$AU$34*$AV$34*$AW$34*$AX$34*$AY$34</f>
        <v>1</v>
      </c>
      <c r="BA34" s="251">
        <f t="shared" si="4"/>
        <v>600000</v>
      </c>
      <c r="BB34" s="252">
        <f t="shared" si="5"/>
        <v>0</v>
      </c>
      <c r="BD34" s="278" t="s">
        <v>210</v>
      </c>
      <c r="BE34" s="289" t="s">
        <v>211</v>
      </c>
      <c r="BF34" s="290" t="s">
        <v>212</v>
      </c>
      <c r="BG34" s="291">
        <v>10</v>
      </c>
      <c r="BH34" s="247">
        <v>25000</v>
      </c>
      <c r="BI34" s="292">
        <f>ROUND(BG34*BH34,0)</f>
        <v>250000</v>
      </c>
      <c r="BJ34" s="250">
        <f>IF(EXACT($A$34,$BD$34),1,0)</f>
        <v>1</v>
      </c>
      <c r="BK34" s="250">
        <f>IF(EXACT($B$34,$BE$34),1,0)</f>
        <v>1</v>
      </c>
      <c r="BL34" s="250">
        <f>IF(EXACT($C$34,$BF$34),1,0)</f>
        <v>1</v>
      </c>
      <c r="BM34" s="250">
        <f>IF(EXACT($D$34,$BG$34),1,0)</f>
        <v>1</v>
      </c>
      <c r="BN34" s="250">
        <f>IF($BG$34=0,0,1)</f>
        <v>1</v>
      </c>
      <c r="BO34" s="250">
        <f>IF($BH$34=0,0,1)</f>
        <v>1</v>
      </c>
      <c r="BP34" s="250">
        <f>$BJ$34*$BK$34*$BL$34*$BM$34*$BN$34*$BO$34</f>
        <v>1</v>
      </c>
      <c r="BQ34" s="251">
        <f t="shared" si="6"/>
        <v>250000</v>
      </c>
      <c r="BR34" s="252">
        <f t="shared" si="7"/>
        <v>0</v>
      </c>
      <c r="BT34" s="278" t="s">
        <v>210</v>
      </c>
      <c r="BU34" s="289" t="s">
        <v>211</v>
      </c>
      <c r="BV34" s="290" t="s">
        <v>212</v>
      </c>
      <c r="BW34" s="291">
        <v>10</v>
      </c>
      <c r="BX34" s="247">
        <v>40600</v>
      </c>
      <c r="BY34" s="292">
        <f>ROUND(BW34*BX34,0)</f>
        <v>406000</v>
      </c>
      <c r="BZ34" s="250">
        <f>IF(EXACT($A$34,$BT$34),1,0)</f>
        <v>1</v>
      </c>
      <c r="CA34" s="250">
        <f>IF(EXACT($B$34,$BU$34),1,0)</f>
        <v>1</v>
      </c>
      <c r="CB34" s="250">
        <f>IF(EXACT($C$34,$BV$34),1,0)</f>
        <v>1</v>
      </c>
      <c r="CC34" s="250">
        <f>IF(EXACT($D$34,$BW$34),1,0)</f>
        <v>1</v>
      </c>
      <c r="CD34" s="250">
        <f>IF($BW$34=0,0,1)</f>
        <v>1</v>
      </c>
      <c r="CE34" s="250">
        <f>IF($BX$34=0,0,1)</f>
        <v>1</v>
      </c>
      <c r="CF34" s="250">
        <f>$BZ$34*$CA$34*$CB$34*$CC$34*$CD$34*$CE$34</f>
        <v>1</v>
      </c>
      <c r="CG34" s="251">
        <f t="shared" si="8"/>
        <v>406000</v>
      </c>
      <c r="CH34" s="252">
        <f t="shared" si="9"/>
        <v>0</v>
      </c>
      <c r="CJ34" s="278" t="s">
        <v>210</v>
      </c>
      <c r="CK34" s="294" t="s">
        <v>211</v>
      </c>
      <c r="CL34" s="290" t="s">
        <v>212</v>
      </c>
      <c r="CM34" s="291">
        <v>10</v>
      </c>
      <c r="CN34" s="255">
        <v>88200</v>
      </c>
      <c r="CO34" s="295">
        <f>ROUND(CM34*CN34,0)</f>
        <v>882000</v>
      </c>
      <c r="CP34" s="250">
        <f>IF(EXACT($A$34,$CJ$34),1,0)</f>
        <v>1</v>
      </c>
      <c r="CQ34" s="250">
        <f>IF(EXACT($B$34,$CK$34),1,0)</f>
        <v>1</v>
      </c>
      <c r="CR34" s="250">
        <f>IF(EXACT($C$34,$CL$34),1,0)</f>
        <v>1</v>
      </c>
      <c r="CS34" s="250">
        <f>IF(EXACT($D$34,$CM$34),1,0)</f>
        <v>1</v>
      </c>
      <c r="CT34" s="250">
        <f>IF($CM$34=0,0,1)</f>
        <v>1</v>
      </c>
      <c r="CU34" s="250">
        <f>IF($CN$34=0,0,1)</f>
        <v>1</v>
      </c>
      <c r="CV34" s="250">
        <f>$CP$34*$CQ$34*$CR$34*$CS$34*$CT$34*$CU$34</f>
        <v>1</v>
      </c>
      <c r="CW34" s="251">
        <f t="shared" si="10"/>
        <v>882000</v>
      </c>
      <c r="CX34" s="252">
        <f t="shared" si="11"/>
        <v>0</v>
      </c>
      <c r="CZ34" s="278" t="s">
        <v>210</v>
      </c>
      <c r="DA34" s="289" t="s">
        <v>211</v>
      </c>
      <c r="DB34" s="290" t="s">
        <v>212</v>
      </c>
      <c r="DC34" s="291">
        <v>10</v>
      </c>
      <c r="DD34" s="247">
        <v>42100</v>
      </c>
      <c r="DE34" s="292">
        <f>ROUND(DC34*DD34,0)</f>
        <v>421000</v>
      </c>
      <c r="DF34" s="250">
        <f>IF(EXACT($A$34,$CZ$34),1,0)</f>
        <v>1</v>
      </c>
      <c r="DG34" s="250">
        <f>IF(EXACT($B$34,$DA$34),1,0)</f>
        <v>1</v>
      </c>
      <c r="DH34" s="250">
        <f>IF(EXACT($C$34,$DB$34),1,0)</f>
        <v>1</v>
      </c>
      <c r="DI34" s="250">
        <f>IF(EXACT($D$34,$DC$34),1,0)</f>
        <v>1</v>
      </c>
      <c r="DJ34" s="250">
        <f>IF($DC$34=0,0,1)</f>
        <v>1</v>
      </c>
      <c r="DK34" s="250">
        <f>IF($DD$34=0,0,1)</f>
        <v>1</v>
      </c>
      <c r="DL34" s="250">
        <f>$DF$34*$DG$34*$DH$34*$DI$34*$DJ$34*$DK$34</f>
        <v>1</v>
      </c>
      <c r="DM34" s="251">
        <f t="shared" si="12"/>
        <v>421000</v>
      </c>
      <c r="DN34" s="252">
        <f t="shared" si="13"/>
        <v>0</v>
      </c>
      <c r="DP34" s="278" t="s">
        <v>210</v>
      </c>
      <c r="DQ34" s="289" t="s">
        <v>211</v>
      </c>
      <c r="DR34" s="290" t="s">
        <v>212</v>
      </c>
      <c r="DS34" s="291">
        <v>10</v>
      </c>
      <c r="DT34" s="247">
        <v>41000</v>
      </c>
      <c r="DU34" s="292">
        <f>ROUND(DS34*DT34,0)</f>
        <v>410000</v>
      </c>
      <c r="DV34" s="250">
        <f>IF(EXACT($A$34,$DP$34),1,0)</f>
        <v>1</v>
      </c>
      <c r="DW34" s="250">
        <f>IF(EXACT($B$34,$DQ$34),1,0)</f>
        <v>1</v>
      </c>
      <c r="DX34" s="250">
        <f>IF(EXACT($C$34,$DR$34),1,0)</f>
        <v>1</v>
      </c>
      <c r="DY34" s="250">
        <f>IF(EXACT($D$34,$DS$34),1,0)</f>
        <v>1</v>
      </c>
      <c r="DZ34" s="250">
        <f>IF($DS$34=0,0,1)</f>
        <v>1</v>
      </c>
      <c r="EA34" s="250">
        <f>IF($DT$34=0,0,1)</f>
        <v>1</v>
      </c>
      <c r="EB34" s="250">
        <f>$DV$34*$DW$34*$DX$34*$DY$34*$DZ$34*$EA$34</f>
        <v>1</v>
      </c>
      <c r="EC34" s="251">
        <f t="shared" si="14"/>
        <v>410000</v>
      </c>
      <c r="ED34" s="252">
        <f t="shared" si="15"/>
        <v>0</v>
      </c>
      <c r="EF34" s="278" t="s">
        <v>210</v>
      </c>
      <c r="EG34" s="289" t="s">
        <v>211</v>
      </c>
      <c r="EH34" s="290" t="s">
        <v>212</v>
      </c>
      <c r="EI34" s="291">
        <v>10</v>
      </c>
      <c r="EJ34" s="247">
        <v>42000</v>
      </c>
      <c r="EK34" s="292">
        <f>ROUND(EI34*EJ34,0)</f>
        <v>420000</v>
      </c>
      <c r="EL34" s="250">
        <f>IF(EXACT($A$34,$EF$34),1,0)</f>
        <v>1</v>
      </c>
      <c r="EM34" s="250">
        <f>IF(EXACT($B$34,$EG$34),1,0)</f>
        <v>1</v>
      </c>
      <c r="EN34" s="250">
        <f>IF(EXACT($C$34,$EH$34),1,0)</f>
        <v>1</v>
      </c>
      <c r="EO34" s="250">
        <f>IF(EXACT($D$34,$EI$34),1,0)</f>
        <v>1</v>
      </c>
      <c r="EP34" s="250">
        <f>IF($EI$34=0,0,1)</f>
        <v>1</v>
      </c>
      <c r="EQ34" s="250">
        <f>IF($EJ$34=0,0,1)</f>
        <v>1</v>
      </c>
      <c r="ER34" s="250">
        <f>$EL$34*$EM$34*$EN$34*$EO$34*$EP$34*$EQ$34</f>
        <v>1</v>
      </c>
      <c r="ES34" s="251">
        <f t="shared" si="16"/>
        <v>420000</v>
      </c>
      <c r="ET34" s="252">
        <f t="shared" si="17"/>
        <v>0</v>
      </c>
      <c r="EV34" s="278" t="s">
        <v>210</v>
      </c>
      <c r="EW34" s="289" t="s">
        <v>211</v>
      </c>
      <c r="EX34" s="290" t="s">
        <v>212</v>
      </c>
      <c r="EY34" s="291">
        <v>10</v>
      </c>
      <c r="EZ34" s="247">
        <v>60000</v>
      </c>
      <c r="FA34" s="292">
        <f>ROUND(EY34*EZ34,0)</f>
        <v>600000</v>
      </c>
      <c r="FB34" s="250">
        <f>IF(EXACT($A$34,$EV$34),1,0)</f>
        <v>1</v>
      </c>
      <c r="FC34" s="250">
        <f>IF(EXACT($B$34,$EW$34),1,0)</f>
        <v>1</v>
      </c>
      <c r="FD34" s="250">
        <f>IF(EXACT($C$34,$EX$34),1,0)</f>
        <v>1</v>
      </c>
      <c r="FE34" s="250">
        <f>IF(EXACT($D$34,$EY$34),1,0)</f>
        <v>1</v>
      </c>
      <c r="FF34" s="250">
        <f>IF($EY$34=0,0,1)</f>
        <v>1</v>
      </c>
      <c r="FG34" s="250">
        <f>IF($EZ$34=0,0,1)</f>
        <v>1</v>
      </c>
      <c r="FH34" s="250">
        <f>$FB$34*$FC$34*$FD$34*$FE$34*$FF$34*$FG$34</f>
        <v>1</v>
      </c>
      <c r="FI34" s="251">
        <f t="shared" si="18"/>
        <v>600000</v>
      </c>
      <c r="FJ34" s="252">
        <f t="shared" si="19"/>
        <v>0</v>
      </c>
      <c r="FL34" s="278" t="s">
        <v>210</v>
      </c>
      <c r="FM34" s="289" t="s">
        <v>211</v>
      </c>
      <c r="FN34" s="290" t="s">
        <v>212</v>
      </c>
      <c r="FO34" s="291">
        <v>10</v>
      </c>
      <c r="FP34" s="247">
        <v>33423</v>
      </c>
      <c r="FQ34" s="292">
        <f>ROUND(FO34*FP34,0)</f>
        <v>334230</v>
      </c>
      <c r="FR34" s="250">
        <f>IF(EXACT($A$34,$FL$34),1,0)</f>
        <v>1</v>
      </c>
      <c r="FS34" s="250">
        <f>IF(EXACT($B$34,$FM$34),1,0)</f>
        <v>1</v>
      </c>
      <c r="FT34" s="250">
        <f>IF(EXACT($C$34,$FN$34),1,0)</f>
        <v>1</v>
      </c>
      <c r="FU34" s="250">
        <f>IF(EXACT($D$34,$FO$34),1,0)</f>
        <v>1</v>
      </c>
      <c r="FV34" s="250">
        <f>IF($FO$34=0,0,1)</f>
        <v>1</v>
      </c>
      <c r="FW34" s="250">
        <f>IF($FP$34=0,0,1)</f>
        <v>1</v>
      </c>
      <c r="FX34" s="250">
        <f>$FR$34*$FS$34*$FT$34*$FU$34*$FV$34*$FW$34</f>
        <v>1</v>
      </c>
      <c r="FY34" s="251">
        <f t="shared" si="20"/>
        <v>334230</v>
      </c>
      <c r="FZ34" s="252">
        <f t="shared" si="21"/>
        <v>0</v>
      </c>
      <c r="GB34" s="278" t="s">
        <v>210</v>
      </c>
      <c r="GC34" s="289" t="s">
        <v>211</v>
      </c>
      <c r="GD34" s="290" t="s">
        <v>212</v>
      </c>
      <c r="GE34" s="291">
        <v>10</v>
      </c>
      <c r="GF34" s="247">
        <v>25000</v>
      </c>
      <c r="GG34" s="292">
        <f>ROUND(GE34*GF34,0)</f>
        <v>250000</v>
      </c>
      <c r="GH34" s="250">
        <f>IF(EXACT($A$34,$GB$34),1,0)</f>
        <v>1</v>
      </c>
      <c r="GI34" s="250">
        <f>IF(EXACT($B$34,$GC$34),1,0)</f>
        <v>1</v>
      </c>
      <c r="GJ34" s="250">
        <f>IF(EXACT($C$34,$GD$34),1,0)</f>
        <v>1</v>
      </c>
      <c r="GK34" s="250">
        <f>IF(EXACT($D$34,$GE$34),1,0)</f>
        <v>1</v>
      </c>
      <c r="GL34" s="250">
        <f>IF($GE$34=0,0,1)</f>
        <v>1</v>
      </c>
      <c r="GM34" s="250">
        <f>IF($GF$34=0,0,1)</f>
        <v>1</v>
      </c>
      <c r="GN34" s="250">
        <f>$GH$34*$GI$34*$GJ$34*$GK$34*$GL$34*$GM$34</f>
        <v>1</v>
      </c>
      <c r="GO34" s="251">
        <f t="shared" si="22"/>
        <v>250000</v>
      </c>
      <c r="GP34" s="252">
        <f t="shared" si="23"/>
        <v>0</v>
      </c>
      <c r="GR34" s="278" t="s">
        <v>210</v>
      </c>
      <c r="GS34" s="289" t="s">
        <v>211</v>
      </c>
      <c r="GT34" s="290" t="s">
        <v>212</v>
      </c>
      <c r="GU34" s="291">
        <v>10</v>
      </c>
      <c r="GV34" s="247">
        <v>60100</v>
      </c>
      <c r="GW34" s="292">
        <f>ROUND(GU34*GV34,0)</f>
        <v>601000</v>
      </c>
      <c r="GX34" s="250">
        <f>IF(EXACT($A$34,$GR$34),1,0)</f>
        <v>1</v>
      </c>
      <c r="GY34" s="250">
        <f>IF(EXACT($B$34,$GS$34),1,0)</f>
        <v>1</v>
      </c>
      <c r="GZ34" s="250">
        <f>IF(EXACT($C$34,$GT$34),1,0)</f>
        <v>1</v>
      </c>
      <c r="HA34" s="250">
        <f>IF(EXACT($D$34,$GU$34),1,0)</f>
        <v>1</v>
      </c>
      <c r="HB34" s="250">
        <f>IF($GU$34=0,0,1)</f>
        <v>1</v>
      </c>
      <c r="HC34" s="250">
        <f>IF($GV$34=0,0,1)</f>
        <v>1</v>
      </c>
      <c r="HD34" s="250">
        <f>$GX$34*$GY$34*$GZ$34*$HA$34*$HB$34*$HC$34</f>
        <v>1</v>
      </c>
      <c r="HE34" s="251">
        <f t="shared" si="24"/>
        <v>601000</v>
      </c>
      <c r="HF34" s="252">
        <f t="shared" si="25"/>
        <v>0</v>
      </c>
      <c r="HH34" s="286" t="s">
        <v>210</v>
      </c>
      <c r="HI34" s="297" t="s">
        <v>211</v>
      </c>
      <c r="HJ34" s="290" t="s">
        <v>212</v>
      </c>
      <c r="HK34" s="291">
        <v>10</v>
      </c>
      <c r="HL34" s="259">
        <v>68000</v>
      </c>
      <c r="HM34" s="292">
        <f>ROUND(HK34*HL34,0)</f>
        <v>680000</v>
      </c>
      <c r="HN34" s="250">
        <f>IF(EXACT($A$34,$HH$34),1,0)</f>
        <v>1</v>
      </c>
      <c r="HO34" s="250">
        <f>IF(EXACT($B$34,$HI$34),1,0)</f>
        <v>1</v>
      </c>
      <c r="HP34" s="250">
        <f>IF(EXACT($C$34,$HJ$34),1,0)</f>
        <v>1</v>
      </c>
      <c r="HQ34" s="250">
        <f>IF(EXACT($D$34,$HK$34),1,0)</f>
        <v>1</v>
      </c>
      <c r="HR34" s="250">
        <f>IF($HK$34=0,0,1)</f>
        <v>1</v>
      </c>
      <c r="HS34" s="250">
        <f>IF($HL$34=0,0,1)</f>
        <v>1</v>
      </c>
      <c r="HT34" s="250">
        <f>$HN$34*$HO$34*$HP$34*$HQ$34*$HR$34*$HS$34</f>
        <v>1</v>
      </c>
      <c r="HU34" s="251">
        <f t="shared" si="26"/>
        <v>680000</v>
      </c>
      <c r="HV34" s="252">
        <f t="shared" si="27"/>
        <v>0</v>
      </c>
      <c r="HX34" s="278" t="s">
        <v>210</v>
      </c>
      <c r="HY34" s="289" t="s">
        <v>211</v>
      </c>
      <c r="HZ34" s="290" t="s">
        <v>212</v>
      </c>
      <c r="IA34" s="291">
        <v>10</v>
      </c>
      <c r="IB34" s="247">
        <v>50000</v>
      </c>
      <c r="IC34" s="292">
        <f>ROUND(IA34*IB34,0)</f>
        <v>500000</v>
      </c>
      <c r="ID34" s="250">
        <f>IF(EXACT($A$34,$HX$34),1,0)</f>
        <v>1</v>
      </c>
      <c r="IE34" s="250">
        <f>IF(EXACT($B$34,$HY$34),1,0)</f>
        <v>1</v>
      </c>
      <c r="IF34" s="250">
        <f>IF(EXACT($C$34,$HZ$34),1,0)</f>
        <v>1</v>
      </c>
      <c r="IG34" s="250">
        <f>IF(EXACT($D$34,$IA$34),1,0)</f>
        <v>1</v>
      </c>
      <c r="IH34" s="250">
        <f>IF($IA$34=0,0,1)</f>
        <v>1</v>
      </c>
      <c r="II34" s="250">
        <f>IF($IB$34=0,0,1)</f>
        <v>1</v>
      </c>
      <c r="IJ34" s="250">
        <f>$ID$34*$IE$34*$IF$34*$IG$34*$IH$34*$II$34</f>
        <v>1</v>
      </c>
      <c r="IK34" s="251">
        <f t="shared" si="28"/>
        <v>500000</v>
      </c>
      <c r="IL34" s="252">
        <f t="shared" si="29"/>
        <v>0</v>
      </c>
    </row>
    <row r="35" spans="1:246" s="238" customFormat="1" ht="18" hidden="1" thickTop="1" thickBot="1">
      <c r="A35" s="232" t="s">
        <v>213</v>
      </c>
      <c r="B35" s="233" t="s">
        <v>214</v>
      </c>
      <c r="C35" s="234"/>
      <c r="D35" s="235"/>
      <c r="E35" s="236"/>
      <c r="F35" s="237"/>
      <c r="H35" s="232" t="s">
        <v>213</v>
      </c>
      <c r="I35" s="239" t="s">
        <v>214</v>
      </c>
      <c r="J35" s="234"/>
      <c r="K35" s="235"/>
      <c r="L35" s="236"/>
      <c r="M35" s="237"/>
      <c r="N35" s="274"/>
      <c r="O35" s="274"/>
      <c r="P35" s="274"/>
      <c r="Q35" s="274"/>
      <c r="R35" s="274"/>
      <c r="S35" s="274"/>
      <c r="T35" s="274"/>
      <c r="U35" s="251">
        <f t="shared" si="0"/>
        <v>0</v>
      </c>
      <c r="V35" s="252">
        <f t="shared" si="1"/>
        <v>0</v>
      </c>
      <c r="X35" s="232" t="s">
        <v>213</v>
      </c>
      <c r="Y35" s="233" t="s">
        <v>214</v>
      </c>
      <c r="Z35" s="234"/>
      <c r="AA35" s="235"/>
      <c r="AB35" s="236"/>
      <c r="AC35" s="237"/>
      <c r="AD35" s="274"/>
      <c r="AE35" s="274"/>
      <c r="AF35" s="274"/>
      <c r="AG35" s="274"/>
      <c r="AH35" s="274"/>
      <c r="AI35" s="274"/>
      <c r="AJ35" s="274"/>
      <c r="AK35" s="251">
        <f t="shared" si="2"/>
        <v>0</v>
      </c>
      <c r="AL35" s="252">
        <f t="shared" si="3"/>
        <v>0</v>
      </c>
      <c r="AN35" s="232" t="s">
        <v>213</v>
      </c>
      <c r="AO35" s="233" t="s">
        <v>214</v>
      </c>
      <c r="AP35" s="234"/>
      <c r="AQ35" s="235"/>
      <c r="AR35" s="236"/>
      <c r="AS35" s="237"/>
      <c r="AT35" s="250">
        <f>IF(EXACT($A$35,$AN$35),1,0)</f>
        <v>1</v>
      </c>
      <c r="AU35" s="250">
        <f>IF(EXACT($B$35,$AO$35),1,0)</f>
        <v>1</v>
      </c>
      <c r="AV35" s="250">
        <f>IF(EXACT($C$35,$AP$35),1,0)</f>
        <v>1</v>
      </c>
      <c r="AW35" s="250">
        <f>IF(EXACT($D$35,$AQ$35),1,0)</f>
        <v>1</v>
      </c>
      <c r="AX35" s="250">
        <f>IF($AQ$35=0,0,1)</f>
        <v>0</v>
      </c>
      <c r="AY35" s="250">
        <f>IF($AR$35=0,0,1)</f>
        <v>0</v>
      </c>
      <c r="AZ35" s="250">
        <f>$AT$35*$AU$35*$AV$35*$AW$35*$AX$35*$AY$35</f>
        <v>0</v>
      </c>
      <c r="BA35" s="251">
        <f t="shared" si="4"/>
        <v>0</v>
      </c>
      <c r="BB35" s="252">
        <f t="shared" si="5"/>
        <v>0</v>
      </c>
      <c r="BD35" s="232" t="s">
        <v>213</v>
      </c>
      <c r="BE35" s="233" t="s">
        <v>214</v>
      </c>
      <c r="BF35" s="234"/>
      <c r="BG35" s="235"/>
      <c r="BH35" s="236"/>
      <c r="BI35" s="237"/>
      <c r="BJ35" s="250">
        <f>IF(EXACT($A$35,$BD$35),1,0)</f>
        <v>1</v>
      </c>
      <c r="BK35" s="250">
        <f>IF(EXACT($B$35,$BE$35),1,0)</f>
        <v>1</v>
      </c>
      <c r="BL35" s="250">
        <f>IF(EXACT($C$35,$BF$35),1,0)</f>
        <v>1</v>
      </c>
      <c r="BM35" s="250">
        <f>IF(EXACT($D$35,$BG$35),1,0)</f>
        <v>1</v>
      </c>
      <c r="BN35" s="250">
        <f>IF($BG$35=0,0,1)</f>
        <v>0</v>
      </c>
      <c r="BO35" s="250">
        <f>IF($BH$35=0,0,1)</f>
        <v>0</v>
      </c>
      <c r="BP35" s="250">
        <f>$BJ$35*$BK$35*$BL$35*$BM$35*$BN$35*$BO$35</f>
        <v>0</v>
      </c>
      <c r="BQ35" s="251">
        <f t="shared" si="6"/>
        <v>0</v>
      </c>
      <c r="BR35" s="252">
        <f t="shared" si="7"/>
        <v>0</v>
      </c>
      <c r="BT35" s="232" t="s">
        <v>213</v>
      </c>
      <c r="BU35" s="233" t="s">
        <v>214</v>
      </c>
      <c r="BV35" s="234"/>
      <c r="BW35" s="235"/>
      <c r="BX35" s="236"/>
      <c r="BY35" s="237"/>
      <c r="BZ35" s="250">
        <f>IF(EXACT($A$35,$BT$35),1,0)</f>
        <v>1</v>
      </c>
      <c r="CA35" s="250">
        <f>IF(EXACT($B$35,$BU$35),1,0)</f>
        <v>1</v>
      </c>
      <c r="CB35" s="250">
        <f>IF(EXACT($C$35,$BV$35),1,0)</f>
        <v>1</v>
      </c>
      <c r="CC35" s="250">
        <f>IF(EXACT($D$35,$BW$35),1,0)</f>
        <v>1</v>
      </c>
      <c r="CD35" s="250">
        <f>IF($BW$35=0,0,1)</f>
        <v>0</v>
      </c>
      <c r="CE35" s="250">
        <f>IF($BX$35=0,0,1)</f>
        <v>0</v>
      </c>
      <c r="CF35" s="250">
        <f>$BZ$35*$CA$35*$CB$35*$CC$35*$CD$35*$CE$35</f>
        <v>0</v>
      </c>
      <c r="CG35" s="251">
        <f t="shared" si="8"/>
        <v>0</v>
      </c>
      <c r="CH35" s="252">
        <f t="shared" si="9"/>
        <v>0</v>
      </c>
      <c r="CJ35" s="232" t="s">
        <v>213</v>
      </c>
      <c r="CK35" s="240" t="s">
        <v>214</v>
      </c>
      <c r="CL35" s="234"/>
      <c r="CM35" s="235"/>
      <c r="CN35" s="241"/>
      <c r="CO35" s="242"/>
      <c r="CP35" s="250">
        <f>IF(EXACT($A$35,$CJ$35),1,0)</f>
        <v>1</v>
      </c>
      <c r="CQ35" s="250">
        <f>IF(EXACT($B$35,$CK$35),1,0)</f>
        <v>1</v>
      </c>
      <c r="CR35" s="250">
        <f>IF(EXACT($C$35,$CL$35),1,0)</f>
        <v>1</v>
      </c>
      <c r="CS35" s="250">
        <f>IF(EXACT($D$35,$CM$35),1,0)</f>
        <v>1</v>
      </c>
      <c r="CT35" s="250">
        <f>IF($CM$35=0,0,1)</f>
        <v>0</v>
      </c>
      <c r="CU35" s="250">
        <f>IF($CN$35=0,0,1)</f>
        <v>0</v>
      </c>
      <c r="CV35" s="250">
        <f>$CP$35*$CQ$35*$CR$35*$CS$35*$CT$35*$CU$35</f>
        <v>0</v>
      </c>
      <c r="CW35" s="251">
        <f t="shared" si="10"/>
        <v>0</v>
      </c>
      <c r="CX35" s="252">
        <f t="shared" si="11"/>
        <v>0</v>
      </c>
      <c r="CZ35" s="232" t="s">
        <v>213</v>
      </c>
      <c r="DA35" s="233" t="s">
        <v>214</v>
      </c>
      <c r="DB35" s="234"/>
      <c r="DC35" s="235"/>
      <c r="DD35" s="236"/>
      <c r="DE35" s="237"/>
      <c r="DF35" s="250">
        <f>IF(EXACT($A$35,$CZ$35),1,0)</f>
        <v>1</v>
      </c>
      <c r="DG35" s="250">
        <f>IF(EXACT($B$35,$DA$35),1,0)</f>
        <v>1</v>
      </c>
      <c r="DH35" s="250">
        <f>IF(EXACT($C$35,$DB$35),1,0)</f>
        <v>1</v>
      </c>
      <c r="DI35" s="250">
        <f>IF(EXACT($D$35,$DC$35),1,0)</f>
        <v>1</v>
      </c>
      <c r="DJ35" s="250">
        <f>IF($DC$35=0,0,1)</f>
        <v>0</v>
      </c>
      <c r="DK35" s="250">
        <f>IF($DD$35=0,0,1)</f>
        <v>0</v>
      </c>
      <c r="DL35" s="250">
        <f>$DF$35*$DG$35*$DH$35*$DI$35*$DJ$35*$DK$35</f>
        <v>0</v>
      </c>
      <c r="DM35" s="251">
        <f t="shared" si="12"/>
        <v>0</v>
      </c>
      <c r="DN35" s="252">
        <f t="shared" si="13"/>
        <v>0</v>
      </c>
      <c r="DP35" s="232" t="s">
        <v>213</v>
      </c>
      <c r="DQ35" s="233" t="s">
        <v>214</v>
      </c>
      <c r="DR35" s="234"/>
      <c r="DS35" s="235"/>
      <c r="DT35" s="236"/>
      <c r="DU35" s="237"/>
      <c r="DV35" s="250">
        <f>IF(EXACT($A$35,$DP$35),1,0)</f>
        <v>1</v>
      </c>
      <c r="DW35" s="250">
        <f>IF(EXACT($B$35,$DQ$35),1,0)</f>
        <v>1</v>
      </c>
      <c r="DX35" s="250">
        <f>IF(EXACT($C$35,$DR$35),1,0)</f>
        <v>1</v>
      </c>
      <c r="DY35" s="250">
        <f>IF(EXACT($D$35,$DS$35),1,0)</f>
        <v>1</v>
      </c>
      <c r="DZ35" s="250">
        <f>IF($DS$35=0,0,1)</f>
        <v>0</v>
      </c>
      <c r="EA35" s="250">
        <f>IF($DT$35=0,0,1)</f>
        <v>0</v>
      </c>
      <c r="EB35" s="250">
        <f>$DV$35*$DW$35*$DX$35*$DY$35*$DZ$35*$EA$35</f>
        <v>0</v>
      </c>
      <c r="EC35" s="251">
        <f t="shared" si="14"/>
        <v>0</v>
      </c>
      <c r="ED35" s="252">
        <f t="shared" si="15"/>
        <v>0</v>
      </c>
      <c r="EF35" s="232" t="s">
        <v>213</v>
      </c>
      <c r="EG35" s="233" t="s">
        <v>214</v>
      </c>
      <c r="EH35" s="234"/>
      <c r="EI35" s="235"/>
      <c r="EJ35" s="236"/>
      <c r="EK35" s="237"/>
      <c r="EL35" s="250">
        <f>IF(EXACT($A$35,$EF$35),1,0)</f>
        <v>1</v>
      </c>
      <c r="EM35" s="250">
        <f>IF(EXACT($B$35,$EG$35),1,0)</f>
        <v>1</v>
      </c>
      <c r="EN35" s="250">
        <f>IF(EXACT($C$35,$EH$35),1,0)</f>
        <v>1</v>
      </c>
      <c r="EO35" s="250">
        <f>IF(EXACT($D$35,$EI$35),1,0)</f>
        <v>1</v>
      </c>
      <c r="EP35" s="250">
        <f>IF($EI$35=0,0,1)</f>
        <v>0</v>
      </c>
      <c r="EQ35" s="250">
        <f>IF($EJ$35=0,0,1)</f>
        <v>0</v>
      </c>
      <c r="ER35" s="250">
        <f>$EL$35*$EM$35*$EN$35*$EO$35*$EP$35*$EQ$35</f>
        <v>0</v>
      </c>
      <c r="ES35" s="251">
        <f t="shared" si="16"/>
        <v>0</v>
      </c>
      <c r="ET35" s="252">
        <f t="shared" si="17"/>
        <v>0</v>
      </c>
      <c r="EV35" s="232" t="s">
        <v>213</v>
      </c>
      <c r="EW35" s="233" t="s">
        <v>214</v>
      </c>
      <c r="EX35" s="234"/>
      <c r="EY35" s="235"/>
      <c r="EZ35" s="236"/>
      <c r="FA35" s="237"/>
      <c r="FB35" s="250">
        <f>IF(EXACT($A$35,$EV$35),1,0)</f>
        <v>1</v>
      </c>
      <c r="FC35" s="250">
        <f>IF(EXACT($B$35,$EW$35),1,0)</f>
        <v>1</v>
      </c>
      <c r="FD35" s="250">
        <f>IF(EXACT($C$35,$EX$35),1,0)</f>
        <v>1</v>
      </c>
      <c r="FE35" s="250">
        <f>IF(EXACT($D$35,$EY$35),1,0)</f>
        <v>1</v>
      </c>
      <c r="FF35" s="250">
        <f>IF($EY$35=0,0,1)</f>
        <v>0</v>
      </c>
      <c r="FG35" s="250">
        <f>IF($EZ$35=0,0,1)</f>
        <v>0</v>
      </c>
      <c r="FH35" s="250">
        <f>$FB$35*$FC$35*$FD$35*$FE$35*$FF$35*$FG$35</f>
        <v>0</v>
      </c>
      <c r="FI35" s="251">
        <f t="shared" si="18"/>
        <v>0</v>
      </c>
      <c r="FJ35" s="252">
        <f t="shared" si="19"/>
        <v>0</v>
      </c>
      <c r="FL35" s="232" t="s">
        <v>213</v>
      </c>
      <c r="FM35" s="233" t="s">
        <v>214</v>
      </c>
      <c r="FN35" s="234"/>
      <c r="FO35" s="235"/>
      <c r="FP35" s="236"/>
      <c r="FQ35" s="275"/>
      <c r="FR35" s="250">
        <f>IF(EXACT($A$35,$FL$35),1,0)</f>
        <v>1</v>
      </c>
      <c r="FS35" s="250">
        <f>IF(EXACT($B$35,$FM$35),1,0)</f>
        <v>1</v>
      </c>
      <c r="FT35" s="250">
        <f>IF(EXACT($C$35,$FN$35),1,0)</f>
        <v>1</v>
      </c>
      <c r="FU35" s="250">
        <f>IF(EXACT($D$35,$FO$35),1,0)</f>
        <v>1</v>
      </c>
      <c r="FV35" s="250">
        <f>IF($FO$35=0,0,1)</f>
        <v>0</v>
      </c>
      <c r="FW35" s="250">
        <f>IF($FP$35=0,0,1)</f>
        <v>0</v>
      </c>
      <c r="FX35" s="250">
        <f>$FR$35*$FS$35*$FT$35*$FU$35*$FV$35*$FW$35</f>
        <v>0</v>
      </c>
      <c r="FY35" s="251">
        <f t="shared" si="20"/>
        <v>0</v>
      </c>
      <c r="FZ35" s="252">
        <f t="shared" si="21"/>
        <v>0</v>
      </c>
      <c r="GB35" s="232" t="s">
        <v>213</v>
      </c>
      <c r="GC35" s="233" t="s">
        <v>214</v>
      </c>
      <c r="GD35" s="234"/>
      <c r="GE35" s="235"/>
      <c r="GF35" s="236"/>
      <c r="GG35" s="237"/>
      <c r="GH35" s="250">
        <f>IF(EXACT($A$35,$GB$35),1,0)</f>
        <v>1</v>
      </c>
      <c r="GI35" s="250">
        <f>IF(EXACT($B$35,$GC$35),1,0)</f>
        <v>1</v>
      </c>
      <c r="GJ35" s="250">
        <f>IF(EXACT($C$35,$GD$35),1,0)</f>
        <v>1</v>
      </c>
      <c r="GK35" s="250">
        <f>IF(EXACT($D$35,$GE$35),1,0)</f>
        <v>1</v>
      </c>
      <c r="GL35" s="250">
        <f>IF($GE$35=0,0,1)</f>
        <v>0</v>
      </c>
      <c r="GM35" s="250">
        <f>IF($GF$35=0,0,1)</f>
        <v>0</v>
      </c>
      <c r="GN35" s="250">
        <f>$GH$35*$GI$35*$GJ$35*$GK$35*$GL$35*$GM$35</f>
        <v>0</v>
      </c>
      <c r="GO35" s="251">
        <f t="shared" si="22"/>
        <v>0</v>
      </c>
      <c r="GP35" s="252">
        <f t="shared" si="23"/>
        <v>0</v>
      </c>
      <c r="GR35" s="232" t="s">
        <v>213</v>
      </c>
      <c r="GS35" s="233" t="s">
        <v>214</v>
      </c>
      <c r="GT35" s="234"/>
      <c r="GU35" s="235"/>
      <c r="GV35" s="236"/>
      <c r="GW35" s="237"/>
      <c r="GX35" s="250">
        <f>IF(EXACT($A$35,$GR$35),1,0)</f>
        <v>1</v>
      </c>
      <c r="GY35" s="250">
        <f>IF(EXACT($B$35,$GS$35),1,0)</f>
        <v>1</v>
      </c>
      <c r="GZ35" s="250">
        <f>IF(EXACT($C$35,$GT$35),1,0)</f>
        <v>1</v>
      </c>
      <c r="HA35" s="250">
        <f>IF(EXACT($D$35,$GU$35),1,0)</f>
        <v>1</v>
      </c>
      <c r="HB35" s="250">
        <f>IF($GU$35=0,0,1)</f>
        <v>0</v>
      </c>
      <c r="HC35" s="250">
        <f>IF($GV$35=0,0,1)</f>
        <v>0</v>
      </c>
      <c r="HD35" s="250">
        <f>$GX$35*$GY$35*$GZ$35*$HA$35*$HB$35*$HC$35</f>
        <v>0</v>
      </c>
      <c r="HE35" s="251">
        <f t="shared" si="24"/>
        <v>0</v>
      </c>
      <c r="HF35" s="252">
        <f t="shared" si="25"/>
        <v>0</v>
      </c>
      <c r="HH35" s="226" t="s">
        <v>213</v>
      </c>
      <c r="HI35" s="227" t="s">
        <v>214</v>
      </c>
      <c r="HJ35" s="228"/>
      <c r="HK35" s="229"/>
      <c r="HL35" s="230"/>
      <c r="HM35" s="231"/>
      <c r="HN35" s="250">
        <f>IF(EXACT($A$35,$HH$35),1,0)</f>
        <v>1</v>
      </c>
      <c r="HO35" s="250">
        <f>IF(EXACT($B$35,$HI$35),1,0)</f>
        <v>1</v>
      </c>
      <c r="HP35" s="250">
        <f>IF(EXACT($C$35,$HJ$35),1,0)</f>
        <v>1</v>
      </c>
      <c r="HQ35" s="250">
        <f>IF(EXACT($D$35,$HK$35),1,0)</f>
        <v>1</v>
      </c>
      <c r="HR35" s="250">
        <f>IF($HK$35=0,0,1)</f>
        <v>0</v>
      </c>
      <c r="HS35" s="250">
        <f>IF($HL$35=0,0,1)</f>
        <v>0</v>
      </c>
      <c r="HT35" s="250">
        <f>$HN$35*$HO$35*$HP$35*$HQ$35*$HR$35*$HS$35</f>
        <v>0</v>
      </c>
      <c r="HU35" s="251">
        <f t="shared" si="26"/>
        <v>0</v>
      </c>
      <c r="HV35" s="252">
        <f t="shared" si="27"/>
        <v>0</v>
      </c>
      <c r="HX35" s="232" t="s">
        <v>213</v>
      </c>
      <c r="HY35" s="233" t="s">
        <v>214</v>
      </c>
      <c r="HZ35" s="234"/>
      <c r="IA35" s="235"/>
      <c r="IB35" s="236"/>
      <c r="IC35" s="237"/>
      <c r="ID35" s="250">
        <f>IF(EXACT($A$35,$HX$35),1,0)</f>
        <v>1</v>
      </c>
      <c r="IE35" s="250">
        <f>IF(EXACT($B$35,$HY$35),1,0)</f>
        <v>1</v>
      </c>
      <c r="IF35" s="250">
        <f>IF(EXACT($C$35,$HZ$35),1,0)</f>
        <v>1</v>
      </c>
      <c r="IG35" s="250">
        <f>IF(EXACT($D$35,$IA$35),1,0)</f>
        <v>1</v>
      </c>
      <c r="IH35" s="250">
        <f>IF($IA$35=0,0,1)</f>
        <v>0</v>
      </c>
      <c r="II35" s="250">
        <f>IF($IB$35=0,0,1)</f>
        <v>0</v>
      </c>
      <c r="IJ35" s="250">
        <f>$ID$35*$IE$35*$IF$35*$IG$35*$IH$35*$II$35</f>
        <v>0</v>
      </c>
      <c r="IK35" s="251">
        <f t="shared" si="28"/>
        <v>0</v>
      </c>
      <c r="IL35" s="252">
        <f t="shared" si="29"/>
        <v>0</v>
      </c>
    </row>
    <row r="36" spans="1:246" s="238" customFormat="1" ht="18" hidden="1" thickTop="1" thickBot="1">
      <c r="A36" s="298" t="s">
        <v>125</v>
      </c>
      <c r="B36" s="299" t="s">
        <v>215</v>
      </c>
      <c r="C36" s="300"/>
      <c r="D36" s="301"/>
      <c r="E36" s="302"/>
      <c r="F36" s="303"/>
      <c r="H36" s="298" t="s">
        <v>125</v>
      </c>
      <c r="I36" s="305" t="s">
        <v>215</v>
      </c>
      <c r="J36" s="300"/>
      <c r="K36" s="301"/>
      <c r="L36" s="302"/>
      <c r="M36" s="303"/>
      <c r="N36" s="274"/>
      <c r="O36" s="274"/>
      <c r="P36" s="274"/>
      <c r="Q36" s="274"/>
      <c r="R36" s="274"/>
      <c r="S36" s="274"/>
      <c r="T36" s="274"/>
      <c r="U36" s="251">
        <f t="shared" si="0"/>
        <v>0</v>
      </c>
      <c r="V36" s="252">
        <f t="shared" si="1"/>
        <v>0</v>
      </c>
      <c r="X36" s="298" t="s">
        <v>125</v>
      </c>
      <c r="Y36" s="299" t="s">
        <v>215</v>
      </c>
      <c r="Z36" s="300"/>
      <c r="AA36" s="301"/>
      <c r="AB36" s="302"/>
      <c r="AC36" s="303"/>
      <c r="AD36" s="274"/>
      <c r="AE36" s="274"/>
      <c r="AF36" s="274"/>
      <c r="AG36" s="274"/>
      <c r="AH36" s="274"/>
      <c r="AI36" s="274"/>
      <c r="AJ36" s="274"/>
      <c r="AK36" s="251">
        <f t="shared" si="2"/>
        <v>0</v>
      </c>
      <c r="AL36" s="252">
        <f t="shared" si="3"/>
        <v>0</v>
      </c>
      <c r="AN36" s="298" t="s">
        <v>125</v>
      </c>
      <c r="AO36" s="299" t="s">
        <v>215</v>
      </c>
      <c r="AP36" s="300"/>
      <c r="AQ36" s="301"/>
      <c r="AR36" s="302"/>
      <c r="AS36" s="303"/>
      <c r="AT36" s="250">
        <f>IF(EXACT($A$36,$AN$36),1,0)</f>
        <v>1</v>
      </c>
      <c r="AU36" s="250">
        <f>IF(EXACT($B$36,$AO$36),1,0)</f>
        <v>1</v>
      </c>
      <c r="AV36" s="250">
        <f>IF(EXACT($C$36,$AP$36),1,0)</f>
        <v>1</v>
      </c>
      <c r="AW36" s="250">
        <f>IF(EXACT($D$36,$AQ$36),1,0)</f>
        <v>1</v>
      </c>
      <c r="AX36" s="250">
        <f>IF($AQ$36=0,0,1)</f>
        <v>0</v>
      </c>
      <c r="AY36" s="250">
        <f>IF($AR$36=0,0,1)</f>
        <v>0</v>
      </c>
      <c r="AZ36" s="250">
        <f>$AT$36*$AU$36*$AV$36*$AW$36*$AX$36*$AY$36</f>
        <v>0</v>
      </c>
      <c r="BA36" s="251">
        <f t="shared" si="4"/>
        <v>0</v>
      </c>
      <c r="BB36" s="252">
        <f t="shared" si="5"/>
        <v>0</v>
      </c>
      <c r="BD36" s="298" t="s">
        <v>125</v>
      </c>
      <c r="BE36" s="299" t="s">
        <v>215</v>
      </c>
      <c r="BF36" s="300"/>
      <c r="BG36" s="301"/>
      <c r="BH36" s="302"/>
      <c r="BI36" s="303"/>
      <c r="BJ36" s="250">
        <f>IF(EXACT($A$36,$BD$36),1,0)</f>
        <v>1</v>
      </c>
      <c r="BK36" s="250">
        <f>IF(EXACT($B$36,$BE$36),1,0)</f>
        <v>1</v>
      </c>
      <c r="BL36" s="250">
        <f>IF(EXACT($C$36,$BF$36),1,0)</f>
        <v>1</v>
      </c>
      <c r="BM36" s="250">
        <f>IF(EXACT($D$36,$BG$36),1,0)</f>
        <v>1</v>
      </c>
      <c r="BN36" s="250">
        <f>IF($BG$36=0,0,1)</f>
        <v>0</v>
      </c>
      <c r="BO36" s="250">
        <f>IF($BH$36=0,0,1)</f>
        <v>0</v>
      </c>
      <c r="BP36" s="250">
        <f>$BJ$36*$BK$36*$BL$36*$BM$36*$BN$36*$BO$36</f>
        <v>0</v>
      </c>
      <c r="BQ36" s="251">
        <f t="shared" si="6"/>
        <v>0</v>
      </c>
      <c r="BR36" s="252">
        <f t="shared" si="7"/>
        <v>0</v>
      </c>
      <c r="BT36" s="298" t="s">
        <v>125</v>
      </c>
      <c r="BU36" s="299" t="s">
        <v>215</v>
      </c>
      <c r="BV36" s="300"/>
      <c r="BW36" s="301"/>
      <c r="BX36" s="302"/>
      <c r="BY36" s="303"/>
      <c r="BZ36" s="250">
        <f>IF(EXACT($A$36,$BT$36),1,0)</f>
        <v>1</v>
      </c>
      <c r="CA36" s="250">
        <f>IF(EXACT($B$36,$BU$36),1,0)</f>
        <v>1</v>
      </c>
      <c r="CB36" s="250">
        <f>IF(EXACT($C$36,$BV$36),1,0)</f>
        <v>1</v>
      </c>
      <c r="CC36" s="250">
        <f>IF(EXACT($D$36,$BW$36),1,0)</f>
        <v>1</v>
      </c>
      <c r="CD36" s="250">
        <f>IF($BW$36=0,0,1)</f>
        <v>0</v>
      </c>
      <c r="CE36" s="250">
        <f>IF($BX$36=0,0,1)</f>
        <v>0</v>
      </c>
      <c r="CF36" s="250">
        <f>$BZ$36*$CA$36*$CB$36*$CC$36*$CD$36*$CE$36</f>
        <v>0</v>
      </c>
      <c r="CG36" s="251">
        <f t="shared" si="8"/>
        <v>0</v>
      </c>
      <c r="CH36" s="252">
        <f t="shared" si="9"/>
        <v>0</v>
      </c>
      <c r="CJ36" s="298" t="s">
        <v>125</v>
      </c>
      <c r="CK36" s="306" t="s">
        <v>215</v>
      </c>
      <c r="CL36" s="300"/>
      <c r="CM36" s="301"/>
      <c r="CN36" s="307"/>
      <c r="CO36" s="308"/>
      <c r="CP36" s="250">
        <f>IF(EXACT($A$36,$CJ$36),1,0)</f>
        <v>1</v>
      </c>
      <c r="CQ36" s="250">
        <f>IF(EXACT($B$36,$CK$36),1,0)</f>
        <v>1</v>
      </c>
      <c r="CR36" s="250">
        <f>IF(EXACT($C$36,$CL$36),1,0)</f>
        <v>1</v>
      </c>
      <c r="CS36" s="250">
        <f>IF(EXACT($D$36,$CM$36),1,0)</f>
        <v>1</v>
      </c>
      <c r="CT36" s="250">
        <f>IF($CM$36=0,0,1)</f>
        <v>0</v>
      </c>
      <c r="CU36" s="250">
        <f>IF($CN$36=0,0,1)</f>
        <v>0</v>
      </c>
      <c r="CV36" s="250">
        <f>$CP$36*$CQ$36*$CR$36*$CS$36*$CT$36*$CU$36</f>
        <v>0</v>
      </c>
      <c r="CW36" s="251">
        <f t="shared" si="10"/>
        <v>0</v>
      </c>
      <c r="CX36" s="252">
        <f t="shared" si="11"/>
        <v>0</v>
      </c>
      <c r="CZ36" s="298" t="s">
        <v>125</v>
      </c>
      <c r="DA36" s="299" t="s">
        <v>215</v>
      </c>
      <c r="DB36" s="300"/>
      <c r="DC36" s="301"/>
      <c r="DD36" s="302"/>
      <c r="DE36" s="303"/>
      <c r="DF36" s="250">
        <f>IF(EXACT($A$36,$CZ$36),1,0)</f>
        <v>1</v>
      </c>
      <c r="DG36" s="250">
        <f>IF(EXACT($B$36,$DA$36),1,0)</f>
        <v>1</v>
      </c>
      <c r="DH36" s="250">
        <f>IF(EXACT($C$36,$DB$36),1,0)</f>
        <v>1</v>
      </c>
      <c r="DI36" s="250">
        <f>IF(EXACT($D$36,$DC$36),1,0)</f>
        <v>1</v>
      </c>
      <c r="DJ36" s="250">
        <f>IF($DC$36=0,0,1)</f>
        <v>0</v>
      </c>
      <c r="DK36" s="250">
        <f>IF($DD$36=0,0,1)</f>
        <v>0</v>
      </c>
      <c r="DL36" s="250">
        <f>$DF$36*$DG$36*$DH$36*$DI$36*$DJ$36*$DK$36</f>
        <v>0</v>
      </c>
      <c r="DM36" s="251">
        <f t="shared" si="12"/>
        <v>0</v>
      </c>
      <c r="DN36" s="252">
        <f t="shared" si="13"/>
        <v>0</v>
      </c>
      <c r="DP36" s="298" t="s">
        <v>125</v>
      </c>
      <c r="DQ36" s="299" t="s">
        <v>215</v>
      </c>
      <c r="DR36" s="300"/>
      <c r="DS36" s="301"/>
      <c r="DT36" s="302"/>
      <c r="DU36" s="303"/>
      <c r="DV36" s="250">
        <f>IF(EXACT($A$36,$DP$36),1,0)</f>
        <v>1</v>
      </c>
      <c r="DW36" s="250">
        <f>IF(EXACT($B$36,$DQ$36),1,0)</f>
        <v>1</v>
      </c>
      <c r="DX36" s="250">
        <f>IF(EXACT($C$36,$DR$36),1,0)</f>
        <v>1</v>
      </c>
      <c r="DY36" s="250">
        <f>IF(EXACT($D$36,$DS$36),1,0)</f>
        <v>1</v>
      </c>
      <c r="DZ36" s="250">
        <f>IF($DS$36=0,0,1)</f>
        <v>0</v>
      </c>
      <c r="EA36" s="250">
        <f>IF($DT$36=0,0,1)</f>
        <v>0</v>
      </c>
      <c r="EB36" s="250">
        <f>$DV$36*$DW$36*$DX$36*$DY$36*$DZ$36*$EA$36</f>
        <v>0</v>
      </c>
      <c r="EC36" s="251">
        <f t="shared" si="14"/>
        <v>0</v>
      </c>
      <c r="ED36" s="252">
        <f t="shared" si="15"/>
        <v>0</v>
      </c>
      <c r="EF36" s="298" t="s">
        <v>125</v>
      </c>
      <c r="EG36" s="299" t="s">
        <v>215</v>
      </c>
      <c r="EH36" s="300"/>
      <c r="EI36" s="301"/>
      <c r="EJ36" s="302"/>
      <c r="EK36" s="303"/>
      <c r="EL36" s="250">
        <f>IF(EXACT($A$36,$EF$36),1,0)</f>
        <v>1</v>
      </c>
      <c r="EM36" s="250">
        <f>IF(EXACT($B$36,$EG$36),1,0)</f>
        <v>1</v>
      </c>
      <c r="EN36" s="250">
        <f>IF(EXACT($C$36,$EH$36),1,0)</f>
        <v>1</v>
      </c>
      <c r="EO36" s="250">
        <f>IF(EXACT($D$36,$EI$36),1,0)</f>
        <v>1</v>
      </c>
      <c r="EP36" s="250">
        <f>IF($EI$36=0,0,1)</f>
        <v>0</v>
      </c>
      <c r="EQ36" s="250">
        <f>IF($EJ$36=0,0,1)</f>
        <v>0</v>
      </c>
      <c r="ER36" s="250">
        <f>$EL$36*$EM$36*$EN$36*$EO$36*$EP$36*$EQ$36</f>
        <v>0</v>
      </c>
      <c r="ES36" s="251">
        <f t="shared" si="16"/>
        <v>0</v>
      </c>
      <c r="ET36" s="252">
        <f t="shared" si="17"/>
        <v>0</v>
      </c>
      <c r="EV36" s="298" t="s">
        <v>125</v>
      </c>
      <c r="EW36" s="299" t="s">
        <v>215</v>
      </c>
      <c r="EX36" s="300"/>
      <c r="EY36" s="301"/>
      <c r="EZ36" s="302"/>
      <c r="FA36" s="303"/>
      <c r="FB36" s="250">
        <f>IF(EXACT($A$36,$EV$36),1,0)</f>
        <v>1</v>
      </c>
      <c r="FC36" s="250">
        <f>IF(EXACT($B$36,$EW$36),1,0)</f>
        <v>1</v>
      </c>
      <c r="FD36" s="250">
        <f>IF(EXACT($C$36,$EX$36),1,0)</f>
        <v>1</v>
      </c>
      <c r="FE36" s="250">
        <f>IF(EXACT($D$36,$EY$36),1,0)</f>
        <v>1</v>
      </c>
      <c r="FF36" s="250">
        <f>IF($EY$36=0,0,1)</f>
        <v>0</v>
      </c>
      <c r="FG36" s="250">
        <f>IF($EZ$36=0,0,1)</f>
        <v>0</v>
      </c>
      <c r="FH36" s="250">
        <f>$FB$36*$FC$36*$FD$36*$FE$36*$FF$36*$FG$36</f>
        <v>0</v>
      </c>
      <c r="FI36" s="251">
        <f t="shared" si="18"/>
        <v>0</v>
      </c>
      <c r="FJ36" s="252">
        <f t="shared" si="19"/>
        <v>0</v>
      </c>
      <c r="FL36" s="298" t="s">
        <v>125</v>
      </c>
      <c r="FM36" s="299" t="s">
        <v>215</v>
      </c>
      <c r="FN36" s="300"/>
      <c r="FO36" s="301"/>
      <c r="FP36" s="302"/>
      <c r="FQ36" s="309"/>
      <c r="FR36" s="250">
        <f>IF(EXACT($A$36,$FL$36),1,0)</f>
        <v>1</v>
      </c>
      <c r="FS36" s="250">
        <f>IF(EXACT($B$36,$FM$36),1,0)</f>
        <v>1</v>
      </c>
      <c r="FT36" s="250">
        <f>IF(EXACT($C$36,$FN$36),1,0)</f>
        <v>1</v>
      </c>
      <c r="FU36" s="250">
        <f>IF(EXACT($D$36,$FO$36),1,0)</f>
        <v>1</v>
      </c>
      <c r="FV36" s="250">
        <f>IF($FO$36=0,0,1)</f>
        <v>0</v>
      </c>
      <c r="FW36" s="250">
        <f>IF($FP$36=0,0,1)</f>
        <v>0</v>
      </c>
      <c r="FX36" s="250">
        <f>$FR$36*$FS$36*$FT$36*$FU$36*$FV$36*$FW$36</f>
        <v>0</v>
      </c>
      <c r="FY36" s="251">
        <f t="shared" si="20"/>
        <v>0</v>
      </c>
      <c r="FZ36" s="252">
        <f t="shared" si="21"/>
        <v>0</v>
      </c>
      <c r="GB36" s="298" t="s">
        <v>125</v>
      </c>
      <c r="GC36" s="299" t="s">
        <v>215</v>
      </c>
      <c r="GD36" s="300"/>
      <c r="GE36" s="301"/>
      <c r="GF36" s="302"/>
      <c r="GG36" s="303"/>
      <c r="GH36" s="250">
        <f>IF(EXACT($A$36,$GB$36),1,0)</f>
        <v>1</v>
      </c>
      <c r="GI36" s="250">
        <f>IF(EXACT($B$36,$GC$36),1,0)</f>
        <v>1</v>
      </c>
      <c r="GJ36" s="250">
        <f>IF(EXACT($C$36,$GD$36),1,0)</f>
        <v>1</v>
      </c>
      <c r="GK36" s="250">
        <f>IF(EXACT($D$36,$GE$36),1,0)</f>
        <v>1</v>
      </c>
      <c r="GL36" s="250">
        <f>IF($GE$36=0,0,1)</f>
        <v>0</v>
      </c>
      <c r="GM36" s="250">
        <f>IF($GF$36=0,0,1)</f>
        <v>0</v>
      </c>
      <c r="GN36" s="250">
        <f>$GH$36*$GI$36*$GJ$36*$GK$36*$GL$36*$GM$36</f>
        <v>0</v>
      </c>
      <c r="GO36" s="251">
        <f t="shared" si="22"/>
        <v>0</v>
      </c>
      <c r="GP36" s="252">
        <f t="shared" si="23"/>
        <v>0</v>
      </c>
      <c r="GR36" s="298" t="s">
        <v>125</v>
      </c>
      <c r="GS36" s="299" t="s">
        <v>215</v>
      </c>
      <c r="GT36" s="300"/>
      <c r="GU36" s="301"/>
      <c r="GV36" s="302"/>
      <c r="GW36" s="303"/>
      <c r="GX36" s="250">
        <f>IF(EXACT($A$36,$GR$36),1,0)</f>
        <v>1</v>
      </c>
      <c r="GY36" s="250">
        <f>IF(EXACT($B$36,$GS$36),1,0)</f>
        <v>1</v>
      </c>
      <c r="GZ36" s="250">
        <f>IF(EXACT($C$36,$GT$36),1,0)</f>
        <v>1</v>
      </c>
      <c r="HA36" s="250">
        <f>IF(EXACT($D$36,$GU$36),1,0)</f>
        <v>1</v>
      </c>
      <c r="HB36" s="250">
        <f>IF($GU$36=0,0,1)</f>
        <v>0</v>
      </c>
      <c r="HC36" s="250">
        <f>IF($GV$36=0,0,1)</f>
        <v>0</v>
      </c>
      <c r="HD36" s="250">
        <f>$GX$36*$GY$36*$GZ$36*$HA$36*$HB$36*$HC$36</f>
        <v>0</v>
      </c>
      <c r="HE36" s="251">
        <f t="shared" si="24"/>
        <v>0</v>
      </c>
      <c r="HF36" s="252">
        <f t="shared" si="25"/>
        <v>0</v>
      </c>
      <c r="HH36" s="310" t="s">
        <v>125</v>
      </c>
      <c r="HI36" s="227" t="s">
        <v>215</v>
      </c>
      <c r="HJ36" s="228"/>
      <c r="HK36" s="229"/>
      <c r="HL36" s="230"/>
      <c r="HM36" s="231"/>
      <c r="HN36" s="250">
        <f>IF(EXACT($A$36,$HH$36),1,0)</f>
        <v>1</v>
      </c>
      <c r="HO36" s="250">
        <f>IF(EXACT($B$36,$HI$36),1,0)</f>
        <v>1</v>
      </c>
      <c r="HP36" s="250">
        <f>IF(EXACT($C$36,$HJ$36),1,0)</f>
        <v>1</v>
      </c>
      <c r="HQ36" s="250">
        <f>IF(EXACT($D$36,$HK$36),1,0)</f>
        <v>1</v>
      </c>
      <c r="HR36" s="250">
        <f>IF($HK$36=0,0,1)</f>
        <v>0</v>
      </c>
      <c r="HS36" s="250">
        <f>IF($HL$36=0,0,1)</f>
        <v>0</v>
      </c>
      <c r="HT36" s="250">
        <f>$HN$36*$HO$36*$HP$36*$HQ$36*$HR$36*$HS$36</f>
        <v>0</v>
      </c>
      <c r="HU36" s="251">
        <f t="shared" si="26"/>
        <v>0</v>
      </c>
      <c r="HV36" s="252">
        <f t="shared" si="27"/>
        <v>0</v>
      </c>
      <c r="HX36" s="298" t="s">
        <v>125</v>
      </c>
      <c r="HY36" s="299" t="s">
        <v>215</v>
      </c>
      <c r="HZ36" s="300"/>
      <c r="IA36" s="301"/>
      <c r="IB36" s="302"/>
      <c r="IC36" s="303"/>
      <c r="ID36" s="250">
        <f>IF(EXACT($A$36,$HX$36),1,0)</f>
        <v>1</v>
      </c>
      <c r="IE36" s="250">
        <f>IF(EXACT($B$36,$HY$36),1,0)</f>
        <v>1</v>
      </c>
      <c r="IF36" s="250">
        <f>IF(EXACT($C$36,$HZ$36),1,0)</f>
        <v>1</v>
      </c>
      <c r="IG36" s="250">
        <f>IF(EXACT($D$36,$IA$36),1,0)</f>
        <v>1</v>
      </c>
      <c r="IH36" s="250">
        <f>IF($IA$36=0,0,1)</f>
        <v>0</v>
      </c>
      <c r="II36" s="250">
        <f>IF($IB$36=0,0,1)</f>
        <v>0</v>
      </c>
      <c r="IJ36" s="250">
        <f>$ID$36*$IE$36*$IF$36*$IG$36*$IH$36*$II$36</f>
        <v>0</v>
      </c>
      <c r="IK36" s="251">
        <f t="shared" si="28"/>
        <v>0</v>
      </c>
      <c r="IL36" s="252">
        <f t="shared" si="29"/>
        <v>0</v>
      </c>
    </row>
    <row r="37" spans="1:246" s="238" customFormat="1" ht="60">
      <c r="A37" s="278" t="s">
        <v>216</v>
      </c>
      <c r="B37" s="244" t="s">
        <v>217</v>
      </c>
      <c r="C37" s="245" t="s">
        <v>182</v>
      </c>
      <c r="D37" s="276">
        <v>2</v>
      </c>
      <c r="E37" s="247">
        <v>0</v>
      </c>
      <c r="F37" s="292">
        <f>ROUND(D37*E37,0)</f>
        <v>0</v>
      </c>
      <c r="H37" s="278" t="s">
        <v>216</v>
      </c>
      <c r="I37" s="249" t="s">
        <v>217</v>
      </c>
      <c r="J37" s="245" t="s">
        <v>182</v>
      </c>
      <c r="K37" s="276">
        <v>2</v>
      </c>
      <c r="L37" s="247">
        <v>520000</v>
      </c>
      <c r="M37" s="292">
        <f>ROUND(K37*L37,0)</f>
        <v>1040000</v>
      </c>
      <c r="N37" s="250">
        <f>IF(EXACT($A$37,$H$37),1,0)</f>
        <v>1</v>
      </c>
      <c r="O37" s="250">
        <f>IF(EXACT($B$37,$I$37),1,0)</f>
        <v>1</v>
      </c>
      <c r="P37" s="250">
        <f>IF(EXACT($C$37,$J$37),1,0)</f>
        <v>1</v>
      </c>
      <c r="Q37" s="250">
        <f>IF(EXACT($D$37,$K$37),1,0)</f>
        <v>1</v>
      </c>
      <c r="R37" s="250">
        <f>IF($K$37=0,0,1)</f>
        <v>1</v>
      </c>
      <c r="S37" s="250">
        <f>IF($L$37=0,0,1)</f>
        <v>1</v>
      </c>
      <c r="T37" s="261">
        <f>$N$37*$O$37*$P$37*$Q$37*$R$37*$S$37</f>
        <v>1</v>
      </c>
      <c r="U37" s="251">
        <f t="shared" si="0"/>
        <v>1040000</v>
      </c>
      <c r="V37" s="252">
        <f t="shared" si="1"/>
        <v>0</v>
      </c>
      <c r="X37" s="278" t="s">
        <v>216</v>
      </c>
      <c r="Y37" s="244" t="s">
        <v>217</v>
      </c>
      <c r="Z37" s="245" t="s">
        <v>182</v>
      </c>
      <c r="AA37" s="276">
        <v>2</v>
      </c>
      <c r="AB37" s="247">
        <v>677145</v>
      </c>
      <c r="AC37" s="292">
        <f>ROUND(AA37*AB37,0)</f>
        <v>1354290</v>
      </c>
      <c r="AD37" s="250">
        <f>IF(EXACT($A$37,$X$37),1,0)</f>
        <v>1</v>
      </c>
      <c r="AE37" s="250">
        <f>IF(EXACT($B$37,$Y$37),1,0)</f>
        <v>1</v>
      </c>
      <c r="AF37" s="250">
        <f>IF(EXACT($C$37,$Z$37),1,0)</f>
        <v>1</v>
      </c>
      <c r="AG37" s="250">
        <f>IF(EXACT($D$37,$AA$37),1,0)</f>
        <v>1</v>
      </c>
      <c r="AH37" s="250">
        <f>IF($AA$37=0,0,1)</f>
        <v>1</v>
      </c>
      <c r="AI37" s="250">
        <f>IF($AB$37=0,0,1)</f>
        <v>1</v>
      </c>
      <c r="AJ37" s="250">
        <f>$AD$37*$AE$37*$AF$37*$AG$37*$AH$37*$AI$37</f>
        <v>1</v>
      </c>
      <c r="AK37" s="251">
        <f t="shared" si="2"/>
        <v>1354290</v>
      </c>
      <c r="AL37" s="252">
        <f t="shared" si="3"/>
        <v>0</v>
      </c>
      <c r="AN37" s="278" t="s">
        <v>216</v>
      </c>
      <c r="AO37" s="244" t="s">
        <v>217</v>
      </c>
      <c r="AP37" s="245" t="s">
        <v>182</v>
      </c>
      <c r="AQ37" s="276">
        <v>2</v>
      </c>
      <c r="AR37" s="247">
        <v>742000</v>
      </c>
      <c r="AS37" s="292">
        <f>ROUND(AQ37*AR37,0)</f>
        <v>1484000</v>
      </c>
      <c r="AT37" s="250">
        <f>IF(EXACT($A$37,$AN$37),1,0)</f>
        <v>1</v>
      </c>
      <c r="AU37" s="250">
        <f>IF(EXACT($B$37,$AO$37),1,0)</f>
        <v>1</v>
      </c>
      <c r="AV37" s="250">
        <f>IF(EXACT($C$37,$AP$37),1,0)</f>
        <v>1</v>
      </c>
      <c r="AW37" s="250">
        <f>IF(EXACT($D$37,$AQ$37),1,0)</f>
        <v>1</v>
      </c>
      <c r="AX37" s="250">
        <f>IF($AQ$37=0,0,1)</f>
        <v>1</v>
      </c>
      <c r="AY37" s="250">
        <f>IF($AR$37=0,0,1)</f>
        <v>1</v>
      </c>
      <c r="AZ37" s="250">
        <f>$AT$37*$AU$37*$AV$37*$AW$37*$AX$37*$AY$37</f>
        <v>1</v>
      </c>
      <c r="BA37" s="251">
        <f t="shared" si="4"/>
        <v>1484000</v>
      </c>
      <c r="BB37" s="252">
        <f t="shared" si="5"/>
        <v>0</v>
      </c>
      <c r="BD37" s="278" t="s">
        <v>216</v>
      </c>
      <c r="BE37" s="244" t="s">
        <v>217</v>
      </c>
      <c r="BF37" s="245" t="s">
        <v>182</v>
      </c>
      <c r="BG37" s="276">
        <v>2</v>
      </c>
      <c r="BH37" s="247">
        <v>450000</v>
      </c>
      <c r="BI37" s="292">
        <f>ROUND(BG37*BH37,0)</f>
        <v>900000</v>
      </c>
      <c r="BJ37" s="250">
        <f>IF(EXACT($A$37,$BD$37),1,0)</f>
        <v>1</v>
      </c>
      <c r="BK37" s="250">
        <f>IF(EXACT($B$37,$BE$37),1,0)</f>
        <v>1</v>
      </c>
      <c r="BL37" s="250">
        <f>IF(EXACT($C$37,$BF$37),1,0)</f>
        <v>1</v>
      </c>
      <c r="BM37" s="250">
        <f>IF(EXACT($D$37,$BG$37),1,0)</f>
        <v>1</v>
      </c>
      <c r="BN37" s="250">
        <f>IF($BG$37=0,0,1)</f>
        <v>1</v>
      </c>
      <c r="BO37" s="250">
        <f>IF($BH$37=0,0,1)</f>
        <v>1</v>
      </c>
      <c r="BP37" s="250">
        <f>$BJ$37*$BK$37*$BL$37*$BM$37*$BN$37*$BO$37</f>
        <v>1</v>
      </c>
      <c r="BQ37" s="251">
        <f t="shared" si="6"/>
        <v>900000</v>
      </c>
      <c r="BR37" s="252">
        <f t="shared" si="7"/>
        <v>0</v>
      </c>
      <c r="BT37" s="278" t="s">
        <v>216</v>
      </c>
      <c r="BU37" s="244" t="s">
        <v>217</v>
      </c>
      <c r="BV37" s="245" t="s">
        <v>182</v>
      </c>
      <c r="BW37" s="276">
        <v>2</v>
      </c>
      <c r="BX37" s="247">
        <v>534700</v>
      </c>
      <c r="BY37" s="292">
        <f>ROUND(BW37*BX37,0)</f>
        <v>1069400</v>
      </c>
      <c r="BZ37" s="250">
        <f>IF(EXACT($A$37,$BT$37),1,0)</f>
        <v>1</v>
      </c>
      <c r="CA37" s="250">
        <f>IF(EXACT($B$37,$BU$37),1,0)</f>
        <v>1</v>
      </c>
      <c r="CB37" s="250">
        <f>IF(EXACT($C$37,$BV$37),1,0)</f>
        <v>1</v>
      </c>
      <c r="CC37" s="250">
        <f>IF(EXACT($D$37,$BW$37),1,0)</f>
        <v>1</v>
      </c>
      <c r="CD37" s="250">
        <f>IF($BW$37=0,0,1)</f>
        <v>1</v>
      </c>
      <c r="CE37" s="250">
        <f>IF($BX$37=0,0,1)</f>
        <v>1</v>
      </c>
      <c r="CF37" s="250">
        <f>$BZ$37*$CA$37*$CB$37*$CC$37*$CD$37*$CE$37</f>
        <v>1</v>
      </c>
      <c r="CG37" s="251">
        <f t="shared" si="8"/>
        <v>1069400</v>
      </c>
      <c r="CH37" s="252">
        <f t="shared" si="9"/>
        <v>0</v>
      </c>
      <c r="CJ37" s="278" t="s">
        <v>216</v>
      </c>
      <c r="CK37" s="254" t="s">
        <v>217</v>
      </c>
      <c r="CL37" s="245" t="s">
        <v>182</v>
      </c>
      <c r="CM37" s="276">
        <v>2</v>
      </c>
      <c r="CN37" s="255">
        <v>428400</v>
      </c>
      <c r="CO37" s="295">
        <f>ROUND(CM37*CN37,0)</f>
        <v>856800</v>
      </c>
      <c r="CP37" s="250">
        <f>IF(EXACT($A$37,$CJ$37),1,0)</f>
        <v>1</v>
      </c>
      <c r="CQ37" s="250">
        <f>IF(EXACT($B$37,$CK$37),1,0)</f>
        <v>1</v>
      </c>
      <c r="CR37" s="250">
        <f>IF(EXACT($C$37,$CL$37),1,0)</f>
        <v>1</v>
      </c>
      <c r="CS37" s="250">
        <f>IF(EXACT($D$37,$CM$37),1,0)</f>
        <v>1</v>
      </c>
      <c r="CT37" s="250">
        <f>IF($CM$37=0,0,1)</f>
        <v>1</v>
      </c>
      <c r="CU37" s="250">
        <f>IF($CN$37=0,0,1)</f>
        <v>1</v>
      </c>
      <c r="CV37" s="250">
        <f>$CP$37*$CQ$37*$CR$37*$CS$37*$CT$37*$CU$37</f>
        <v>1</v>
      </c>
      <c r="CW37" s="251">
        <f t="shared" si="10"/>
        <v>856800</v>
      </c>
      <c r="CX37" s="252">
        <f t="shared" si="11"/>
        <v>0</v>
      </c>
      <c r="CZ37" s="278" t="s">
        <v>216</v>
      </c>
      <c r="DA37" s="244" t="s">
        <v>217</v>
      </c>
      <c r="DB37" s="245" t="s">
        <v>182</v>
      </c>
      <c r="DC37" s="276">
        <v>2</v>
      </c>
      <c r="DD37" s="247">
        <v>542000</v>
      </c>
      <c r="DE37" s="292">
        <f>ROUND(DC37*DD37,0)</f>
        <v>1084000</v>
      </c>
      <c r="DF37" s="250">
        <f>IF(EXACT($A$37,$CZ$37),1,0)</f>
        <v>1</v>
      </c>
      <c r="DG37" s="250">
        <f>IF(EXACT($B$37,$DA$37),1,0)</f>
        <v>1</v>
      </c>
      <c r="DH37" s="250">
        <f>IF(EXACT($C$37,$DB$37),1,0)</f>
        <v>1</v>
      </c>
      <c r="DI37" s="250">
        <f>IF(EXACT($D$37,$DC$37),1,0)</f>
        <v>1</v>
      </c>
      <c r="DJ37" s="250">
        <f>IF($DC$37=0,0,1)</f>
        <v>1</v>
      </c>
      <c r="DK37" s="250">
        <f>IF($DD$37=0,0,1)</f>
        <v>1</v>
      </c>
      <c r="DL37" s="250">
        <f>$DF$37*$DG$37*$DH$37*$DI$37*$DJ$37*$DK$37</f>
        <v>1</v>
      </c>
      <c r="DM37" s="251">
        <f t="shared" si="12"/>
        <v>1084000</v>
      </c>
      <c r="DN37" s="252">
        <f t="shared" si="13"/>
        <v>0</v>
      </c>
      <c r="DP37" s="278" t="s">
        <v>216</v>
      </c>
      <c r="DQ37" s="244" t="s">
        <v>217</v>
      </c>
      <c r="DR37" s="245" t="s">
        <v>182</v>
      </c>
      <c r="DS37" s="276">
        <v>2</v>
      </c>
      <c r="DT37" s="247">
        <v>540000</v>
      </c>
      <c r="DU37" s="292">
        <f>ROUND(DS37*DT37,0)</f>
        <v>1080000</v>
      </c>
      <c r="DV37" s="250">
        <f>IF(EXACT($A$37,$DP$37),1,0)</f>
        <v>1</v>
      </c>
      <c r="DW37" s="250">
        <f>IF(EXACT($B$37,$DQ$37),1,0)</f>
        <v>1</v>
      </c>
      <c r="DX37" s="250">
        <f>IF(EXACT($C$37,$DR$37),1,0)</f>
        <v>1</v>
      </c>
      <c r="DY37" s="250">
        <f>IF(EXACT($D$37,$DS$37),1,0)</f>
        <v>1</v>
      </c>
      <c r="DZ37" s="250">
        <f>IF($DS$37=0,0,1)</f>
        <v>1</v>
      </c>
      <c r="EA37" s="250">
        <f>IF($DT$37=0,0,1)</f>
        <v>1</v>
      </c>
      <c r="EB37" s="250">
        <f>$DV$37*$DW$37*$DX$37*$DY$37*$DZ$37*$EA$37</f>
        <v>1</v>
      </c>
      <c r="EC37" s="251">
        <f t="shared" si="14"/>
        <v>1080000</v>
      </c>
      <c r="ED37" s="252">
        <f t="shared" si="15"/>
        <v>0</v>
      </c>
      <c r="EF37" s="278" t="s">
        <v>216</v>
      </c>
      <c r="EG37" s="244" t="s">
        <v>217</v>
      </c>
      <c r="EH37" s="245" t="s">
        <v>182</v>
      </c>
      <c r="EI37" s="276">
        <v>2</v>
      </c>
      <c r="EJ37" s="247">
        <v>550000</v>
      </c>
      <c r="EK37" s="292">
        <f>ROUND(EI37*EJ37,0)</f>
        <v>1100000</v>
      </c>
      <c r="EL37" s="250">
        <f>IF(EXACT($A$37,$EF$37),1,0)</f>
        <v>1</v>
      </c>
      <c r="EM37" s="250">
        <f>IF(EXACT($B$37,$EG$37),1,0)</f>
        <v>1</v>
      </c>
      <c r="EN37" s="250">
        <f>IF(EXACT($C$37,$EH$37),1,0)</f>
        <v>1</v>
      </c>
      <c r="EO37" s="250">
        <f>IF(EXACT($D$37,$EI$37),1,0)</f>
        <v>1</v>
      </c>
      <c r="EP37" s="250">
        <f>IF($EI$37=0,0,1)</f>
        <v>1</v>
      </c>
      <c r="EQ37" s="250">
        <f>IF($EJ$37=0,0,1)</f>
        <v>1</v>
      </c>
      <c r="ER37" s="250">
        <f>$EL$37*$EM$37*$EN$37*$EO$37*$EP$37*$EQ$37</f>
        <v>1</v>
      </c>
      <c r="ES37" s="251">
        <f t="shared" si="16"/>
        <v>1100000</v>
      </c>
      <c r="ET37" s="252">
        <f t="shared" si="17"/>
        <v>0</v>
      </c>
      <c r="EV37" s="278" t="s">
        <v>216</v>
      </c>
      <c r="EW37" s="244" t="s">
        <v>217</v>
      </c>
      <c r="EX37" s="245" t="s">
        <v>182</v>
      </c>
      <c r="EY37" s="276">
        <v>2</v>
      </c>
      <c r="EZ37" s="247">
        <v>900000</v>
      </c>
      <c r="FA37" s="292">
        <f>ROUND(EY37*EZ37,0)</f>
        <v>1800000</v>
      </c>
      <c r="FB37" s="250">
        <f>IF(EXACT($A$37,$EV$37),1,0)</f>
        <v>1</v>
      </c>
      <c r="FC37" s="250">
        <f>IF(EXACT($B$37,$EW$37),1,0)</f>
        <v>1</v>
      </c>
      <c r="FD37" s="250">
        <f>IF(EXACT($C$37,$EX$37),1,0)</f>
        <v>1</v>
      </c>
      <c r="FE37" s="250">
        <f>IF(EXACT($D$37,$EY$37),1,0)</f>
        <v>1</v>
      </c>
      <c r="FF37" s="250">
        <f>IF($EY$37=0,0,1)</f>
        <v>1</v>
      </c>
      <c r="FG37" s="250">
        <f>IF($EZ$37=0,0,1)</f>
        <v>1</v>
      </c>
      <c r="FH37" s="250">
        <f>$FB$37*$FC$37*$FD$37*$FE$37*$FF$37*$FG$37</f>
        <v>1</v>
      </c>
      <c r="FI37" s="251">
        <f t="shared" si="18"/>
        <v>1800000</v>
      </c>
      <c r="FJ37" s="252">
        <f t="shared" si="19"/>
        <v>0</v>
      </c>
      <c r="FL37" s="278" t="s">
        <v>216</v>
      </c>
      <c r="FM37" s="244" t="s">
        <v>217</v>
      </c>
      <c r="FN37" s="245" t="s">
        <v>182</v>
      </c>
      <c r="FO37" s="276">
        <v>2</v>
      </c>
      <c r="FP37" s="247">
        <v>532000</v>
      </c>
      <c r="FQ37" s="292">
        <f>ROUND(FO37*FP37,0)</f>
        <v>1064000</v>
      </c>
      <c r="FR37" s="250">
        <f>IF(EXACT($A$37,$FL$37),1,0)</f>
        <v>1</v>
      </c>
      <c r="FS37" s="250">
        <f>IF(EXACT($B$37,$FM$37),1,0)</f>
        <v>1</v>
      </c>
      <c r="FT37" s="250">
        <f>IF(EXACT($C$37,$FN$37),1,0)</f>
        <v>1</v>
      </c>
      <c r="FU37" s="250">
        <f>IF(EXACT($D$37,$FO$37),1,0)</f>
        <v>1</v>
      </c>
      <c r="FV37" s="250">
        <f>IF($FO$37=0,0,1)</f>
        <v>1</v>
      </c>
      <c r="FW37" s="250">
        <f>IF($FP$37=0,0,1)</f>
        <v>1</v>
      </c>
      <c r="FX37" s="250">
        <f>$FR$37*$FS$37*$FT$37*$FU$37*$FV$37*$FW$37</f>
        <v>1</v>
      </c>
      <c r="FY37" s="251">
        <f t="shared" si="20"/>
        <v>1064000</v>
      </c>
      <c r="FZ37" s="252">
        <f t="shared" si="21"/>
        <v>0</v>
      </c>
      <c r="GB37" s="278" t="s">
        <v>216</v>
      </c>
      <c r="GC37" s="244" t="s">
        <v>217</v>
      </c>
      <c r="GD37" s="245" t="s">
        <v>182</v>
      </c>
      <c r="GE37" s="276">
        <v>2</v>
      </c>
      <c r="GF37" s="247">
        <v>560000</v>
      </c>
      <c r="GG37" s="292">
        <f>ROUND(GE37*GF37,0)</f>
        <v>1120000</v>
      </c>
      <c r="GH37" s="250">
        <f>IF(EXACT($A$37,$GB$37),1,0)</f>
        <v>1</v>
      </c>
      <c r="GI37" s="250">
        <f>IF(EXACT($B$37,$GC$37),1,0)</f>
        <v>1</v>
      </c>
      <c r="GJ37" s="250">
        <f>IF(EXACT($C$37,$GD$37),1,0)</f>
        <v>1</v>
      </c>
      <c r="GK37" s="250">
        <f>IF(EXACT($D$37,$GE$37),1,0)</f>
        <v>1</v>
      </c>
      <c r="GL37" s="250">
        <f>IF($GE$37=0,0,1)</f>
        <v>1</v>
      </c>
      <c r="GM37" s="250">
        <f>IF($GF$37=0,0,1)</f>
        <v>1</v>
      </c>
      <c r="GN37" s="250">
        <f>$GH$37*$GI$37*$GJ$37*$GK$37*$GL$37*$GM$37</f>
        <v>1</v>
      </c>
      <c r="GO37" s="251">
        <f t="shared" si="22"/>
        <v>1120000</v>
      </c>
      <c r="GP37" s="252">
        <f t="shared" si="23"/>
        <v>0</v>
      </c>
      <c r="GR37" s="278" t="s">
        <v>216</v>
      </c>
      <c r="GS37" s="244" t="s">
        <v>217</v>
      </c>
      <c r="GT37" s="245" t="s">
        <v>182</v>
      </c>
      <c r="GU37" s="276">
        <v>2</v>
      </c>
      <c r="GV37" s="247">
        <v>648700</v>
      </c>
      <c r="GW37" s="292">
        <f>ROUND(GU37*GV37,0)</f>
        <v>1297400</v>
      </c>
      <c r="GX37" s="250">
        <f>IF(EXACT($A$37,$GR$37),1,0)</f>
        <v>1</v>
      </c>
      <c r="GY37" s="250">
        <f>IF(EXACT($B$37,$GS$37),1,0)</f>
        <v>1</v>
      </c>
      <c r="GZ37" s="250">
        <f>IF(EXACT($C$37,$GT$37),1,0)</f>
        <v>1</v>
      </c>
      <c r="HA37" s="250">
        <f>IF(EXACT($D$37,$GU$37),1,0)</f>
        <v>1</v>
      </c>
      <c r="HB37" s="250">
        <f>IF($GU$37=0,0,1)</f>
        <v>1</v>
      </c>
      <c r="HC37" s="250">
        <f>IF($GV$37=0,0,1)</f>
        <v>1</v>
      </c>
      <c r="HD37" s="250">
        <f>$GX$37*$GY$37*$GZ$37*$HA$37*$HB$37*$HC$37</f>
        <v>1</v>
      </c>
      <c r="HE37" s="251">
        <f t="shared" si="24"/>
        <v>1297400</v>
      </c>
      <c r="HF37" s="252">
        <f t="shared" si="25"/>
        <v>0</v>
      </c>
      <c r="HH37" s="286" t="s">
        <v>216</v>
      </c>
      <c r="HI37" s="258" t="s">
        <v>217</v>
      </c>
      <c r="HJ37" s="245" t="s">
        <v>182</v>
      </c>
      <c r="HK37" s="246">
        <v>2</v>
      </c>
      <c r="HL37" s="259">
        <v>530000</v>
      </c>
      <c r="HM37" s="292">
        <f>ROUND(HK37*HL37,0)</f>
        <v>1060000</v>
      </c>
      <c r="HN37" s="250">
        <f>IF(EXACT($A$37,$HH$37),1,0)</f>
        <v>1</v>
      </c>
      <c r="HO37" s="250">
        <f>IF(EXACT($B$37,$HI$37),1,0)</f>
        <v>1</v>
      </c>
      <c r="HP37" s="250">
        <f>IF(EXACT($C$37,$HJ$37),1,0)</f>
        <v>1</v>
      </c>
      <c r="HQ37" s="250">
        <f>IF(EXACT($D$37,$HK$37),1,0)</f>
        <v>1</v>
      </c>
      <c r="HR37" s="250">
        <f>IF($HK$37=0,0,1)</f>
        <v>1</v>
      </c>
      <c r="HS37" s="250">
        <f>IF($HL$37=0,0,1)</f>
        <v>1</v>
      </c>
      <c r="HT37" s="250">
        <f>$HN$37*$HO$37*$HP$37*$HQ$37*$HR$37*$HS$37</f>
        <v>1</v>
      </c>
      <c r="HU37" s="251">
        <f t="shared" si="26"/>
        <v>1060000</v>
      </c>
      <c r="HV37" s="252">
        <f t="shared" si="27"/>
        <v>0</v>
      </c>
      <c r="HX37" s="278" t="s">
        <v>216</v>
      </c>
      <c r="HY37" s="244" t="s">
        <v>217</v>
      </c>
      <c r="HZ37" s="245" t="s">
        <v>182</v>
      </c>
      <c r="IA37" s="276">
        <v>2</v>
      </c>
      <c r="IB37" s="247">
        <v>550000</v>
      </c>
      <c r="IC37" s="292">
        <f>ROUND(IA37*IB37,0)</f>
        <v>1100000</v>
      </c>
      <c r="ID37" s="250">
        <f>IF(EXACT($A$37,$HX$37),1,0)</f>
        <v>1</v>
      </c>
      <c r="IE37" s="250">
        <f>IF(EXACT($B$37,$HY$37),1,0)</f>
        <v>1</v>
      </c>
      <c r="IF37" s="250">
        <f>IF(EXACT($C$37,$HZ$37),1,0)</f>
        <v>1</v>
      </c>
      <c r="IG37" s="250">
        <f>IF(EXACT($D$37,$IA$37),1,0)</f>
        <v>1</v>
      </c>
      <c r="IH37" s="250">
        <f>IF($IA$37=0,0,1)</f>
        <v>1</v>
      </c>
      <c r="II37" s="250">
        <f>IF($IB$37=0,0,1)</f>
        <v>1</v>
      </c>
      <c r="IJ37" s="250">
        <f>$ID$37*$IE$37*$IF$37*$IG$37*$IH$37*$II$37</f>
        <v>1</v>
      </c>
      <c r="IK37" s="251">
        <f t="shared" si="28"/>
        <v>1100000</v>
      </c>
      <c r="IL37" s="252">
        <f t="shared" si="29"/>
        <v>0</v>
      </c>
    </row>
    <row r="38" spans="1:246" s="238" customFormat="1" ht="18" hidden="1" thickTop="1" thickBot="1">
      <c r="A38" s="232" t="s">
        <v>218</v>
      </c>
      <c r="B38" s="233" t="s">
        <v>219</v>
      </c>
      <c r="C38" s="234"/>
      <c r="D38" s="235"/>
      <c r="E38" s="236"/>
      <c r="F38" s="237"/>
      <c r="H38" s="232" t="s">
        <v>218</v>
      </c>
      <c r="I38" s="239" t="s">
        <v>219</v>
      </c>
      <c r="J38" s="234"/>
      <c r="K38" s="235"/>
      <c r="L38" s="236"/>
      <c r="M38" s="237"/>
      <c r="N38" s="274"/>
      <c r="O38" s="274"/>
      <c r="P38" s="274"/>
      <c r="Q38" s="274"/>
      <c r="R38" s="274"/>
      <c r="S38" s="274"/>
      <c r="T38" s="274"/>
      <c r="U38" s="251">
        <f t="shared" si="0"/>
        <v>0</v>
      </c>
      <c r="V38" s="252">
        <f t="shared" si="1"/>
        <v>0</v>
      </c>
      <c r="X38" s="232" t="s">
        <v>218</v>
      </c>
      <c r="Y38" s="233" t="s">
        <v>219</v>
      </c>
      <c r="Z38" s="234"/>
      <c r="AA38" s="235"/>
      <c r="AB38" s="236"/>
      <c r="AC38" s="237"/>
      <c r="AD38" s="274"/>
      <c r="AE38" s="274"/>
      <c r="AF38" s="274"/>
      <c r="AG38" s="274"/>
      <c r="AH38" s="274"/>
      <c r="AI38" s="274"/>
      <c r="AJ38" s="274"/>
      <c r="AK38" s="251">
        <f t="shared" si="2"/>
        <v>0</v>
      </c>
      <c r="AL38" s="252">
        <f t="shared" si="3"/>
        <v>0</v>
      </c>
      <c r="AN38" s="232" t="s">
        <v>218</v>
      </c>
      <c r="AO38" s="233" t="s">
        <v>219</v>
      </c>
      <c r="AP38" s="234"/>
      <c r="AQ38" s="235"/>
      <c r="AR38" s="236"/>
      <c r="AS38" s="237"/>
      <c r="AT38" s="250">
        <f>IF(EXACT($A$38,$AN$38),1,0)</f>
        <v>1</v>
      </c>
      <c r="AU38" s="250">
        <f>IF(EXACT($B$38,$AO$38),1,0)</f>
        <v>1</v>
      </c>
      <c r="AV38" s="250">
        <f>IF(EXACT($C$38,$AP$38),1,0)</f>
        <v>1</v>
      </c>
      <c r="AW38" s="250">
        <f>IF(EXACT($D$38,$AQ$38),1,0)</f>
        <v>1</v>
      </c>
      <c r="AX38" s="250">
        <f>IF($AQ$38=0,0,1)</f>
        <v>0</v>
      </c>
      <c r="AY38" s="250">
        <f>IF($AR$38=0,0,1)</f>
        <v>0</v>
      </c>
      <c r="AZ38" s="250">
        <f>$AT$38*$AU$38*$AV$38*$AW$38*$AX$38*$AY$38</f>
        <v>0</v>
      </c>
      <c r="BA38" s="251">
        <f t="shared" si="4"/>
        <v>0</v>
      </c>
      <c r="BB38" s="252">
        <f t="shared" si="5"/>
        <v>0</v>
      </c>
      <c r="BD38" s="232" t="s">
        <v>218</v>
      </c>
      <c r="BE38" s="233" t="s">
        <v>219</v>
      </c>
      <c r="BF38" s="234"/>
      <c r="BG38" s="235"/>
      <c r="BH38" s="236"/>
      <c r="BI38" s="237"/>
      <c r="BJ38" s="250">
        <f>IF(EXACT($A$38,$BD$38),1,0)</f>
        <v>1</v>
      </c>
      <c r="BK38" s="250">
        <f>IF(EXACT($B$38,$BE$38),1,0)</f>
        <v>1</v>
      </c>
      <c r="BL38" s="250">
        <f>IF(EXACT($C$38,$BF$38),1,0)</f>
        <v>1</v>
      </c>
      <c r="BM38" s="250">
        <f>IF(EXACT($D$38,$BG$38),1,0)</f>
        <v>1</v>
      </c>
      <c r="BN38" s="250">
        <f>IF($BG$38=0,0,1)</f>
        <v>0</v>
      </c>
      <c r="BO38" s="250">
        <f>IF($BH$38=0,0,1)</f>
        <v>0</v>
      </c>
      <c r="BP38" s="250">
        <f>$BJ$38*$BK$38*$BL$38*$BM$38*$BN$38*$BO$38</f>
        <v>0</v>
      </c>
      <c r="BQ38" s="251">
        <f t="shared" si="6"/>
        <v>0</v>
      </c>
      <c r="BR38" s="252">
        <f t="shared" si="7"/>
        <v>0</v>
      </c>
      <c r="BT38" s="232" t="s">
        <v>218</v>
      </c>
      <c r="BU38" s="233" t="s">
        <v>219</v>
      </c>
      <c r="BV38" s="234"/>
      <c r="BW38" s="235"/>
      <c r="BX38" s="236"/>
      <c r="BY38" s="237"/>
      <c r="BZ38" s="250">
        <f>IF(EXACT($A$38,$BT$38),1,0)</f>
        <v>1</v>
      </c>
      <c r="CA38" s="250">
        <f>IF(EXACT($B$38,$BU$38),1,0)</f>
        <v>1</v>
      </c>
      <c r="CB38" s="250">
        <f>IF(EXACT($C$38,$BV$38),1,0)</f>
        <v>1</v>
      </c>
      <c r="CC38" s="250">
        <f>IF(EXACT($D$38,$BW$38),1,0)</f>
        <v>1</v>
      </c>
      <c r="CD38" s="250">
        <f>IF($BW$38=0,0,1)</f>
        <v>0</v>
      </c>
      <c r="CE38" s="250">
        <f>IF($BX$38=0,0,1)</f>
        <v>0</v>
      </c>
      <c r="CF38" s="250">
        <f>$BZ$38*$CA$38*$CB$38*$CC$38*$CD$38*$CE$38</f>
        <v>0</v>
      </c>
      <c r="CG38" s="251">
        <f t="shared" si="8"/>
        <v>0</v>
      </c>
      <c r="CH38" s="252">
        <f t="shared" si="9"/>
        <v>0</v>
      </c>
      <c r="CJ38" s="232" t="s">
        <v>218</v>
      </c>
      <c r="CK38" s="240" t="s">
        <v>219</v>
      </c>
      <c r="CL38" s="234"/>
      <c r="CM38" s="235"/>
      <c r="CN38" s="241"/>
      <c r="CO38" s="242"/>
      <c r="CP38" s="250">
        <f>IF(EXACT($A$38,$CJ$38),1,0)</f>
        <v>1</v>
      </c>
      <c r="CQ38" s="250">
        <f>IF(EXACT($B$38,$CK$38),1,0)</f>
        <v>1</v>
      </c>
      <c r="CR38" s="250">
        <f>IF(EXACT($C$38,$CL$38),1,0)</f>
        <v>1</v>
      </c>
      <c r="CS38" s="250">
        <f>IF(EXACT($D$38,$CM$38),1,0)</f>
        <v>1</v>
      </c>
      <c r="CT38" s="250">
        <f>IF($CM$38=0,0,1)</f>
        <v>0</v>
      </c>
      <c r="CU38" s="250">
        <f>IF($CN$38=0,0,1)</f>
        <v>0</v>
      </c>
      <c r="CV38" s="250">
        <f>$CP$38*$CQ$38*$CR$38*$CS$38*$CT$38*$CU$38</f>
        <v>0</v>
      </c>
      <c r="CW38" s="251">
        <f t="shared" si="10"/>
        <v>0</v>
      </c>
      <c r="CX38" s="252">
        <f t="shared" si="11"/>
        <v>0</v>
      </c>
      <c r="CZ38" s="232" t="s">
        <v>218</v>
      </c>
      <c r="DA38" s="233" t="s">
        <v>219</v>
      </c>
      <c r="DB38" s="234"/>
      <c r="DC38" s="235"/>
      <c r="DD38" s="236"/>
      <c r="DE38" s="237"/>
      <c r="DF38" s="250">
        <f>IF(EXACT($A$38,$CZ$38),1,0)</f>
        <v>1</v>
      </c>
      <c r="DG38" s="250">
        <f>IF(EXACT($B$38,$DA$38),1,0)</f>
        <v>1</v>
      </c>
      <c r="DH38" s="250">
        <f>IF(EXACT($C$38,$DB$38),1,0)</f>
        <v>1</v>
      </c>
      <c r="DI38" s="250">
        <f>IF(EXACT($D$38,$DC$38),1,0)</f>
        <v>1</v>
      </c>
      <c r="DJ38" s="250">
        <f>IF($DC$38=0,0,1)</f>
        <v>0</v>
      </c>
      <c r="DK38" s="250">
        <f>IF($DD$38=0,0,1)</f>
        <v>0</v>
      </c>
      <c r="DL38" s="250">
        <f>$DF$38*$DG$38*$DH$38*$DI$38*$DJ$38*$DK$38</f>
        <v>0</v>
      </c>
      <c r="DM38" s="251">
        <f t="shared" si="12"/>
        <v>0</v>
      </c>
      <c r="DN38" s="252">
        <f t="shared" si="13"/>
        <v>0</v>
      </c>
      <c r="DP38" s="232" t="s">
        <v>218</v>
      </c>
      <c r="DQ38" s="233" t="s">
        <v>219</v>
      </c>
      <c r="DR38" s="234"/>
      <c r="DS38" s="235"/>
      <c r="DT38" s="236"/>
      <c r="DU38" s="237"/>
      <c r="DV38" s="250">
        <f>IF(EXACT($A$38,$DP$38),1,0)</f>
        <v>1</v>
      </c>
      <c r="DW38" s="250">
        <f>IF(EXACT($B$38,$DQ$38),1,0)</f>
        <v>1</v>
      </c>
      <c r="DX38" s="250">
        <f>IF(EXACT($C$38,$DR$38),1,0)</f>
        <v>1</v>
      </c>
      <c r="DY38" s="250">
        <f>IF(EXACT($D$38,$DS$38),1,0)</f>
        <v>1</v>
      </c>
      <c r="DZ38" s="250">
        <f>IF($DS$38=0,0,1)</f>
        <v>0</v>
      </c>
      <c r="EA38" s="250">
        <f>IF($DT$38=0,0,1)</f>
        <v>0</v>
      </c>
      <c r="EB38" s="250">
        <f>$DV$38*$DW$38*$DX$38*$DY$38*$DZ$38*$EA$38</f>
        <v>0</v>
      </c>
      <c r="EC38" s="251">
        <f t="shared" si="14"/>
        <v>0</v>
      </c>
      <c r="ED38" s="252">
        <f t="shared" si="15"/>
        <v>0</v>
      </c>
      <c r="EF38" s="232" t="s">
        <v>218</v>
      </c>
      <c r="EG38" s="233" t="s">
        <v>219</v>
      </c>
      <c r="EH38" s="234"/>
      <c r="EI38" s="235"/>
      <c r="EJ38" s="236"/>
      <c r="EK38" s="237"/>
      <c r="EL38" s="250">
        <f>IF(EXACT($A$38,$EF$38),1,0)</f>
        <v>1</v>
      </c>
      <c r="EM38" s="250">
        <f>IF(EXACT($B$38,$EG$38),1,0)</f>
        <v>1</v>
      </c>
      <c r="EN38" s="250">
        <f>IF(EXACT($C$38,$EH$38),1,0)</f>
        <v>1</v>
      </c>
      <c r="EO38" s="250">
        <f>IF(EXACT($D$38,$EI$38),1,0)</f>
        <v>1</v>
      </c>
      <c r="EP38" s="250">
        <f>IF($EI$38=0,0,1)</f>
        <v>0</v>
      </c>
      <c r="EQ38" s="250">
        <f>IF($EJ$38=0,0,1)</f>
        <v>0</v>
      </c>
      <c r="ER38" s="250">
        <f>$EL$38*$EM$38*$EN$38*$EO$38*$EP$38*$EQ$38</f>
        <v>0</v>
      </c>
      <c r="ES38" s="251">
        <f t="shared" si="16"/>
        <v>0</v>
      </c>
      <c r="ET38" s="252">
        <f t="shared" si="17"/>
        <v>0</v>
      </c>
      <c r="EV38" s="232" t="s">
        <v>218</v>
      </c>
      <c r="EW38" s="233" t="s">
        <v>219</v>
      </c>
      <c r="EX38" s="234"/>
      <c r="EY38" s="235"/>
      <c r="EZ38" s="236"/>
      <c r="FA38" s="237"/>
      <c r="FB38" s="250">
        <f>IF(EXACT($A$38,$EV$38),1,0)</f>
        <v>1</v>
      </c>
      <c r="FC38" s="250">
        <f>IF(EXACT($B$38,$EW$38),1,0)</f>
        <v>1</v>
      </c>
      <c r="FD38" s="250">
        <f>IF(EXACT($C$38,$EX$38),1,0)</f>
        <v>1</v>
      </c>
      <c r="FE38" s="250">
        <f>IF(EXACT($D$38,$EY$38),1,0)</f>
        <v>1</v>
      </c>
      <c r="FF38" s="250">
        <f>IF($EY$38=0,0,1)</f>
        <v>0</v>
      </c>
      <c r="FG38" s="250">
        <f>IF($EZ$38=0,0,1)</f>
        <v>0</v>
      </c>
      <c r="FH38" s="250">
        <f>$FB$38*$FC$38*$FD$38*$FE$38*$FF$38*$FG$38</f>
        <v>0</v>
      </c>
      <c r="FI38" s="251">
        <f t="shared" si="18"/>
        <v>0</v>
      </c>
      <c r="FJ38" s="252">
        <f t="shared" si="19"/>
        <v>0</v>
      </c>
      <c r="FL38" s="232" t="s">
        <v>218</v>
      </c>
      <c r="FM38" s="233" t="s">
        <v>219</v>
      </c>
      <c r="FN38" s="234"/>
      <c r="FO38" s="235"/>
      <c r="FP38" s="236"/>
      <c r="FQ38" s="275"/>
      <c r="FR38" s="250">
        <f>IF(EXACT($A$38,$FL$38),1,0)</f>
        <v>1</v>
      </c>
      <c r="FS38" s="250">
        <f>IF(EXACT($B$38,$FM$38),1,0)</f>
        <v>1</v>
      </c>
      <c r="FT38" s="250">
        <f>IF(EXACT($C$38,$FN$38),1,0)</f>
        <v>1</v>
      </c>
      <c r="FU38" s="250">
        <f>IF(EXACT($D$38,$FO$38),1,0)</f>
        <v>1</v>
      </c>
      <c r="FV38" s="250">
        <f>IF($FO$38=0,0,1)</f>
        <v>0</v>
      </c>
      <c r="FW38" s="250">
        <f>IF($FP$38=0,0,1)</f>
        <v>0</v>
      </c>
      <c r="FX38" s="250">
        <f>$FR$38*$FS$38*$FT$38*$FU$38*$FV$38*$FW$38</f>
        <v>0</v>
      </c>
      <c r="FY38" s="251">
        <f t="shared" si="20"/>
        <v>0</v>
      </c>
      <c r="FZ38" s="252">
        <f t="shared" si="21"/>
        <v>0</v>
      </c>
      <c r="GB38" s="232" t="s">
        <v>218</v>
      </c>
      <c r="GC38" s="233" t="s">
        <v>219</v>
      </c>
      <c r="GD38" s="234"/>
      <c r="GE38" s="235"/>
      <c r="GF38" s="236"/>
      <c r="GG38" s="237"/>
      <c r="GH38" s="250">
        <f>IF(EXACT($A$38,$GB$38),1,0)</f>
        <v>1</v>
      </c>
      <c r="GI38" s="250">
        <f>IF(EXACT($B$38,$GC$38),1,0)</f>
        <v>1</v>
      </c>
      <c r="GJ38" s="250">
        <f>IF(EXACT($C$38,$GD$38),1,0)</f>
        <v>1</v>
      </c>
      <c r="GK38" s="250">
        <f>IF(EXACT($D$38,$GE$38),1,0)</f>
        <v>1</v>
      </c>
      <c r="GL38" s="250">
        <f>IF($GE$38=0,0,1)</f>
        <v>0</v>
      </c>
      <c r="GM38" s="250">
        <f>IF($GF$38=0,0,1)</f>
        <v>0</v>
      </c>
      <c r="GN38" s="250">
        <f>$GH$38*$GI$38*$GJ$38*$GK$38*$GL$38*$GM$38</f>
        <v>0</v>
      </c>
      <c r="GO38" s="251">
        <f t="shared" si="22"/>
        <v>0</v>
      </c>
      <c r="GP38" s="252">
        <f t="shared" si="23"/>
        <v>0</v>
      </c>
      <c r="GR38" s="232" t="s">
        <v>218</v>
      </c>
      <c r="GS38" s="233" t="s">
        <v>219</v>
      </c>
      <c r="GT38" s="234"/>
      <c r="GU38" s="235"/>
      <c r="GV38" s="236"/>
      <c r="GW38" s="237"/>
      <c r="GX38" s="250">
        <f>IF(EXACT($A$38,$GR$38),1,0)</f>
        <v>1</v>
      </c>
      <c r="GY38" s="250">
        <f>IF(EXACT($B$38,$GS$38),1,0)</f>
        <v>1</v>
      </c>
      <c r="GZ38" s="250">
        <f>IF(EXACT($C$38,$GT$38),1,0)</f>
        <v>1</v>
      </c>
      <c r="HA38" s="250">
        <f>IF(EXACT($D$38,$GU$38),1,0)</f>
        <v>1</v>
      </c>
      <c r="HB38" s="250">
        <f>IF($GU$38=0,0,1)</f>
        <v>0</v>
      </c>
      <c r="HC38" s="250">
        <f>IF($GV$38=0,0,1)</f>
        <v>0</v>
      </c>
      <c r="HD38" s="250">
        <f>$GX$38*$GY$38*$GZ$38*$HA$38*$HB$38*$HC$38</f>
        <v>0</v>
      </c>
      <c r="HE38" s="251">
        <f t="shared" si="24"/>
        <v>0</v>
      </c>
      <c r="HF38" s="252">
        <f t="shared" si="25"/>
        <v>0</v>
      </c>
      <c r="HH38" s="226" t="s">
        <v>218</v>
      </c>
      <c r="HI38" s="227" t="s">
        <v>219</v>
      </c>
      <c r="HJ38" s="228"/>
      <c r="HK38" s="229"/>
      <c r="HL38" s="230"/>
      <c r="HM38" s="231"/>
      <c r="HN38" s="250">
        <f>IF(EXACT($A$38,$HH$38),1,0)</f>
        <v>1</v>
      </c>
      <c r="HO38" s="250">
        <f>IF(EXACT($B$38,$HI$38),1,0)</f>
        <v>1</v>
      </c>
      <c r="HP38" s="250">
        <f>IF(EXACT($C$38,$HJ$38),1,0)</f>
        <v>1</v>
      </c>
      <c r="HQ38" s="250">
        <f>IF(EXACT($D$38,$HK$38),1,0)</f>
        <v>1</v>
      </c>
      <c r="HR38" s="250">
        <f>IF($HK$38=0,0,1)</f>
        <v>0</v>
      </c>
      <c r="HS38" s="250">
        <f>IF($HL$38=0,0,1)</f>
        <v>0</v>
      </c>
      <c r="HT38" s="250">
        <f>$HN$38*$HO$38*$HP$38*$HQ$38*$HR$38*$HS$38</f>
        <v>0</v>
      </c>
      <c r="HU38" s="251">
        <f t="shared" si="26"/>
        <v>0</v>
      </c>
      <c r="HV38" s="252">
        <f t="shared" si="27"/>
        <v>0</v>
      </c>
      <c r="HX38" s="232" t="s">
        <v>218</v>
      </c>
      <c r="HY38" s="233" t="s">
        <v>219</v>
      </c>
      <c r="HZ38" s="234"/>
      <c r="IA38" s="235"/>
      <c r="IB38" s="236"/>
      <c r="IC38" s="237"/>
      <c r="ID38" s="250">
        <f>IF(EXACT($A$38,$HX$38),1,0)</f>
        <v>1</v>
      </c>
      <c r="IE38" s="250">
        <f>IF(EXACT($B$38,$HY$38),1,0)</f>
        <v>1</v>
      </c>
      <c r="IF38" s="250">
        <f>IF(EXACT($C$38,$HZ$38),1,0)</f>
        <v>1</v>
      </c>
      <c r="IG38" s="250">
        <f>IF(EXACT($D$38,$IA$38),1,0)</f>
        <v>1</v>
      </c>
      <c r="IH38" s="250">
        <f>IF($IA$38=0,0,1)</f>
        <v>0</v>
      </c>
      <c r="II38" s="250">
        <f>IF($IB$38=0,0,1)</f>
        <v>0</v>
      </c>
      <c r="IJ38" s="250">
        <f>$ID$38*$IE$38*$IF$38*$IG$38*$IH$38*$II$38</f>
        <v>0</v>
      </c>
      <c r="IK38" s="251">
        <f t="shared" si="28"/>
        <v>0</v>
      </c>
      <c r="IL38" s="252">
        <f t="shared" si="29"/>
        <v>0</v>
      </c>
    </row>
    <row r="39" spans="1:246" s="238" customFormat="1" ht="18" hidden="1" thickTop="1" thickBot="1">
      <c r="A39" s="298" t="s">
        <v>220</v>
      </c>
      <c r="B39" s="299" t="s">
        <v>221</v>
      </c>
      <c r="C39" s="300"/>
      <c r="D39" s="301"/>
      <c r="E39" s="302"/>
      <c r="F39" s="303"/>
      <c r="H39" s="298" t="s">
        <v>220</v>
      </c>
      <c r="I39" s="305" t="s">
        <v>221</v>
      </c>
      <c r="J39" s="300"/>
      <c r="K39" s="301"/>
      <c r="L39" s="302"/>
      <c r="M39" s="303"/>
      <c r="N39" s="274"/>
      <c r="O39" s="274"/>
      <c r="P39" s="274"/>
      <c r="Q39" s="274"/>
      <c r="R39" s="274"/>
      <c r="S39" s="274"/>
      <c r="T39" s="274"/>
      <c r="U39" s="251">
        <f t="shared" si="0"/>
        <v>0</v>
      </c>
      <c r="V39" s="252">
        <f t="shared" si="1"/>
        <v>0</v>
      </c>
      <c r="X39" s="298" t="s">
        <v>220</v>
      </c>
      <c r="Y39" s="299" t="s">
        <v>221</v>
      </c>
      <c r="Z39" s="300"/>
      <c r="AA39" s="301"/>
      <c r="AB39" s="302"/>
      <c r="AC39" s="303"/>
      <c r="AD39" s="274"/>
      <c r="AE39" s="274"/>
      <c r="AF39" s="274"/>
      <c r="AG39" s="274"/>
      <c r="AH39" s="274"/>
      <c r="AI39" s="274"/>
      <c r="AJ39" s="274"/>
      <c r="AK39" s="251">
        <f t="shared" si="2"/>
        <v>0</v>
      </c>
      <c r="AL39" s="252">
        <f t="shared" si="3"/>
        <v>0</v>
      </c>
      <c r="AN39" s="298" t="s">
        <v>220</v>
      </c>
      <c r="AO39" s="299" t="s">
        <v>221</v>
      </c>
      <c r="AP39" s="300"/>
      <c r="AQ39" s="301"/>
      <c r="AR39" s="302"/>
      <c r="AS39" s="303"/>
      <c r="AT39" s="250">
        <f>IF(EXACT($A$39,$AN$39),1,0)</f>
        <v>1</v>
      </c>
      <c r="AU39" s="250">
        <f>IF(EXACT($B$39,$AO$39),1,0)</f>
        <v>1</v>
      </c>
      <c r="AV39" s="250">
        <f>IF(EXACT($C$39,$AP$39),1,0)</f>
        <v>1</v>
      </c>
      <c r="AW39" s="250">
        <f>IF(EXACT($D$39,$AQ$39),1,0)</f>
        <v>1</v>
      </c>
      <c r="AX39" s="250">
        <f>IF($AQ$39=0,0,1)</f>
        <v>0</v>
      </c>
      <c r="AY39" s="250">
        <f>IF($AR$39=0,0,1)</f>
        <v>0</v>
      </c>
      <c r="AZ39" s="250">
        <f>$AT$39*$AU$39*$AV$39*$AW$39*$AX$39*$AY$39</f>
        <v>0</v>
      </c>
      <c r="BA39" s="251">
        <f t="shared" si="4"/>
        <v>0</v>
      </c>
      <c r="BB39" s="252">
        <f t="shared" si="5"/>
        <v>0</v>
      </c>
      <c r="BD39" s="298" t="s">
        <v>220</v>
      </c>
      <c r="BE39" s="299" t="s">
        <v>221</v>
      </c>
      <c r="BF39" s="300"/>
      <c r="BG39" s="301"/>
      <c r="BH39" s="302"/>
      <c r="BI39" s="303"/>
      <c r="BJ39" s="250">
        <f>IF(EXACT($A$39,$BD$39),1,0)</f>
        <v>1</v>
      </c>
      <c r="BK39" s="250">
        <f>IF(EXACT($B$39,$BE$39),1,0)</f>
        <v>1</v>
      </c>
      <c r="BL39" s="250">
        <f>IF(EXACT($C$39,$BF$39),1,0)</f>
        <v>1</v>
      </c>
      <c r="BM39" s="250">
        <f>IF(EXACT($D$39,$BG$39),1,0)</f>
        <v>1</v>
      </c>
      <c r="BN39" s="250">
        <f>IF($BG$39=0,0,1)</f>
        <v>0</v>
      </c>
      <c r="BO39" s="250">
        <f>IF($BH$39=0,0,1)</f>
        <v>0</v>
      </c>
      <c r="BP39" s="250">
        <f>$BJ$39*$BK$39*$BL$39*$BM$39*$BN$39*$BO$39</f>
        <v>0</v>
      </c>
      <c r="BQ39" s="251">
        <f t="shared" si="6"/>
        <v>0</v>
      </c>
      <c r="BR39" s="252">
        <f t="shared" si="7"/>
        <v>0</v>
      </c>
      <c r="BT39" s="298" t="s">
        <v>220</v>
      </c>
      <c r="BU39" s="299" t="s">
        <v>221</v>
      </c>
      <c r="BV39" s="300"/>
      <c r="BW39" s="301"/>
      <c r="BX39" s="302"/>
      <c r="BY39" s="303"/>
      <c r="BZ39" s="250">
        <f>IF(EXACT($A$39,$BT$39),1,0)</f>
        <v>1</v>
      </c>
      <c r="CA39" s="250">
        <f>IF(EXACT($B$39,$BU$39),1,0)</f>
        <v>1</v>
      </c>
      <c r="CB39" s="250">
        <f>IF(EXACT($C$39,$BV$39),1,0)</f>
        <v>1</v>
      </c>
      <c r="CC39" s="250">
        <f>IF(EXACT($D$39,$BW$39),1,0)</f>
        <v>1</v>
      </c>
      <c r="CD39" s="250">
        <f>IF($BW$39=0,0,1)</f>
        <v>0</v>
      </c>
      <c r="CE39" s="250">
        <f>IF($BX$39=0,0,1)</f>
        <v>0</v>
      </c>
      <c r="CF39" s="250">
        <f>$BZ$39*$CA$39*$CB$39*$CC$39*$CD$39*$CE$39</f>
        <v>0</v>
      </c>
      <c r="CG39" s="251">
        <f t="shared" si="8"/>
        <v>0</v>
      </c>
      <c r="CH39" s="252">
        <f t="shared" si="9"/>
        <v>0</v>
      </c>
      <c r="CJ39" s="298" t="s">
        <v>220</v>
      </c>
      <c r="CK39" s="306" t="s">
        <v>221</v>
      </c>
      <c r="CL39" s="300"/>
      <c r="CM39" s="301"/>
      <c r="CN39" s="307"/>
      <c r="CO39" s="308"/>
      <c r="CP39" s="250">
        <f>IF(EXACT($A$39,$CJ$39),1,0)</f>
        <v>1</v>
      </c>
      <c r="CQ39" s="250">
        <f>IF(EXACT($B$39,$CK$39),1,0)</f>
        <v>1</v>
      </c>
      <c r="CR39" s="250">
        <f>IF(EXACT($C$39,$CL$39),1,0)</f>
        <v>1</v>
      </c>
      <c r="CS39" s="250">
        <f>IF(EXACT($D$39,$CM$39),1,0)</f>
        <v>1</v>
      </c>
      <c r="CT39" s="250">
        <f>IF($CM$39=0,0,1)</f>
        <v>0</v>
      </c>
      <c r="CU39" s="250">
        <f>IF($CN$39=0,0,1)</f>
        <v>0</v>
      </c>
      <c r="CV39" s="250">
        <f>$CP$39*$CQ$39*$CR$39*$CS$39*$CT$39*$CU$39</f>
        <v>0</v>
      </c>
      <c r="CW39" s="251">
        <f t="shared" si="10"/>
        <v>0</v>
      </c>
      <c r="CX39" s="252">
        <f t="shared" si="11"/>
        <v>0</v>
      </c>
      <c r="CZ39" s="298" t="s">
        <v>220</v>
      </c>
      <c r="DA39" s="299" t="s">
        <v>221</v>
      </c>
      <c r="DB39" s="300"/>
      <c r="DC39" s="301"/>
      <c r="DD39" s="302"/>
      <c r="DE39" s="303"/>
      <c r="DF39" s="250">
        <f>IF(EXACT($A$39,$CZ$39),1,0)</f>
        <v>1</v>
      </c>
      <c r="DG39" s="250">
        <f>IF(EXACT($B$39,$DA$39),1,0)</f>
        <v>1</v>
      </c>
      <c r="DH39" s="250">
        <f>IF(EXACT($C$39,$DB$39),1,0)</f>
        <v>1</v>
      </c>
      <c r="DI39" s="250">
        <f>IF(EXACT($D$39,$DC$39),1,0)</f>
        <v>1</v>
      </c>
      <c r="DJ39" s="250">
        <f>IF($DC$39=0,0,1)</f>
        <v>0</v>
      </c>
      <c r="DK39" s="250">
        <f>IF($DD$39=0,0,1)</f>
        <v>0</v>
      </c>
      <c r="DL39" s="250">
        <f>$DF$39*$DG$39*$DH$39*$DI$39*$DJ$39*$DK$39</f>
        <v>0</v>
      </c>
      <c r="DM39" s="251">
        <f t="shared" si="12"/>
        <v>0</v>
      </c>
      <c r="DN39" s="252">
        <f t="shared" si="13"/>
        <v>0</v>
      </c>
      <c r="DP39" s="298" t="s">
        <v>220</v>
      </c>
      <c r="DQ39" s="299" t="s">
        <v>221</v>
      </c>
      <c r="DR39" s="300"/>
      <c r="DS39" s="301"/>
      <c r="DT39" s="302"/>
      <c r="DU39" s="303"/>
      <c r="DV39" s="250">
        <f>IF(EXACT($A$39,$DP$39),1,0)</f>
        <v>1</v>
      </c>
      <c r="DW39" s="250">
        <f>IF(EXACT($B$39,$DQ$39),1,0)</f>
        <v>1</v>
      </c>
      <c r="DX39" s="250">
        <f>IF(EXACT($C$39,$DR$39),1,0)</f>
        <v>1</v>
      </c>
      <c r="DY39" s="250">
        <f>IF(EXACT($D$39,$DS$39),1,0)</f>
        <v>1</v>
      </c>
      <c r="DZ39" s="250">
        <f>IF($DS$39=0,0,1)</f>
        <v>0</v>
      </c>
      <c r="EA39" s="250">
        <f>IF($DT$39=0,0,1)</f>
        <v>0</v>
      </c>
      <c r="EB39" s="250">
        <f>$DV$39*$DW$39*$DX$39*$DY$39*$DZ$39*$EA$39</f>
        <v>0</v>
      </c>
      <c r="EC39" s="251">
        <f t="shared" si="14"/>
        <v>0</v>
      </c>
      <c r="ED39" s="252">
        <f t="shared" si="15"/>
        <v>0</v>
      </c>
      <c r="EF39" s="298" t="s">
        <v>220</v>
      </c>
      <c r="EG39" s="299" t="s">
        <v>221</v>
      </c>
      <c r="EH39" s="300"/>
      <c r="EI39" s="301"/>
      <c r="EJ39" s="302"/>
      <c r="EK39" s="303"/>
      <c r="EL39" s="250">
        <f>IF(EXACT($A$39,$EF$39),1,0)</f>
        <v>1</v>
      </c>
      <c r="EM39" s="250">
        <f>IF(EXACT($B$39,$EG$39),1,0)</f>
        <v>1</v>
      </c>
      <c r="EN39" s="250">
        <f>IF(EXACT($C$39,$EH$39),1,0)</f>
        <v>1</v>
      </c>
      <c r="EO39" s="250">
        <f>IF(EXACT($D$39,$EI$39),1,0)</f>
        <v>1</v>
      </c>
      <c r="EP39" s="250">
        <f>IF($EI$39=0,0,1)</f>
        <v>0</v>
      </c>
      <c r="EQ39" s="250">
        <f>IF($EJ$39=0,0,1)</f>
        <v>0</v>
      </c>
      <c r="ER39" s="250">
        <f>$EL$39*$EM$39*$EN$39*$EO$39*$EP$39*$EQ$39</f>
        <v>0</v>
      </c>
      <c r="ES39" s="251">
        <f t="shared" si="16"/>
        <v>0</v>
      </c>
      <c r="ET39" s="252">
        <f t="shared" si="17"/>
        <v>0</v>
      </c>
      <c r="EV39" s="298" t="s">
        <v>220</v>
      </c>
      <c r="EW39" s="299" t="s">
        <v>221</v>
      </c>
      <c r="EX39" s="300"/>
      <c r="EY39" s="301"/>
      <c r="EZ39" s="302"/>
      <c r="FA39" s="303"/>
      <c r="FB39" s="250">
        <f>IF(EXACT($A$39,$EV$39),1,0)</f>
        <v>1</v>
      </c>
      <c r="FC39" s="250">
        <f>IF(EXACT($B$39,$EW$39),1,0)</f>
        <v>1</v>
      </c>
      <c r="FD39" s="250">
        <f>IF(EXACT($C$39,$EX$39),1,0)</f>
        <v>1</v>
      </c>
      <c r="FE39" s="250">
        <f>IF(EXACT($D$39,$EY$39),1,0)</f>
        <v>1</v>
      </c>
      <c r="FF39" s="250">
        <f>IF($EY$39=0,0,1)</f>
        <v>0</v>
      </c>
      <c r="FG39" s="250">
        <f>IF($EZ$39=0,0,1)</f>
        <v>0</v>
      </c>
      <c r="FH39" s="250">
        <f>$FB$39*$FC$39*$FD$39*$FE$39*$FF$39*$FG$39</f>
        <v>0</v>
      </c>
      <c r="FI39" s="251">
        <f t="shared" si="18"/>
        <v>0</v>
      </c>
      <c r="FJ39" s="252">
        <f t="shared" si="19"/>
        <v>0</v>
      </c>
      <c r="FL39" s="298" t="s">
        <v>220</v>
      </c>
      <c r="FM39" s="299" t="s">
        <v>221</v>
      </c>
      <c r="FN39" s="300"/>
      <c r="FO39" s="301"/>
      <c r="FP39" s="302"/>
      <c r="FQ39" s="309"/>
      <c r="FR39" s="250">
        <f>IF(EXACT($A$39,$FL$39),1,0)</f>
        <v>1</v>
      </c>
      <c r="FS39" s="250">
        <f>IF(EXACT($B$39,$FM$39),1,0)</f>
        <v>1</v>
      </c>
      <c r="FT39" s="250">
        <f>IF(EXACT($C$39,$FN$39),1,0)</f>
        <v>1</v>
      </c>
      <c r="FU39" s="250">
        <f>IF(EXACT($D$39,$FO$39),1,0)</f>
        <v>1</v>
      </c>
      <c r="FV39" s="250">
        <f>IF($FO$39=0,0,1)</f>
        <v>0</v>
      </c>
      <c r="FW39" s="250">
        <f>IF($FP$39=0,0,1)</f>
        <v>0</v>
      </c>
      <c r="FX39" s="250">
        <f>$FR$39*$FS$39*$FT$39*$FU$39*$FV$39*$FW$39</f>
        <v>0</v>
      </c>
      <c r="FY39" s="251">
        <f t="shared" si="20"/>
        <v>0</v>
      </c>
      <c r="FZ39" s="252">
        <f t="shared" si="21"/>
        <v>0</v>
      </c>
      <c r="GB39" s="298" t="s">
        <v>220</v>
      </c>
      <c r="GC39" s="299" t="s">
        <v>221</v>
      </c>
      <c r="GD39" s="300"/>
      <c r="GE39" s="301"/>
      <c r="GF39" s="302"/>
      <c r="GG39" s="303"/>
      <c r="GH39" s="250">
        <f>IF(EXACT($A$39,$GB$39),1,0)</f>
        <v>1</v>
      </c>
      <c r="GI39" s="250">
        <f>IF(EXACT($B$39,$GC$39),1,0)</f>
        <v>1</v>
      </c>
      <c r="GJ39" s="250">
        <f>IF(EXACT($C$39,$GD$39),1,0)</f>
        <v>1</v>
      </c>
      <c r="GK39" s="250">
        <f>IF(EXACT($D$39,$GE$39),1,0)</f>
        <v>1</v>
      </c>
      <c r="GL39" s="250">
        <f>IF($GE$39=0,0,1)</f>
        <v>0</v>
      </c>
      <c r="GM39" s="250">
        <f>IF($GF$39=0,0,1)</f>
        <v>0</v>
      </c>
      <c r="GN39" s="250">
        <f>$GH$39*$GI$39*$GJ$39*$GK$39*$GL$39*$GM$39</f>
        <v>0</v>
      </c>
      <c r="GO39" s="251">
        <f t="shared" si="22"/>
        <v>0</v>
      </c>
      <c r="GP39" s="252">
        <f t="shared" si="23"/>
        <v>0</v>
      </c>
      <c r="GR39" s="298" t="s">
        <v>220</v>
      </c>
      <c r="GS39" s="299" t="s">
        <v>221</v>
      </c>
      <c r="GT39" s="300"/>
      <c r="GU39" s="301"/>
      <c r="GV39" s="302"/>
      <c r="GW39" s="303"/>
      <c r="GX39" s="250">
        <f>IF(EXACT($A$39,$GR$39),1,0)</f>
        <v>1</v>
      </c>
      <c r="GY39" s="250">
        <f>IF(EXACT($B$39,$GS$39),1,0)</f>
        <v>1</v>
      </c>
      <c r="GZ39" s="250">
        <f>IF(EXACT($C$39,$GT$39),1,0)</f>
        <v>1</v>
      </c>
      <c r="HA39" s="250">
        <f>IF(EXACT($D$39,$GU$39),1,0)</f>
        <v>1</v>
      </c>
      <c r="HB39" s="250">
        <f>IF($GU$39=0,0,1)</f>
        <v>0</v>
      </c>
      <c r="HC39" s="250">
        <f>IF($GV$39=0,0,1)</f>
        <v>0</v>
      </c>
      <c r="HD39" s="250">
        <f>$GX$39*$GY$39*$GZ$39*$HA$39*$HB$39*$HC$39</f>
        <v>0</v>
      </c>
      <c r="HE39" s="251">
        <f t="shared" si="24"/>
        <v>0</v>
      </c>
      <c r="HF39" s="252">
        <f t="shared" si="25"/>
        <v>0</v>
      </c>
      <c r="HH39" s="310" t="s">
        <v>220</v>
      </c>
      <c r="HI39" s="227" t="s">
        <v>221</v>
      </c>
      <c r="HJ39" s="228"/>
      <c r="HK39" s="229"/>
      <c r="HL39" s="230"/>
      <c r="HM39" s="231"/>
      <c r="HN39" s="250">
        <f>IF(EXACT($A$39,$HH$39),1,0)</f>
        <v>1</v>
      </c>
      <c r="HO39" s="250">
        <f>IF(EXACT($B$39,$HI$39),1,0)</f>
        <v>1</v>
      </c>
      <c r="HP39" s="250">
        <f>IF(EXACT($C$39,$HJ$39),1,0)</f>
        <v>1</v>
      </c>
      <c r="HQ39" s="250">
        <f>IF(EXACT($D$39,$HK$39),1,0)</f>
        <v>1</v>
      </c>
      <c r="HR39" s="250">
        <f>IF($HK$39=0,0,1)</f>
        <v>0</v>
      </c>
      <c r="HS39" s="250">
        <f>IF($HL$39=0,0,1)</f>
        <v>0</v>
      </c>
      <c r="HT39" s="250">
        <f>$HN$39*$HO$39*$HP$39*$HQ$39*$HR$39*$HS$39</f>
        <v>0</v>
      </c>
      <c r="HU39" s="251">
        <f t="shared" si="26"/>
        <v>0</v>
      </c>
      <c r="HV39" s="252">
        <f t="shared" si="27"/>
        <v>0</v>
      </c>
      <c r="HX39" s="298" t="s">
        <v>220</v>
      </c>
      <c r="HY39" s="299" t="s">
        <v>221</v>
      </c>
      <c r="HZ39" s="300"/>
      <c r="IA39" s="301"/>
      <c r="IB39" s="302"/>
      <c r="IC39" s="303"/>
      <c r="ID39" s="250">
        <f>IF(EXACT($A$39,$HX$39),1,0)</f>
        <v>1</v>
      </c>
      <c r="IE39" s="250">
        <f>IF(EXACT($B$39,$HY$39),1,0)</f>
        <v>1</v>
      </c>
      <c r="IF39" s="250">
        <f>IF(EXACT($C$39,$HZ$39),1,0)</f>
        <v>1</v>
      </c>
      <c r="IG39" s="250">
        <f>IF(EXACT($D$39,$IA$39),1,0)</f>
        <v>1</v>
      </c>
      <c r="IH39" s="250">
        <f>IF($IA$39=0,0,1)</f>
        <v>0</v>
      </c>
      <c r="II39" s="250">
        <f>IF($IB$39=0,0,1)</f>
        <v>0</v>
      </c>
      <c r="IJ39" s="250">
        <f>$ID$39*$IE$39*$IF$39*$IG$39*$IH$39*$II$39</f>
        <v>0</v>
      </c>
      <c r="IK39" s="251">
        <f t="shared" si="28"/>
        <v>0</v>
      </c>
      <c r="IL39" s="252">
        <f t="shared" si="29"/>
        <v>0</v>
      </c>
    </row>
    <row r="40" spans="1:246" s="238" customFormat="1" ht="76.5" customHeight="1">
      <c r="A40" s="278" t="s">
        <v>222</v>
      </c>
      <c r="B40" s="289" t="s">
        <v>223</v>
      </c>
      <c r="C40" s="290" t="s">
        <v>212</v>
      </c>
      <c r="D40" s="291">
        <v>73</v>
      </c>
      <c r="E40" s="247">
        <v>0</v>
      </c>
      <c r="F40" s="292">
        <f>ROUND(D40*E40,0)</f>
        <v>0</v>
      </c>
      <c r="H40" s="278" t="s">
        <v>222</v>
      </c>
      <c r="I40" s="293" t="s">
        <v>223</v>
      </c>
      <c r="J40" s="290" t="s">
        <v>212</v>
      </c>
      <c r="K40" s="291">
        <v>73</v>
      </c>
      <c r="L40" s="247">
        <v>55000</v>
      </c>
      <c r="M40" s="292">
        <f>ROUND(K40*L40,0)</f>
        <v>4015000</v>
      </c>
      <c r="N40" s="250">
        <f>IF(EXACT($A$40,$H$40),1,0)</f>
        <v>1</v>
      </c>
      <c r="O40" s="250">
        <f>IF(EXACT($B$40,$I$40),1,0)</f>
        <v>1</v>
      </c>
      <c r="P40" s="250">
        <f>IF(EXACT($C$40,$J$40),1,0)</f>
        <v>1</v>
      </c>
      <c r="Q40" s="250">
        <f>IF(EXACT($D$40,$K$40),1,0)</f>
        <v>1</v>
      </c>
      <c r="R40" s="250">
        <f>IF($K$40=0,0,1)</f>
        <v>1</v>
      </c>
      <c r="S40" s="250">
        <f>IF($L$40=0,0,1)</f>
        <v>1</v>
      </c>
      <c r="T40" s="261">
        <f>$N$40*$O$40*$P$40*$Q$40*$R$40*$S$40</f>
        <v>1</v>
      </c>
      <c r="U40" s="251">
        <f t="shared" si="0"/>
        <v>4015000</v>
      </c>
      <c r="V40" s="252">
        <f t="shared" si="1"/>
        <v>0</v>
      </c>
      <c r="X40" s="278" t="s">
        <v>222</v>
      </c>
      <c r="Y40" s="289" t="s">
        <v>223</v>
      </c>
      <c r="Z40" s="290" t="s">
        <v>212</v>
      </c>
      <c r="AA40" s="291">
        <v>73</v>
      </c>
      <c r="AB40" s="247">
        <v>57766</v>
      </c>
      <c r="AC40" s="292">
        <f>ROUND(AA40*AB40,0)</f>
        <v>4216918</v>
      </c>
      <c r="AD40" s="250">
        <f>IF(EXACT($A$40,$X$40),1,0)</f>
        <v>1</v>
      </c>
      <c r="AE40" s="250">
        <f>IF(EXACT($B$40,$Y$40),1,0)</f>
        <v>1</v>
      </c>
      <c r="AF40" s="250">
        <f>IF(EXACT($C$40,$Z$40),1,0)</f>
        <v>1</v>
      </c>
      <c r="AG40" s="250">
        <f>IF(EXACT($D$40,$AA$40),1,0)</f>
        <v>1</v>
      </c>
      <c r="AH40" s="250">
        <f>IF($AA$40=0,0,1)</f>
        <v>1</v>
      </c>
      <c r="AI40" s="250">
        <f>IF($AB$40=0,0,1)</f>
        <v>1</v>
      </c>
      <c r="AJ40" s="250">
        <f>$AD$40*$AE$40*$AF$40*$AG$40*$AH$40*$AI$40</f>
        <v>1</v>
      </c>
      <c r="AK40" s="251">
        <f t="shared" si="2"/>
        <v>4216918</v>
      </c>
      <c r="AL40" s="252">
        <f t="shared" si="3"/>
        <v>0</v>
      </c>
      <c r="AN40" s="278" t="s">
        <v>222</v>
      </c>
      <c r="AO40" s="289" t="s">
        <v>223</v>
      </c>
      <c r="AP40" s="290" t="s">
        <v>212</v>
      </c>
      <c r="AQ40" s="291">
        <v>73</v>
      </c>
      <c r="AR40" s="247">
        <v>66000</v>
      </c>
      <c r="AS40" s="292">
        <f>ROUND(AQ40*AR40,0)</f>
        <v>4818000</v>
      </c>
      <c r="AT40" s="250">
        <f>IF(EXACT($A$40,$AN$40),1,0)</f>
        <v>1</v>
      </c>
      <c r="AU40" s="250">
        <f>IF(EXACT($B$40,$AO$40),1,0)</f>
        <v>1</v>
      </c>
      <c r="AV40" s="250">
        <f>IF(EXACT($C$40,$AP$40),1,0)</f>
        <v>1</v>
      </c>
      <c r="AW40" s="250">
        <f>IF(EXACT($D$40,$AQ$40),1,0)</f>
        <v>1</v>
      </c>
      <c r="AX40" s="250">
        <f>IF($AQ$40=0,0,1)</f>
        <v>1</v>
      </c>
      <c r="AY40" s="250">
        <f>IF($AR$40=0,0,1)</f>
        <v>1</v>
      </c>
      <c r="AZ40" s="250">
        <f>$AT$40*$AU$40*$AV$40*$AW$40*$AX$40*$AY$40</f>
        <v>1</v>
      </c>
      <c r="BA40" s="251">
        <f t="shared" si="4"/>
        <v>4818000</v>
      </c>
      <c r="BB40" s="252">
        <f t="shared" si="5"/>
        <v>0</v>
      </c>
      <c r="BD40" s="278" t="s">
        <v>222</v>
      </c>
      <c r="BE40" s="289" t="s">
        <v>223</v>
      </c>
      <c r="BF40" s="290" t="s">
        <v>212</v>
      </c>
      <c r="BG40" s="291">
        <v>73</v>
      </c>
      <c r="BH40" s="247">
        <v>40000</v>
      </c>
      <c r="BI40" s="292">
        <f>ROUND(BG40*BH40,0)</f>
        <v>2920000</v>
      </c>
      <c r="BJ40" s="250">
        <f>IF(EXACT($A$40,$BD$40),1,0)</f>
        <v>1</v>
      </c>
      <c r="BK40" s="250">
        <f>IF(EXACT($B$40,$BE$40),1,0)</f>
        <v>1</v>
      </c>
      <c r="BL40" s="250">
        <f>IF(EXACT($C$40,$BF$40),1,0)</f>
        <v>1</v>
      </c>
      <c r="BM40" s="250">
        <f>IF(EXACT($D$40,$BG$40),1,0)</f>
        <v>1</v>
      </c>
      <c r="BN40" s="250">
        <f>IF($BG$40=0,0,1)</f>
        <v>1</v>
      </c>
      <c r="BO40" s="250">
        <f>IF($BH$40=0,0,1)</f>
        <v>1</v>
      </c>
      <c r="BP40" s="250">
        <f>$BJ$40*$BK$40*$BL$40*$BM$40*$BN$40*$BO$40</f>
        <v>1</v>
      </c>
      <c r="BQ40" s="251">
        <f t="shared" si="6"/>
        <v>2920000</v>
      </c>
      <c r="BR40" s="252">
        <f t="shared" si="7"/>
        <v>0</v>
      </c>
      <c r="BT40" s="278" t="s">
        <v>222</v>
      </c>
      <c r="BU40" s="289" t="s">
        <v>223</v>
      </c>
      <c r="BV40" s="290" t="s">
        <v>212</v>
      </c>
      <c r="BW40" s="291">
        <v>73</v>
      </c>
      <c r="BX40" s="247">
        <v>51500</v>
      </c>
      <c r="BY40" s="292">
        <f>ROUND(BW40*BX40,0)</f>
        <v>3759500</v>
      </c>
      <c r="BZ40" s="250">
        <f>IF(EXACT($A$40,$BT$40),1,0)</f>
        <v>1</v>
      </c>
      <c r="CA40" s="250">
        <f>IF(EXACT($B$40,$BU$40),1,0)</f>
        <v>1</v>
      </c>
      <c r="CB40" s="250">
        <f>IF(EXACT($C$40,$BV$40),1,0)</f>
        <v>1</v>
      </c>
      <c r="CC40" s="250">
        <f>IF(EXACT($D$40,$BW$40),1,0)</f>
        <v>1</v>
      </c>
      <c r="CD40" s="250">
        <f>IF($BW$40=0,0,1)</f>
        <v>1</v>
      </c>
      <c r="CE40" s="250">
        <f>IF($BX$40=0,0,1)</f>
        <v>1</v>
      </c>
      <c r="CF40" s="250">
        <f>$BZ$40*$CA$40*$CB$40*$CC$40*$CD$40*$CE$40</f>
        <v>1</v>
      </c>
      <c r="CG40" s="251">
        <f t="shared" si="8"/>
        <v>3759500</v>
      </c>
      <c r="CH40" s="252">
        <f t="shared" si="9"/>
        <v>0</v>
      </c>
      <c r="CJ40" s="278" t="s">
        <v>222</v>
      </c>
      <c r="CK40" s="294" t="s">
        <v>223</v>
      </c>
      <c r="CL40" s="290" t="s">
        <v>212</v>
      </c>
      <c r="CM40" s="291">
        <v>73</v>
      </c>
      <c r="CN40" s="255">
        <v>116760</v>
      </c>
      <c r="CO40" s="295">
        <f>ROUND(CM40*CN40,0)</f>
        <v>8523480</v>
      </c>
      <c r="CP40" s="250">
        <f>IF(EXACT($A$40,$CJ$40),1,0)</f>
        <v>1</v>
      </c>
      <c r="CQ40" s="250">
        <f>IF(EXACT($B$40,$CK$40),1,0)</f>
        <v>1</v>
      </c>
      <c r="CR40" s="250">
        <f>IF(EXACT($C$40,$CL$40),1,0)</f>
        <v>1</v>
      </c>
      <c r="CS40" s="250">
        <f>IF(EXACT($D$40,$CM$40),1,0)</f>
        <v>1</v>
      </c>
      <c r="CT40" s="250">
        <f>IF($CM$40=0,0,1)</f>
        <v>1</v>
      </c>
      <c r="CU40" s="250">
        <f>IF($CN$40=0,0,1)</f>
        <v>1</v>
      </c>
      <c r="CV40" s="250">
        <f>$CP$40*$CQ$40*$CR$40*$CS$40*$CT$40*$CU$40</f>
        <v>1</v>
      </c>
      <c r="CW40" s="251">
        <f t="shared" si="10"/>
        <v>8523480</v>
      </c>
      <c r="CX40" s="252">
        <f t="shared" si="11"/>
        <v>0</v>
      </c>
      <c r="CZ40" s="278" t="s">
        <v>222</v>
      </c>
      <c r="DA40" s="289" t="s">
        <v>223</v>
      </c>
      <c r="DB40" s="290" t="s">
        <v>212</v>
      </c>
      <c r="DC40" s="291">
        <v>73</v>
      </c>
      <c r="DD40" s="247">
        <v>53700</v>
      </c>
      <c r="DE40" s="292">
        <f>ROUND(DC40*DD40,0)</f>
        <v>3920100</v>
      </c>
      <c r="DF40" s="250">
        <f>IF(EXACT($A$40,$CZ$40),1,0)</f>
        <v>1</v>
      </c>
      <c r="DG40" s="250">
        <f>IF(EXACT($B$40,$DA$40),1,0)</f>
        <v>1</v>
      </c>
      <c r="DH40" s="250">
        <f>IF(EXACT($C$40,$DB$40),1,0)</f>
        <v>1</v>
      </c>
      <c r="DI40" s="250">
        <f>IF(EXACT($D$40,$DC$40),1,0)</f>
        <v>1</v>
      </c>
      <c r="DJ40" s="250">
        <f>IF($DC$40=0,0,1)</f>
        <v>1</v>
      </c>
      <c r="DK40" s="250">
        <f>IF($DD$40=0,0,1)</f>
        <v>1</v>
      </c>
      <c r="DL40" s="250">
        <f>$DF$40*$DG$40*$DH$40*$DI$40*$DJ$40*$DK$40</f>
        <v>1</v>
      </c>
      <c r="DM40" s="251">
        <f t="shared" si="12"/>
        <v>3920100</v>
      </c>
      <c r="DN40" s="252">
        <f t="shared" si="13"/>
        <v>0</v>
      </c>
      <c r="DP40" s="278" t="s">
        <v>222</v>
      </c>
      <c r="DQ40" s="289" t="s">
        <v>223</v>
      </c>
      <c r="DR40" s="290" t="s">
        <v>212</v>
      </c>
      <c r="DS40" s="291">
        <v>73</v>
      </c>
      <c r="DT40" s="247">
        <v>52000</v>
      </c>
      <c r="DU40" s="292">
        <f>ROUND(DS40*DT40,0)</f>
        <v>3796000</v>
      </c>
      <c r="DV40" s="250">
        <f>IF(EXACT($A$40,$DP$40),1,0)</f>
        <v>1</v>
      </c>
      <c r="DW40" s="250">
        <f>IF(EXACT($B$40,$DQ$40),1,0)</f>
        <v>1</v>
      </c>
      <c r="DX40" s="250">
        <f>IF(EXACT($C$40,$DR$40),1,0)</f>
        <v>1</v>
      </c>
      <c r="DY40" s="250">
        <f>IF(EXACT($D$40,$DS$40),1,0)</f>
        <v>1</v>
      </c>
      <c r="DZ40" s="250">
        <f>IF($DS$40=0,0,1)</f>
        <v>1</v>
      </c>
      <c r="EA40" s="250">
        <f>IF($DT$40=0,0,1)</f>
        <v>1</v>
      </c>
      <c r="EB40" s="250">
        <f>$DV$40*$DW$40*$DX$40*$DY$40*$DZ$40*$EA$40</f>
        <v>1</v>
      </c>
      <c r="EC40" s="251">
        <f t="shared" si="14"/>
        <v>3796000</v>
      </c>
      <c r="ED40" s="252">
        <f t="shared" si="15"/>
        <v>0</v>
      </c>
      <c r="EF40" s="278" t="s">
        <v>222</v>
      </c>
      <c r="EG40" s="289" t="s">
        <v>223</v>
      </c>
      <c r="EH40" s="290" t="s">
        <v>212</v>
      </c>
      <c r="EI40" s="291">
        <v>73</v>
      </c>
      <c r="EJ40" s="247">
        <v>55000</v>
      </c>
      <c r="EK40" s="292">
        <f>ROUND(EI40*EJ40,0)</f>
        <v>4015000</v>
      </c>
      <c r="EL40" s="250">
        <f>IF(EXACT($A$40,$EF$40),1,0)</f>
        <v>1</v>
      </c>
      <c r="EM40" s="250">
        <f>IF(EXACT($B$40,$EG$40),1,0)</f>
        <v>1</v>
      </c>
      <c r="EN40" s="250">
        <f>IF(EXACT($C$40,$EH$40),1,0)</f>
        <v>1</v>
      </c>
      <c r="EO40" s="250">
        <f>IF(EXACT($D$40,$EI$40),1,0)</f>
        <v>1</v>
      </c>
      <c r="EP40" s="250">
        <f>IF($EI$40=0,0,1)</f>
        <v>1</v>
      </c>
      <c r="EQ40" s="250">
        <f>IF($EJ$40=0,0,1)</f>
        <v>1</v>
      </c>
      <c r="ER40" s="250">
        <f>$EL$40*$EM$40*$EN$40*$EO$40*$EP$40*$EQ$40</f>
        <v>1</v>
      </c>
      <c r="ES40" s="251">
        <f t="shared" si="16"/>
        <v>4015000</v>
      </c>
      <c r="ET40" s="252">
        <f t="shared" si="17"/>
        <v>0</v>
      </c>
      <c r="EV40" s="278" t="s">
        <v>222</v>
      </c>
      <c r="EW40" s="289" t="s">
        <v>223</v>
      </c>
      <c r="EX40" s="290" t="s">
        <v>212</v>
      </c>
      <c r="EY40" s="291">
        <v>73</v>
      </c>
      <c r="EZ40" s="247">
        <v>65000</v>
      </c>
      <c r="FA40" s="292">
        <f>ROUND(EY40*EZ40,0)</f>
        <v>4745000</v>
      </c>
      <c r="FB40" s="250">
        <f>IF(EXACT($A$40,$EV$40),1,0)</f>
        <v>1</v>
      </c>
      <c r="FC40" s="250">
        <f>IF(EXACT($B$40,$EW$40),1,0)</f>
        <v>1</v>
      </c>
      <c r="FD40" s="250">
        <f>IF(EXACT($C$40,$EX$40),1,0)</f>
        <v>1</v>
      </c>
      <c r="FE40" s="250">
        <f>IF(EXACT($D$40,$EY$40),1,0)</f>
        <v>1</v>
      </c>
      <c r="FF40" s="250">
        <f>IF($EY$40=0,0,1)</f>
        <v>1</v>
      </c>
      <c r="FG40" s="250">
        <f>IF($EZ$40=0,0,1)</f>
        <v>1</v>
      </c>
      <c r="FH40" s="250">
        <f>$FB$40*$FC$40*$FD$40*$FE$40*$FF$40*$FG$40</f>
        <v>1</v>
      </c>
      <c r="FI40" s="251">
        <f t="shared" si="18"/>
        <v>4745000</v>
      </c>
      <c r="FJ40" s="252">
        <f t="shared" si="19"/>
        <v>0</v>
      </c>
      <c r="FL40" s="278" t="s">
        <v>222</v>
      </c>
      <c r="FM40" s="289" t="s">
        <v>223</v>
      </c>
      <c r="FN40" s="290" t="s">
        <v>212</v>
      </c>
      <c r="FO40" s="291">
        <v>73</v>
      </c>
      <c r="FP40" s="247">
        <v>49300</v>
      </c>
      <c r="FQ40" s="292">
        <f>ROUND(FO40*FP40,0)</f>
        <v>3598900</v>
      </c>
      <c r="FR40" s="250">
        <f>IF(EXACT($A$40,$FL$40),1,0)</f>
        <v>1</v>
      </c>
      <c r="FS40" s="250">
        <f>IF(EXACT($B$40,$FM$40),1,0)</f>
        <v>1</v>
      </c>
      <c r="FT40" s="250">
        <f>IF(EXACT($C$40,$FN$40),1,0)</f>
        <v>1</v>
      </c>
      <c r="FU40" s="250">
        <f>IF(EXACT($D$40,$FO$40),1,0)</f>
        <v>1</v>
      </c>
      <c r="FV40" s="250">
        <f>IF($FO$40=0,0,1)</f>
        <v>1</v>
      </c>
      <c r="FW40" s="250">
        <f>IF($FP$40=0,0,1)</f>
        <v>1</v>
      </c>
      <c r="FX40" s="250">
        <f>$FR$40*$FS$40*$FT$40*$FU$40*$FV$40*$FW$40</f>
        <v>1</v>
      </c>
      <c r="FY40" s="251">
        <f t="shared" si="20"/>
        <v>3598900</v>
      </c>
      <c r="FZ40" s="252">
        <f t="shared" si="21"/>
        <v>0</v>
      </c>
      <c r="GB40" s="278" t="s">
        <v>222</v>
      </c>
      <c r="GC40" s="289" t="s">
        <v>223</v>
      </c>
      <c r="GD40" s="290" t="s">
        <v>212</v>
      </c>
      <c r="GE40" s="291">
        <v>73</v>
      </c>
      <c r="GF40" s="247">
        <v>35500</v>
      </c>
      <c r="GG40" s="292">
        <f>ROUND(GE40*GF40,0)</f>
        <v>2591500</v>
      </c>
      <c r="GH40" s="250">
        <f>IF(EXACT($A$40,$GB$40),1,0)</f>
        <v>1</v>
      </c>
      <c r="GI40" s="250">
        <f>IF(EXACT($B$40,$GC$40),1,0)</f>
        <v>1</v>
      </c>
      <c r="GJ40" s="250">
        <f>IF(EXACT($C$40,$GD$40),1,0)</f>
        <v>1</v>
      </c>
      <c r="GK40" s="250">
        <f>IF(EXACT($D$40,$GE$40),1,0)</f>
        <v>1</v>
      </c>
      <c r="GL40" s="250">
        <f>IF($GE$40=0,0,1)</f>
        <v>1</v>
      </c>
      <c r="GM40" s="250">
        <f>IF($GF$40=0,0,1)</f>
        <v>1</v>
      </c>
      <c r="GN40" s="250">
        <f>$GH$40*$GI$40*$GJ$40*$GK$40*$GL$40*$GM$40</f>
        <v>1</v>
      </c>
      <c r="GO40" s="251">
        <f t="shared" si="22"/>
        <v>2591500</v>
      </c>
      <c r="GP40" s="252">
        <f t="shared" si="23"/>
        <v>0</v>
      </c>
      <c r="GR40" s="278" t="s">
        <v>222</v>
      </c>
      <c r="GS40" s="289" t="s">
        <v>223</v>
      </c>
      <c r="GT40" s="290" t="s">
        <v>212</v>
      </c>
      <c r="GU40" s="291">
        <v>73</v>
      </c>
      <c r="GV40" s="247">
        <v>57600</v>
      </c>
      <c r="GW40" s="292">
        <f>ROUND(GU40*GV40,0)</f>
        <v>4204800</v>
      </c>
      <c r="GX40" s="250">
        <f>IF(EXACT($A$40,$GR$40),1,0)</f>
        <v>1</v>
      </c>
      <c r="GY40" s="250">
        <f>IF(EXACT($B$40,$GS$40),1,0)</f>
        <v>1</v>
      </c>
      <c r="GZ40" s="250">
        <f>IF(EXACT($C$40,$GT$40),1,0)</f>
        <v>1</v>
      </c>
      <c r="HA40" s="250">
        <f>IF(EXACT($D$40,$GU$40),1,0)</f>
        <v>1</v>
      </c>
      <c r="HB40" s="250">
        <f>IF($GU$40=0,0,1)</f>
        <v>1</v>
      </c>
      <c r="HC40" s="250">
        <f>IF($GV$40=0,0,1)</f>
        <v>1</v>
      </c>
      <c r="HD40" s="250">
        <f>$GX$40*$GY$40*$GZ$40*$HA$40*$HB$40*$HC$40</f>
        <v>1</v>
      </c>
      <c r="HE40" s="251">
        <f t="shared" si="24"/>
        <v>4204800</v>
      </c>
      <c r="HF40" s="252">
        <f t="shared" si="25"/>
        <v>0</v>
      </c>
      <c r="HH40" s="286" t="s">
        <v>222</v>
      </c>
      <c r="HI40" s="297" t="s">
        <v>223</v>
      </c>
      <c r="HJ40" s="290" t="s">
        <v>212</v>
      </c>
      <c r="HK40" s="291">
        <v>73</v>
      </c>
      <c r="HL40" s="259">
        <v>58000</v>
      </c>
      <c r="HM40" s="292">
        <f>ROUND(HK40*HL40,0)</f>
        <v>4234000</v>
      </c>
      <c r="HN40" s="250">
        <f>IF(EXACT($A$40,$HH$40),1,0)</f>
        <v>1</v>
      </c>
      <c r="HO40" s="250">
        <f>IF(EXACT($B$40,$HI$40),1,0)</f>
        <v>1</v>
      </c>
      <c r="HP40" s="250">
        <f>IF(EXACT($C$40,$HJ$40),1,0)</f>
        <v>1</v>
      </c>
      <c r="HQ40" s="250">
        <f>IF(EXACT($D$40,$HK$40),1,0)</f>
        <v>1</v>
      </c>
      <c r="HR40" s="250">
        <f>IF($HK$40=0,0,1)</f>
        <v>1</v>
      </c>
      <c r="HS40" s="250">
        <f>IF($HL$40=0,0,1)</f>
        <v>1</v>
      </c>
      <c r="HT40" s="250">
        <f>$HN$40*$HO$40*$HP$40*$HQ$40*$HR$40*$HS$40</f>
        <v>1</v>
      </c>
      <c r="HU40" s="251">
        <f t="shared" si="26"/>
        <v>4234000</v>
      </c>
      <c r="HV40" s="252">
        <f t="shared" si="27"/>
        <v>0</v>
      </c>
      <c r="HX40" s="278" t="s">
        <v>222</v>
      </c>
      <c r="HY40" s="289" t="s">
        <v>223</v>
      </c>
      <c r="HZ40" s="290" t="s">
        <v>212</v>
      </c>
      <c r="IA40" s="291">
        <v>73</v>
      </c>
      <c r="IB40" s="247">
        <v>48000</v>
      </c>
      <c r="IC40" s="292">
        <f>ROUND(IA40*IB40,0)</f>
        <v>3504000</v>
      </c>
      <c r="ID40" s="250">
        <f>IF(EXACT($A$40,$HX$40),1,0)</f>
        <v>1</v>
      </c>
      <c r="IE40" s="250">
        <f>IF(EXACT($B$40,$HY$40),1,0)</f>
        <v>1</v>
      </c>
      <c r="IF40" s="250">
        <f>IF(EXACT($C$40,$HZ$40),1,0)</f>
        <v>1</v>
      </c>
      <c r="IG40" s="250">
        <f>IF(EXACT($D$40,$IA$40),1,0)</f>
        <v>1</v>
      </c>
      <c r="IH40" s="250">
        <f>IF($IA$40=0,0,1)</f>
        <v>1</v>
      </c>
      <c r="II40" s="250">
        <f>IF($IB$40=0,0,1)</f>
        <v>1</v>
      </c>
      <c r="IJ40" s="250">
        <f>$ID$40*$IE$40*$IF$40*$IG$40*$IH$40*$II$40</f>
        <v>1</v>
      </c>
      <c r="IK40" s="251">
        <f t="shared" si="28"/>
        <v>3504000</v>
      </c>
      <c r="IL40" s="252">
        <f t="shared" si="29"/>
        <v>0</v>
      </c>
    </row>
    <row r="41" spans="1:246" s="221" customFormat="1" ht="18" hidden="1" thickTop="1" thickBot="1">
      <c r="A41" s="215" t="s">
        <v>224</v>
      </c>
      <c r="B41" s="216" t="s">
        <v>225</v>
      </c>
      <c r="C41" s="217"/>
      <c r="D41" s="218"/>
      <c r="E41" s="219"/>
      <c r="F41" s="220"/>
      <c r="H41" s="215" t="s">
        <v>224</v>
      </c>
      <c r="I41" s="222" t="s">
        <v>225</v>
      </c>
      <c r="J41" s="217"/>
      <c r="K41" s="218"/>
      <c r="L41" s="219"/>
      <c r="M41" s="220"/>
      <c r="N41" s="274"/>
      <c r="O41" s="274"/>
      <c r="P41" s="274"/>
      <c r="Q41" s="274"/>
      <c r="R41" s="274"/>
      <c r="S41" s="274"/>
      <c r="T41" s="274"/>
      <c r="U41" s="251">
        <f t="shared" si="0"/>
        <v>0</v>
      </c>
      <c r="V41" s="252">
        <f t="shared" si="1"/>
        <v>0</v>
      </c>
      <c r="X41" s="215" t="s">
        <v>224</v>
      </c>
      <c r="Y41" s="216" t="s">
        <v>225</v>
      </c>
      <c r="Z41" s="217"/>
      <c r="AA41" s="218"/>
      <c r="AB41" s="219"/>
      <c r="AC41" s="220"/>
      <c r="AD41" s="274"/>
      <c r="AE41" s="274"/>
      <c r="AF41" s="274"/>
      <c r="AG41" s="274"/>
      <c r="AH41" s="274"/>
      <c r="AI41" s="274"/>
      <c r="AJ41" s="274"/>
      <c r="AK41" s="251">
        <f t="shared" si="2"/>
        <v>0</v>
      </c>
      <c r="AL41" s="252">
        <f t="shared" si="3"/>
        <v>0</v>
      </c>
      <c r="AN41" s="215" t="s">
        <v>224</v>
      </c>
      <c r="AO41" s="216" t="s">
        <v>225</v>
      </c>
      <c r="AP41" s="217"/>
      <c r="AQ41" s="218"/>
      <c r="AR41" s="219"/>
      <c r="AS41" s="220"/>
      <c r="AT41" s="250">
        <f>IF(EXACT($A$41,$AN$41),1,0)</f>
        <v>1</v>
      </c>
      <c r="AU41" s="250">
        <f>IF(EXACT($B$41,$AO$41),1,0)</f>
        <v>1</v>
      </c>
      <c r="AV41" s="250">
        <f>IF(EXACT($C$41,$AP$41),1,0)</f>
        <v>1</v>
      </c>
      <c r="AW41" s="250">
        <f>IF(EXACT($D$41,$AQ$41),1,0)</f>
        <v>1</v>
      </c>
      <c r="AX41" s="250">
        <f>IF($AQ$41=0,0,1)</f>
        <v>0</v>
      </c>
      <c r="AY41" s="250">
        <f>IF($AR$41=0,0,1)</f>
        <v>0</v>
      </c>
      <c r="AZ41" s="250">
        <f>$AT$41*$AU$41*$AV$41*$AW$41*$AX$41*$AY$41</f>
        <v>0</v>
      </c>
      <c r="BA41" s="251">
        <f t="shared" si="4"/>
        <v>0</v>
      </c>
      <c r="BB41" s="252">
        <f t="shared" si="5"/>
        <v>0</v>
      </c>
      <c r="BD41" s="215" t="s">
        <v>224</v>
      </c>
      <c r="BE41" s="216" t="s">
        <v>225</v>
      </c>
      <c r="BF41" s="217"/>
      <c r="BG41" s="218"/>
      <c r="BH41" s="219"/>
      <c r="BI41" s="220"/>
      <c r="BJ41" s="250">
        <f>IF(EXACT($A$41,$BD$41),1,0)</f>
        <v>1</v>
      </c>
      <c r="BK41" s="250">
        <f>IF(EXACT($B$41,$BE$41),1,0)</f>
        <v>1</v>
      </c>
      <c r="BL41" s="250">
        <f>IF(EXACT($C$41,$BF$41),1,0)</f>
        <v>1</v>
      </c>
      <c r="BM41" s="250">
        <f>IF(EXACT($D$41,$BG$41),1,0)</f>
        <v>1</v>
      </c>
      <c r="BN41" s="250">
        <f>IF($BG$41=0,0,1)</f>
        <v>0</v>
      </c>
      <c r="BO41" s="250">
        <f>IF($BH$41=0,0,1)</f>
        <v>0</v>
      </c>
      <c r="BP41" s="250">
        <f>$BJ$41*$BK$41*$BL$41*$BM$41*$BN$41*$BO$41</f>
        <v>0</v>
      </c>
      <c r="BQ41" s="251">
        <f t="shared" si="6"/>
        <v>0</v>
      </c>
      <c r="BR41" s="252">
        <f t="shared" si="7"/>
        <v>0</v>
      </c>
      <c r="BT41" s="215" t="s">
        <v>224</v>
      </c>
      <c r="BU41" s="216" t="s">
        <v>225</v>
      </c>
      <c r="BV41" s="217"/>
      <c r="BW41" s="218"/>
      <c r="BX41" s="219"/>
      <c r="BY41" s="220"/>
      <c r="BZ41" s="250">
        <f>IF(EXACT($A$41,$BT$41),1,0)</f>
        <v>1</v>
      </c>
      <c r="CA41" s="250">
        <f>IF(EXACT($B$41,$BU$41),1,0)</f>
        <v>1</v>
      </c>
      <c r="CB41" s="250">
        <f>IF(EXACT($C$41,$BV$41),1,0)</f>
        <v>1</v>
      </c>
      <c r="CC41" s="250">
        <f>IF(EXACT($D$41,$BW$41),1,0)</f>
        <v>1</v>
      </c>
      <c r="CD41" s="250">
        <f>IF($BW$41=0,0,1)</f>
        <v>0</v>
      </c>
      <c r="CE41" s="250">
        <f>IF($BX$41=0,0,1)</f>
        <v>0</v>
      </c>
      <c r="CF41" s="250">
        <f>$BZ$41*$CA$41*$CB$41*$CC$41*$CD$41*$CE$41</f>
        <v>0</v>
      </c>
      <c r="CG41" s="251">
        <f t="shared" si="8"/>
        <v>0</v>
      </c>
      <c r="CH41" s="252">
        <f t="shared" si="9"/>
        <v>0</v>
      </c>
      <c r="CJ41" s="215" t="s">
        <v>224</v>
      </c>
      <c r="CK41" s="223" t="s">
        <v>225</v>
      </c>
      <c r="CL41" s="217"/>
      <c r="CM41" s="218"/>
      <c r="CN41" s="224"/>
      <c r="CO41" s="225"/>
      <c r="CP41" s="250">
        <f>IF(EXACT($A$41,$CJ$41),1,0)</f>
        <v>1</v>
      </c>
      <c r="CQ41" s="250">
        <f>IF(EXACT($B$41,$CK$41),1,0)</f>
        <v>1</v>
      </c>
      <c r="CR41" s="250">
        <f>IF(EXACT($C$41,$CL$41),1,0)</f>
        <v>1</v>
      </c>
      <c r="CS41" s="250">
        <f>IF(EXACT($D$41,$CM$41),1,0)</f>
        <v>1</v>
      </c>
      <c r="CT41" s="250">
        <f>IF($CM$41=0,0,1)</f>
        <v>0</v>
      </c>
      <c r="CU41" s="250">
        <f>IF($CN$41=0,0,1)</f>
        <v>0</v>
      </c>
      <c r="CV41" s="250">
        <f>$CP$41*$CQ$41*$CR$41*$CS$41*$CT$41*$CU$41</f>
        <v>0</v>
      </c>
      <c r="CW41" s="251">
        <f t="shared" si="10"/>
        <v>0</v>
      </c>
      <c r="CX41" s="252">
        <f t="shared" si="11"/>
        <v>0</v>
      </c>
      <c r="CZ41" s="215" t="s">
        <v>224</v>
      </c>
      <c r="DA41" s="216" t="s">
        <v>225</v>
      </c>
      <c r="DB41" s="217"/>
      <c r="DC41" s="218"/>
      <c r="DD41" s="219"/>
      <c r="DE41" s="220"/>
      <c r="DF41" s="250">
        <f>IF(EXACT($A$41,$CZ$41),1,0)</f>
        <v>1</v>
      </c>
      <c r="DG41" s="250">
        <f>IF(EXACT($B$41,$DA$41),1,0)</f>
        <v>1</v>
      </c>
      <c r="DH41" s="250">
        <f>IF(EXACT($C$41,$DB$41),1,0)</f>
        <v>1</v>
      </c>
      <c r="DI41" s="250">
        <f>IF(EXACT($D$41,$DC$41),1,0)</f>
        <v>1</v>
      </c>
      <c r="DJ41" s="250">
        <f>IF($DC$41=0,0,1)</f>
        <v>0</v>
      </c>
      <c r="DK41" s="250">
        <f>IF($DD$41=0,0,1)</f>
        <v>0</v>
      </c>
      <c r="DL41" s="250">
        <f>$DF$41*$DG$41*$DH$41*$DI$41*$DJ$41*$DK$41</f>
        <v>0</v>
      </c>
      <c r="DM41" s="251">
        <f t="shared" si="12"/>
        <v>0</v>
      </c>
      <c r="DN41" s="252">
        <f t="shared" si="13"/>
        <v>0</v>
      </c>
      <c r="DP41" s="215" t="s">
        <v>224</v>
      </c>
      <c r="DQ41" s="216" t="s">
        <v>225</v>
      </c>
      <c r="DR41" s="217"/>
      <c r="DS41" s="218"/>
      <c r="DT41" s="219"/>
      <c r="DU41" s="220"/>
      <c r="DV41" s="250">
        <f>IF(EXACT($A$41,$DP$41),1,0)</f>
        <v>1</v>
      </c>
      <c r="DW41" s="250">
        <f>IF(EXACT($B$41,$DQ$41),1,0)</f>
        <v>1</v>
      </c>
      <c r="DX41" s="250">
        <f>IF(EXACT($C$41,$DR$41),1,0)</f>
        <v>1</v>
      </c>
      <c r="DY41" s="250">
        <f>IF(EXACT($D$41,$DS$41),1,0)</f>
        <v>1</v>
      </c>
      <c r="DZ41" s="250">
        <f>IF($DS$41=0,0,1)</f>
        <v>0</v>
      </c>
      <c r="EA41" s="250">
        <f>IF($DT$41=0,0,1)</f>
        <v>0</v>
      </c>
      <c r="EB41" s="250">
        <f>$DV$41*$DW$41*$DX$41*$DY$41*$DZ$41*$EA$41</f>
        <v>0</v>
      </c>
      <c r="EC41" s="251">
        <f t="shared" si="14"/>
        <v>0</v>
      </c>
      <c r="ED41" s="252">
        <f t="shared" si="15"/>
        <v>0</v>
      </c>
      <c r="EF41" s="215" t="s">
        <v>224</v>
      </c>
      <c r="EG41" s="216" t="s">
        <v>225</v>
      </c>
      <c r="EH41" s="217"/>
      <c r="EI41" s="218"/>
      <c r="EJ41" s="219"/>
      <c r="EK41" s="220"/>
      <c r="EL41" s="250">
        <f>IF(EXACT($A$41,$EF$41),1,0)</f>
        <v>1</v>
      </c>
      <c r="EM41" s="250">
        <f>IF(EXACT($B$41,$EG$41),1,0)</f>
        <v>1</v>
      </c>
      <c r="EN41" s="250">
        <f>IF(EXACT($C$41,$EH$41),1,0)</f>
        <v>1</v>
      </c>
      <c r="EO41" s="250">
        <f>IF(EXACT($D$41,$EI$41),1,0)</f>
        <v>1</v>
      </c>
      <c r="EP41" s="250">
        <f>IF($EI$41=0,0,1)</f>
        <v>0</v>
      </c>
      <c r="EQ41" s="250">
        <f>IF($EJ$41=0,0,1)</f>
        <v>0</v>
      </c>
      <c r="ER41" s="250">
        <f>$EL$41*$EM$41*$EN$41*$EO$41*$EP$41*$EQ$41</f>
        <v>0</v>
      </c>
      <c r="ES41" s="251">
        <f t="shared" si="16"/>
        <v>0</v>
      </c>
      <c r="ET41" s="252">
        <f t="shared" si="17"/>
        <v>0</v>
      </c>
      <c r="EV41" s="215" t="s">
        <v>224</v>
      </c>
      <c r="EW41" s="216" t="s">
        <v>225</v>
      </c>
      <c r="EX41" s="217"/>
      <c r="EY41" s="218"/>
      <c r="EZ41" s="219"/>
      <c r="FA41" s="220"/>
      <c r="FB41" s="250">
        <f>IF(EXACT($A$41,$EV$41),1,0)</f>
        <v>1</v>
      </c>
      <c r="FC41" s="250">
        <f>IF(EXACT($B$41,$EW$41),1,0)</f>
        <v>1</v>
      </c>
      <c r="FD41" s="250">
        <f>IF(EXACT($C$41,$EX$41),1,0)</f>
        <v>1</v>
      </c>
      <c r="FE41" s="250">
        <f>IF(EXACT($D$41,$EY$41),1,0)</f>
        <v>1</v>
      </c>
      <c r="FF41" s="250">
        <f>IF($EY$41=0,0,1)</f>
        <v>0</v>
      </c>
      <c r="FG41" s="250">
        <f>IF($EZ$41=0,0,1)</f>
        <v>0</v>
      </c>
      <c r="FH41" s="250">
        <f>$FB$41*$FC$41*$FD$41*$FE$41*$FF$41*$FG$41</f>
        <v>0</v>
      </c>
      <c r="FI41" s="251">
        <f t="shared" si="18"/>
        <v>0</v>
      </c>
      <c r="FJ41" s="252">
        <f t="shared" si="19"/>
        <v>0</v>
      </c>
      <c r="FL41" s="215" t="s">
        <v>224</v>
      </c>
      <c r="FM41" s="216" t="s">
        <v>225</v>
      </c>
      <c r="FN41" s="217"/>
      <c r="FO41" s="218"/>
      <c r="FP41" s="219"/>
      <c r="FQ41" s="277"/>
      <c r="FR41" s="250">
        <f>IF(EXACT($A$41,$FL$41),1,0)</f>
        <v>1</v>
      </c>
      <c r="FS41" s="250">
        <f>IF(EXACT($B$41,$FM$41),1,0)</f>
        <v>1</v>
      </c>
      <c r="FT41" s="250">
        <f>IF(EXACT($C$41,$FN$41),1,0)</f>
        <v>1</v>
      </c>
      <c r="FU41" s="250">
        <f>IF(EXACT($D$41,$FO$41),1,0)</f>
        <v>1</v>
      </c>
      <c r="FV41" s="250">
        <f>IF($FO$41=0,0,1)</f>
        <v>0</v>
      </c>
      <c r="FW41" s="250">
        <f>IF($FP$41=0,0,1)</f>
        <v>0</v>
      </c>
      <c r="FX41" s="250">
        <f>$FR$41*$FS$41*$FT$41*$FU$41*$FV$41*$FW$41</f>
        <v>0</v>
      </c>
      <c r="FY41" s="251">
        <f t="shared" si="20"/>
        <v>0</v>
      </c>
      <c r="FZ41" s="252">
        <f t="shared" si="21"/>
        <v>0</v>
      </c>
      <c r="GB41" s="215" t="s">
        <v>224</v>
      </c>
      <c r="GC41" s="216" t="s">
        <v>225</v>
      </c>
      <c r="GD41" s="217"/>
      <c r="GE41" s="218"/>
      <c r="GF41" s="219"/>
      <c r="GG41" s="220"/>
      <c r="GH41" s="250">
        <f>IF(EXACT($A$41,$GB$41),1,0)</f>
        <v>1</v>
      </c>
      <c r="GI41" s="250">
        <f>IF(EXACT($B$41,$GC$41),1,0)</f>
        <v>1</v>
      </c>
      <c r="GJ41" s="250">
        <f>IF(EXACT($C$41,$GD$41),1,0)</f>
        <v>1</v>
      </c>
      <c r="GK41" s="250">
        <f>IF(EXACT($D$41,$GE$41),1,0)</f>
        <v>1</v>
      </c>
      <c r="GL41" s="250">
        <f>IF($GE$41=0,0,1)</f>
        <v>0</v>
      </c>
      <c r="GM41" s="250">
        <f>IF($GF$41=0,0,1)</f>
        <v>0</v>
      </c>
      <c r="GN41" s="250">
        <f>$GH$41*$GI$41*$GJ$41*$GK$41*$GL$41*$GM$41</f>
        <v>0</v>
      </c>
      <c r="GO41" s="251">
        <f t="shared" si="22"/>
        <v>0</v>
      </c>
      <c r="GP41" s="252">
        <f t="shared" si="23"/>
        <v>0</v>
      </c>
      <c r="GR41" s="215" t="s">
        <v>224</v>
      </c>
      <c r="GS41" s="216" t="s">
        <v>225</v>
      </c>
      <c r="GT41" s="217"/>
      <c r="GU41" s="218"/>
      <c r="GV41" s="219"/>
      <c r="GW41" s="220"/>
      <c r="GX41" s="250">
        <f>IF(EXACT($A$41,$GR$41),1,0)</f>
        <v>1</v>
      </c>
      <c r="GY41" s="250">
        <f>IF(EXACT($B$41,$GS$41),1,0)</f>
        <v>1</v>
      </c>
      <c r="GZ41" s="250">
        <f>IF(EXACT($C$41,$GT$41),1,0)</f>
        <v>1</v>
      </c>
      <c r="HA41" s="250">
        <f>IF(EXACT($D$41,$GU$41),1,0)</f>
        <v>1</v>
      </c>
      <c r="HB41" s="250">
        <f>IF($GU$41=0,0,1)</f>
        <v>0</v>
      </c>
      <c r="HC41" s="250">
        <f>IF($GV$41=0,0,1)</f>
        <v>0</v>
      </c>
      <c r="HD41" s="250">
        <f>$GX$41*$GY$41*$GZ$41*$HA$41*$HB$41*$HC$41</f>
        <v>0</v>
      </c>
      <c r="HE41" s="251">
        <f t="shared" si="24"/>
        <v>0</v>
      </c>
      <c r="HF41" s="252">
        <f t="shared" si="25"/>
        <v>0</v>
      </c>
      <c r="HH41" s="226" t="s">
        <v>224</v>
      </c>
      <c r="HI41" s="227" t="s">
        <v>225</v>
      </c>
      <c r="HJ41" s="228"/>
      <c r="HK41" s="229"/>
      <c r="HL41" s="230"/>
      <c r="HM41" s="231"/>
      <c r="HN41" s="250">
        <f>IF(EXACT($A$41,$HH$41),1,0)</f>
        <v>1</v>
      </c>
      <c r="HO41" s="250">
        <f>IF(EXACT($B$41,$HI$41),1,0)</f>
        <v>1</v>
      </c>
      <c r="HP41" s="250">
        <f>IF(EXACT($C$41,$HJ$41),1,0)</f>
        <v>1</v>
      </c>
      <c r="HQ41" s="250">
        <f>IF(EXACT($D$41,$HK$41),1,0)</f>
        <v>1</v>
      </c>
      <c r="HR41" s="250">
        <f>IF($HK$41=0,0,1)</f>
        <v>0</v>
      </c>
      <c r="HS41" s="250">
        <f>IF($HL$41=0,0,1)</f>
        <v>0</v>
      </c>
      <c r="HT41" s="250">
        <f>$HN$41*$HO$41*$HP$41*$HQ$41*$HR$41*$HS$41</f>
        <v>0</v>
      </c>
      <c r="HU41" s="251">
        <f t="shared" si="26"/>
        <v>0</v>
      </c>
      <c r="HV41" s="252">
        <f t="shared" si="27"/>
        <v>0</v>
      </c>
      <c r="HX41" s="215" t="s">
        <v>224</v>
      </c>
      <c r="HY41" s="216" t="s">
        <v>225</v>
      </c>
      <c r="HZ41" s="217"/>
      <c r="IA41" s="218"/>
      <c r="IB41" s="219"/>
      <c r="IC41" s="220"/>
      <c r="ID41" s="250">
        <f>IF(EXACT($A$41,$HX$41),1,0)</f>
        <v>1</v>
      </c>
      <c r="IE41" s="250">
        <f>IF(EXACT($B$41,$HY$41),1,0)</f>
        <v>1</v>
      </c>
      <c r="IF41" s="250">
        <f>IF(EXACT($C$41,$HZ$41),1,0)</f>
        <v>1</v>
      </c>
      <c r="IG41" s="250">
        <f>IF(EXACT($D$41,$IA$41),1,0)</f>
        <v>1</v>
      </c>
      <c r="IH41" s="250">
        <f>IF($IA$41=0,0,1)</f>
        <v>0</v>
      </c>
      <c r="II41" s="250">
        <f>IF($IB$41=0,0,1)</f>
        <v>0</v>
      </c>
      <c r="IJ41" s="250">
        <f>$ID$41*$IE$41*$IF$41*$IG$41*$IH$41*$II$41</f>
        <v>0</v>
      </c>
      <c r="IK41" s="251">
        <f t="shared" si="28"/>
        <v>0</v>
      </c>
      <c r="IL41" s="252">
        <f t="shared" si="29"/>
        <v>0</v>
      </c>
    </row>
    <row r="42" spans="1:246" s="238" customFormat="1" ht="18" hidden="1" thickTop="1" thickBot="1">
      <c r="A42" s="232" t="s">
        <v>226</v>
      </c>
      <c r="B42" s="233" t="s">
        <v>227</v>
      </c>
      <c r="C42" s="234"/>
      <c r="D42" s="235"/>
      <c r="E42" s="236"/>
      <c r="F42" s="237"/>
      <c r="H42" s="232" t="s">
        <v>226</v>
      </c>
      <c r="I42" s="239" t="s">
        <v>227</v>
      </c>
      <c r="J42" s="234"/>
      <c r="K42" s="235"/>
      <c r="L42" s="236"/>
      <c r="M42" s="237"/>
      <c r="N42" s="274"/>
      <c r="O42" s="274"/>
      <c r="P42" s="274"/>
      <c r="Q42" s="274"/>
      <c r="R42" s="274"/>
      <c r="S42" s="274"/>
      <c r="T42" s="274"/>
      <c r="U42" s="251">
        <f t="shared" si="0"/>
        <v>0</v>
      </c>
      <c r="V42" s="252">
        <f t="shared" si="1"/>
        <v>0</v>
      </c>
      <c r="X42" s="232" t="s">
        <v>226</v>
      </c>
      <c r="Y42" s="233" t="s">
        <v>227</v>
      </c>
      <c r="Z42" s="234"/>
      <c r="AA42" s="235"/>
      <c r="AB42" s="236"/>
      <c r="AC42" s="237"/>
      <c r="AD42" s="274"/>
      <c r="AE42" s="274"/>
      <c r="AF42" s="274"/>
      <c r="AG42" s="274"/>
      <c r="AH42" s="274"/>
      <c r="AI42" s="274"/>
      <c r="AJ42" s="274"/>
      <c r="AK42" s="251">
        <f t="shared" si="2"/>
        <v>0</v>
      </c>
      <c r="AL42" s="252">
        <f t="shared" si="3"/>
        <v>0</v>
      </c>
      <c r="AN42" s="232" t="s">
        <v>226</v>
      </c>
      <c r="AO42" s="233" t="s">
        <v>227</v>
      </c>
      <c r="AP42" s="234"/>
      <c r="AQ42" s="235"/>
      <c r="AR42" s="236"/>
      <c r="AS42" s="237"/>
      <c r="AT42" s="250">
        <f>IF(EXACT($A$42,$AN$42),1,0)</f>
        <v>1</v>
      </c>
      <c r="AU42" s="250">
        <f>IF(EXACT($B$42,$AO$42),1,0)</f>
        <v>1</v>
      </c>
      <c r="AV42" s="250">
        <f>IF(EXACT($C$42,$AP$42),1,0)</f>
        <v>1</v>
      </c>
      <c r="AW42" s="250">
        <f>IF(EXACT($D$42,$AQ$42),1,0)</f>
        <v>1</v>
      </c>
      <c r="AX42" s="250">
        <f>IF($AQ$42=0,0,1)</f>
        <v>0</v>
      </c>
      <c r="AY42" s="250">
        <f>IF($AR$42=0,0,1)</f>
        <v>0</v>
      </c>
      <c r="AZ42" s="250">
        <f>$AT$42*$AU$42*$AV$42*$AW$42*$AX$42*$AY$42</f>
        <v>0</v>
      </c>
      <c r="BA42" s="251">
        <f t="shared" si="4"/>
        <v>0</v>
      </c>
      <c r="BB42" s="252">
        <f t="shared" si="5"/>
        <v>0</v>
      </c>
      <c r="BD42" s="232" t="s">
        <v>226</v>
      </c>
      <c r="BE42" s="233" t="s">
        <v>227</v>
      </c>
      <c r="BF42" s="234"/>
      <c r="BG42" s="235"/>
      <c r="BH42" s="236"/>
      <c r="BI42" s="237"/>
      <c r="BJ42" s="250">
        <f>IF(EXACT($A$42,$BD$42),1,0)</f>
        <v>1</v>
      </c>
      <c r="BK42" s="250">
        <f>IF(EXACT($B$42,$BE$42),1,0)</f>
        <v>1</v>
      </c>
      <c r="BL42" s="250">
        <f>IF(EXACT($C$42,$BF$42),1,0)</f>
        <v>1</v>
      </c>
      <c r="BM42" s="250">
        <f>IF(EXACT($D$42,$BG$42),1,0)</f>
        <v>1</v>
      </c>
      <c r="BN42" s="250">
        <f>IF($BG$42=0,0,1)</f>
        <v>0</v>
      </c>
      <c r="BO42" s="250">
        <f>IF($BH$42=0,0,1)</f>
        <v>0</v>
      </c>
      <c r="BP42" s="250">
        <f>$BJ$42*$BK$42*$BL$42*$BM$42*$BN$42*$BO$42</f>
        <v>0</v>
      </c>
      <c r="BQ42" s="251">
        <f t="shared" si="6"/>
        <v>0</v>
      </c>
      <c r="BR42" s="252">
        <f t="shared" si="7"/>
        <v>0</v>
      </c>
      <c r="BT42" s="232" t="s">
        <v>226</v>
      </c>
      <c r="BU42" s="233" t="s">
        <v>227</v>
      </c>
      <c r="BV42" s="234"/>
      <c r="BW42" s="235"/>
      <c r="BX42" s="236"/>
      <c r="BY42" s="237"/>
      <c r="BZ42" s="250">
        <f>IF(EXACT($A$42,$BT$42),1,0)</f>
        <v>1</v>
      </c>
      <c r="CA42" s="250">
        <f>IF(EXACT($B$42,$BU$42),1,0)</f>
        <v>1</v>
      </c>
      <c r="CB42" s="250">
        <f>IF(EXACT($C$42,$BV$42),1,0)</f>
        <v>1</v>
      </c>
      <c r="CC42" s="250">
        <f>IF(EXACT($D$42,$BW$42),1,0)</f>
        <v>1</v>
      </c>
      <c r="CD42" s="250">
        <f>IF($BW$42=0,0,1)</f>
        <v>0</v>
      </c>
      <c r="CE42" s="250">
        <f>IF($BX$42=0,0,1)</f>
        <v>0</v>
      </c>
      <c r="CF42" s="250">
        <f>$BZ$42*$CA$42*$CB$42*$CC$42*$CD$42*$CE$42</f>
        <v>0</v>
      </c>
      <c r="CG42" s="251">
        <f t="shared" si="8"/>
        <v>0</v>
      </c>
      <c r="CH42" s="252">
        <f t="shared" si="9"/>
        <v>0</v>
      </c>
      <c r="CJ42" s="232" t="s">
        <v>226</v>
      </c>
      <c r="CK42" s="240" t="s">
        <v>227</v>
      </c>
      <c r="CL42" s="234"/>
      <c r="CM42" s="235"/>
      <c r="CN42" s="241"/>
      <c r="CO42" s="242"/>
      <c r="CP42" s="250">
        <f>IF(EXACT($A$42,$CJ$42),1,0)</f>
        <v>1</v>
      </c>
      <c r="CQ42" s="250">
        <f>IF(EXACT($B$42,$CK$42),1,0)</f>
        <v>1</v>
      </c>
      <c r="CR42" s="250">
        <f>IF(EXACT($C$42,$CL$42),1,0)</f>
        <v>1</v>
      </c>
      <c r="CS42" s="250">
        <f>IF(EXACT($D$42,$CM$42),1,0)</f>
        <v>1</v>
      </c>
      <c r="CT42" s="250">
        <f>IF($CM$42=0,0,1)</f>
        <v>0</v>
      </c>
      <c r="CU42" s="250">
        <f>IF($CN$42=0,0,1)</f>
        <v>0</v>
      </c>
      <c r="CV42" s="250">
        <f>$CP$42*$CQ$42*$CR$42*$CS$42*$CT$42*$CU$42</f>
        <v>0</v>
      </c>
      <c r="CW42" s="251">
        <f t="shared" si="10"/>
        <v>0</v>
      </c>
      <c r="CX42" s="252">
        <f t="shared" si="11"/>
        <v>0</v>
      </c>
      <c r="CZ42" s="232" t="s">
        <v>226</v>
      </c>
      <c r="DA42" s="233" t="s">
        <v>227</v>
      </c>
      <c r="DB42" s="234"/>
      <c r="DC42" s="235"/>
      <c r="DD42" s="236"/>
      <c r="DE42" s="237"/>
      <c r="DF42" s="250">
        <f>IF(EXACT($A$42,$CZ$42),1,0)</f>
        <v>1</v>
      </c>
      <c r="DG42" s="250">
        <f>IF(EXACT($B$42,$DA$42),1,0)</f>
        <v>1</v>
      </c>
      <c r="DH42" s="250">
        <f>IF(EXACT($C$42,$DB$42),1,0)</f>
        <v>1</v>
      </c>
      <c r="DI42" s="250">
        <f>IF(EXACT($D$42,$DC$42),1,0)</f>
        <v>1</v>
      </c>
      <c r="DJ42" s="250">
        <f>IF($DC$42=0,0,1)</f>
        <v>0</v>
      </c>
      <c r="DK42" s="250">
        <f>IF($DD$42=0,0,1)</f>
        <v>0</v>
      </c>
      <c r="DL42" s="250">
        <f>$DF$42*$DG$42*$DH$42*$DI$42*$DJ$42*$DK$42</f>
        <v>0</v>
      </c>
      <c r="DM42" s="251">
        <f t="shared" si="12"/>
        <v>0</v>
      </c>
      <c r="DN42" s="252">
        <f t="shared" si="13"/>
        <v>0</v>
      </c>
      <c r="DP42" s="232" t="s">
        <v>226</v>
      </c>
      <c r="DQ42" s="233" t="s">
        <v>227</v>
      </c>
      <c r="DR42" s="234"/>
      <c r="DS42" s="235"/>
      <c r="DT42" s="236"/>
      <c r="DU42" s="237"/>
      <c r="DV42" s="250">
        <f>IF(EXACT($A$42,$DP$42),1,0)</f>
        <v>1</v>
      </c>
      <c r="DW42" s="250">
        <f>IF(EXACT($B$42,$DQ$42),1,0)</f>
        <v>1</v>
      </c>
      <c r="DX42" s="250">
        <f>IF(EXACT($C$42,$DR$42),1,0)</f>
        <v>1</v>
      </c>
      <c r="DY42" s="250">
        <f>IF(EXACT($D$42,$DS$42),1,0)</f>
        <v>1</v>
      </c>
      <c r="DZ42" s="250">
        <f>IF($DS$42=0,0,1)</f>
        <v>0</v>
      </c>
      <c r="EA42" s="250">
        <f>IF($DT$42=0,0,1)</f>
        <v>0</v>
      </c>
      <c r="EB42" s="250">
        <f>$DV$42*$DW$42*$DX$42*$DY$42*$DZ$42*$EA$42</f>
        <v>0</v>
      </c>
      <c r="EC42" s="251">
        <f t="shared" si="14"/>
        <v>0</v>
      </c>
      <c r="ED42" s="252">
        <f t="shared" si="15"/>
        <v>0</v>
      </c>
      <c r="EF42" s="232" t="s">
        <v>226</v>
      </c>
      <c r="EG42" s="233" t="s">
        <v>227</v>
      </c>
      <c r="EH42" s="234"/>
      <c r="EI42" s="235"/>
      <c r="EJ42" s="236"/>
      <c r="EK42" s="237"/>
      <c r="EL42" s="250">
        <f>IF(EXACT($A$42,$EF$42),1,0)</f>
        <v>1</v>
      </c>
      <c r="EM42" s="250">
        <f>IF(EXACT($B$42,$EG$42),1,0)</f>
        <v>1</v>
      </c>
      <c r="EN42" s="250">
        <f>IF(EXACT($C$42,$EH$42),1,0)</f>
        <v>1</v>
      </c>
      <c r="EO42" s="250">
        <f>IF(EXACT($D$42,$EI$42),1,0)</f>
        <v>1</v>
      </c>
      <c r="EP42" s="250">
        <f>IF($EI$42=0,0,1)</f>
        <v>0</v>
      </c>
      <c r="EQ42" s="250">
        <f>IF($EJ$42=0,0,1)</f>
        <v>0</v>
      </c>
      <c r="ER42" s="250">
        <f>$EL$42*$EM$42*$EN$42*$EO$42*$EP$42*$EQ$42</f>
        <v>0</v>
      </c>
      <c r="ES42" s="251">
        <f t="shared" si="16"/>
        <v>0</v>
      </c>
      <c r="ET42" s="252">
        <f t="shared" si="17"/>
        <v>0</v>
      </c>
      <c r="EV42" s="232" t="s">
        <v>226</v>
      </c>
      <c r="EW42" s="233" t="s">
        <v>227</v>
      </c>
      <c r="EX42" s="234"/>
      <c r="EY42" s="235"/>
      <c r="EZ42" s="236"/>
      <c r="FA42" s="237"/>
      <c r="FB42" s="250">
        <f>IF(EXACT($A$42,$EV$42),1,0)</f>
        <v>1</v>
      </c>
      <c r="FC42" s="250">
        <f>IF(EXACT($B$42,$EW$42),1,0)</f>
        <v>1</v>
      </c>
      <c r="FD42" s="250">
        <f>IF(EXACT($C$42,$EX$42),1,0)</f>
        <v>1</v>
      </c>
      <c r="FE42" s="250">
        <f>IF(EXACT($D$42,$EY$42),1,0)</f>
        <v>1</v>
      </c>
      <c r="FF42" s="250">
        <f>IF($EY$42=0,0,1)</f>
        <v>0</v>
      </c>
      <c r="FG42" s="250">
        <f>IF($EZ$42=0,0,1)</f>
        <v>0</v>
      </c>
      <c r="FH42" s="250">
        <f>$FB$42*$FC$42*$FD$42*$FE$42*$FF$42*$FG$42</f>
        <v>0</v>
      </c>
      <c r="FI42" s="251">
        <f t="shared" si="18"/>
        <v>0</v>
      </c>
      <c r="FJ42" s="252">
        <f t="shared" si="19"/>
        <v>0</v>
      </c>
      <c r="FL42" s="232" t="s">
        <v>226</v>
      </c>
      <c r="FM42" s="233" t="s">
        <v>227</v>
      </c>
      <c r="FN42" s="234"/>
      <c r="FO42" s="235"/>
      <c r="FP42" s="236"/>
      <c r="FQ42" s="275"/>
      <c r="FR42" s="250">
        <f>IF(EXACT($A$42,$FL$42),1,0)</f>
        <v>1</v>
      </c>
      <c r="FS42" s="250">
        <f>IF(EXACT($B$42,$FM$42),1,0)</f>
        <v>1</v>
      </c>
      <c r="FT42" s="250">
        <f>IF(EXACT($C$42,$FN$42),1,0)</f>
        <v>1</v>
      </c>
      <c r="FU42" s="250">
        <f>IF(EXACT($D$42,$FO$42),1,0)</f>
        <v>1</v>
      </c>
      <c r="FV42" s="250">
        <f>IF($FO$42=0,0,1)</f>
        <v>0</v>
      </c>
      <c r="FW42" s="250">
        <f>IF($FP$42=0,0,1)</f>
        <v>0</v>
      </c>
      <c r="FX42" s="250">
        <f>$FR$42*$FS$42*$FT$42*$FU$42*$FV$42*$FW$42</f>
        <v>0</v>
      </c>
      <c r="FY42" s="251">
        <f t="shared" si="20"/>
        <v>0</v>
      </c>
      <c r="FZ42" s="252">
        <f t="shared" si="21"/>
        <v>0</v>
      </c>
      <c r="GB42" s="232" t="s">
        <v>226</v>
      </c>
      <c r="GC42" s="233" t="s">
        <v>227</v>
      </c>
      <c r="GD42" s="234"/>
      <c r="GE42" s="235"/>
      <c r="GF42" s="236"/>
      <c r="GG42" s="237"/>
      <c r="GH42" s="250">
        <f>IF(EXACT($A$42,$GB$42),1,0)</f>
        <v>1</v>
      </c>
      <c r="GI42" s="250">
        <f>IF(EXACT($B$42,$GC$42),1,0)</f>
        <v>1</v>
      </c>
      <c r="GJ42" s="250">
        <f>IF(EXACT($C$42,$GD$42),1,0)</f>
        <v>1</v>
      </c>
      <c r="GK42" s="250">
        <f>IF(EXACT($D$42,$GE$42),1,0)</f>
        <v>1</v>
      </c>
      <c r="GL42" s="250">
        <f>IF($GE$42=0,0,1)</f>
        <v>0</v>
      </c>
      <c r="GM42" s="250">
        <f>IF($GF$42=0,0,1)</f>
        <v>0</v>
      </c>
      <c r="GN42" s="250">
        <f>$GH$42*$GI$42*$GJ$42*$GK$42*$GL$42*$GM$42</f>
        <v>0</v>
      </c>
      <c r="GO42" s="251">
        <f t="shared" si="22"/>
        <v>0</v>
      </c>
      <c r="GP42" s="252">
        <f t="shared" si="23"/>
        <v>0</v>
      </c>
      <c r="GR42" s="232" t="s">
        <v>226</v>
      </c>
      <c r="GS42" s="233" t="s">
        <v>227</v>
      </c>
      <c r="GT42" s="234"/>
      <c r="GU42" s="235"/>
      <c r="GV42" s="236"/>
      <c r="GW42" s="237"/>
      <c r="GX42" s="250">
        <f>IF(EXACT($A$42,$GR$42),1,0)</f>
        <v>1</v>
      </c>
      <c r="GY42" s="250">
        <f>IF(EXACT($B$42,$GS$42),1,0)</f>
        <v>1</v>
      </c>
      <c r="GZ42" s="250">
        <f>IF(EXACT($C$42,$GT$42),1,0)</f>
        <v>1</v>
      </c>
      <c r="HA42" s="250">
        <f>IF(EXACT($D$42,$GU$42),1,0)</f>
        <v>1</v>
      </c>
      <c r="HB42" s="250">
        <f>IF($GU$42=0,0,1)</f>
        <v>0</v>
      </c>
      <c r="HC42" s="250">
        <f>IF($GV$42=0,0,1)</f>
        <v>0</v>
      </c>
      <c r="HD42" s="250">
        <f>$GX$42*$GY$42*$GZ$42*$HA$42*$HB$42*$HC$42</f>
        <v>0</v>
      </c>
      <c r="HE42" s="251">
        <f t="shared" si="24"/>
        <v>0</v>
      </c>
      <c r="HF42" s="252">
        <f t="shared" si="25"/>
        <v>0</v>
      </c>
      <c r="HH42" s="226" t="s">
        <v>226</v>
      </c>
      <c r="HI42" s="227" t="s">
        <v>227</v>
      </c>
      <c r="HJ42" s="228"/>
      <c r="HK42" s="229"/>
      <c r="HL42" s="230"/>
      <c r="HM42" s="231"/>
      <c r="HN42" s="250">
        <f>IF(EXACT($A$42,$HH$42),1,0)</f>
        <v>1</v>
      </c>
      <c r="HO42" s="250">
        <f>IF(EXACT($B$42,$HI$42),1,0)</f>
        <v>1</v>
      </c>
      <c r="HP42" s="250">
        <f>IF(EXACT($C$42,$HJ$42),1,0)</f>
        <v>1</v>
      </c>
      <c r="HQ42" s="250">
        <f>IF(EXACT($D$42,$HK$42),1,0)</f>
        <v>1</v>
      </c>
      <c r="HR42" s="250">
        <f>IF($HK$42=0,0,1)</f>
        <v>0</v>
      </c>
      <c r="HS42" s="250">
        <f>IF($HL$42=0,0,1)</f>
        <v>0</v>
      </c>
      <c r="HT42" s="250">
        <f>$HN$42*$HO$42*$HP$42*$HQ$42*$HR$42*$HS$42</f>
        <v>0</v>
      </c>
      <c r="HU42" s="251">
        <f t="shared" si="26"/>
        <v>0</v>
      </c>
      <c r="HV42" s="252">
        <f t="shared" si="27"/>
        <v>0</v>
      </c>
      <c r="HX42" s="232" t="s">
        <v>226</v>
      </c>
      <c r="HY42" s="233" t="s">
        <v>227</v>
      </c>
      <c r="HZ42" s="234"/>
      <c r="IA42" s="235"/>
      <c r="IB42" s="236"/>
      <c r="IC42" s="237"/>
      <c r="ID42" s="250">
        <f>IF(EXACT($A$42,$HX$42),1,0)</f>
        <v>1</v>
      </c>
      <c r="IE42" s="250">
        <f>IF(EXACT($B$42,$HY$42),1,0)</f>
        <v>1</v>
      </c>
      <c r="IF42" s="250">
        <f>IF(EXACT($C$42,$HZ$42),1,0)</f>
        <v>1</v>
      </c>
      <c r="IG42" s="250">
        <f>IF(EXACT($D$42,$IA$42),1,0)</f>
        <v>1</v>
      </c>
      <c r="IH42" s="250">
        <f>IF($IA$42=0,0,1)</f>
        <v>0</v>
      </c>
      <c r="II42" s="250">
        <f>IF($IB$42=0,0,1)</f>
        <v>0</v>
      </c>
      <c r="IJ42" s="250">
        <f>$ID$42*$IE$42*$IF$42*$IG$42*$IH$42*$II$42</f>
        <v>0</v>
      </c>
      <c r="IK42" s="251">
        <f t="shared" si="28"/>
        <v>0</v>
      </c>
      <c r="IL42" s="252">
        <f t="shared" si="29"/>
        <v>0</v>
      </c>
    </row>
    <row r="43" spans="1:246" s="238" customFormat="1" ht="45">
      <c r="A43" s="243" t="s">
        <v>126</v>
      </c>
      <c r="B43" s="244" t="s">
        <v>228</v>
      </c>
      <c r="C43" s="245" t="s">
        <v>229</v>
      </c>
      <c r="D43" s="276">
        <v>3300</v>
      </c>
      <c r="E43" s="247">
        <v>0</v>
      </c>
      <c r="F43" s="248">
        <f>ROUND(D43*E43,0)</f>
        <v>0</v>
      </c>
      <c r="H43" s="243" t="s">
        <v>126</v>
      </c>
      <c r="I43" s="249" t="s">
        <v>228</v>
      </c>
      <c r="J43" s="245" t="s">
        <v>229</v>
      </c>
      <c r="K43" s="276">
        <v>3300</v>
      </c>
      <c r="L43" s="247">
        <v>3000</v>
      </c>
      <c r="M43" s="248">
        <f>ROUND(K43*L43,0)</f>
        <v>9900000</v>
      </c>
      <c r="N43" s="250">
        <f>IF(EXACT($A$43,$H$43),1,0)</f>
        <v>1</v>
      </c>
      <c r="O43" s="250">
        <f>IF(EXACT($B$43,$I$43),1,0)</f>
        <v>1</v>
      </c>
      <c r="P43" s="250">
        <f>IF(EXACT($C$43,$J$43),1,0)</f>
        <v>1</v>
      </c>
      <c r="Q43" s="250">
        <f>IF(EXACT($D$43,$K$43),1,0)</f>
        <v>1</v>
      </c>
      <c r="R43" s="250">
        <f>IF($K$43=0,0,1)</f>
        <v>1</v>
      </c>
      <c r="S43" s="250">
        <f>IF($L$43=0,0,1)</f>
        <v>1</v>
      </c>
      <c r="T43" s="261">
        <f>$N$43*$O$43*$P$43*$Q$43*$R$43*$S$43</f>
        <v>1</v>
      </c>
      <c r="U43" s="251">
        <f t="shared" si="0"/>
        <v>9900000</v>
      </c>
      <c r="V43" s="252">
        <f t="shared" si="1"/>
        <v>0</v>
      </c>
      <c r="X43" s="243" t="s">
        <v>126</v>
      </c>
      <c r="Y43" s="244" t="s">
        <v>228</v>
      </c>
      <c r="Z43" s="245" t="s">
        <v>229</v>
      </c>
      <c r="AA43" s="276">
        <v>3300</v>
      </c>
      <c r="AB43" s="247">
        <v>3155</v>
      </c>
      <c r="AC43" s="248">
        <f>ROUND(AA43*AB43,0)</f>
        <v>10411500</v>
      </c>
      <c r="AD43" s="250">
        <f>IF(EXACT($A$43,$X$43),1,0)</f>
        <v>1</v>
      </c>
      <c r="AE43" s="250">
        <f>IF(EXACT($B$43,$Y$43),1,0)</f>
        <v>1</v>
      </c>
      <c r="AF43" s="250">
        <f>IF(EXACT($C$43,$Z$43),1,0)</f>
        <v>1</v>
      </c>
      <c r="AG43" s="250">
        <f>IF(EXACT($D$43,$AA$43),1,0)</f>
        <v>1</v>
      </c>
      <c r="AH43" s="250">
        <f>IF($AA$43=0,0,1)</f>
        <v>1</v>
      </c>
      <c r="AI43" s="250">
        <f>IF($AB$43=0,0,1)</f>
        <v>1</v>
      </c>
      <c r="AJ43" s="250">
        <f>$AD$43*$AE$43*$AF$43*$AG$43*$AH$43*$AI$43</f>
        <v>1</v>
      </c>
      <c r="AK43" s="251">
        <f t="shared" si="2"/>
        <v>10411500</v>
      </c>
      <c r="AL43" s="252">
        <f t="shared" si="3"/>
        <v>0</v>
      </c>
      <c r="AN43" s="243" t="s">
        <v>126</v>
      </c>
      <c r="AO43" s="244" t="s">
        <v>228</v>
      </c>
      <c r="AP43" s="245" t="s">
        <v>229</v>
      </c>
      <c r="AQ43" s="276">
        <v>3300</v>
      </c>
      <c r="AR43" s="247">
        <v>2990</v>
      </c>
      <c r="AS43" s="248">
        <f>ROUND(AQ43*AR43,0)</f>
        <v>9867000</v>
      </c>
      <c r="AT43" s="250">
        <f>IF(EXACT($A$43,$AN$43),1,0)</f>
        <v>1</v>
      </c>
      <c r="AU43" s="250">
        <f>IF(EXACT($B$43,$AO$43),1,0)</f>
        <v>1</v>
      </c>
      <c r="AV43" s="250">
        <f>IF(EXACT($C$43,$AP$43),1,0)</f>
        <v>1</v>
      </c>
      <c r="AW43" s="250">
        <f>IF(EXACT($D$43,$AQ$43),1,0)</f>
        <v>1</v>
      </c>
      <c r="AX43" s="250">
        <f>IF($AQ$43=0,0,1)</f>
        <v>1</v>
      </c>
      <c r="AY43" s="250">
        <f>IF($AR$43=0,0,1)</f>
        <v>1</v>
      </c>
      <c r="AZ43" s="250">
        <f>$AT$43*$AU$43*$AV$43*$AW$43*$AX$43*$AY$43</f>
        <v>1</v>
      </c>
      <c r="BA43" s="251">
        <f t="shared" si="4"/>
        <v>9867000</v>
      </c>
      <c r="BB43" s="252">
        <f t="shared" si="5"/>
        <v>0</v>
      </c>
      <c r="BD43" s="243" t="s">
        <v>126</v>
      </c>
      <c r="BE43" s="244" t="s">
        <v>228</v>
      </c>
      <c r="BF43" s="245" t="s">
        <v>229</v>
      </c>
      <c r="BG43" s="276">
        <v>3300</v>
      </c>
      <c r="BH43" s="247">
        <v>4500</v>
      </c>
      <c r="BI43" s="248">
        <f>ROUND(BG43*BH43,0)</f>
        <v>14850000</v>
      </c>
      <c r="BJ43" s="250">
        <f>IF(EXACT($A$43,$BD$43),1,0)</f>
        <v>1</v>
      </c>
      <c r="BK43" s="250">
        <f>IF(EXACT($B$43,$BE$43),1,0)</f>
        <v>1</v>
      </c>
      <c r="BL43" s="250">
        <f>IF(EXACT($C$43,$BF$43),1,0)</f>
        <v>1</v>
      </c>
      <c r="BM43" s="250">
        <f>IF(EXACT($D$43,$BG$43),1,0)</f>
        <v>1</v>
      </c>
      <c r="BN43" s="250">
        <f>IF($BG$43=0,0,1)</f>
        <v>1</v>
      </c>
      <c r="BO43" s="250">
        <f>IF($BH$43=0,0,1)</f>
        <v>1</v>
      </c>
      <c r="BP43" s="250">
        <f>$BJ$43*$BK$43*$BL$43*$BM$43*$BN$43*$BO$43</f>
        <v>1</v>
      </c>
      <c r="BQ43" s="251">
        <f t="shared" si="6"/>
        <v>14850000</v>
      </c>
      <c r="BR43" s="252">
        <f t="shared" si="7"/>
        <v>0</v>
      </c>
      <c r="BT43" s="243" t="s">
        <v>126</v>
      </c>
      <c r="BU43" s="244" t="s">
        <v>228</v>
      </c>
      <c r="BV43" s="245" t="s">
        <v>229</v>
      </c>
      <c r="BW43" s="276">
        <v>3300</v>
      </c>
      <c r="BX43" s="247">
        <v>3750</v>
      </c>
      <c r="BY43" s="248">
        <f>ROUND(BW43*BX43,0)</f>
        <v>12375000</v>
      </c>
      <c r="BZ43" s="250">
        <f>IF(EXACT($A$43,$BT$43),1,0)</f>
        <v>1</v>
      </c>
      <c r="CA43" s="250">
        <f>IF(EXACT($B$43,$BU$43),1,0)</f>
        <v>1</v>
      </c>
      <c r="CB43" s="250">
        <f>IF(EXACT($C$43,$BV$43),1,0)</f>
        <v>1</v>
      </c>
      <c r="CC43" s="250">
        <f>IF(EXACT($D$43,$BW$43),1,0)</f>
        <v>1</v>
      </c>
      <c r="CD43" s="250">
        <f>IF($BW$43=0,0,1)</f>
        <v>1</v>
      </c>
      <c r="CE43" s="250">
        <f>IF($BX$43=0,0,1)</f>
        <v>1</v>
      </c>
      <c r="CF43" s="250">
        <f>$BZ$43*$CA$43*$CB$43*$CC$43*$CD$43*$CE$43</f>
        <v>1</v>
      </c>
      <c r="CG43" s="251">
        <f t="shared" si="8"/>
        <v>12375000</v>
      </c>
      <c r="CH43" s="252">
        <f t="shared" si="9"/>
        <v>0</v>
      </c>
      <c r="CJ43" s="243" t="s">
        <v>126</v>
      </c>
      <c r="CK43" s="254" t="s">
        <v>228</v>
      </c>
      <c r="CL43" s="245" t="s">
        <v>229</v>
      </c>
      <c r="CM43" s="276">
        <v>3300</v>
      </c>
      <c r="CN43" s="255">
        <v>3318</v>
      </c>
      <c r="CO43" s="256">
        <f>ROUND(CM43*CN43,0)</f>
        <v>10949400</v>
      </c>
      <c r="CP43" s="250">
        <f>IF(EXACT($A$43,$CJ$43),1,0)</f>
        <v>1</v>
      </c>
      <c r="CQ43" s="250">
        <f>IF(EXACT($B$43,$CK$43),1,0)</f>
        <v>1</v>
      </c>
      <c r="CR43" s="250">
        <f>IF(EXACT($C$43,$CL$43),1,0)</f>
        <v>1</v>
      </c>
      <c r="CS43" s="250">
        <f>IF(EXACT($D$43,$CM$43),1,0)</f>
        <v>1</v>
      </c>
      <c r="CT43" s="250">
        <f>IF($CM$43=0,0,1)</f>
        <v>1</v>
      </c>
      <c r="CU43" s="250">
        <f>IF($CN$43=0,0,1)</f>
        <v>1</v>
      </c>
      <c r="CV43" s="250">
        <f>$CP$43*$CQ$43*$CR$43*$CS$43*$CT$43*$CU$43</f>
        <v>1</v>
      </c>
      <c r="CW43" s="251">
        <f t="shared" si="10"/>
        <v>10949400</v>
      </c>
      <c r="CX43" s="252">
        <f t="shared" si="11"/>
        <v>0</v>
      </c>
      <c r="CZ43" s="243" t="s">
        <v>126</v>
      </c>
      <c r="DA43" s="244" t="s">
        <v>228</v>
      </c>
      <c r="DB43" s="245" t="s">
        <v>229</v>
      </c>
      <c r="DC43" s="276">
        <v>3300</v>
      </c>
      <c r="DD43" s="247">
        <v>3850</v>
      </c>
      <c r="DE43" s="248">
        <f>ROUND(DC43*DD43,0)</f>
        <v>12705000</v>
      </c>
      <c r="DF43" s="250">
        <f>IF(EXACT($A$43,$CZ$43),1,0)</f>
        <v>1</v>
      </c>
      <c r="DG43" s="250">
        <f>IF(EXACT($B$43,$DA$43),1,0)</f>
        <v>1</v>
      </c>
      <c r="DH43" s="250">
        <f>IF(EXACT($C$43,$DB$43),1,0)</f>
        <v>1</v>
      </c>
      <c r="DI43" s="250">
        <f>IF(EXACT($D$43,$DC$43),1,0)</f>
        <v>1</v>
      </c>
      <c r="DJ43" s="250">
        <f>IF($DC$43=0,0,1)</f>
        <v>1</v>
      </c>
      <c r="DK43" s="250">
        <f>IF($DD$43=0,0,1)</f>
        <v>1</v>
      </c>
      <c r="DL43" s="250">
        <f>$DF$43*$DG$43*$DH$43*$DI$43*$DJ$43*$DK$43</f>
        <v>1</v>
      </c>
      <c r="DM43" s="251">
        <f t="shared" si="12"/>
        <v>12705000</v>
      </c>
      <c r="DN43" s="252">
        <f t="shared" si="13"/>
        <v>0</v>
      </c>
      <c r="DP43" s="243" t="s">
        <v>126</v>
      </c>
      <c r="DQ43" s="244" t="s">
        <v>228</v>
      </c>
      <c r="DR43" s="245" t="s">
        <v>229</v>
      </c>
      <c r="DS43" s="276">
        <v>3300</v>
      </c>
      <c r="DT43" s="247">
        <v>3800</v>
      </c>
      <c r="DU43" s="248">
        <f>ROUND(DS43*DT43,0)</f>
        <v>12540000</v>
      </c>
      <c r="DV43" s="250">
        <f>IF(EXACT($A$43,$DP$43),1,0)</f>
        <v>1</v>
      </c>
      <c r="DW43" s="250">
        <f>IF(EXACT($B$43,$DQ$43),1,0)</f>
        <v>1</v>
      </c>
      <c r="DX43" s="250">
        <f>IF(EXACT($C$43,$DR$43),1,0)</f>
        <v>1</v>
      </c>
      <c r="DY43" s="250">
        <f>IF(EXACT($D$43,$DS$43),1,0)</f>
        <v>1</v>
      </c>
      <c r="DZ43" s="250">
        <f>IF($DS$43=0,0,1)</f>
        <v>1</v>
      </c>
      <c r="EA43" s="250">
        <f>IF($DT$43=0,0,1)</f>
        <v>1</v>
      </c>
      <c r="EB43" s="250">
        <f>$DV$43*$DW$43*$DX$43*$DY$43*$DZ$43*$EA$43</f>
        <v>1</v>
      </c>
      <c r="EC43" s="251">
        <f t="shared" si="14"/>
        <v>12540000</v>
      </c>
      <c r="ED43" s="252">
        <f t="shared" si="15"/>
        <v>0</v>
      </c>
      <c r="EF43" s="243" t="s">
        <v>126</v>
      </c>
      <c r="EG43" s="244" t="s">
        <v>228</v>
      </c>
      <c r="EH43" s="245" t="s">
        <v>229</v>
      </c>
      <c r="EI43" s="276">
        <v>3300</v>
      </c>
      <c r="EJ43" s="247">
        <v>3900</v>
      </c>
      <c r="EK43" s="248">
        <f>ROUND(EI43*EJ43,0)</f>
        <v>12870000</v>
      </c>
      <c r="EL43" s="250">
        <f>IF(EXACT($A$43,$EF$43),1,0)</f>
        <v>1</v>
      </c>
      <c r="EM43" s="250">
        <f>IF(EXACT($B$43,$EG$43),1,0)</f>
        <v>1</v>
      </c>
      <c r="EN43" s="250">
        <f>IF(EXACT($C$43,$EH$43),1,0)</f>
        <v>1</v>
      </c>
      <c r="EO43" s="250">
        <f>IF(EXACT($D$43,$EI$43),1,0)</f>
        <v>1</v>
      </c>
      <c r="EP43" s="250">
        <f>IF($EI$43=0,0,1)</f>
        <v>1</v>
      </c>
      <c r="EQ43" s="250">
        <f>IF($EJ$43=0,0,1)</f>
        <v>1</v>
      </c>
      <c r="ER43" s="250">
        <f>$EL$43*$EM$43*$EN$43*$EO$43*$EP$43*$EQ$43</f>
        <v>1</v>
      </c>
      <c r="ES43" s="251">
        <f t="shared" si="16"/>
        <v>12870000</v>
      </c>
      <c r="ET43" s="252">
        <f t="shared" si="17"/>
        <v>0</v>
      </c>
      <c r="EV43" s="243" t="s">
        <v>126</v>
      </c>
      <c r="EW43" s="244" t="s">
        <v>228</v>
      </c>
      <c r="EX43" s="245" t="s">
        <v>229</v>
      </c>
      <c r="EY43" s="276">
        <v>3300</v>
      </c>
      <c r="EZ43" s="247">
        <v>5000</v>
      </c>
      <c r="FA43" s="248">
        <f>ROUND(EY43*EZ43,0)</f>
        <v>16500000</v>
      </c>
      <c r="FB43" s="250">
        <f>IF(EXACT($A$43,$EV$43),1,0)</f>
        <v>1</v>
      </c>
      <c r="FC43" s="250">
        <f>IF(EXACT($B$43,$EW$43),1,0)</f>
        <v>1</v>
      </c>
      <c r="FD43" s="250">
        <f>IF(EXACT($C$43,$EX$43),1,0)</f>
        <v>1</v>
      </c>
      <c r="FE43" s="250">
        <f>IF(EXACT($D$43,$EY$43),1,0)</f>
        <v>1</v>
      </c>
      <c r="FF43" s="250">
        <f>IF($EY$43=0,0,1)</f>
        <v>1</v>
      </c>
      <c r="FG43" s="250">
        <f>IF($EZ$43=0,0,1)</f>
        <v>1</v>
      </c>
      <c r="FH43" s="250">
        <f>$FB$43*$FC$43*$FD$43*$FE$43*$FF$43*$FG$43</f>
        <v>1</v>
      </c>
      <c r="FI43" s="251">
        <f t="shared" si="18"/>
        <v>16500000</v>
      </c>
      <c r="FJ43" s="252">
        <f t="shared" si="19"/>
        <v>0</v>
      </c>
      <c r="FL43" s="243" t="s">
        <v>126</v>
      </c>
      <c r="FM43" s="244" t="s">
        <v>228</v>
      </c>
      <c r="FN43" s="245" t="s">
        <v>229</v>
      </c>
      <c r="FO43" s="276">
        <v>3300</v>
      </c>
      <c r="FP43" s="247">
        <v>3917</v>
      </c>
      <c r="FQ43" s="248">
        <f>ROUND(FO43*FP43,0)</f>
        <v>12926100</v>
      </c>
      <c r="FR43" s="250">
        <f>IF(EXACT($A$43,$FL$43),1,0)</f>
        <v>1</v>
      </c>
      <c r="FS43" s="250">
        <f>IF(EXACT($B$43,$FM$43),1,0)</f>
        <v>1</v>
      </c>
      <c r="FT43" s="250">
        <f>IF(EXACT($C$43,$FN$43),1,0)</f>
        <v>1</v>
      </c>
      <c r="FU43" s="250">
        <f>IF(EXACT($D$43,$FO$43),1,0)</f>
        <v>1</v>
      </c>
      <c r="FV43" s="250">
        <f>IF($FO$43=0,0,1)</f>
        <v>1</v>
      </c>
      <c r="FW43" s="250">
        <f>IF($FP$43=0,0,1)</f>
        <v>1</v>
      </c>
      <c r="FX43" s="250">
        <f>$FR$43*$FS$43*$FT$43*$FU$43*$FV$43*$FW$43</f>
        <v>1</v>
      </c>
      <c r="FY43" s="251">
        <f t="shared" si="20"/>
        <v>12926100</v>
      </c>
      <c r="FZ43" s="252">
        <f t="shared" si="21"/>
        <v>0</v>
      </c>
      <c r="GB43" s="243" t="s">
        <v>126</v>
      </c>
      <c r="GC43" s="244" t="s">
        <v>228</v>
      </c>
      <c r="GD43" s="245" t="s">
        <v>229</v>
      </c>
      <c r="GE43" s="276">
        <v>3300</v>
      </c>
      <c r="GF43" s="247">
        <v>3600</v>
      </c>
      <c r="GG43" s="248">
        <f>ROUND(GE43*GF43,0)</f>
        <v>11880000</v>
      </c>
      <c r="GH43" s="250">
        <f>IF(EXACT($A$43,$GB$43),1,0)</f>
        <v>1</v>
      </c>
      <c r="GI43" s="250">
        <f>IF(EXACT($B$43,$GC$43),1,0)</f>
        <v>1</v>
      </c>
      <c r="GJ43" s="250">
        <f>IF(EXACT($C$43,$GD$43),1,0)</f>
        <v>1</v>
      </c>
      <c r="GK43" s="250">
        <f>IF(EXACT($D$43,$GE$43),1,0)</f>
        <v>1</v>
      </c>
      <c r="GL43" s="250">
        <f>IF($GE$43=0,0,1)</f>
        <v>1</v>
      </c>
      <c r="GM43" s="250">
        <f>IF($GF$43=0,0,1)</f>
        <v>1</v>
      </c>
      <c r="GN43" s="250">
        <f>$GH$43*$GI$43*$GJ$43*$GK$43*$GL$43*$GM$43</f>
        <v>1</v>
      </c>
      <c r="GO43" s="251">
        <f t="shared" si="22"/>
        <v>11880000</v>
      </c>
      <c r="GP43" s="252">
        <f t="shared" si="23"/>
        <v>0</v>
      </c>
      <c r="GR43" s="243" t="s">
        <v>126</v>
      </c>
      <c r="GS43" s="244" t="s">
        <v>228</v>
      </c>
      <c r="GT43" s="245" t="s">
        <v>229</v>
      </c>
      <c r="GU43" s="276">
        <v>3300</v>
      </c>
      <c r="GV43" s="247">
        <v>3890</v>
      </c>
      <c r="GW43" s="248">
        <f>ROUND(GU43*GV43,0)</f>
        <v>12837000</v>
      </c>
      <c r="GX43" s="250">
        <f>IF(EXACT($A$43,$GR$43),1,0)</f>
        <v>1</v>
      </c>
      <c r="GY43" s="250">
        <f>IF(EXACT($B$43,$GS$43),1,0)</f>
        <v>1</v>
      </c>
      <c r="GZ43" s="250">
        <f>IF(EXACT($C$43,$GT$43),1,0)</f>
        <v>1</v>
      </c>
      <c r="HA43" s="250">
        <f>IF(EXACT($D$43,$GU$43),1,0)</f>
        <v>1</v>
      </c>
      <c r="HB43" s="250">
        <f>IF($GU$43=0,0,1)</f>
        <v>1</v>
      </c>
      <c r="HC43" s="250">
        <f>IF($GV$43=0,0,1)</f>
        <v>1</v>
      </c>
      <c r="HD43" s="250">
        <f>$GX$43*$GY$43*$GZ$43*$HA$43*$HB$43*$HC$43</f>
        <v>1</v>
      </c>
      <c r="HE43" s="251">
        <f t="shared" si="24"/>
        <v>12837000</v>
      </c>
      <c r="HF43" s="252">
        <f t="shared" si="25"/>
        <v>0</v>
      </c>
      <c r="HH43" s="257" t="s">
        <v>126</v>
      </c>
      <c r="HI43" s="258" t="s">
        <v>228</v>
      </c>
      <c r="HJ43" s="245" t="s">
        <v>229</v>
      </c>
      <c r="HK43" s="246">
        <v>3300</v>
      </c>
      <c r="HL43" s="259">
        <v>4000</v>
      </c>
      <c r="HM43" s="248">
        <f>ROUND(HK43*HL43,0)</f>
        <v>13200000</v>
      </c>
      <c r="HN43" s="250">
        <f>IF(EXACT($A$43,$HH$43),1,0)</f>
        <v>1</v>
      </c>
      <c r="HO43" s="250">
        <f>IF(EXACT($B$43,$HI$43),1,0)</f>
        <v>1</v>
      </c>
      <c r="HP43" s="250">
        <f>IF(EXACT($C$43,$HJ$43),1,0)</f>
        <v>1</v>
      </c>
      <c r="HQ43" s="250">
        <f>IF(EXACT($D$43,$HK$43),1,0)</f>
        <v>1</v>
      </c>
      <c r="HR43" s="250">
        <f>IF($HK$43=0,0,1)</f>
        <v>1</v>
      </c>
      <c r="HS43" s="250">
        <f>IF($HL$43=0,0,1)</f>
        <v>1</v>
      </c>
      <c r="HT43" s="250">
        <f>$HN$43*$HO$43*$HP$43*$HQ$43*$HR$43*$HS$43</f>
        <v>1</v>
      </c>
      <c r="HU43" s="251">
        <f t="shared" si="26"/>
        <v>13200000</v>
      </c>
      <c r="HV43" s="252">
        <f t="shared" si="27"/>
        <v>0</v>
      </c>
      <c r="HX43" s="243" t="s">
        <v>126</v>
      </c>
      <c r="HY43" s="244" t="s">
        <v>228</v>
      </c>
      <c r="HZ43" s="245" t="s">
        <v>229</v>
      </c>
      <c r="IA43" s="276">
        <v>3300</v>
      </c>
      <c r="IB43" s="247">
        <v>4500</v>
      </c>
      <c r="IC43" s="248">
        <f>ROUND(IA43*IB43,0)</f>
        <v>14850000</v>
      </c>
      <c r="ID43" s="250">
        <f>IF(EXACT($A$43,$HX$43),1,0)</f>
        <v>1</v>
      </c>
      <c r="IE43" s="250">
        <f>IF(EXACT($B$43,$HY$43),1,0)</f>
        <v>1</v>
      </c>
      <c r="IF43" s="250">
        <f>IF(EXACT($C$43,$HZ$43),1,0)</f>
        <v>1</v>
      </c>
      <c r="IG43" s="250">
        <f>IF(EXACT($D$43,$IA$43),1,0)</f>
        <v>1</v>
      </c>
      <c r="IH43" s="250">
        <f>IF($IA$43=0,0,1)</f>
        <v>1</v>
      </c>
      <c r="II43" s="250">
        <f>IF($IB$43=0,0,1)</f>
        <v>1</v>
      </c>
      <c r="IJ43" s="250">
        <f>$ID$43*$IE$43*$IF$43*$IG$43*$IH$43*$II$43</f>
        <v>1</v>
      </c>
      <c r="IK43" s="251">
        <f t="shared" si="28"/>
        <v>14850000</v>
      </c>
      <c r="IL43" s="252">
        <f t="shared" si="29"/>
        <v>0</v>
      </c>
    </row>
    <row r="44" spans="1:246" s="221" customFormat="1" ht="18" hidden="1" thickTop="1" thickBot="1">
      <c r="A44" s="215" t="s">
        <v>230</v>
      </c>
      <c r="B44" s="216" t="s">
        <v>231</v>
      </c>
      <c r="C44" s="217"/>
      <c r="D44" s="218"/>
      <c r="E44" s="219"/>
      <c r="F44" s="220"/>
      <c r="H44" s="215" t="s">
        <v>230</v>
      </c>
      <c r="I44" s="222" t="s">
        <v>231</v>
      </c>
      <c r="J44" s="217"/>
      <c r="K44" s="218"/>
      <c r="L44" s="219"/>
      <c r="M44" s="220"/>
      <c r="N44" s="274"/>
      <c r="O44" s="274"/>
      <c r="P44" s="274"/>
      <c r="Q44" s="274"/>
      <c r="R44" s="274"/>
      <c r="S44" s="274"/>
      <c r="T44" s="274"/>
      <c r="U44" s="251">
        <f t="shared" si="0"/>
        <v>0</v>
      </c>
      <c r="V44" s="252">
        <f t="shared" si="1"/>
        <v>0</v>
      </c>
      <c r="X44" s="215" t="s">
        <v>230</v>
      </c>
      <c r="Y44" s="216" t="s">
        <v>231</v>
      </c>
      <c r="Z44" s="217"/>
      <c r="AA44" s="218"/>
      <c r="AB44" s="219"/>
      <c r="AC44" s="220"/>
      <c r="AD44" s="274"/>
      <c r="AE44" s="274"/>
      <c r="AF44" s="274"/>
      <c r="AG44" s="274"/>
      <c r="AH44" s="274"/>
      <c r="AI44" s="274"/>
      <c r="AJ44" s="274"/>
      <c r="AK44" s="251">
        <f t="shared" si="2"/>
        <v>0</v>
      </c>
      <c r="AL44" s="252">
        <f t="shared" si="3"/>
        <v>0</v>
      </c>
      <c r="AN44" s="215" t="s">
        <v>230</v>
      </c>
      <c r="AO44" s="216" t="s">
        <v>231</v>
      </c>
      <c r="AP44" s="217"/>
      <c r="AQ44" s="218"/>
      <c r="AR44" s="219"/>
      <c r="AS44" s="220"/>
      <c r="AT44" s="250">
        <f>IF(EXACT($A$44,$AN$44),1,0)</f>
        <v>1</v>
      </c>
      <c r="AU44" s="250">
        <f>IF(EXACT($B$44,$AO$44),1,0)</f>
        <v>1</v>
      </c>
      <c r="AV44" s="250">
        <f>IF(EXACT($C$44,$AP$44),1,0)</f>
        <v>1</v>
      </c>
      <c r="AW44" s="250">
        <f>IF(EXACT($D$44,$AQ$44),1,0)</f>
        <v>1</v>
      </c>
      <c r="AX44" s="250">
        <f>IF($AQ$44=0,0,1)</f>
        <v>0</v>
      </c>
      <c r="AY44" s="250">
        <f>IF($AR$44=0,0,1)</f>
        <v>0</v>
      </c>
      <c r="AZ44" s="250">
        <f>$AT$44*$AU$44*$AV$44*$AW$44*$AX$44*$AY$44</f>
        <v>0</v>
      </c>
      <c r="BA44" s="251">
        <f t="shared" si="4"/>
        <v>0</v>
      </c>
      <c r="BB44" s="252">
        <f t="shared" si="5"/>
        <v>0</v>
      </c>
      <c r="BD44" s="215" t="s">
        <v>230</v>
      </c>
      <c r="BE44" s="216" t="s">
        <v>231</v>
      </c>
      <c r="BF44" s="217"/>
      <c r="BG44" s="218"/>
      <c r="BH44" s="219"/>
      <c r="BI44" s="220"/>
      <c r="BJ44" s="250">
        <f>IF(EXACT($A$44,$BD$44),1,0)</f>
        <v>1</v>
      </c>
      <c r="BK44" s="250">
        <f>IF(EXACT($B$44,$BE$44),1,0)</f>
        <v>1</v>
      </c>
      <c r="BL44" s="250">
        <f>IF(EXACT($C$44,$BF$44),1,0)</f>
        <v>1</v>
      </c>
      <c r="BM44" s="250">
        <f>IF(EXACT($D$44,$BG$44),1,0)</f>
        <v>1</v>
      </c>
      <c r="BN44" s="250">
        <f>IF($BG$44=0,0,1)</f>
        <v>0</v>
      </c>
      <c r="BO44" s="250">
        <f>IF($BH$44=0,0,1)</f>
        <v>0</v>
      </c>
      <c r="BP44" s="250">
        <f>$BJ$44*$BK$44*$BL$44*$BM$44*$BN$44*$BO$44</f>
        <v>0</v>
      </c>
      <c r="BQ44" s="251">
        <f t="shared" si="6"/>
        <v>0</v>
      </c>
      <c r="BR44" s="252">
        <f t="shared" si="7"/>
        <v>0</v>
      </c>
      <c r="BT44" s="215" t="s">
        <v>230</v>
      </c>
      <c r="BU44" s="216" t="s">
        <v>231</v>
      </c>
      <c r="BV44" s="217"/>
      <c r="BW44" s="218"/>
      <c r="BX44" s="219"/>
      <c r="BY44" s="220"/>
      <c r="BZ44" s="250">
        <f>IF(EXACT($A$44,$BT$44),1,0)</f>
        <v>1</v>
      </c>
      <c r="CA44" s="250">
        <f>IF(EXACT($B$44,$BU$44),1,0)</f>
        <v>1</v>
      </c>
      <c r="CB44" s="250">
        <f>IF(EXACT($C$44,$BV$44),1,0)</f>
        <v>1</v>
      </c>
      <c r="CC44" s="250">
        <f>IF(EXACT($D$44,$BW$44),1,0)</f>
        <v>1</v>
      </c>
      <c r="CD44" s="250">
        <f>IF($BW$44=0,0,1)</f>
        <v>0</v>
      </c>
      <c r="CE44" s="250">
        <f>IF($BX$44=0,0,1)</f>
        <v>0</v>
      </c>
      <c r="CF44" s="250">
        <f>$BZ$44*$CA$44*$CB$44*$CC$44*$CD$44*$CE$44</f>
        <v>0</v>
      </c>
      <c r="CG44" s="251">
        <f t="shared" si="8"/>
        <v>0</v>
      </c>
      <c r="CH44" s="252">
        <f t="shared" si="9"/>
        <v>0</v>
      </c>
      <c r="CJ44" s="215" t="s">
        <v>230</v>
      </c>
      <c r="CK44" s="223" t="s">
        <v>231</v>
      </c>
      <c r="CL44" s="217"/>
      <c r="CM44" s="218"/>
      <c r="CN44" s="224"/>
      <c r="CO44" s="225"/>
      <c r="CP44" s="250">
        <f>IF(EXACT($A$44,$CJ$44),1,0)</f>
        <v>1</v>
      </c>
      <c r="CQ44" s="250">
        <f>IF(EXACT($B$44,$CK$44),1,0)</f>
        <v>1</v>
      </c>
      <c r="CR44" s="250">
        <f>IF(EXACT($C$44,$CL$44),1,0)</f>
        <v>1</v>
      </c>
      <c r="CS44" s="250">
        <f>IF(EXACT($D$44,$CM$44),1,0)</f>
        <v>1</v>
      </c>
      <c r="CT44" s="250">
        <f>IF($CM$44=0,0,1)</f>
        <v>0</v>
      </c>
      <c r="CU44" s="250">
        <f>IF($CN$44=0,0,1)</f>
        <v>0</v>
      </c>
      <c r="CV44" s="250">
        <f>$CP$44*$CQ$44*$CR$44*$CS$44*$CT$44*$CU$44</f>
        <v>0</v>
      </c>
      <c r="CW44" s="251">
        <f t="shared" si="10"/>
        <v>0</v>
      </c>
      <c r="CX44" s="252">
        <f t="shared" si="11"/>
        <v>0</v>
      </c>
      <c r="CZ44" s="215" t="s">
        <v>230</v>
      </c>
      <c r="DA44" s="216" t="s">
        <v>231</v>
      </c>
      <c r="DB44" s="217"/>
      <c r="DC44" s="218"/>
      <c r="DD44" s="219"/>
      <c r="DE44" s="220"/>
      <c r="DF44" s="250">
        <f>IF(EXACT($A$44,$CZ$44),1,0)</f>
        <v>1</v>
      </c>
      <c r="DG44" s="250">
        <f>IF(EXACT($B$44,$DA$44),1,0)</f>
        <v>1</v>
      </c>
      <c r="DH44" s="250">
        <f>IF(EXACT($C$44,$DB$44),1,0)</f>
        <v>1</v>
      </c>
      <c r="DI44" s="250">
        <f>IF(EXACT($D$44,$DC$44),1,0)</f>
        <v>1</v>
      </c>
      <c r="DJ44" s="250">
        <f>IF($DC$44=0,0,1)</f>
        <v>0</v>
      </c>
      <c r="DK44" s="250">
        <f>IF($DD$44=0,0,1)</f>
        <v>0</v>
      </c>
      <c r="DL44" s="250">
        <f>$DF$44*$DG$44*$DH$44*$DI$44*$DJ$44*$DK$44</f>
        <v>0</v>
      </c>
      <c r="DM44" s="251">
        <f t="shared" si="12"/>
        <v>0</v>
      </c>
      <c r="DN44" s="252">
        <f t="shared" si="13"/>
        <v>0</v>
      </c>
      <c r="DP44" s="215" t="s">
        <v>230</v>
      </c>
      <c r="DQ44" s="216" t="s">
        <v>231</v>
      </c>
      <c r="DR44" s="217"/>
      <c r="DS44" s="218"/>
      <c r="DT44" s="219"/>
      <c r="DU44" s="220"/>
      <c r="DV44" s="250">
        <f>IF(EXACT($A$44,$DP$44),1,0)</f>
        <v>1</v>
      </c>
      <c r="DW44" s="250">
        <f>IF(EXACT($B$44,$DQ$44),1,0)</f>
        <v>1</v>
      </c>
      <c r="DX44" s="250">
        <f>IF(EXACT($C$44,$DR$44),1,0)</f>
        <v>1</v>
      </c>
      <c r="DY44" s="250">
        <f>IF(EXACT($D$44,$DS$44),1,0)</f>
        <v>1</v>
      </c>
      <c r="DZ44" s="250">
        <f>IF($DS$44=0,0,1)</f>
        <v>0</v>
      </c>
      <c r="EA44" s="250">
        <f>IF($DT$44=0,0,1)</f>
        <v>0</v>
      </c>
      <c r="EB44" s="250">
        <f>$DV$44*$DW$44*$DX$44*$DY$44*$DZ$44*$EA$44</f>
        <v>0</v>
      </c>
      <c r="EC44" s="251">
        <f t="shared" si="14"/>
        <v>0</v>
      </c>
      <c r="ED44" s="252">
        <f t="shared" si="15"/>
        <v>0</v>
      </c>
      <c r="EF44" s="215" t="s">
        <v>230</v>
      </c>
      <c r="EG44" s="216" t="s">
        <v>231</v>
      </c>
      <c r="EH44" s="217"/>
      <c r="EI44" s="218"/>
      <c r="EJ44" s="219"/>
      <c r="EK44" s="220"/>
      <c r="EL44" s="250">
        <f>IF(EXACT($A$44,$EF$44),1,0)</f>
        <v>1</v>
      </c>
      <c r="EM44" s="250">
        <f>IF(EXACT($B$44,$EG$44),1,0)</f>
        <v>1</v>
      </c>
      <c r="EN44" s="250">
        <f>IF(EXACT($C$44,$EH$44),1,0)</f>
        <v>1</v>
      </c>
      <c r="EO44" s="250">
        <f>IF(EXACT($D$44,$EI$44),1,0)</f>
        <v>1</v>
      </c>
      <c r="EP44" s="250">
        <f>IF($EI$44=0,0,1)</f>
        <v>0</v>
      </c>
      <c r="EQ44" s="250">
        <f>IF($EJ$44=0,0,1)</f>
        <v>0</v>
      </c>
      <c r="ER44" s="250">
        <f>$EL$44*$EM$44*$EN$44*$EO$44*$EP$44*$EQ$44</f>
        <v>0</v>
      </c>
      <c r="ES44" s="251">
        <f t="shared" si="16"/>
        <v>0</v>
      </c>
      <c r="ET44" s="252">
        <f t="shared" si="17"/>
        <v>0</v>
      </c>
      <c r="EV44" s="215" t="s">
        <v>230</v>
      </c>
      <c r="EW44" s="216" t="s">
        <v>231</v>
      </c>
      <c r="EX44" s="217"/>
      <c r="EY44" s="218"/>
      <c r="EZ44" s="219"/>
      <c r="FA44" s="220"/>
      <c r="FB44" s="250">
        <f>IF(EXACT($A$44,$EV$44),1,0)</f>
        <v>1</v>
      </c>
      <c r="FC44" s="250">
        <f>IF(EXACT($B$44,$EW$44),1,0)</f>
        <v>1</v>
      </c>
      <c r="FD44" s="250">
        <f>IF(EXACT($C$44,$EX$44),1,0)</f>
        <v>1</v>
      </c>
      <c r="FE44" s="250">
        <f>IF(EXACT($D$44,$EY$44),1,0)</f>
        <v>1</v>
      </c>
      <c r="FF44" s="250">
        <f>IF($EY$44=0,0,1)</f>
        <v>0</v>
      </c>
      <c r="FG44" s="250">
        <f>IF($EZ$44=0,0,1)</f>
        <v>0</v>
      </c>
      <c r="FH44" s="250">
        <f>$FB$44*$FC$44*$FD$44*$FE$44*$FF$44*$FG$44</f>
        <v>0</v>
      </c>
      <c r="FI44" s="251">
        <f t="shared" si="18"/>
        <v>0</v>
      </c>
      <c r="FJ44" s="252">
        <f t="shared" si="19"/>
        <v>0</v>
      </c>
      <c r="FL44" s="215" t="s">
        <v>230</v>
      </c>
      <c r="FM44" s="216" t="s">
        <v>231</v>
      </c>
      <c r="FN44" s="217"/>
      <c r="FO44" s="218"/>
      <c r="FP44" s="219"/>
      <c r="FQ44" s="277"/>
      <c r="FR44" s="250">
        <f>IF(EXACT($A$44,$FL$44),1,0)</f>
        <v>1</v>
      </c>
      <c r="FS44" s="250">
        <f>IF(EXACT($B$44,$FM$44),1,0)</f>
        <v>1</v>
      </c>
      <c r="FT44" s="250">
        <f>IF(EXACT($C$44,$FN$44),1,0)</f>
        <v>1</v>
      </c>
      <c r="FU44" s="250">
        <f>IF(EXACT($D$44,$FO$44),1,0)</f>
        <v>1</v>
      </c>
      <c r="FV44" s="250">
        <f>IF($FO$44=0,0,1)</f>
        <v>0</v>
      </c>
      <c r="FW44" s="250">
        <f>IF($FP$44=0,0,1)</f>
        <v>0</v>
      </c>
      <c r="FX44" s="250">
        <f>$FR$44*$FS$44*$FT$44*$FU$44*$FV$44*$FW$44</f>
        <v>0</v>
      </c>
      <c r="FY44" s="251">
        <f t="shared" si="20"/>
        <v>0</v>
      </c>
      <c r="FZ44" s="252">
        <f t="shared" si="21"/>
        <v>0</v>
      </c>
      <c r="GB44" s="215" t="s">
        <v>230</v>
      </c>
      <c r="GC44" s="216" t="s">
        <v>231</v>
      </c>
      <c r="GD44" s="217"/>
      <c r="GE44" s="218"/>
      <c r="GF44" s="219"/>
      <c r="GG44" s="220"/>
      <c r="GH44" s="250">
        <f>IF(EXACT($A$44,$GB$44),1,0)</f>
        <v>1</v>
      </c>
      <c r="GI44" s="250">
        <f>IF(EXACT($B$44,$GC$44),1,0)</f>
        <v>1</v>
      </c>
      <c r="GJ44" s="250">
        <f>IF(EXACT($C$44,$GD$44),1,0)</f>
        <v>1</v>
      </c>
      <c r="GK44" s="250">
        <f>IF(EXACT($D$44,$GE$44),1,0)</f>
        <v>1</v>
      </c>
      <c r="GL44" s="250">
        <f>IF($GE$44=0,0,1)</f>
        <v>0</v>
      </c>
      <c r="GM44" s="250">
        <f>IF($GF$44=0,0,1)</f>
        <v>0</v>
      </c>
      <c r="GN44" s="250">
        <f>$GH$44*$GI$44*$GJ$44*$GK$44*$GL$44*$GM$44</f>
        <v>0</v>
      </c>
      <c r="GO44" s="251">
        <f t="shared" si="22"/>
        <v>0</v>
      </c>
      <c r="GP44" s="252">
        <f t="shared" si="23"/>
        <v>0</v>
      </c>
      <c r="GR44" s="215" t="s">
        <v>230</v>
      </c>
      <c r="GS44" s="216" t="s">
        <v>231</v>
      </c>
      <c r="GT44" s="217"/>
      <c r="GU44" s="218"/>
      <c r="GV44" s="219"/>
      <c r="GW44" s="220"/>
      <c r="GX44" s="250">
        <f>IF(EXACT($A$44,$GR$44),1,0)</f>
        <v>1</v>
      </c>
      <c r="GY44" s="250">
        <f>IF(EXACT($B$44,$GS$44),1,0)</f>
        <v>1</v>
      </c>
      <c r="GZ44" s="250">
        <f>IF(EXACT($C$44,$GT$44),1,0)</f>
        <v>1</v>
      </c>
      <c r="HA44" s="250">
        <f>IF(EXACT($D$44,$GU$44),1,0)</f>
        <v>1</v>
      </c>
      <c r="HB44" s="250">
        <f>IF($GU$44=0,0,1)</f>
        <v>0</v>
      </c>
      <c r="HC44" s="250">
        <f>IF($GV$44=0,0,1)</f>
        <v>0</v>
      </c>
      <c r="HD44" s="250">
        <f>$GX$44*$GY$44*$GZ$44*$HA$44*$HB$44*$HC$44</f>
        <v>0</v>
      </c>
      <c r="HE44" s="251">
        <f t="shared" si="24"/>
        <v>0</v>
      </c>
      <c r="HF44" s="252">
        <f t="shared" si="25"/>
        <v>0</v>
      </c>
      <c r="HH44" s="226" t="s">
        <v>230</v>
      </c>
      <c r="HI44" s="227" t="s">
        <v>231</v>
      </c>
      <c r="HJ44" s="228"/>
      <c r="HK44" s="229"/>
      <c r="HL44" s="230"/>
      <c r="HM44" s="231"/>
      <c r="HN44" s="250">
        <f>IF(EXACT($A$44,$HH$44),1,0)</f>
        <v>1</v>
      </c>
      <c r="HO44" s="250">
        <f>IF(EXACT($B$44,$HI$44),1,0)</f>
        <v>1</v>
      </c>
      <c r="HP44" s="250">
        <f>IF(EXACT($C$44,$HJ$44),1,0)</f>
        <v>1</v>
      </c>
      <c r="HQ44" s="250">
        <f>IF(EXACT($D$44,$HK$44),1,0)</f>
        <v>1</v>
      </c>
      <c r="HR44" s="250">
        <f>IF($HK$44=0,0,1)</f>
        <v>0</v>
      </c>
      <c r="HS44" s="250">
        <f>IF($HL$44=0,0,1)</f>
        <v>0</v>
      </c>
      <c r="HT44" s="250">
        <f>$HN$44*$HO$44*$HP$44*$HQ$44*$HR$44*$HS$44</f>
        <v>0</v>
      </c>
      <c r="HU44" s="251">
        <f t="shared" si="26"/>
        <v>0</v>
      </c>
      <c r="HV44" s="252">
        <f t="shared" si="27"/>
        <v>0</v>
      </c>
      <c r="HX44" s="215" t="s">
        <v>230</v>
      </c>
      <c r="HY44" s="216" t="s">
        <v>231</v>
      </c>
      <c r="HZ44" s="217"/>
      <c r="IA44" s="218"/>
      <c r="IB44" s="219"/>
      <c r="IC44" s="220"/>
      <c r="ID44" s="250">
        <f>IF(EXACT($A$44,$HX$44),1,0)</f>
        <v>1</v>
      </c>
      <c r="IE44" s="250">
        <f>IF(EXACT($B$44,$HY$44),1,0)</f>
        <v>1</v>
      </c>
      <c r="IF44" s="250">
        <f>IF(EXACT($C$44,$HZ$44),1,0)</f>
        <v>1</v>
      </c>
      <c r="IG44" s="250">
        <f>IF(EXACT($D$44,$IA$44),1,0)</f>
        <v>1</v>
      </c>
      <c r="IH44" s="250">
        <f>IF($IA$44=0,0,1)</f>
        <v>0</v>
      </c>
      <c r="II44" s="250">
        <f>IF($IB$44=0,0,1)</f>
        <v>0</v>
      </c>
      <c r="IJ44" s="250">
        <f>$ID$44*$IE$44*$IF$44*$IG$44*$IH$44*$II$44</f>
        <v>0</v>
      </c>
      <c r="IK44" s="251">
        <f t="shared" si="28"/>
        <v>0</v>
      </c>
      <c r="IL44" s="252">
        <f t="shared" si="29"/>
        <v>0</v>
      </c>
    </row>
    <row r="45" spans="1:246" s="238" customFormat="1" ht="18" hidden="1" thickTop="1" thickBot="1">
      <c r="A45" s="232" t="s">
        <v>232</v>
      </c>
      <c r="B45" s="233" t="s">
        <v>233</v>
      </c>
      <c r="C45" s="234"/>
      <c r="D45" s="235"/>
      <c r="E45" s="236"/>
      <c r="F45" s="237"/>
      <c r="H45" s="232" t="s">
        <v>232</v>
      </c>
      <c r="I45" s="239" t="s">
        <v>233</v>
      </c>
      <c r="J45" s="234"/>
      <c r="K45" s="235"/>
      <c r="L45" s="236"/>
      <c r="M45" s="237"/>
      <c r="N45" s="274"/>
      <c r="O45" s="274"/>
      <c r="P45" s="274"/>
      <c r="Q45" s="274"/>
      <c r="R45" s="274"/>
      <c r="S45" s="274"/>
      <c r="T45" s="274"/>
      <c r="U45" s="251">
        <f t="shared" si="0"/>
        <v>0</v>
      </c>
      <c r="V45" s="252">
        <f t="shared" si="1"/>
        <v>0</v>
      </c>
      <c r="X45" s="232" t="s">
        <v>232</v>
      </c>
      <c r="Y45" s="233" t="s">
        <v>233</v>
      </c>
      <c r="Z45" s="234"/>
      <c r="AA45" s="235"/>
      <c r="AB45" s="236"/>
      <c r="AC45" s="237"/>
      <c r="AD45" s="274"/>
      <c r="AE45" s="274"/>
      <c r="AF45" s="274"/>
      <c r="AG45" s="274"/>
      <c r="AH45" s="274"/>
      <c r="AI45" s="274"/>
      <c r="AJ45" s="274"/>
      <c r="AK45" s="251">
        <f t="shared" si="2"/>
        <v>0</v>
      </c>
      <c r="AL45" s="252">
        <f t="shared" si="3"/>
        <v>0</v>
      </c>
      <c r="AN45" s="232" t="s">
        <v>232</v>
      </c>
      <c r="AO45" s="233" t="s">
        <v>233</v>
      </c>
      <c r="AP45" s="234"/>
      <c r="AQ45" s="235"/>
      <c r="AR45" s="236"/>
      <c r="AS45" s="237"/>
      <c r="AT45" s="250">
        <f>IF(EXACT($A$45,$AN$45),1,0)</f>
        <v>1</v>
      </c>
      <c r="AU45" s="250">
        <f>IF(EXACT($B$45,$AO$45),1,0)</f>
        <v>1</v>
      </c>
      <c r="AV45" s="250">
        <f>IF(EXACT($C$45,$AP$45),1,0)</f>
        <v>1</v>
      </c>
      <c r="AW45" s="250">
        <f>IF(EXACT($D$45,$AQ$45),1,0)</f>
        <v>1</v>
      </c>
      <c r="AX45" s="250">
        <f>IF($AQ$45=0,0,1)</f>
        <v>0</v>
      </c>
      <c r="AY45" s="250">
        <f>IF($AR$45=0,0,1)</f>
        <v>0</v>
      </c>
      <c r="AZ45" s="250">
        <f>$AT$45*$AU$45*$AV$45*$AW$45*$AX$45*$AY$45</f>
        <v>0</v>
      </c>
      <c r="BA45" s="251">
        <f t="shared" si="4"/>
        <v>0</v>
      </c>
      <c r="BB45" s="252">
        <f t="shared" si="5"/>
        <v>0</v>
      </c>
      <c r="BD45" s="232" t="s">
        <v>232</v>
      </c>
      <c r="BE45" s="233" t="s">
        <v>233</v>
      </c>
      <c r="BF45" s="234"/>
      <c r="BG45" s="235"/>
      <c r="BH45" s="236"/>
      <c r="BI45" s="237"/>
      <c r="BJ45" s="250">
        <f>IF(EXACT($A$45,$BD$45),1,0)</f>
        <v>1</v>
      </c>
      <c r="BK45" s="250">
        <f>IF(EXACT($B$45,$BE$45),1,0)</f>
        <v>1</v>
      </c>
      <c r="BL45" s="250">
        <f>IF(EXACT($C$45,$BF$45),1,0)</f>
        <v>1</v>
      </c>
      <c r="BM45" s="250">
        <f>IF(EXACT($D$45,$BG$45),1,0)</f>
        <v>1</v>
      </c>
      <c r="BN45" s="250">
        <f>IF($BG$45=0,0,1)</f>
        <v>0</v>
      </c>
      <c r="BO45" s="250">
        <f>IF($BH$45=0,0,1)</f>
        <v>0</v>
      </c>
      <c r="BP45" s="250">
        <f>$BJ$45*$BK$45*$BL$45*$BM$45*$BN$45*$BO$45</f>
        <v>0</v>
      </c>
      <c r="BQ45" s="251">
        <f t="shared" si="6"/>
        <v>0</v>
      </c>
      <c r="BR45" s="252">
        <f t="shared" si="7"/>
        <v>0</v>
      </c>
      <c r="BT45" s="232" t="s">
        <v>232</v>
      </c>
      <c r="BU45" s="233" t="s">
        <v>233</v>
      </c>
      <c r="BV45" s="234"/>
      <c r="BW45" s="235"/>
      <c r="BX45" s="236"/>
      <c r="BY45" s="237"/>
      <c r="BZ45" s="250">
        <f>IF(EXACT($A$45,$BT$45),1,0)</f>
        <v>1</v>
      </c>
      <c r="CA45" s="250">
        <f>IF(EXACT($B$45,$BU$45),1,0)</f>
        <v>1</v>
      </c>
      <c r="CB45" s="250">
        <f>IF(EXACT($C$45,$BV$45),1,0)</f>
        <v>1</v>
      </c>
      <c r="CC45" s="250">
        <f>IF(EXACT($D$45,$BW$45),1,0)</f>
        <v>1</v>
      </c>
      <c r="CD45" s="250">
        <f>IF($BW$45=0,0,1)</f>
        <v>0</v>
      </c>
      <c r="CE45" s="250">
        <f>IF($BX$45=0,0,1)</f>
        <v>0</v>
      </c>
      <c r="CF45" s="250">
        <f>$BZ$45*$CA$45*$CB$45*$CC$45*$CD$45*$CE$45</f>
        <v>0</v>
      </c>
      <c r="CG45" s="251">
        <f t="shared" si="8"/>
        <v>0</v>
      </c>
      <c r="CH45" s="252">
        <f t="shared" si="9"/>
        <v>0</v>
      </c>
      <c r="CJ45" s="232" t="s">
        <v>232</v>
      </c>
      <c r="CK45" s="240" t="s">
        <v>233</v>
      </c>
      <c r="CL45" s="234"/>
      <c r="CM45" s="235"/>
      <c r="CN45" s="241"/>
      <c r="CO45" s="242"/>
      <c r="CP45" s="250">
        <f>IF(EXACT($A$45,$CJ$45),1,0)</f>
        <v>1</v>
      </c>
      <c r="CQ45" s="250">
        <f>IF(EXACT($B$45,$CK$45),1,0)</f>
        <v>1</v>
      </c>
      <c r="CR45" s="250">
        <f>IF(EXACT($C$45,$CL$45),1,0)</f>
        <v>1</v>
      </c>
      <c r="CS45" s="250">
        <f>IF(EXACT($D$45,$CM$45),1,0)</f>
        <v>1</v>
      </c>
      <c r="CT45" s="250">
        <f>IF($CM$45=0,0,1)</f>
        <v>0</v>
      </c>
      <c r="CU45" s="250">
        <f>IF($CN$45=0,0,1)</f>
        <v>0</v>
      </c>
      <c r="CV45" s="250">
        <f>$CP$45*$CQ$45*$CR$45*$CS$45*$CT$45*$CU$45</f>
        <v>0</v>
      </c>
      <c r="CW45" s="251">
        <f t="shared" si="10"/>
        <v>0</v>
      </c>
      <c r="CX45" s="252">
        <f t="shared" si="11"/>
        <v>0</v>
      </c>
      <c r="CZ45" s="232" t="s">
        <v>232</v>
      </c>
      <c r="DA45" s="233" t="s">
        <v>233</v>
      </c>
      <c r="DB45" s="234"/>
      <c r="DC45" s="235"/>
      <c r="DD45" s="236"/>
      <c r="DE45" s="237"/>
      <c r="DF45" s="250">
        <f>IF(EXACT($A$45,$CZ$45),1,0)</f>
        <v>1</v>
      </c>
      <c r="DG45" s="250">
        <f>IF(EXACT($B$45,$DA$45),1,0)</f>
        <v>1</v>
      </c>
      <c r="DH45" s="250">
        <f>IF(EXACT($C$45,$DB$45),1,0)</f>
        <v>1</v>
      </c>
      <c r="DI45" s="250">
        <f>IF(EXACT($D$45,$DC$45),1,0)</f>
        <v>1</v>
      </c>
      <c r="DJ45" s="250">
        <f>IF($DC$45=0,0,1)</f>
        <v>0</v>
      </c>
      <c r="DK45" s="250">
        <f>IF($DD$45=0,0,1)</f>
        <v>0</v>
      </c>
      <c r="DL45" s="250">
        <f>$DF$45*$DG$45*$DH$45*$DI$45*$DJ$45*$DK$45</f>
        <v>0</v>
      </c>
      <c r="DM45" s="251">
        <f t="shared" si="12"/>
        <v>0</v>
      </c>
      <c r="DN45" s="252">
        <f t="shared" si="13"/>
        <v>0</v>
      </c>
      <c r="DP45" s="232" t="s">
        <v>232</v>
      </c>
      <c r="DQ45" s="233" t="s">
        <v>233</v>
      </c>
      <c r="DR45" s="234"/>
      <c r="DS45" s="235"/>
      <c r="DT45" s="236"/>
      <c r="DU45" s="237"/>
      <c r="DV45" s="250">
        <f>IF(EXACT($A$45,$DP$45),1,0)</f>
        <v>1</v>
      </c>
      <c r="DW45" s="250">
        <f>IF(EXACT($B$45,$DQ$45),1,0)</f>
        <v>1</v>
      </c>
      <c r="DX45" s="250">
        <f>IF(EXACT($C$45,$DR$45),1,0)</f>
        <v>1</v>
      </c>
      <c r="DY45" s="250">
        <f>IF(EXACT($D$45,$DS$45),1,0)</f>
        <v>1</v>
      </c>
      <c r="DZ45" s="250">
        <f>IF($DS$45=0,0,1)</f>
        <v>0</v>
      </c>
      <c r="EA45" s="250">
        <f>IF($DT$45=0,0,1)</f>
        <v>0</v>
      </c>
      <c r="EB45" s="250">
        <f>$DV$45*$DW$45*$DX$45*$DY$45*$DZ$45*$EA$45</f>
        <v>0</v>
      </c>
      <c r="EC45" s="251">
        <f t="shared" si="14"/>
        <v>0</v>
      </c>
      <c r="ED45" s="252">
        <f t="shared" si="15"/>
        <v>0</v>
      </c>
      <c r="EF45" s="232" t="s">
        <v>232</v>
      </c>
      <c r="EG45" s="233" t="s">
        <v>233</v>
      </c>
      <c r="EH45" s="234"/>
      <c r="EI45" s="235"/>
      <c r="EJ45" s="236"/>
      <c r="EK45" s="237"/>
      <c r="EL45" s="250">
        <f>IF(EXACT($A$45,$EF$45),1,0)</f>
        <v>1</v>
      </c>
      <c r="EM45" s="250">
        <f>IF(EXACT($B$45,$EG$45),1,0)</f>
        <v>1</v>
      </c>
      <c r="EN45" s="250">
        <f>IF(EXACT($C$45,$EH$45),1,0)</f>
        <v>1</v>
      </c>
      <c r="EO45" s="250">
        <f>IF(EXACT($D$45,$EI$45),1,0)</f>
        <v>1</v>
      </c>
      <c r="EP45" s="250">
        <f>IF($EI$45=0,0,1)</f>
        <v>0</v>
      </c>
      <c r="EQ45" s="250">
        <f>IF($EJ$45=0,0,1)</f>
        <v>0</v>
      </c>
      <c r="ER45" s="250">
        <f>$EL$45*$EM$45*$EN$45*$EO$45*$EP$45*$EQ$45</f>
        <v>0</v>
      </c>
      <c r="ES45" s="251">
        <f t="shared" si="16"/>
        <v>0</v>
      </c>
      <c r="ET45" s="252">
        <f t="shared" si="17"/>
        <v>0</v>
      </c>
      <c r="EV45" s="232" t="s">
        <v>232</v>
      </c>
      <c r="EW45" s="233" t="s">
        <v>233</v>
      </c>
      <c r="EX45" s="234"/>
      <c r="EY45" s="235"/>
      <c r="EZ45" s="236"/>
      <c r="FA45" s="237"/>
      <c r="FB45" s="250">
        <f>IF(EXACT($A$45,$EV$45),1,0)</f>
        <v>1</v>
      </c>
      <c r="FC45" s="250">
        <f>IF(EXACT($B$45,$EW$45),1,0)</f>
        <v>1</v>
      </c>
      <c r="FD45" s="250">
        <f>IF(EXACT($C$45,$EX$45),1,0)</f>
        <v>1</v>
      </c>
      <c r="FE45" s="250">
        <f>IF(EXACT($D$45,$EY$45),1,0)</f>
        <v>1</v>
      </c>
      <c r="FF45" s="250">
        <f>IF($EY$45=0,0,1)</f>
        <v>0</v>
      </c>
      <c r="FG45" s="250">
        <f>IF($EZ$45=0,0,1)</f>
        <v>0</v>
      </c>
      <c r="FH45" s="250">
        <f>$FB$45*$FC$45*$FD$45*$FE$45*$FF$45*$FG$45</f>
        <v>0</v>
      </c>
      <c r="FI45" s="251">
        <f t="shared" si="18"/>
        <v>0</v>
      </c>
      <c r="FJ45" s="252">
        <f t="shared" si="19"/>
        <v>0</v>
      </c>
      <c r="FL45" s="232" t="s">
        <v>232</v>
      </c>
      <c r="FM45" s="233" t="s">
        <v>233</v>
      </c>
      <c r="FN45" s="234"/>
      <c r="FO45" s="235"/>
      <c r="FP45" s="236"/>
      <c r="FQ45" s="275"/>
      <c r="FR45" s="250">
        <f>IF(EXACT($A$45,$FL$45),1,0)</f>
        <v>1</v>
      </c>
      <c r="FS45" s="250">
        <f>IF(EXACT($B$45,$FM$45),1,0)</f>
        <v>1</v>
      </c>
      <c r="FT45" s="250">
        <f>IF(EXACT($C$45,$FN$45),1,0)</f>
        <v>1</v>
      </c>
      <c r="FU45" s="250">
        <f>IF(EXACT($D$45,$FO$45),1,0)</f>
        <v>1</v>
      </c>
      <c r="FV45" s="250">
        <f>IF($FO$45=0,0,1)</f>
        <v>0</v>
      </c>
      <c r="FW45" s="250">
        <f>IF($FP$45=0,0,1)</f>
        <v>0</v>
      </c>
      <c r="FX45" s="250">
        <f>$FR$45*$FS$45*$FT$45*$FU$45*$FV$45*$FW$45</f>
        <v>0</v>
      </c>
      <c r="FY45" s="251">
        <f t="shared" si="20"/>
        <v>0</v>
      </c>
      <c r="FZ45" s="252">
        <f t="shared" si="21"/>
        <v>0</v>
      </c>
      <c r="GB45" s="232" t="s">
        <v>232</v>
      </c>
      <c r="GC45" s="233" t="s">
        <v>233</v>
      </c>
      <c r="GD45" s="234"/>
      <c r="GE45" s="235"/>
      <c r="GF45" s="236"/>
      <c r="GG45" s="237"/>
      <c r="GH45" s="250">
        <f>IF(EXACT($A$45,$GB$45),1,0)</f>
        <v>1</v>
      </c>
      <c r="GI45" s="250">
        <f>IF(EXACT($B$45,$GC$45),1,0)</f>
        <v>1</v>
      </c>
      <c r="GJ45" s="250">
        <f>IF(EXACT($C$45,$GD$45),1,0)</f>
        <v>1</v>
      </c>
      <c r="GK45" s="250">
        <f>IF(EXACT($D$45,$GE$45),1,0)</f>
        <v>1</v>
      </c>
      <c r="GL45" s="250">
        <f>IF($GE$45=0,0,1)</f>
        <v>0</v>
      </c>
      <c r="GM45" s="250">
        <f>IF($GF$45=0,0,1)</f>
        <v>0</v>
      </c>
      <c r="GN45" s="250">
        <f>$GH$45*$GI$45*$GJ$45*$GK$45*$GL$45*$GM$45</f>
        <v>0</v>
      </c>
      <c r="GO45" s="251">
        <f t="shared" si="22"/>
        <v>0</v>
      </c>
      <c r="GP45" s="252">
        <f t="shared" si="23"/>
        <v>0</v>
      </c>
      <c r="GR45" s="232" t="s">
        <v>232</v>
      </c>
      <c r="GS45" s="233" t="s">
        <v>233</v>
      </c>
      <c r="GT45" s="234"/>
      <c r="GU45" s="235"/>
      <c r="GV45" s="236"/>
      <c r="GW45" s="237"/>
      <c r="GX45" s="250">
        <f>IF(EXACT($A$45,$GR$45),1,0)</f>
        <v>1</v>
      </c>
      <c r="GY45" s="250">
        <f>IF(EXACT($B$45,$GS$45),1,0)</f>
        <v>1</v>
      </c>
      <c r="GZ45" s="250">
        <f>IF(EXACT($C$45,$GT$45),1,0)</f>
        <v>1</v>
      </c>
      <c r="HA45" s="250">
        <f>IF(EXACT($D$45,$GU$45),1,0)</f>
        <v>1</v>
      </c>
      <c r="HB45" s="250">
        <f>IF($GU$45=0,0,1)</f>
        <v>0</v>
      </c>
      <c r="HC45" s="250">
        <f>IF($GV$45=0,0,1)</f>
        <v>0</v>
      </c>
      <c r="HD45" s="250">
        <f>$GX$45*$GY$45*$GZ$45*$HA$45*$HB$45*$HC$45</f>
        <v>0</v>
      </c>
      <c r="HE45" s="251">
        <f t="shared" si="24"/>
        <v>0</v>
      </c>
      <c r="HF45" s="252">
        <f t="shared" si="25"/>
        <v>0</v>
      </c>
      <c r="HH45" s="226" t="s">
        <v>232</v>
      </c>
      <c r="HI45" s="227" t="s">
        <v>233</v>
      </c>
      <c r="HJ45" s="228"/>
      <c r="HK45" s="229"/>
      <c r="HL45" s="230"/>
      <c r="HM45" s="231"/>
      <c r="HN45" s="250">
        <f>IF(EXACT($A$45,$HH$45),1,0)</f>
        <v>1</v>
      </c>
      <c r="HO45" s="250">
        <f>IF(EXACT($B$45,$HI$45),1,0)</f>
        <v>1</v>
      </c>
      <c r="HP45" s="250">
        <f>IF(EXACT($C$45,$HJ$45),1,0)</f>
        <v>1</v>
      </c>
      <c r="HQ45" s="250">
        <f>IF(EXACT($D$45,$HK$45),1,0)</f>
        <v>1</v>
      </c>
      <c r="HR45" s="250">
        <f>IF($HK$45=0,0,1)</f>
        <v>0</v>
      </c>
      <c r="HS45" s="250">
        <f>IF($HL$45=0,0,1)</f>
        <v>0</v>
      </c>
      <c r="HT45" s="250">
        <f>$HN$45*$HO$45*$HP$45*$HQ$45*$HR$45*$HS$45</f>
        <v>0</v>
      </c>
      <c r="HU45" s="251">
        <f t="shared" si="26"/>
        <v>0</v>
      </c>
      <c r="HV45" s="252">
        <f t="shared" si="27"/>
        <v>0</v>
      </c>
      <c r="HX45" s="232" t="s">
        <v>232</v>
      </c>
      <c r="HY45" s="233" t="s">
        <v>233</v>
      </c>
      <c r="HZ45" s="234"/>
      <c r="IA45" s="235"/>
      <c r="IB45" s="236"/>
      <c r="IC45" s="237"/>
      <c r="ID45" s="250">
        <f>IF(EXACT($A$45,$HX$45),1,0)</f>
        <v>1</v>
      </c>
      <c r="IE45" s="250">
        <f>IF(EXACT($B$45,$HY$45),1,0)</f>
        <v>1</v>
      </c>
      <c r="IF45" s="250">
        <f>IF(EXACT($C$45,$HZ$45),1,0)</f>
        <v>1</v>
      </c>
      <c r="IG45" s="250">
        <f>IF(EXACT($D$45,$IA$45),1,0)</f>
        <v>1</v>
      </c>
      <c r="IH45" s="250">
        <f>IF($IA$45=0,0,1)</f>
        <v>0</v>
      </c>
      <c r="II45" s="250">
        <f>IF($IB$45=0,0,1)</f>
        <v>0</v>
      </c>
      <c r="IJ45" s="250">
        <f>$ID$45*$IE$45*$IF$45*$IG$45*$IH$45*$II$45</f>
        <v>0</v>
      </c>
      <c r="IK45" s="251">
        <f t="shared" si="28"/>
        <v>0</v>
      </c>
      <c r="IL45" s="252">
        <f t="shared" si="29"/>
        <v>0</v>
      </c>
    </row>
    <row r="46" spans="1:246" s="238" customFormat="1" ht="90">
      <c r="A46" s="243" t="s">
        <v>234</v>
      </c>
      <c r="B46" s="244" t="s">
        <v>235</v>
      </c>
      <c r="C46" s="245" t="s">
        <v>212</v>
      </c>
      <c r="D46" s="276">
        <v>16</v>
      </c>
      <c r="E46" s="247">
        <v>0</v>
      </c>
      <c r="F46" s="248">
        <f>ROUND(D46*E46,0)</f>
        <v>0</v>
      </c>
      <c r="H46" s="243" t="s">
        <v>234</v>
      </c>
      <c r="I46" s="249" t="s">
        <v>235</v>
      </c>
      <c r="J46" s="245" t="s">
        <v>212</v>
      </c>
      <c r="K46" s="276">
        <v>16</v>
      </c>
      <c r="L46" s="247">
        <v>21000</v>
      </c>
      <c r="M46" s="248">
        <f>ROUND(K46*L46,0)</f>
        <v>336000</v>
      </c>
      <c r="N46" s="250">
        <f>IF(EXACT($A$46,$H$46),1,0)</f>
        <v>1</v>
      </c>
      <c r="O46" s="250">
        <f>IF(EXACT($B$46,$I$46),1,0)</f>
        <v>1</v>
      </c>
      <c r="P46" s="250">
        <f>IF(EXACT($C$46,$J$46),1,0)</f>
        <v>1</v>
      </c>
      <c r="Q46" s="250">
        <f>IF(EXACT($D$46,$K$46),1,0)</f>
        <v>1</v>
      </c>
      <c r="R46" s="250">
        <f>IF($K$46=0,0,1)</f>
        <v>1</v>
      </c>
      <c r="S46" s="250">
        <f>IF($L$46=0,0,1)</f>
        <v>1</v>
      </c>
      <c r="T46" s="261">
        <f>$N$46*$O$46*$P$46*$Q$46*$R$46*$S$46</f>
        <v>1</v>
      </c>
      <c r="U46" s="251">
        <f t="shared" si="0"/>
        <v>336000</v>
      </c>
      <c r="V46" s="252">
        <f t="shared" si="1"/>
        <v>0</v>
      </c>
      <c r="X46" s="243" t="s">
        <v>234</v>
      </c>
      <c r="Y46" s="244" t="s">
        <v>235</v>
      </c>
      <c r="Z46" s="245" t="s">
        <v>212</v>
      </c>
      <c r="AA46" s="276">
        <v>16</v>
      </c>
      <c r="AB46" s="247">
        <v>45513</v>
      </c>
      <c r="AC46" s="248">
        <f>ROUND(AA46*AB46,0)</f>
        <v>728208</v>
      </c>
      <c r="AD46" s="250">
        <f>IF(EXACT($A$46,$X$46),1,0)</f>
        <v>1</v>
      </c>
      <c r="AE46" s="250">
        <f>IF(EXACT($B$46,$Y$46),1,0)</f>
        <v>1</v>
      </c>
      <c r="AF46" s="250">
        <f>IF(EXACT($C$46,$Z$46),1,0)</f>
        <v>1</v>
      </c>
      <c r="AG46" s="250">
        <f>IF(EXACT($D$46,$AA$46),1,0)</f>
        <v>1</v>
      </c>
      <c r="AH46" s="250">
        <f>IF($AA$46=0,0,1)</f>
        <v>1</v>
      </c>
      <c r="AI46" s="250">
        <f>IF($AB$46=0,0,1)</f>
        <v>1</v>
      </c>
      <c r="AJ46" s="250">
        <f>$AD$46*$AE$46*$AF$46*$AG$46*$AH$46*$AI$46</f>
        <v>1</v>
      </c>
      <c r="AK46" s="251">
        <f t="shared" si="2"/>
        <v>728208</v>
      </c>
      <c r="AL46" s="252">
        <f t="shared" si="3"/>
        <v>0</v>
      </c>
      <c r="AN46" s="243" t="s">
        <v>234</v>
      </c>
      <c r="AO46" s="244" t="s">
        <v>235</v>
      </c>
      <c r="AP46" s="245" t="s">
        <v>212</v>
      </c>
      <c r="AQ46" s="276">
        <v>16</v>
      </c>
      <c r="AR46" s="247">
        <v>77000</v>
      </c>
      <c r="AS46" s="248">
        <f>ROUND(AQ46*AR46,0)</f>
        <v>1232000</v>
      </c>
      <c r="AT46" s="250">
        <f>IF(EXACT($A$46,$AN$46),1,0)</f>
        <v>1</v>
      </c>
      <c r="AU46" s="250">
        <f>IF(EXACT($B$46,$AO$46),1,0)</f>
        <v>1</v>
      </c>
      <c r="AV46" s="250">
        <f>IF(EXACT($C$46,$AP$46),1,0)</f>
        <v>1</v>
      </c>
      <c r="AW46" s="250">
        <f>IF(EXACT($D$46,$AQ$46),1,0)</f>
        <v>1</v>
      </c>
      <c r="AX46" s="250">
        <f>IF($AQ$46=0,0,1)</f>
        <v>1</v>
      </c>
      <c r="AY46" s="250">
        <f>IF($AR$46=0,0,1)</f>
        <v>1</v>
      </c>
      <c r="AZ46" s="250">
        <f>$AT$46*$AU$46*$AV$46*$AW$46*$AX$46*$AY$46</f>
        <v>1</v>
      </c>
      <c r="BA46" s="251">
        <f t="shared" si="4"/>
        <v>1232000</v>
      </c>
      <c r="BB46" s="252">
        <f t="shared" si="5"/>
        <v>0</v>
      </c>
      <c r="BD46" s="243" t="s">
        <v>234</v>
      </c>
      <c r="BE46" s="244" t="s">
        <v>235</v>
      </c>
      <c r="BF46" s="245" t="s">
        <v>212</v>
      </c>
      <c r="BG46" s="276">
        <v>16</v>
      </c>
      <c r="BH46" s="247">
        <v>48000</v>
      </c>
      <c r="BI46" s="248">
        <f>ROUND(BG46*BH46,0)</f>
        <v>768000</v>
      </c>
      <c r="BJ46" s="250">
        <f>IF(EXACT($A$46,$BD$46),1,0)</f>
        <v>1</v>
      </c>
      <c r="BK46" s="250">
        <f>IF(EXACT($B$46,$BE$46),1,0)</f>
        <v>1</v>
      </c>
      <c r="BL46" s="250">
        <f>IF(EXACT($C$46,$BF$46),1,0)</f>
        <v>1</v>
      </c>
      <c r="BM46" s="250">
        <f>IF(EXACT($D$46,$BG$46),1,0)</f>
        <v>1</v>
      </c>
      <c r="BN46" s="250">
        <f>IF($BG$46=0,0,1)</f>
        <v>1</v>
      </c>
      <c r="BO46" s="250">
        <f>IF($BH$46=0,0,1)</f>
        <v>1</v>
      </c>
      <c r="BP46" s="250">
        <f>$BJ$46*$BK$46*$BL$46*$BM$46*$BN$46*$BO$46</f>
        <v>1</v>
      </c>
      <c r="BQ46" s="251">
        <f t="shared" si="6"/>
        <v>768000</v>
      </c>
      <c r="BR46" s="252">
        <f t="shared" si="7"/>
        <v>0</v>
      </c>
      <c r="BT46" s="243" t="s">
        <v>234</v>
      </c>
      <c r="BU46" s="244" t="s">
        <v>235</v>
      </c>
      <c r="BV46" s="245" t="s">
        <v>212</v>
      </c>
      <c r="BW46" s="276">
        <v>16</v>
      </c>
      <c r="BX46" s="247">
        <v>35650</v>
      </c>
      <c r="BY46" s="248">
        <f>ROUND(BW46*BX46,0)</f>
        <v>570400</v>
      </c>
      <c r="BZ46" s="250">
        <f>IF(EXACT($A$46,$BT$46),1,0)</f>
        <v>1</v>
      </c>
      <c r="CA46" s="250">
        <f>IF(EXACT($B$46,$BU$46),1,0)</f>
        <v>1</v>
      </c>
      <c r="CB46" s="250">
        <f>IF(EXACT($C$46,$BV$46),1,0)</f>
        <v>1</v>
      </c>
      <c r="CC46" s="250">
        <f>IF(EXACT($D$46,$BW$46),1,0)</f>
        <v>1</v>
      </c>
      <c r="CD46" s="250">
        <f>IF($BW$46=0,0,1)</f>
        <v>1</v>
      </c>
      <c r="CE46" s="250">
        <f>IF($BX$46=0,0,1)</f>
        <v>1</v>
      </c>
      <c r="CF46" s="250">
        <f>$BZ$46*$CA$46*$CB$46*$CC$46*$CD$46*$CE$46</f>
        <v>1</v>
      </c>
      <c r="CG46" s="251">
        <f t="shared" si="8"/>
        <v>570400</v>
      </c>
      <c r="CH46" s="252">
        <f t="shared" si="9"/>
        <v>0</v>
      </c>
      <c r="CJ46" s="243" t="s">
        <v>234</v>
      </c>
      <c r="CK46" s="254" t="s">
        <v>235</v>
      </c>
      <c r="CL46" s="245" t="s">
        <v>212</v>
      </c>
      <c r="CM46" s="276">
        <v>16</v>
      </c>
      <c r="CN46" s="255">
        <v>70056</v>
      </c>
      <c r="CO46" s="256">
        <f>ROUND(CM46*CN46,0)</f>
        <v>1120896</v>
      </c>
      <c r="CP46" s="250">
        <f>IF(EXACT($A$46,$CJ$46),1,0)</f>
        <v>1</v>
      </c>
      <c r="CQ46" s="250">
        <f>IF(EXACT($B$46,$CK$46),1,0)</f>
        <v>1</v>
      </c>
      <c r="CR46" s="250">
        <f>IF(EXACT($C$46,$CL$46),1,0)</f>
        <v>1</v>
      </c>
      <c r="CS46" s="250">
        <f>IF(EXACT($D$46,$CM$46),1,0)</f>
        <v>1</v>
      </c>
      <c r="CT46" s="250">
        <f>IF($CM$46=0,0,1)</f>
        <v>1</v>
      </c>
      <c r="CU46" s="250">
        <f>IF($CN$46=0,0,1)</f>
        <v>1</v>
      </c>
      <c r="CV46" s="250">
        <f>$CP$46*$CQ$46*$CR$46*$CS$46*$CT$46*$CU$46</f>
        <v>1</v>
      </c>
      <c r="CW46" s="251">
        <f t="shared" si="10"/>
        <v>1120896</v>
      </c>
      <c r="CX46" s="252">
        <f t="shared" si="11"/>
        <v>0</v>
      </c>
      <c r="CZ46" s="243" t="s">
        <v>234</v>
      </c>
      <c r="DA46" s="244" t="s">
        <v>235</v>
      </c>
      <c r="DB46" s="245" t="s">
        <v>212</v>
      </c>
      <c r="DC46" s="276">
        <v>16</v>
      </c>
      <c r="DD46" s="247">
        <v>37900</v>
      </c>
      <c r="DE46" s="248">
        <f>ROUND(DC46*DD46,0)</f>
        <v>606400</v>
      </c>
      <c r="DF46" s="250">
        <f>IF(EXACT($A$46,$CZ$46),1,0)</f>
        <v>1</v>
      </c>
      <c r="DG46" s="250">
        <f>IF(EXACT($B$46,$DA$46),1,0)</f>
        <v>1</v>
      </c>
      <c r="DH46" s="250">
        <f>IF(EXACT($C$46,$DB$46),1,0)</f>
        <v>1</v>
      </c>
      <c r="DI46" s="250">
        <f>IF(EXACT($D$46,$DC$46),1,0)</f>
        <v>1</v>
      </c>
      <c r="DJ46" s="250">
        <f>IF($DC$46=0,0,1)</f>
        <v>1</v>
      </c>
      <c r="DK46" s="250">
        <f>IF($DD$46=0,0,1)</f>
        <v>1</v>
      </c>
      <c r="DL46" s="250">
        <f>$DF$46*$DG$46*$DH$46*$DI$46*$DJ$46*$DK$46</f>
        <v>1</v>
      </c>
      <c r="DM46" s="251">
        <f t="shared" si="12"/>
        <v>606400</v>
      </c>
      <c r="DN46" s="252">
        <f t="shared" si="13"/>
        <v>0</v>
      </c>
      <c r="DP46" s="243" t="s">
        <v>234</v>
      </c>
      <c r="DQ46" s="244" t="s">
        <v>235</v>
      </c>
      <c r="DR46" s="245" t="s">
        <v>212</v>
      </c>
      <c r="DS46" s="276">
        <v>16</v>
      </c>
      <c r="DT46" s="247">
        <v>36000</v>
      </c>
      <c r="DU46" s="248">
        <f>ROUND(DS46*DT46,0)</f>
        <v>576000</v>
      </c>
      <c r="DV46" s="250">
        <f>IF(EXACT($A$46,$DP$46),1,0)</f>
        <v>1</v>
      </c>
      <c r="DW46" s="250">
        <f>IF(EXACT($B$46,$DQ$46),1,0)</f>
        <v>1</v>
      </c>
      <c r="DX46" s="250">
        <f>IF(EXACT($C$46,$DR$46),1,0)</f>
        <v>1</v>
      </c>
      <c r="DY46" s="250">
        <f>IF(EXACT($D$46,$DS$46),1,0)</f>
        <v>1</v>
      </c>
      <c r="DZ46" s="250">
        <f>IF($DS$46=0,0,1)</f>
        <v>1</v>
      </c>
      <c r="EA46" s="250">
        <f>IF($DT$46=0,0,1)</f>
        <v>1</v>
      </c>
      <c r="EB46" s="250">
        <f>$DV$46*$DW$46*$DX$46*$DY$46*$DZ$46*$EA$46</f>
        <v>1</v>
      </c>
      <c r="EC46" s="251">
        <f t="shared" si="14"/>
        <v>576000</v>
      </c>
      <c r="ED46" s="252">
        <f t="shared" si="15"/>
        <v>0</v>
      </c>
      <c r="EF46" s="243" t="s">
        <v>234</v>
      </c>
      <c r="EG46" s="244" t="s">
        <v>235</v>
      </c>
      <c r="EH46" s="245" t="s">
        <v>212</v>
      </c>
      <c r="EI46" s="276">
        <v>16</v>
      </c>
      <c r="EJ46" s="247">
        <v>35000</v>
      </c>
      <c r="EK46" s="248">
        <f>ROUND(EI46*EJ46,0)</f>
        <v>560000</v>
      </c>
      <c r="EL46" s="250">
        <f>IF(EXACT($A$46,$EF$46),1,0)</f>
        <v>1</v>
      </c>
      <c r="EM46" s="250">
        <f>IF(EXACT($B$46,$EG$46),1,0)</f>
        <v>1</v>
      </c>
      <c r="EN46" s="250">
        <f>IF(EXACT($C$46,$EH$46),1,0)</f>
        <v>1</v>
      </c>
      <c r="EO46" s="250">
        <f>IF(EXACT($D$46,$EI$46),1,0)</f>
        <v>1</v>
      </c>
      <c r="EP46" s="250">
        <f>IF($EI$46=0,0,1)</f>
        <v>1</v>
      </c>
      <c r="EQ46" s="250">
        <f>IF($EJ$46=0,0,1)</f>
        <v>1</v>
      </c>
      <c r="ER46" s="250">
        <f>$EL$46*$EM$46*$EN$46*$EO$46*$EP$46*$EQ$46</f>
        <v>1</v>
      </c>
      <c r="ES46" s="251">
        <f t="shared" si="16"/>
        <v>560000</v>
      </c>
      <c r="ET46" s="252">
        <f t="shared" si="17"/>
        <v>0</v>
      </c>
      <c r="EV46" s="243" t="s">
        <v>234</v>
      </c>
      <c r="EW46" s="244" t="s">
        <v>235</v>
      </c>
      <c r="EX46" s="245" t="s">
        <v>212</v>
      </c>
      <c r="EY46" s="276">
        <v>16</v>
      </c>
      <c r="EZ46" s="247">
        <v>70000</v>
      </c>
      <c r="FA46" s="248">
        <f>ROUND(EY46*EZ46,0)</f>
        <v>1120000</v>
      </c>
      <c r="FB46" s="250">
        <f>IF(EXACT($A$46,$EV$46),1,0)</f>
        <v>1</v>
      </c>
      <c r="FC46" s="250">
        <f>IF(EXACT($B$46,$EW$46),1,0)</f>
        <v>1</v>
      </c>
      <c r="FD46" s="250">
        <f>IF(EXACT($C$46,$EX$46),1,0)</f>
        <v>1</v>
      </c>
      <c r="FE46" s="250">
        <f>IF(EXACT($D$46,$EY$46),1,0)</f>
        <v>1</v>
      </c>
      <c r="FF46" s="250">
        <f>IF($EY$46=0,0,1)</f>
        <v>1</v>
      </c>
      <c r="FG46" s="250">
        <f>IF($EZ$46=0,0,1)</f>
        <v>1</v>
      </c>
      <c r="FH46" s="250">
        <f>$FB$46*$FC$46*$FD$46*$FE$46*$FF$46*$FG$46</f>
        <v>1</v>
      </c>
      <c r="FI46" s="251">
        <f t="shared" si="18"/>
        <v>1120000</v>
      </c>
      <c r="FJ46" s="252">
        <f t="shared" si="19"/>
        <v>0</v>
      </c>
      <c r="FL46" s="243" t="s">
        <v>234</v>
      </c>
      <c r="FM46" s="244" t="s">
        <v>235</v>
      </c>
      <c r="FN46" s="245" t="s">
        <v>212</v>
      </c>
      <c r="FO46" s="276">
        <v>16</v>
      </c>
      <c r="FP46" s="247">
        <v>83200</v>
      </c>
      <c r="FQ46" s="248">
        <f>ROUND(FO46*FP46,0)</f>
        <v>1331200</v>
      </c>
      <c r="FR46" s="250">
        <f>IF(EXACT($A$46,$FL$46),1,0)</f>
        <v>1</v>
      </c>
      <c r="FS46" s="250">
        <f>IF(EXACT($B$46,$FM$46),1,0)</f>
        <v>1</v>
      </c>
      <c r="FT46" s="250">
        <f>IF(EXACT($C$46,$FN$46),1,0)</f>
        <v>1</v>
      </c>
      <c r="FU46" s="250">
        <f>IF(EXACT($D$46,$FO$46),1,0)</f>
        <v>1</v>
      </c>
      <c r="FV46" s="250">
        <f>IF($FO$46=0,0,1)</f>
        <v>1</v>
      </c>
      <c r="FW46" s="250">
        <f>IF($FP$46=0,0,1)</f>
        <v>1</v>
      </c>
      <c r="FX46" s="250">
        <f>$FR$46*$FS$46*$FT$46*$FU$46*$FV$46*$FW$46</f>
        <v>1</v>
      </c>
      <c r="FY46" s="251">
        <f t="shared" si="20"/>
        <v>1331200</v>
      </c>
      <c r="FZ46" s="252">
        <f t="shared" si="21"/>
        <v>0</v>
      </c>
      <c r="GB46" s="243" t="s">
        <v>234</v>
      </c>
      <c r="GC46" s="244" t="s">
        <v>235</v>
      </c>
      <c r="GD46" s="245" t="s">
        <v>212</v>
      </c>
      <c r="GE46" s="276">
        <v>16</v>
      </c>
      <c r="GF46" s="247">
        <v>75000</v>
      </c>
      <c r="GG46" s="248">
        <f>ROUND(GE46*GF46,0)</f>
        <v>1200000</v>
      </c>
      <c r="GH46" s="250">
        <f>IF(EXACT($A$46,$GB$46),1,0)</f>
        <v>1</v>
      </c>
      <c r="GI46" s="250">
        <f>IF(EXACT($B$46,$GC$46),1,0)</f>
        <v>1</v>
      </c>
      <c r="GJ46" s="250">
        <f>IF(EXACT($C$46,$GD$46),1,0)</f>
        <v>1</v>
      </c>
      <c r="GK46" s="250">
        <f>IF(EXACT($D$46,$GE$46),1,0)</f>
        <v>1</v>
      </c>
      <c r="GL46" s="250">
        <f>IF($GE$46=0,0,1)</f>
        <v>1</v>
      </c>
      <c r="GM46" s="250">
        <f>IF($GF$46=0,0,1)</f>
        <v>1</v>
      </c>
      <c r="GN46" s="250">
        <f>$GH$46*$GI$46*$GJ$46*$GK$46*$GL$46*$GM$46</f>
        <v>1</v>
      </c>
      <c r="GO46" s="251">
        <f t="shared" si="22"/>
        <v>1200000</v>
      </c>
      <c r="GP46" s="252">
        <f t="shared" si="23"/>
        <v>0</v>
      </c>
      <c r="GR46" s="243" t="s">
        <v>234</v>
      </c>
      <c r="GS46" s="244" t="s">
        <v>235</v>
      </c>
      <c r="GT46" s="245" t="s">
        <v>212</v>
      </c>
      <c r="GU46" s="276">
        <v>16</v>
      </c>
      <c r="GV46" s="247">
        <v>93800</v>
      </c>
      <c r="GW46" s="248">
        <f>ROUND(GU46*GV46,0)</f>
        <v>1500800</v>
      </c>
      <c r="GX46" s="250">
        <f>IF(EXACT($A$46,$GR$46),1,0)</f>
        <v>1</v>
      </c>
      <c r="GY46" s="250">
        <f>IF(EXACT($B$46,$GS$46),1,0)</f>
        <v>1</v>
      </c>
      <c r="GZ46" s="250">
        <f>IF(EXACT($C$46,$GT$46),1,0)</f>
        <v>1</v>
      </c>
      <c r="HA46" s="250">
        <f>IF(EXACT($D$46,$GU$46),1,0)</f>
        <v>1</v>
      </c>
      <c r="HB46" s="250">
        <f>IF($GU$46=0,0,1)</f>
        <v>1</v>
      </c>
      <c r="HC46" s="250">
        <f>IF($GV$46=0,0,1)</f>
        <v>1</v>
      </c>
      <c r="HD46" s="250">
        <f>$GX$46*$GY$46*$GZ$46*$HA$46*$HB$46*$HC$46</f>
        <v>1</v>
      </c>
      <c r="HE46" s="251">
        <f t="shared" si="24"/>
        <v>1500800</v>
      </c>
      <c r="HF46" s="252">
        <f t="shared" si="25"/>
        <v>0</v>
      </c>
      <c r="HH46" s="257" t="s">
        <v>234</v>
      </c>
      <c r="HI46" s="258" t="s">
        <v>235</v>
      </c>
      <c r="HJ46" s="245" t="s">
        <v>212</v>
      </c>
      <c r="HK46" s="246">
        <v>16</v>
      </c>
      <c r="HL46" s="259">
        <v>47000</v>
      </c>
      <c r="HM46" s="248">
        <f>ROUND(HK46*HL46,0)</f>
        <v>752000</v>
      </c>
      <c r="HN46" s="250">
        <f>IF(EXACT($A$46,$HH$46),1,0)</f>
        <v>1</v>
      </c>
      <c r="HO46" s="250">
        <f>IF(EXACT($B$46,$HI$46),1,0)</f>
        <v>1</v>
      </c>
      <c r="HP46" s="250">
        <f>IF(EXACT($C$46,$HJ$46),1,0)</f>
        <v>1</v>
      </c>
      <c r="HQ46" s="250">
        <f>IF(EXACT($D$46,$HK$46),1,0)</f>
        <v>1</v>
      </c>
      <c r="HR46" s="250">
        <f>IF($HK$46=0,0,1)</f>
        <v>1</v>
      </c>
      <c r="HS46" s="250">
        <f>IF($HL$46=0,0,1)</f>
        <v>1</v>
      </c>
      <c r="HT46" s="250">
        <f>$HN$46*$HO$46*$HP$46*$HQ$46*$HR$46*$HS$46</f>
        <v>1</v>
      </c>
      <c r="HU46" s="251">
        <f t="shared" si="26"/>
        <v>752000</v>
      </c>
      <c r="HV46" s="252">
        <f t="shared" si="27"/>
        <v>0</v>
      </c>
      <c r="HX46" s="243" t="s">
        <v>234</v>
      </c>
      <c r="HY46" s="244" t="s">
        <v>235</v>
      </c>
      <c r="HZ46" s="245" t="s">
        <v>212</v>
      </c>
      <c r="IA46" s="276">
        <v>16</v>
      </c>
      <c r="IB46" s="247">
        <v>50000</v>
      </c>
      <c r="IC46" s="248">
        <f>ROUND(IA46*IB46,0)</f>
        <v>800000</v>
      </c>
      <c r="ID46" s="250">
        <f>IF(EXACT($A$46,$HX$46),1,0)</f>
        <v>1</v>
      </c>
      <c r="IE46" s="250">
        <f>IF(EXACT($B$46,$HY$46),1,0)</f>
        <v>1</v>
      </c>
      <c r="IF46" s="250">
        <f>IF(EXACT($C$46,$HZ$46),1,0)</f>
        <v>1</v>
      </c>
      <c r="IG46" s="250">
        <f>IF(EXACT($D$46,$IA$46),1,0)</f>
        <v>1</v>
      </c>
      <c r="IH46" s="250">
        <f>IF($IA$46=0,0,1)</f>
        <v>1</v>
      </c>
      <c r="II46" s="250">
        <f>IF($IB$46=0,0,1)</f>
        <v>1</v>
      </c>
      <c r="IJ46" s="250">
        <f>$ID$46*$IE$46*$IF$46*$IG$46*$IH$46*$II$46</f>
        <v>1</v>
      </c>
      <c r="IK46" s="251">
        <f t="shared" si="28"/>
        <v>800000</v>
      </c>
      <c r="IL46" s="252">
        <f t="shared" si="29"/>
        <v>0</v>
      </c>
    </row>
    <row r="47" spans="1:246" s="238" customFormat="1" ht="18" hidden="1" thickTop="1" thickBot="1">
      <c r="A47" s="232" t="s">
        <v>236</v>
      </c>
      <c r="B47" s="233" t="s">
        <v>237</v>
      </c>
      <c r="C47" s="234"/>
      <c r="D47" s="235"/>
      <c r="E47" s="236"/>
      <c r="F47" s="237"/>
      <c r="H47" s="232" t="s">
        <v>236</v>
      </c>
      <c r="I47" s="239" t="s">
        <v>237</v>
      </c>
      <c r="J47" s="234"/>
      <c r="K47" s="235"/>
      <c r="L47" s="236"/>
      <c r="M47" s="237"/>
      <c r="N47" s="274"/>
      <c r="O47" s="274"/>
      <c r="P47" s="274"/>
      <c r="Q47" s="274"/>
      <c r="R47" s="274"/>
      <c r="S47" s="274"/>
      <c r="T47" s="274"/>
      <c r="U47" s="251">
        <f t="shared" si="0"/>
        <v>0</v>
      </c>
      <c r="V47" s="252">
        <f t="shared" si="1"/>
        <v>0</v>
      </c>
      <c r="X47" s="232" t="s">
        <v>236</v>
      </c>
      <c r="Y47" s="233" t="s">
        <v>237</v>
      </c>
      <c r="Z47" s="234"/>
      <c r="AA47" s="235"/>
      <c r="AB47" s="236"/>
      <c r="AC47" s="237"/>
      <c r="AD47" s="274"/>
      <c r="AE47" s="274"/>
      <c r="AF47" s="274"/>
      <c r="AG47" s="274"/>
      <c r="AH47" s="274"/>
      <c r="AI47" s="274"/>
      <c r="AJ47" s="274"/>
      <c r="AK47" s="251">
        <f t="shared" si="2"/>
        <v>0</v>
      </c>
      <c r="AL47" s="252">
        <f t="shared" si="3"/>
        <v>0</v>
      </c>
      <c r="AN47" s="232" t="s">
        <v>236</v>
      </c>
      <c r="AO47" s="233" t="s">
        <v>237</v>
      </c>
      <c r="AP47" s="234"/>
      <c r="AQ47" s="235"/>
      <c r="AR47" s="236"/>
      <c r="AS47" s="237"/>
      <c r="AT47" s="250">
        <f>IF(EXACT($A$47,$AN$47),1,0)</f>
        <v>1</v>
      </c>
      <c r="AU47" s="250">
        <f>IF(EXACT($B$47,$AO$47),1,0)</f>
        <v>1</v>
      </c>
      <c r="AV47" s="250">
        <f>IF(EXACT($C$47,$AP$47),1,0)</f>
        <v>1</v>
      </c>
      <c r="AW47" s="250">
        <f>IF(EXACT($D$47,$AQ$47),1,0)</f>
        <v>1</v>
      </c>
      <c r="AX47" s="250">
        <f>IF($AQ$47=0,0,1)</f>
        <v>0</v>
      </c>
      <c r="AY47" s="250">
        <f>IF($AR$47=0,0,1)</f>
        <v>0</v>
      </c>
      <c r="AZ47" s="250">
        <f>$AT$47*$AU$47*$AV$47*$AW$47*$AX$47*$AY$47</f>
        <v>0</v>
      </c>
      <c r="BA47" s="251">
        <f t="shared" si="4"/>
        <v>0</v>
      </c>
      <c r="BB47" s="252">
        <f t="shared" si="5"/>
        <v>0</v>
      </c>
      <c r="BD47" s="232" t="s">
        <v>236</v>
      </c>
      <c r="BE47" s="233" t="s">
        <v>237</v>
      </c>
      <c r="BF47" s="234"/>
      <c r="BG47" s="235"/>
      <c r="BH47" s="236"/>
      <c r="BI47" s="237"/>
      <c r="BJ47" s="250">
        <f>IF(EXACT($A$47,$BD$47),1,0)</f>
        <v>1</v>
      </c>
      <c r="BK47" s="250">
        <f>IF(EXACT($B$47,$BE$47),1,0)</f>
        <v>1</v>
      </c>
      <c r="BL47" s="250">
        <f>IF(EXACT($C$47,$BF$47),1,0)</f>
        <v>1</v>
      </c>
      <c r="BM47" s="250">
        <f>IF(EXACT($D$47,$BG$47),1,0)</f>
        <v>1</v>
      </c>
      <c r="BN47" s="250">
        <f>IF($BG$47=0,0,1)</f>
        <v>0</v>
      </c>
      <c r="BO47" s="250">
        <f>IF($BH$47=0,0,1)</f>
        <v>0</v>
      </c>
      <c r="BP47" s="250">
        <f>$BJ$47*$BK$47*$BL$47*$BM$47*$BN$47*$BO$47</f>
        <v>0</v>
      </c>
      <c r="BQ47" s="251">
        <f t="shared" si="6"/>
        <v>0</v>
      </c>
      <c r="BR47" s="252">
        <f t="shared" si="7"/>
        <v>0</v>
      </c>
      <c r="BT47" s="232" t="s">
        <v>236</v>
      </c>
      <c r="BU47" s="233" t="s">
        <v>237</v>
      </c>
      <c r="BV47" s="234"/>
      <c r="BW47" s="235"/>
      <c r="BX47" s="236"/>
      <c r="BY47" s="237"/>
      <c r="BZ47" s="250">
        <f>IF(EXACT($A$47,$BT$47),1,0)</f>
        <v>1</v>
      </c>
      <c r="CA47" s="250">
        <f>IF(EXACT($B$47,$BU$47),1,0)</f>
        <v>1</v>
      </c>
      <c r="CB47" s="250">
        <f>IF(EXACT($C$47,$BV$47),1,0)</f>
        <v>1</v>
      </c>
      <c r="CC47" s="250">
        <f>IF(EXACT($D$47,$BW$47),1,0)</f>
        <v>1</v>
      </c>
      <c r="CD47" s="250">
        <f>IF($BW$47=0,0,1)</f>
        <v>0</v>
      </c>
      <c r="CE47" s="250">
        <f>IF($BX$47=0,0,1)</f>
        <v>0</v>
      </c>
      <c r="CF47" s="250">
        <f>$BZ$47*$CA$47*$CB$47*$CC$47*$CD$47*$CE$47</f>
        <v>0</v>
      </c>
      <c r="CG47" s="251">
        <f t="shared" si="8"/>
        <v>0</v>
      </c>
      <c r="CH47" s="252">
        <f t="shared" si="9"/>
        <v>0</v>
      </c>
      <c r="CJ47" s="232" t="s">
        <v>236</v>
      </c>
      <c r="CK47" s="240" t="s">
        <v>237</v>
      </c>
      <c r="CL47" s="234"/>
      <c r="CM47" s="235"/>
      <c r="CN47" s="241"/>
      <c r="CO47" s="242"/>
      <c r="CP47" s="250">
        <f>IF(EXACT($A$47,$CJ$47),1,0)</f>
        <v>1</v>
      </c>
      <c r="CQ47" s="250">
        <f>IF(EXACT($B$47,$CK$47),1,0)</f>
        <v>1</v>
      </c>
      <c r="CR47" s="250">
        <f>IF(EXACT($C$47,$CL$47),1,0)</f>
        <v>1</v>
      </c>
      <c r="CS47" s="250">
        <f>IF(EXACT($D$47,$CM$47),1,0)</f>
        <v>1</v>
      </c>
      <c r="CT47" s="250">
        <f>IF($CM$47=0,0,1)</f>
        <v>0</v>
      </c>
      <c r="CU47" s="250">
        <f>IF($CN$47=0,0,1)</f>
        <v>0</v>
      </c>
      <c r="CV47" s="250">
        <f>$CP$47*$CQ$47*$CR$47*$CS$47*$CT$47*$CU$47</f>
        <v>0</v>
      </c>
      <c r="CW47" s="251">
        <f t="shared" si="10"/>
        <v>0</v>
      </c>
      <c r="CX47" s="252">
        <f t="shared" si="11"/>
        <v>0</v>
      </c>
      <c r="CZ47" s="232" t="s">
        <v>236</v>
      </c>
      <c r="DA47" s="233" t="s">
        <v>237</v>
      </c>
      <c r="DB47" s="234"/>
      <c r="DC47" s="235"/>
      <c r="DD47" s="236"/>
      <c r="DE47" s="237"/>
      <c r="DF47" s="250">
        <f>IF(EXACT($A$47,$CZ$47),1,0)</f>
        <v>1</v>
      </c>
      <c r="DG47" s="250">
        <f>IF(EXACT($B$47,$DA$47),1,0)</f>
        <v>1</v>
      </c>
      <c r="DH47" s="250">
        <f>IF(EXACT($C$47,$DB$47),1,0)</f>
        <v>1</v>
      </c>
      <c r="DI47" s="250">
        <f>IF(EXACT($D$47,$DC$47),1,0)</f>
        <v>1</v>
      </c>
      <c r="DJ47" s="250">
        <f>IF($DC$47=0,0,1)</f>
        <v>0</v>
      </c>
      <c r="DK47" s="250">
        <f>IF($DD$47=0,0,1)</f>
        <v>0</v>
      </c>
      <c r="DL47" s="250">
        <f>$DF$47*$DG$47*$DH$47*$DI$47*$DJ$47*$DK$47</f>
        <v>0</v>
      </c>
      <c r="DM47" s="251">
        <f t="shared" si="12"/>
        <v>0</v>
      </c>
      <c r="DN47" s="252">
        <f t="shared" si="13"/>
        <v>0</v>
      </c>
      <c r="DP47" s="232" t="s">
        <v>236</v>
      </c>
      <c r="DQ47" s="233" t="s">
        <v>237</v>
      </c>
      <c r="DR47" s="234"/>
      <c r="DS47" s="235"/>
      <c r="DT47" s="236"/>
      <c r="DU47" s="237"/>
      <c r="DV47" s="250">
        <f>IF(EXACT($A$47,$DP$47),1,0)</f>
        <v>1</v>
      </c>
      <c r="DW47" s="250">
        <f>IF(EXACT($B$47,$DQ$47),1,0)</f>
        <v>1</v>
      </c>
      <c r="DX47" s="250">
        <f>IF(EXACT($C$47,$DR$47),1,0)</f>
        <v>1</v>
      </c>
      <c r="DY47" s="250">
        <f>IF(EXACT($D$47,$DS$47),1,0)</f>
        <v>1</v>
      </c>
      <c r="DZ47" s="250">
        <f>IF($DS$47=0,0,1)</f>
        <v>0</v>
      </c>
      <c r="EA47" s="250">
        <f>IF($DT$47=0,0,1)</f>
        <v>0</v>
      </c>
      <c r="EB47" s="250">
        <f>$DV$47*$DW$47*$DX$47*$DY$47*$DZ$47*$EA$47</f>
        <v>0</v>
      </c>
      <c r="EC47" s="251">
        <f t="shared" si="14"/>
        <v>0</v>
      </c>
      <c r="ED47" s="252">
        <f t="shared" si="15"/>
        <v>0</v>
      </c>
      <c r="EF47" s="232" t="s">
        <v>236</v>
      </c>
      <c r="EG47" s="233" t="s">
        <v>237</v>
      </c>
      <c r="EH47" s="234"/>
      <c r="EI47" s="235"/>
      <c r="EJ47" s="236"/>
      <c r="EK47" s="237"/>
      <c r="EL47" s="250">
        <f>IF(EXACT($A$47,$EF$47),1,0)</f>
        <v>1</v>
      </c>
      <c r="EM47" s="250">
        <f>IF(EXACT($B$47,$EG$47),1,0)</f>
        <v>1</v>
      </c>
      <c r="EN47" s="250">
        <f>IF(EXACT($C$47,$EH$47),1,0)</f>
        <v>1</v>
      </c>
      <c r="EO47" s="250">
        <f>IF(EXACT($D$47,$EI$47),1,0)</f>
        <v>1</v>
      </c>
      <c r="EP47" s="250">
        <f>IF($EI$47=0,0,1)</f>
        <v>0</v>
      </c>
      <c r="EQ47" s="250">
        <f>IF($EJ$47=0,0,1)</f>
        <v>0</v>
      </c>
      <c r="ER47" s="250">
        <f>$EL$47*$EM$47*$EN$47*$EO$47*$EP$47*$EQ$47</f>
        <v>0</v>
      </c>
      <c r="ES47" s="251">
        <f t="shared" si="16"/>
        <v>0</v>
      </c>
      <c r="ET47" s="252">
        <f t="shared" si="17"/>
        <v>0</v>
      </c>
      <c r="EV47" s="232" t="s">
        <v>236</v>
      </c>
      <c r="EW47" s="233" t="s">
        <v>237</v>
      </c>
      <c r="EX47" s="234"/>
      <c r="EY47" s="235"/>
      <c r="EZ47" s="236"/>
      <c r="FA47" s="237"/>
      <c r="FB47" s="250">
        <f>IF(EXACT($A$47,$EV$47),1,0)</f>
        <v>1</v>
      </c>
      <c r="FC47" s="250">
        <f>IF(EXACT($B$47,$EW$47),1,0)</f>
        <v>1</v>
      </c>
      <c r="FD47" s="250">
        <f>IF(EXACT($C$47,$EX$47),1,0)</f>
        <v>1</v>
      </c>
      <c r="FE47" s="250">
        <f>IF(EXACT($D$47,$EY$47),1,0)</f>
        <v>1</v>
      </c>
      <c r="FF47" s="250">
        <f>IF($EY$47=0,0,1)</f>
        <v>0</v>
      </c>
      <c r="FG47" s="250">
        <f>IF($EZ$47=0,0,1)</f>
        <v>0</v>
      </c>
      <c r="FH47" s="250">
        <f>$FB$47*$FC$47*$FD$47*$FE$47*$FF$47*$FG$47</f>
        <v>0</v>
      </c>
      <c r="FI47" s="251">
        <f t="shared" si="18"/>
        <v>0</v>
      </c>
      <c r="FJ47" s="252">
        <f t="shared" si="19"/>
        <v>0</v>
      </c>
      <c r="FL47" s="232" t="s">
        <v>236</v>
      </c>
      <c r="FM47" s="233" t="s">
        <v>237</v>
      </c>
      <c r="FN47" s="234"/>
      <c r="FO47" s="235"/>
      <c r="FP47" s="236"/>
      <c r="FQ47" s="275"/>
      <c r="FR47" s="250">
        <f>IF(EXACT($A$47,$FL$47),1,0)</f>
        <v>1</v>
      </c>
      <c r="FS47" s="250">
        <f>IF(EXACT($B$47,$FM$47),1,0)</f>
        <v>1</v>
      </c>
      <c r="FT47" s="250">
        <f>IF(EXACT($C$47,$FN$47),1,0)</f>
        <v>1</v>
      </c>
      <c r="FU47" s="250">
        <f>IF(EXACT($D$47,$FO$47),1,0)</f>
        <v>1</v>
      </c>
      <c r="FV47" s="250">
        <f>IF($FO$47=0,0,1)</f>
        <v>0</v>
      </c>
      <c r="FW47" s="250">
        <f>IF($FP$47=0,0,1)</f>
        <v>0</v>
      </c>
      <c r="FX47" s="250">
        <f>$FR$47*$FS$47*$FT$47*$FU$47*$FV$47*$FW$47</f>
        <v>0</v>
      </c>
      <c r="FY47" s="251">
        <f t="shared" si="20"/>
        <v>0</v>
      </c>
      <c r="FZ47" s="252">
        <f t="shared" si="21"/>
        <v>0</v>
      </c>
      <c r="GB47" s="232" t="s">
        <v>236</v>
      </c>
      <c r="GC47" s="233" t="s">
        <v>237</v>
      </c>
      <c r="GD47" s="234"/>
      <c r="GE47" s="235"/>
      <c r="GF47" s="236"/>
      <c r="GG47" s="237"/>
      <c r="GH47" s="250">
        <f>IF(EXACT($A$47,$GB$47),1,0)</f>
        <v>1</v>
      </c>
      <c r="GI47" s="250">
        <f>IF(EXACT($B$47,$GC$47),1,0)</f>
        <v>1</v>
      </c>
      <c r="GJ47" s="250">
        <f>IF(EXACT($C$47,$GD$47),1,0)</f>
        <v>1</v>
      </c>
      <c r="GK47" s="250">
        <f>IF(EXACT($D$47,$GE$47),1,0)</f>
        <v>1</v>
      </c>
      <c r="GL47" s="250">
        <f>IF($GE$47=0,0,1)</f>
        <v>0</v>
      </c>
      <c r="GM47" s="250">
        <f>IF($GF$47=0,0,1)</f>
        <v>0</v>
      </c>
      <c r="GN47" s="250">
        <f>$GH$47*$GI$47*$GJ$47*$GK$47*$GL$47*$GM$47</f>
        <v>0</v>
      </c>
      <c r="GO47" s="251">
        <f t="shared" si="22"/>
        <v>0</v>
      </c>
      <c r="GP47" s="252">
        <f t="shared" si="23"/>
        <v>0</v>
      </c>
      <c r="GR47" s="232" t="s">
        <v>236</v>
      </c>
      <c r="GS47" s="233" t="s">
        <v>237</v>
      </c>
      <c r="GT47" s="234"/>
      <c r="GU47" s="235"/>
      <c r="GV47" s="236"/>
      <c r="GW47" s="237"/>
      <c r="GX47" s="250">
        <f>IF(EXACT($A$47,$GR$47),1,0)</f>
        <v>1</v>
      </c>
      <c r="GY47" s="250">
        <f>IF(EXACT($B$47,$GS$47),1,0)</f>
        <v>1</v>
      </c>
      <c r="GZ47" s="250">
        <f>IF(EXACT($C$47,$GT$47),1,0)</f>
        <v>1</v>
      </c>
      <c r="HA47" s="250">
        <f>IF(EXACT($D$47,$GU$47),1,0)</f>
        <v>1</v>
      </c>
      <c r="HB47" s="250">
        <f>IF($GU$47=0,0,1)</f>
        <v>0</v>
      </c>
      <c r="HC47" s="250">
        <f>IF($GV$47=0,0,1)</f>
        <v>0</v>
      </c>
      <c r="HD47" s="250">
        <f>$GX$47*$GY$47*$GZ$47*$HA$47*$HB$47*$HC$47</f>
        <v>0</v>
      </c>
      <c r="HE47" s="251">
        <f t="shared" si="24"/>
        <v>0</v>
      </c>
      <c r="HF47" s="252">
        <f t="shared" si="25"/>
        <v>0</v>
      </c>
      <c r="HH47" s="226" t="s">
        <v>236</v>
      </c>
      <c r="HI47" s="227" t="s">
        <v>237</v>
      </c>
      <c r="HJ47" s="228"/>
      <c r="HK47" s="229"/>
      <c r="HL47" s="230"/>
      <c r="HM47" s="231"/>
      <c r="HN47" s="250">
        <f>IF(EXACT($A$47,$HH$47),1,0)</f>
        <v>1</v>
      </c>
      <c r="HO47" s="250">
        <f>IF(EXACT($B$47,$HI$47),1,0)</f>
        <v>1</v>
      </c>
      <c r="HP47" s="250">
        <f>IF(EXACT($C$47,$HJ$47),1,0)</f>
        <v>1</v>
      </c>
      <c r="HQ47" s="250">
        <f>IF(EXACT($D$47,$HK$47),1,0)</f>
        <v>1</v>
      </c>
      <c r="HR47" s="250">
        <f>IF($HK$47=0,0,1)</f>
        <v>0</v>
      </c>
      <c r="HS47" s="250">
        <f>IF($HL$47=0,0,1)</f>
        <v>0</v>
      </c>
      <c r="HT47" s="250">
        <f>$HN$47*$HO$47*$HP$47*$HQ$47*$HR$47*$HS$47</f>
        <v>0</v>
      </c>
      <c r="HU47" s="251">
        <f t="shared" si="26"/>
        <v>0</v>
      </c>
      <c r="HV47" s="252">
        <f t="shared" si="27"/>
        <v>0</v>
      </c>
      <c r="HX47" s="232" t="s">
        <v>236</v>
      </c>
      <c r="HY47" s="233" t="s">
        <v>237</v>
      </c>
      <c r="HZ47" s="234"/>
      <c r="IA47" s="235"/>
      <c r="IB47" s="236"/>
      <c r="IC47" s="237"/>
      <c r="ID47" s="250">
        <f>IF(EXACT($A$47,$HX$47),1,0)</f>
        <v>1</v>
      </c>
      <c r="IE47" s="250">
        <f>IF(EXACT($B$47,$HY$47),1,0)</f>
        <v>1</v>
      </c>
      <c r="IF47" s="250">
        <f>IF(EXACT($C$47,$HZ$47),1,0)</f>
        <v>1</v>
      </c>
      <c r="IG47" s="250">
        <f>IF(EXACT($D$47,$IA$47),1,0)</f>
        <v>1</v>
      </c>
      <c r="IH47" s="250">
        <f>IF($IA$47=0,0,1)</f>
        <v>0</v>
      </c>
      <c r="II47" s="250">
        <f>IF($IB$47=0,0,1)</f>
        <v>0</v>
      </c>
      <c r="IJ47" s="250">
        <f>$ID$47*$IE$47*$IF$47*$IG$47*$IH$47*$II$47</f>
        <v>0</v>
      </c>
      <c r="IK47" s="251">
        <f t="shared" si="28"/>
        <v>0</v>
      </c>
      <c r="IL47" s="252">
        <f t="shared" si="29"/>
        <v>0</v>
      </c>
    </row>
    <row r="48" spans="1:246" s="238" customFormat="1" ht="45">
      <c r="A48" s="243" t="s">
        <v>238</v>
      </c>
      <c r="B48" s="244" t="s">
        <v>239</v>
      </c>
      <c r="C48" s="245" t="s">
        <v>171</v>
      </c>
      <c r="D48" s="276">
        <v>24</v>
      </c>
      <c r="E48" s="247">
        <v>0</v>
      </c>
      <c r="F48" s="248">
        <f>ROUND(D48*E48,0)</f>
        <v>0</v>
      </c>
      <c r="H48" s="243" t="s">
        <v>238</v>
      </c>
      <c r="I48" s="249" t="s">
        <v>239</v>
      </c>
      <c r="J48" s="245" t="s">
        <v>171</v>
      </c>
      <c r="K48" s="276">
        <v>24</v>
      </c>
      <c r="L48" s="247">
        <v>52000</v>
      </c>
      <c r="M48" s="248">
        <f>ROUND(K48*L48,0)</f>
        <v>1248000</v>
      </c>
      <c r="N48" s="250">
        <f>IF(EXACT($A$48,$H$48),1,0)</f>
        <v>1</v>
      </c>
      <c r="O48" s="250">
        <f>IF(EXACT($B$48,$I$48),1,0)</f>
        <v>1</v>
      </c>
      <c r="P48" s="250">
        <f>IF(EXACT($C$48,$J$48),1,0)</f>
        <v>1</v>
      </c>
      <c r="Q48" s="250">
        <f>IF(EXACT($D$48,$K$48),1,0)</f>
        <v>1</v>
      </c>
      <c r="R48" s="250">
        <f>IF($K$48=0,0,1)</f>
        <v>1</v>
      </c>
      <c r="S48" s="250">
        <f>IF($L$48=0,0,1)</f>
        <v>1</v>
      </c>
      <c r="T48" s="261">
        <f>$N$48*$O$48*$P$48*$Q$48*$R$48*$S$48</f>
        <v>1</v>
      </c>
      <c r="U48" s="251">
        <f t="shared" si="0"/>
        <v>1248000</v>
      </c>
      <c r="V48" s="252">
        <f t="shared" si="1"/>
        <v>0</v>
      </c>
      <c r="X48" s="243" t="s">
        <v>238</v>
      </c>
      <c r="Y48" s="244" t="s">
        <v>239</v>
      </c>
      <c r="Z48" s="245" t="s">
        <v>171</v>
      </c>
      <c r="AA48" s="276">
        <v>24</v>
      </c>
      <c r="AB48" s="247">
        <v>56348</v>
      </c>
      <c r="AC48" s="248">
        <f>ROUND(AA48*AB48,0)</f>
        <v>1352352</v>
      </c>
      <c r="AD48" s="250">
        <f>IF(EXACT($A$48,$X$48),1,0)</f>
        <v>1</v>
      </c>
      <c r="AE48" s="250">
        <f>IF(EXACT($B$48,$Y$48),1,0)</f>
        <v>1</v>
      </c>
      <c r="AF48" s="250">
        <f>IF(EXACT($C$48,$Z$48),1,0)</f>
        <v>1</v>
      </c>
      <c r="AG48" s="250">
        <f>IF(EXACT($D$48,$AA$48),1,0)</f>
        <v>1</v>
      </c>
      <c r="AH48" s="250">
        <f>IF($AA$48=0,0,1)</f>
        <v>1</v>
      </c>
      <c r="AI48" s="250">
        <f>IF($AB$48=0,0,1)</f>
        <v>1</v>
      </c>
      <c r="AJ48" s="250">
        <f>$AD$48*$AE$48*$AF$48*$AG$48*$AH$48*$AI$48</f>
        <v>1</v>
      </c>
      <c r="AK48" s="251">
        <f t="shared" si="2"/>
        <v>1352352</v>
      </c>
      <c r="AL48" s="252">
        <f t="shared" si="3"/>
        <v>0</v>
      </c>
      <c r="AN48" s="243" t="s">
        <v>238</v>
      </c>
      <c r="AO48" s="244" t="s">
        <v>239</v>
      </c>
      <c r="AP48" s="245" t="s">
        <v>171</v>
      </c>
      <c r="AQ48" s="276">
        <v>24</v>
      </c>
      <c r="AR48" s="247">
        <v>60000</v>
      </c>
      <c r="AS48" s="248">
        <f>ROUND(AQ48*AR48,0)</f>
        <v>1440000</v>
      </c>
      <c r="AT48" s="250">
        <f>IF(EXACT($A$48,$AN$48),1,0)</f>
        <v>1</v>
      </c>
      <c r="AU48" s="250">
        <f>IF(EXACT($B$48,$AO$48),1,0)</f>
        <v>1</v>
      </c>
      <c r="AV48" s="250">
        <f>IF(EXACT($C$48,$AP$48),1,0)</f>
        <v>1</v>
      </c>
      <c r="AW48" s="250">
        <f>IF(EXACT($D$48,$AQ$48),1,0)</f>
        <v>1</v>
      </c>
      <c r="AX48" s="250">
        <f>IF($AQ$48=0,0,1)</f>
        <v>1</v>
      </c>
      <c r="AY48" s="250">
        <f>IF($AR$48=0,0,1)</f>
        <v>1</v>
      </c>
      <c r="AZ48" s="250">
        <f>$AT$48*$AU$48*$AV$48*$AW$48*$AX$48*$AY$48</f>
        <v>1</v>
      </c>
      <c r="BA48" s="251">
        <f t="shared" si="4"/>
        <v>1440000</v>
      </c>
      <c r="BB48" s="252">
        <f t="shared" si="5"/>
        <v>0</v>
      </c>
      <c r="BD48" s="243" t="s">
        <v>238</v>
      </c>
      <c r="BE48" s="244" t="s">
        <v>239</v>
      </c>
      <c r="BF48" s="245" t="s">
        <v>171</v>
      </c>
      <c r="BG48" s="276">
        <v>24</v>
      </c>
      <c r="BH48" s="247">
        <v>40000</v>
      </c>
      <c r="BI48" s="248">
        <f>ROUND(BG48*BH48,0)</f>
        <v>960000</v>
      </c>
      <c r="BJ48" s="250">
        <f>IF(EXACT($A$48,$BD$48),1,0)</f>
        <v>1</v>
      </c>
      <c r="BK48" s="250">
        <f>IF(EXACT($B$48,$BE$48),1,0)</f>
        <v>1</v>
      </c>
      <c r="BL48" s="250">
        <f>IF(EXACT($C$48,$BF$48),1,0)</f>
        <v>1</v>
      </c>
      <c r="BM48" s="250">
        <f>IF(EXACT($D$48,$BG$48),1,0)</f>
        <v>1</v>
      </c>
      <c r="BN48" s="250">
        <f>IF($BG$48=0,0,1)</f>
        <v>1</v>
      </c>
      <c r="BO48" s="250">
        <f>IF($BH$48=0,0,1)</f>
        <v>1</v>
      </c>
      <c r="BP48" s="250">
        <f>$BJ$48*$BK$48*$BL$48*$BM$48*$BN$48*$BO$48</f>
        <v>1</v>
      </c>
      <c r="BQ48" s="251">
        <f t="shared" si="6"/>
        <v>960000</v>
      </c>
      <c r="BR48" s="252">
        <f t="shared" si="7"/>
        <v>0</v>
      </c>
      <c r="BT48" s="243" t="s">
        <v>238</v>
      </c>
      <c r="BU48" s="244" t="s">
        <v>239</v>
      </c>
      <c r="BV48" s="245" t="s">
        <v>171</v>
      </c>
      <c r="BW48" s="276">
        <v>24</v>
      </c>
      <c r="BX48" s="247">
        <v>38650</v>
      </c>
      <c r="BY48" s="248">
        <f>ROUND(BW48*BX48,0)</f>
        <v>927600</v>
      </c>
      <c r="BZ48" s="250">
        <f>IF(EXACT($A$48,$BT$48),1,0)</f>
        <v>1</v>
      </c>
      <c r="CA48" s="250">
        <f>IF(EXACT($B$48,$BU$48),1,0)</f>
        <v>1</v>
      </c>
      <c r="CB48" s="250">
        <f>IF(EXACT($C$48,$BV$48),1,0)</f>
        <v>1</v>
      </c>
      <c r="CC48" s="250">
        <f>IF(EXACT($D$48,$BW$48),1,0)</f>
        <v>1</v>
      </c>
      <c r="CD48" s="250">
        <f>IF($BW$48=0,0,1)</f>
        <v>1</v>
      </c>
      <c r="CE48" s="250">
        <f>IF($BX$48=0,0,1)</f>
        <v>1</v>
      </c>
      <c r="CF48" s="250">
        <f>$BZ$48*$CA$48*$CB$48*$CC$48*$CD$48*$CE$48</f>
        <v>1</v>
      </c>
      <c r="CG48" s="251">
        <f t="shared" si="8"/>
        <v>927600</v>
      </c>
      <c r="CH48" s="252">
        <f t="shared" si="9"/>
        <v>0</v>
      </c>
      <c r="CJ48" s="243" t="s">
        <v>238</v>
      </c>
      <c r="CK48" s="254" t="s">
        <v>239</v>
      </c>
      <c r="CL48" s="245" t="s">
        <v>171</v>
      </c>
      <c r="CM48" s="276">
        <v>24</v>
      </c>
      <c r="CN48" s="255">
        <v>57120</v>
      </c>
      <c r="CO48" s="256">
        <f>ROUND(CM48*CN48,0)</f>
        <v>1370880</v>
      </c>
      <c r="CP48" s="250">
        <f>IF(EXACT($A$48,$CJ$48),1,0)</f>
        <v>1</v>
      </c>
      <c r="CQ48" s="250">
        <f>IF(EXACT($B$48,$CK$48),1,0)</f>
        <v>1</v>
      </c>
      <c r="CR48" s="250">
        <f>IF(EXACT($C$48,$CL$48),1,0)</f>
        <v>1</v>
      </c>
      <c r="CS48" s="250">
        <f>IF(EXACT($D$48,$CM$48),1,0)</f>
        <v>1</v>
      </c>
      <c r="CT48" s="250">
        <f>IF($CM$48=0,0,1)</f>
        <v>1</v>
      </c>
      <c r="CU48" s="250">
        <f>IF($CN$48=0,0,1)</f>
        <v>1</v>
      </c>
      <c r="CV48" s="250">
        <f>$CP$48*$CQ$48*$CR$48*$CS$48*$CT$48*$CU$48</f>
        <v>1</v>
      </c>
      <c r="CW48" s="251">
        <f t="shared" si="10"/>
        <v>1370880</v>
      </c>
      <c r="CX48" s="252">
        <f t="shared" si="11"/>
        <v>0</v>
      </c>
      <c r="CZ48" s="243" t="s">
        <v>238</v>
      </c>
      <c r="DA48" s="244" t="s">
        <v>239</v>
      </c>
      <c r="DB48" s="245" t="s">
        <v>171</v>
      </c>
      <c r="DC48" s="276">
        <v>24</v>
      </c>
      <c r="DD48" s="247">
        <v>40200</v>
      </c>
      <c r="DE48" s="248">
        <f>ROUND(DC48*DD48,0)</f>
        <v>964800</v>
      </c>
      <c r="DF48" s="250">
        <f>IF(EXACT($A$48,$CZ$48),1,0)</f>
        <v>1</v>
      </c>
      <c r="DG48" s="250">
        <f>IF(EXACT($B$48,$DA$48),1,0)</f>
        <v>1</v>
      </c>
      <c r="DH48" s="250">
        <f>IF(EXACT($C$48,$DB$48),1,0)</f>
        <v>1</v>
      </c>
      <c r="DI48" s="250">
        <f>IF(EXACT($D$48,$DC$48),1,0)</f>
        <v>1</v>
      </c>
      <c r="DJ48" s="250">
        <f>IF($DC$48=0,0,1)</f>
        <v>1</v>
      </c>
      <c r="DK48" s="250">
        <f>IF($DD$48=0,0,1)</f>
        <v>1</v>
      </c>
      <c r="DL48" s="250">
        <f>$DF$48*$DG$48*$DH$48*$DI$48*$DJ$48*$DK$48</f>
        <v>1</v>
      </c>
      <c r="DM48" s="251">
        <f t="shared" si="12"/>
        <v>964800</v>
      </c>
      <c r="DN48" s="252">
        <f t="shared" si="13"/>
        <v>0</v>
      </c>
      <c r="DP48" s="243" t="s">
        <v>238</v>
      </c>
      <c r="DQ48" s="244" t="s">
        <v>239</v>
      </c>
      <c r="DR48" s="245" t="s">
        <v>171</v>
      </c>
      <c r="DS48" s="276">
        <v>24</v>
      </c>
      <c r="DT48" s="247">
        <v>39000</v>
      </c>
      <c r="DU48" s="248">
        <f>ROUND(DS48*DT48,0)</f>
        <v>936000</v>
      </c>
      <c r="DV48" s="250">
        <f>IF(EXACT($A$48,$DP$48),1,0)</f>
        <v>1</v>
      </c>
      <c r="DW48" s="250">
        <f>IF(EXACT($B$48,$DQ$48),1,0)</f>
        <v>1</v>
      </c>
      <c r="DX48" s="250">
        <f>IF(EXACT($C$48,$DR$48),1,0)</f>
        <v>1</v>
      </c>
      <c r="DY48" s="250">
        <f>IF(EXACT($D$48,$DS$48),1,0)</f>
        <v>1</v>
      </c>
      <c r="DZ48" s="250">
        <f>IF($DS$48=0,0,1)</f>
        <v>1</v>
      </c>
      <c r="EA48" s="250">
        <f>IF($DT$48=0,0,1)</f>
        <v>1</v>
      </c>
      <c r="EB48" s="250">
        <f>$DV$48*$DW$48*$DX$48*$DY$48*$DZ$48*$EA$48</f>
        <v>1</v>
      </c>
      <c r="EC48" s="251">
        <f t="shared" si="14"/>
        <v>936000</v>
      </c>
      <c r="ED48" s="252">
        <f t="shared" si="15"/>
        <v>0</v>
      </c>
      <c r="EF48" s="243" t="s">
        <v>238</v>
      </c>
      <c r="EG48" s="244" t="s">
        <v>239</v>
      </c>
      <c r="EH48" s="245" t="s">
        <v>171</v>
      </c>
      <c r="EI48" s="276">
        <v>24</v>
      </c>
      <c r="EJ48" s="247">
        <v>38000</v>
      </c>
      <c r="EK48" s="248">
        <f>ROUND(EI48*EJ48,0)</f>
        <v>912000</v>
      </c>
      <c r="EL48" s="250">
        <f>IF(EXACT($A$48,$EF$48),1,0)</f>
        <v>1</v>
      </c>
      <c r="EM48" s="250">
        <f>IF(EXACT($B$48,$EG$48),1,0)</f>
        <v>1</v>
      </c>
      <c r="EN48" s="250">
        <f>IF(EXACT($C$48,$EH$48),1,0)</f>
        <v>1</v>
      </c>
      <c r="EO48" s="250">
        <f>IF(EXACT($D$48,$EI$48),1,0)</f>
        <v>1</v>
      </c>
      <c r="EP48" s="250">
        <f>IF($EI$48=0,0,1)</f>
        <v>1</v>
      </c>
      <c r="EQ48" s="250">
        <f>IF($EJ$48=0,0,1)</f>
        <v>1</v>
      </c>
      <c r="ER48" s="250">
        <f>$EL$48*$EM$48*$EN$48*$EO$48*$EP$48*$EQ$48</f>
        <v>1</v>
      </c>
      <c r="ES48" s="251">
        <f t="shared" si="16"/>
        <v>912000</v>
      </c>
      <c r="ET48" s="252">
        <f t="shared" si="17"/>
        <v>0</v>
      </c>
      <c r="EV48" s="243" t="s">
        <v>238</v>
      </c>
      <c r="EW48" s="244" t="s">
        <v>239</v>
      </c>
      <c r="EX48" s="245" t="s">
        <v>171</v>
      </c>
      <c r="EY48" s="276">
        <v>24</v>
      </c>
      <c r="EZ48" s="247">
        <v>90000</v>
      </c>
      <c r="FA48" s="248">
        <f>ROUND(EY48*EZ48,0)</f>
        <v>2160000</v>
      </c>
      <c r="FB48" s="250">
        <f>IF(EXACT($A$48,$EV$48),1,0)</f>
        <v>1</v>
      </c>
      <c r="FC48" s="250">
        <f>IF(EXACT($B$48,$EW$48),1,0)</f>
        <v>1</v>
      </c>
      <c r="FD48" s="250">
        <f>IF(EXACT($C$48,$EX$48),1,0)</f>
        <v>1</v>
      </c>
      <c r="FE48" s="250">
        <f>IF(EXACT($D$48,$EY$48),1,0)</f>
        <v>1</v>
      </c>
      <c r="FF48" s="250">
        <f>IF($EY$48=0,0,1)</f>
        <v>1</v>
      </c>
      <c r="FG48" s="250">
        <f>IF($EZ$48=0,0,1)</f>
        <v>1</v>
      </c>
      <c r="FH48" s="250">
        <f>$FB$48*$FC$48*$FD$48*$FE$48*$FF$48*$FG$48</f>
        <v>1</v>
      </c>
      <c r="FI48" s="251">
        <f t="shared" si="18"/>
        <v>2160000</v>
      </c>
      <c r="FJ48" s="252">
        <f t="shared" si="19"/>
        <v>0</v>
      </c>
      <c r="FL48" s="243" t="s">
        <v>238</v>
      </c>
      <c r="FM48" s="244" t="s">
        <v>239</v>
      </c>
      <c r="FN48" s="245" t="s">
        <v>171</v>
      </c>
      <c r="FO48" s="276">
        <v>24</v>
      </c>
      <c r="FP48" s="247">
        <v>55891</v>
      </c>
      <c r="FQ48" s="248">
        <f>ROUND(FO48*FP48,0)</f>
        <v>1341384</v>
      </c>
      <c r="FR48" s="250">
        <f>IF(EXACT($A$48,$FL$48),1,0)</f>
        <v>1</v>
      </c>
      <c r="FS48" s="250">
        <f>IF(EXACT($B$48,$FM$48),1,0)</f>
        <v>1</v>
      </c>
      <c r="FT48" s="250">
        <f>IF(EXACT($C$48,$FN$48),1,0)</f>
        <v>1</v>
      </c>
      <c r="FU48" s="250">
        <f>IF(EXACT($D$48,$FO$48),1,0)</f>
        <v>1</v>
      </c>
      <c r="FV48" s="250">
        <f>IF($FO$48=0,0,1)</f>
        <v>1</v>
      </c>
      <c r="FW48" s="250">
        <f>IF($FP$48=0,0,1)</f>
        <v>1</v>
      </c>
      <c r="FX48" s="250">
        <f>$FR$48*$FS$48*$FT$48*$FU$48*$FV$48*$FW$48</f>
        <v>1</v>
      </c>
      <c r="FY48" s="251">
        <f t="shared" si="20"/>
        <v>1341384</v>
      </c>
      <c r="FZ48" s="252">
        <f t="shared" si="21"/>
        <v>0</v>
      </c>
      <c r="GB48" s="243" t="s">
        <v>238</v>
      </c>
      <c r="GC48" s="244" t="s">
        <v>239</v>
      </c>
      <c r="GD48" s="245" t="s">
        <v>171</v>
      </c>
      <c r="GE48" s="276">
        <v>24</v>
      </c>
      <c r="GF48" s="247">
        <v>32000</v>
      </c>
      <c r="GG48" s="248">
        <f>ROUND(GE48*GF48,0)</f>
        <v>768000</v>
      </c>
      <c r="GH48" s="250">
        <f>IF(EXACT($A$48,$GB$48),1,0)</f>
        <v>1</v>
      </c>
      <c r="GI48" s="250">
        <f>IF(EXACT($B$48,$GC$48),1,0)</f>
        <v>1</v>
      </c>
      <c r="GJ48" s="250">
        <f>IF(EXACT($C$48,$GD$48),1,0)</f>
        <v>1</v>
      </c>
      <c r="GK48" s="250">
        <f>IF(EXACT($D$48,$GE$48),1,0)</f>
        <v>1</v>
      </c>
      <c r="GL48" s="250">
        <f>IF($GE$48=0,0,1)</f>
        <v>1</v>
      </c>
      <c r="GM48" s="250">
        <f>IF($GF$48=0,0,1)</f>
        <v>1</v>
      </c>
      <c r="GN48" s="250">
        <f>$GH$48*$GI$48*$GJ$48*$GK$48*$GL$48*$GM$48</f>
        <v>1</v>
      </c>
      <c r="GO48" s="251">
        <f t="shared" si="22"/>
        <v>768000</v>
      </c>
      <c r="GP48" s="252">
        <f t="shared" si="23"/>
        <v>0</v>
      </c>
      <c r="GR48" s="243" t="s">
        <v>238</v>
      </c>
      <c r="GS48" s="244" t="s">
        <v>239</v>
      </c>
      <c r="GT48" s="245" t="s">
        <v>171</v>
      </c>
      <c r="GU48" s="276">
        <v>24</v>
      </c>
      <c r="GV48" s="247">
        <v>56300</v>
      </c>
      <c r="GW48" s="248">
        <f>ROUND(GU48*GV48,0)</f>
        <v>1351200</v>
      </c>
      <c r="GX48" s="250">
        <f>IF(EXACT($A$48,$GR$48),1,0)</f>
        <v>1</v>
      </c>
      <c r="GY48" s="250">
        <f>IF(EXACT($B$48,$GS$48),1,0)</f>
        <v>1</v>
      </c>
      <c r="GZ48" s="250">
        <f>IF(EXACT($C$48,$GT$48),1,0)</f>
        <v>1</v>
      </c>
      <c r="HA48" s="250">
        <f>IF(EXACT($D$48,$GU$48),1,0)</f>
        <v>1</v>
      </c>
      <c r="HB48" s="250">
        <f>IF($GU$48=0,0,1)</f>
        <v>1</v>
      </c>
      <c r="HC48" s="250">
        <f>IF($GV$48=0,0,1)</f>
        <v>1</v>
      </c>
      <c r="HD48" s="250">
        <f>$GX$48*$GY$48*$GZ$48*$HA$48*$HB$48*$HC$48</f>
        <v>1</v>
      </c>
      <c r="HE48" s="251">
        <f t="shared" si="24"/>
        <v>1351200</v>
      </c>
      <c r="HF48" s="252">
        <f t="shared" si="25"/>
        <v>0</v>
      </c>
      <c r="HH48" s="257" t="s">
        <v>238</v>
      </c>
      <c r="HI48" s="258" t="s">
        <v>239</v>
      </c>
      <c r="HJ48" s="245" t="s">
        <v>171</v>
      </c>
      <c r="HK48" s="246">
        <v>24</v>
      </c>
      <c r="HL48" s="259">
        <v>55000</v>
      </c>
      <c r="HM48" s="248">
        <f>ROUND(HK48*HL48,0)</f>
        <v>1320000</v>
      </c>
      <c r="HN48" s="250">
        <f>IF(EXACT($A$48,$HH$48),1,0)</f>
        <v>1</v>
      </c>
      <c r="HO48" s="250">
        <f>IF(EXACT($B$48,$HI$48),1,0)</f>
        <v>1</v>
      </c>
      <c r="HP48" s="250">
        <f>IF(EXACT($C$48,$HJ$48),1,0)</f>
        <v>1</v>
      </c>
      <c r="HQ48" s="250">
        <f>IF(EXACT($D$48,$HK$48),1,0)</f>
        <v>1</v>
      </c>
      <c r="HR48" s="250">
        <f>IF($HK$48=0,0,1)</f>
        <v>1</v>
      </c>
      <c r="HS48" s="250">
        <f>IF($HL$48=0,0,1)</f>
        <v>1</v>
      </c>
      <c r="HT48" s="250">
        <f>$HN$48*$HO$48*$HP$48*$HQ$48*$HR$48*$HS$48</f>
        <v>1</v>
      </c>
      <c r="HU48" s="251">
        <f t="shared" si="26"/>
        <v>1320000</v>
      </c>
      <c r="HV48" s="252">
        <f t="shared" si="27"/>
        <v>0</v>
      </c>
      <c r="HX48" s="243" t="s">
        <v>238</v>
      </c>
      <c r="HY48" s="244" t="s">
        <v>239</v>
      </c>
      <c r="HZ48" s="245" t="s">
        <v>171</v>
      </c>
      <c r="IA48" s="276">
        <v>24</v>
      </c>
      <c r="IB48" s="247">
        <v>50000</v>
      </c>
      <c r="IC48" s="248">
        <f>ROUND(IA48*IB48,0)</f>
        <v>1200000</v>
      </c>
      <c r="ID48" s="250">
        <f>IF(EXACT($A$48,$HX$48),1,0)</f>
        <v>1</v>
      </c>
      <c r="IE48" s="250">
        <f>IF(EXACT($B$48,$HY$48),1,0)</f>
        <v>1</v>
      </c>
      <c r="IF48" s="250">
        <f>IF(EXACT($C$48,$HZ$48),1,0)</f>
        <v>1</v>
      </c>
      <c r="IG48" s="250">
        <f>IF(EXACT($D$48,$IA$48),1,0)</f>
        <v>1</v>
      </c>
      <c r="IH48" s="250">
        <f>IF($IA$48=0,0,1)</f>
        <v>1</v>
      </c>
      <c r="II48" s="250">
        <f>IF($IB$48=0,0,1)</f>
        <v>1</v>
      </c>
      <c r="IJ48" s="250">
        <f>$ID$48*$IE$48*$IF$48*$IG$48*$IH$48*$II$48</f>
        <v>1</v>
      </c>
      <c r="IK48" s="251">
        <f t="shared" si="28"/>
        <v>1200000</v>
      </c>
      <c r="IL48" s="252">
        <f t="shared" si="29"/>
        <v>0</v>
      </c>
    </row>
    <row r="49" spans="1:246" s="238" customFormat="1" ht="75">
      <c r="A49" s="278" t="s">
        <v>240</v>
      </c>
      <c r="B49" s="244" t="s">
        <v>241</v>
      </c>
      <c r="C49" s="290" t="s">
        <v>171</v>
      </c>
      <c r="D49" s="291">
        <v>15</v>
      </c>
      <c r="E49" s="247">
        <v>0</v>
      </c>
      <c r="F49" s="248">
        <f>ROUND(D49*E49,0)</f>
        <v>0</v>
      </c>
      <c r="H49" s="278" t="s">
        <v>240</v>
      </c>
      <c r="I49" s="249" t="s">
        <v>241</v>
      </c>
      <c r="J49" s="290" t="s">
        <v>171</v>
      </c>
      <c r="K49" s="291">
        <v>15</v>
      </c>
      <c r="L49" s="247">
        <v>78000</v>
      </c>
      <c r="M49" s="248">
        <f>ROUND(K49*L49,0)</f>
        <v>1170000</v>
      </c>
      <c r="N49" s="250">
        <f>IF(EXACT($A$49,$H$49),1,0)</f>
        <v>1</v>
      </c>
      <c r="O49" s="250">
        <f>IF(EXACT($B$49,$I$49),1,0)</f>
        <v>1</v>
      </c>
      <c r="P49" s="250">
        <f>IF(EXACT($C$49,$J$49),1,0)</f>
        <v>1</v>
      </c>
      <c r="Q49" s="250">
        <f>IF(EXACT($D$49,$K$49),1,0)</f>
        <v>1</v>
      </c>
      <c r="R49" s="250">
        <f>IF($K$49=0,0,1)</f>
        <v>1</v>
      </c>
      <c r="S49" s="250">
        <f>IF($L$49=0,0,1)</f>
        <v>1</v>
      </c>
      <c r="T49" s="261">
        <f>$N$49*$O$49*$P$49*$Q$49*$R$49*$S$49</f>
        <v>1</v>
      </c>
      <c r="U49" s="251">
        <f t="shared" si="0"/>
        <v>1170000</v>
      </c>
      <c r="V49" s="252">
        <f t="shared" si="1"/>
        <v>0</v>
      </c>
      <c r="X49" s="278" t="s">
        <v>240</v>
      </c>
      <c r="Y49" s="244" t="s">
        <v>241</v>
      </c>
      <c r="Z49" s="290" t="s">
        <v>171</v>
      </c>
      <c r="AA49" s="291">
        <v>15</v>
      </c>
      <c r="AB49" s="247">
        <v>18518</v>
      </c>
      <c r="AC49" s="248">
        <f>ROUND(AA49*AB49,0)</f>
        <v>277770</v>
      </c>
      <c r="AD49" s="250">
        <f>IF(EXACT($A$49,$X$49),1,0)</f>
        <v>1</v>
      </c>
      <c r="AE49" s="250">
        <f>IF(EXACT($B$49,$Y$49),1,0)</f>
        <v>1</v>
      </c>
      <c r="AF49" s="250">
        <f>IF(EXACT($C$49,$Z$49),1,0)</f>
        <v>1</v>
      </c>
      <c r="AG49" s="250">
        <f>IF(EXACT($D$49,$AA$49),1,0)</f>
        <v>1</v>
      </c>
      <c r="AH49" s="250">
        <f>IF($AA$49=0,0,1)</f>
        <v>1</v>
      </c>
      <c r="AI49" s="250">
        <f>IF($AB$49=0,0,1)</f>
        <v>1</v>
      </c>
      <c r="AJ49" s="250">
        <f>$AD$49*$AE$49*$AF$49*$AG$49*$AH$49*$AI$49</f>
        <v>1</v>
      </c>
      <c r="AK49" s="251">
        <f t="shared" si="2"/>
        <v>277770</v>
      </c>
      <c r="AL49" s="252">
        <f t="shared" si="3"/>
        <v>0</v>
      </c>
      <c r="AN49" s="278" t="s">
        <v>240</v>
      </c>
      <c r="AO49" s="244" t="s">
        <v>241</v>
      </c>
      <c r="AP49" s="290" t="s">
        <v>171</v>
      </c>
      <c r="AQ49" s="291">
        <v>15</v>
      </c>
      <c r="AR49" s="247">
        <v>75000</v>
      </c>
      <c r="AS49" s="248">
        <f>ROUND(AQ49*AR49,0)</f>
        <v>1125000</v>
      </c>
      <c r="AT49" s="250">
        <f>IF(EXACT($A$49,$AN$49),1,0)</f>
        <v>1</v>
      </c>
      <c r="AU49" s="250">
        <f>IF(EXACT($B$49,$AO$49),1,0)</f>
        <v>1</v>
      </c>
      <c r="AV49" s="250">
        <f>IF(EXACT($C$49,$AP$49),1,0)</f>
        <v>1</v>
      </c>
      <c r="AW49" s="250">
        <f>IF(EXACT($D$49,$AQ$49),1,0)</f>
        <v>1</v>
      </c>
      <c r="AX49" s="250">
        <f>IF($AQ$49=0,0,1)</f>
        <v>1</v>
      </c>
      <c r="AY49" s="250">
        <f>IF($AR$49=0,0,1)</f>
        <v>1</v>
      </c>
      <c r="AZ49" s="250">
        <f>$AT$49*$AU$49*$AV$49*$AW$49*$AX$49*$AY$49</f>
        <v>1</v>
      </c>
      <c r="BA49" s="251">
        <f t="shared" si="4"/>
        <v>1125000</v>
      </c>
      <c r="BB49" s="252">
        <f t="shared" si="5"/>
        <v>0</v>
      </c>
      <c r="BD49" s="278" t="s">
        <v>240</v>
      </c>
      <c r="BE49" s="244" t="s">
        <v>241</v>
      </c>
      <c r="BF49" s="290" t="s">
        <v>171</v>
      </c>
      <c r="BG49" s="291">
        <v>15</v>
      </c>
      <c r="BH49" s="247">
        <v>90000</v>
      </c>
      <c r="BI49" s="248">
        <f>ROUND(BG49*BH49,0)</f>
        <v>1350000</v>
      </c>
      <c r="BJ49" s="250">
        <f>IF(EXACT($A$49,$BD$49),1,0)</f>
        <v>1</v>
      </c>
      <c r="BK49" s="250">
        <f>IF(EXACT($B$49,$BE$49),1,0)</f>
        <v>1</v>
      </c>
      <c r="BL49" s="250">
        <f>IF(EXACT($C$49,$BF$49),1,0)</f>
        <v>1</v>
      </c>
      <c r="BM49" s="250">
        <f>IF(EXACT($D$49,$BG$49),1,0)</f>
        <v>1</v>
      </c>
      <c r="BN49" s="250">
        <f>IF($BG$49=0,0,1)</f>
        <v>1</v>
      </c>
      <c r="BO49" s="250">
        <f>IF($BH$49=0,0,1)</f>
        <v>1</v>
      </c>
      <c r="BP49" s="250">
        <f>$BJ$49*$BK$49*$BL$49*$BM$49*$BN$49*$BO$49</f>
        <v>1</v>
      </c>
      <c r="BQ49" s="251">
        <f t="shared" si="6"/>
        <v>1350000</v>
      </c>
      <c r="BR49" s="252">
        <f t="shared" si="7"/>
        <v>0</v>
      </c>
      <c r="BT49" s="278" t="s">
        <v>240</v>
      </c>
      <c r="BU49" s="244" t="s">
        <v>241</v>
      </c>
      <c r="BV49" s="290" t="s">
        <v>171</v>
      </c>
      <c r="BW49" s="291">
        <v>15</v>
      </c>
      <c r="BX49" s="247">
        <v>27750</v>
      </c>
      <c r="BY49" s="248">
        <f>ROUND(BW49*BX49,0)</f>
        <v>416250</v>
      </c>
      <c r="BZ49" s="250">
        <f>IF(EXACT($A$49,$BT$49),1,0)</f>
        <v>1</v>
      </c>
      <c r="CA49" s="250">
        <f>IF(EXACT($B$49,$BU$49),1,0)</f>
        <v>1</v>
      </c>
      <c r="CB49" s="250">
        <f>IF(EXACT($C$49,$BV$49),1,0)</f>
        <v>1</v>
      </c>
      <c r="CC49" s="250">
        <f>IF(EXACT($D$49,$BW$49),1,0)</f>
        <v>1</v>
      </c>
      <c r="CD49" s="250">
        <f>IF($BW$49=0,0,1)</f>
        <v>1</v>
      </c>
      <c r="CE49" s="250">
        <f>IF($BX$49=0,0,1)</f>
        <v>1</v>
      </c>
      <c r="CF49" s="250">
        <f>$BZ$49*$CA$49*$CB$49*$CC$49*$CD$49*$CE$49</f>
        <v>1</v>
      </c>
      <c r="CG49" s="251">
        <f t="shared" si="8"/>
        <v>416250</v>
      </c>
      <c r="CH49" s="252">
        <f t="shared" si="9"/>
        <v>0</v>
      </c>
      <c r="CJ49" s="278" t="s">
        <v>240</v>
      </c>
      <c r="CK49" s="254" t="s">
        <v>241</v>
      </c>
      <c r="CL49" s="290" t="s">
        <v>171</v>
      </c>
      <c r="CM49" s="291">
        <v>15</v>
      </c>
      <c r="CN49" s="255">
        <v>78540</v>
      </c>
      <c r="CO49" s="256">
        <f>ROUND(CM49*CN49,0)</f>
        <v>1178100</v>
      </c>
      <c r="CP49" s="250">
        <f>IF(EXACT($A$49,$CJ$49),1,0)</f>
        <v>1</v>
      </c>
      <c r="CQ49" s="250">
        <f>IF(EXACT($B$49,$CK$49),1,0)</f>
        <v>1</v>
      </c>
      <c r="CR49" s="250">
        <f>IF(EXACT($C$49,$CL$49),1,0)</f>
        <v>1</v>
      </c>
      <c r="CS49" s="250">
        <f>IF(EXACT($D$49,$CM$49),1,0)</f>
        <v>1</v>
      </c>
      <c r="CT49" s="250">
        <f>IF($CM$49=0,0,1)</f>
        <v>1</v>
      </c>
      <c r="CU49" s="250">
        <f>IF($CN$49=0,0,1)</f>
        <v>1</v>
      </c>
      <c r="CV49" s="250">
        <f>$CP$49*$CQ$49*$CR$49*$CS$49*$CT$49*$CU$49</f>
        <v>1</v>
      </c>
      <c r="CW49" s="251">
        <f t="shared" si="10"/>
        <v>1178100</v>
      </c>
      <c r="CX49" s="252">
        <f t="shared" si="11"/>
        <v>0</v>
      </c>
      <c r="CZ49" s="278" t="s">
        <v>240</v>
      </c>
      <c r="DA49" s="244" t="s">
        <v>241</v>
      </c>
      <c r="DB49" s="290" t="s">
        <v>171</v>
      </c>
      <c r="DC49" s="291">
        <v>15</v>
      </c>
      <c r="DD49" s="247">
        <v>28400</v>
      </c>
      <c r="DE49" s="248">
        <f>ROUND(DC49*DD49,0)</f>
        <v>426000</v>
      </c>
      <c r="DF49" s="250">
        <f>IF(EXACT($A$49,$CZ$49),1,0)</f>
        <v>1</v>
      </c>
      <c r="DG49" s="250">
        <f>IF(EXACT($B$49,$DA$49),1,0)</f>
        <v>1</v>
      </c>
      <c r="DH49" s="250">
        <f>IF(EXACT($C$49,$DB$49),1,0)</f>
        <v>1</v>
      </c>
      <c r="DI49" s="250">
        <f>IF(EXACT($D$49,$DC$49),1,0)</f>
        <v>1</v>
      </c>
      <c r="DJ49" s="250">
        <f>IF($DC$49=0,0,1)</f>
        <v>1</v>
      </c>
      <c r="DK49" s="250">
        <f>IF($DD$49=0,0,1)</f>
        <v>1</v>
      </c>
      <c r="DL49" s="250">
        <f>$DF$49*$DG$49*$DH$49*$DI$49*$DJ$49*$DK$49</f>
        <v>1</v>
      </c>
      <c r="DM49" s="251">
        <f t="shared" si="12"/>
        <v>426000</v>
      </c>
      <c r="DN49" s="252">
        <f t="shared" si="13"/>
        <v>0</v>
      </c>
      <c r="DP49" s="278" t="s">
        <v>240</v>
      </c>
      <c r="DQ49" s="244" t="s">
        <v>241</v>
      </c>
      <c r="DR49" s="290" t="s">
        <v>171</v>
      </c>
      <c r="DS49" s="291">
        <v>15</v>
      </c>
      <c r="DT49" s="247">
        <v>28000</v>
      </c>
      <c r="DU49" s="248">
        <f>ROUND(DS49*DT49,0)</f>
        <v>420000</v>
      </c>
      <c r="DV49" s="250">
        <f>IF(EXACT($A$49,$DP$49),1,0)</f>
        <v>1</v>
      </c>
      <c r="DW49" s="250">
        <f>IF(EXACT($B$49,$DQ$49),1,0)</f>
        <v>1</v>
      </c>
      <c r="DX49" s="250">
        <f>IF(EXACT($C$49,$DR$49),1,0)</f>
        <v>1</v>
      </c>
      <c r="DY49" s="250">
        <f>IF(EXACT($D$49,$DS$49),1,0)</f>
        <v>1</v>
      </c>
      <c r="DZ49" s="250">
        <f>IF($DS$49=0,0,1)</f>
        <v>1</v>
      </c>
      <c r="EA49" s="250">
        <f>IF($DT$49=0,0,1)</f>
        <v>1</v>
      </c>
      <c r="EB49" s="250">
        <f>$DV$49*$DW$49*$DX$49*$DY$49*$DZ$49*$EA$49</f>
        <v>1</v>
      </c>
      <c r="EC49" s="251">
        <f t="shared" si="14"/>
        <v>420000</v>
      </c>
      <c r="ED49" s="252">
        <f t="shared" si="15"/>
        <v>0</v>
      </c>
      <c r="EF49" s="278" t="s">
        <v>240</v>
      </c>
      <c r="EG49" s="244" t="s">
        <v>241</v>
      </c>
      <c r="EH49" s="290" t="s">
        <v>171</v>
      </c>
      <c r="EI49" s="291">
        <v>15</v>
      </c>
      <c r="EJ49" s="247">
        <v>27000</v>
      </c>
      <c r="EK49" s="248">
        <f>ROUND(EI49*EJ49,0)</f>
        <v>405000</v>
      </c>
      <c r="EL49" s="250">
        <f>IF(EXACT($A$49,$EF$49),1,0)</f>
        <v>1</v>
      </c>
      <c r="EM49" s="250">
        <f>IF(EXACT($B$49,$EG$49),1,0)</f>
        <v>1</v>
      </c>
      <c r="EN49" s="250">
        <f>IF(EXACT($C$49,$EH$49),1,0)</f>
        <v>1</v>
      </c>
      <c r="EO49" s="250">
        <f>IF(EXACT($D$49,$EI$49),1,0)</f>
        <v>1</v>
      </c>
      <c r="EP49" s="250">
        <f>IF($EI$49=0,0,1)</f>
        <v>1</v>
      </c>
      <c r="EQ49" s="250">
        <f>IF($EJ$49=0,0,1)</f>
        <v>1</v>
      </c>
      <c r="ER49" s="250">
        <f>$EL$49*$EM$49*$EN$49*$EO$49*$EP$49*$EQ$49</f>
        <v>1</v>
      </c>
      <c r="ES49" s="251">
        <f t="shared" si="16"/>
        <v>405000</v>
      </c>
      <c r="ET49" s="252">
        <f t="shared" si="17"/>
        <v>0</v>
      </c>
      <c r="EV49" s="278" t="s">
        <v>240</v>
      </c>
      <c r="EW49" s="244" t="s">
        <v>241</v>
      </c>
      <c r="EX49" s="290" t="s">
        <v>171</v>
      </c>
      <c r="EY49" s="291">
        <v>15</v>
      </c>
      <c r="EZ49" s="247">
        <v>75000</v>
      </c>
      <c r="FA49" s="248">
        <f>ROUND(EY49*EZ49,0)</f>
        <v>1125000</v>
      </c>
      <c r="FB49" s="250">
        <f>IF(EXACT($A$49,$EV$49),1,0)</f>
        <v>1</v>
      </c>
      <c r="FC49" s="250">
        <f>IF(EXACT($B$49,$EW$49),1,0)</f>
        <v>1</v>
      </c>
      <c r="FD49" s="250">
        <f>IF(EXACT($C$49,$EX$49),1,0)</f>
        <v>1</v>
      </c>
      <c r="FE49" s="250">
        <f>IF(EXACT($D$49,$EY$49),1,0)</f>
        <v>1</v>
      </c>
      <c r="FF49" s="250">
        <f>IF($EY$49=0,0,1)</f>
        <v>1</v>
      </c>
      <c r="FG49" s="250">
        <f>IF($EZ$49=0,0,1)</f>
        <v>1</v>
      </c>
      <c r="FH49" s="250">
        <f>$FB$49*$FC$49*$FD$49*$FE$49*$FF$49*$FG$49</f>
        <v>1</v>
      </c>
      <c r="FI49" s="251">
        <f t="shared" si="18"/>
        <v>1125000</v>
      </c>
      <c r="FJ49" s="252">
        <f t="shared" si="19"/>
        <v>0</v>
      </c>
      <c r="FL49" s="278" t="s">
        <v>240</v>
      </c>
      <c r="FM49" s="244" t="s">
        <v>241</v>
      </c>
      <c r="FN49" s="290" t="s">
        <v>171</v>
      </c>
      <c r="FO49" s="291">
        <v>15</v>
      </c>
      <c r="FP49" s="247">
        <v>32232</v>
      </c>
      <c r="FQ49" s="248">
        <f>ROUND(FO49*FP49,0)</f>
        <v>483480</v>
      </c>
      <c r="FR49" s="250">
        <f>IF(EXACT($A$49,$FL$49),1,0)</f>
        <v>1</v>
      </c>
      <c r="FS49" s="250">
        <f>IF(EXACT($B$49,$FM$49),1,0)</f>
        <v>1</v>
      </c>
      <c r="FT49" s="250">
        <f>IF(EXACT($C$49,$FN$49),1,0)</f>
        <v>1</v>
      </c>
      <c r="FU49" s="250">
        <f>IF(EXACT($D$49,$FO$49),1,0)</f>
        <v>1</v>
      </c>
      <c r="FV49" s="250">
        <f>IF($FO$49=0,0,1)</f>
        <v>1</v>
      </c>
      <c r="FW49" s="250">
        <f>IF($FP$49=0,0,1)</f>
        <v>1</v>
      </c>
      <c r="FX49" s="250">
        <f>$FR$49*$FS$49*$FT$49*$FU$49*$FV$49*$FW$49</f>
        <v>1</v>
      </c>
      <c r="FY49" s="251">
        <f t="shared" si="20"/>
        <v>483480</v>
      </c>
      <c r="FZ49" s="252">
        <f t="shared" si="21"/>
        <v>0</v>
      </c>
      <c r="GB49" s="278" t="s">
        <v>240</v>
      </c>
      <c r="GC49" s="244" t="s">
        <v>241</v>
      </c>
      <c r="GD49" s="290" t="s">
        <v>171</v>
      </c>
      <c r="GE49" s="291">
        <v>15</v>
      </c>
      <c r="GF49" s="247">
        <v>75000</v>
      </c>
      <c r="GG49" s="248">
        <f>ROUND(GE49*GF49,0)</f>
        <v>1125000</v>
      </c>
      <c r="GH49" s="250">
        <f>IF(EXACT($A$49,$GB$49),1,0)</f>
        <v>1</v>
      </c>
      <c r="GI49" s="250">
        <f>IF(EXACT($B$49,$GC$49),1,0)</f>
        <v>1</v>
      </c>
      <c r="GJ49" s="250">
        <f>IF(EXACT($C$49,$GD$49),1,0)</f>
        <v>1</v>
      </c>
      <c r="GK49" s="250">
        <f>IF(EXACT($D$49,$GE$49),1,0)</f>
        <v>1</v>
      </c>
      <c r="GL49" s="250">
        <f>IF($GE$49=0,0,1)</f>
        <v>1</v>
      </c>
      <c r="GM49" s="250">
        <f>IF($GF$49=0,0,1)</f>
        <v>1</v>
      </c>
      <c r="GN49" s="250">
        <f>$GH$49*$GI$49*$GJ$49*$GK$49*$GL$49*$GM$49</f>
        <v>1</v>
      </c>
      <c r="GO49" s="251">
        <f t="shared" si="22"/>
        <v>1125000</v>
      </c>
      <c r="GP49" s="252">
        <f t="shared" si="23"/>
        <v>0</v>
      </c>
      <c r="GR49" s="278" t="s">
        <v>240</v>
      </c>
      <c r="GS49" s="244" t="s">
        <v>241</v>
      </c>
      <c r="GT49" s="290" t="s">
        <v>171</v>
      </c>
      <c r="GU49" s="291">
        <v>15</v>
      </c>
      <c r="GV49" s="247">
        <v>24700</v>
      </c>
      <c r="GW49" s="248">
        <f>ROUND(GU49*GV49,0)</f>
        <v>370500</v>
      </c>
      <c r="GX49" s="250">
        <f>IF(EXACT($A$49,$GR$49),1,0)</f>
        <v>1</v>
      </c>
      <c r="GY49" s="250">
        <f>IF(EXACT($B$49,$GS$49),1,0)</f>
        <v>1</v>
      </c>
      <c r="GZ49" s="250">
        <f>IF(EXACT($C$49,$GT$49),1,0)</f>
        <v>1</v>
      </c>
      <c r="HA49" s="250">
        <f>IF(EXACT($D$49,$GU$49),1,0)</f>
        <v>1</v>
      </c>
      <c r="HB49" s="250">
        <f>IF($GU$49=0,0,1)</f>
        <v>1</v>
      </c>
      <c r="HC49" s="250">
        <f>IF($GV$49=0,0,1)</f>
        <v>1</v>
      </c>
      <c r="HD49" s="250">
        <f>$GX$49*$GY$49*$GZ$49*$HA$49*$HB$49*$HC$49</f>
        <v>1</v>
      </c>
      <c r="HE49" s="251">
        <f t="shared" si="24"/>
        <v>370500</v>
      </c>
      <c r="HF49" s="252">
        <f t="shared" si="25"/>
        <v>0</v>
      </c>
      <c r="HH49" s="286" t="s">
        <v>240</v>
      </c>
      <c r="HI49" s="258" t="s">
        <v>241</v>
      </c>
      <c r="HJ49" s="290" t="s">
        <v>171</v>
      </c>
      <c r="HK49" s="291">
        <v>15</v>
      </c>
      <c r="HL49" s="259">
        <v>71000</v>
      </c>
      <c r="HM49" s="248">
        <f>ROUND(HK49*HL49,0)</f>
        <v>1065000</v>
      </c>
      <c r="HN49" s="250">
        <f>IF(EXACT($A$49,$HH$49),1,0)</f>
        <v>1</v>
      </c>
      <c r="HO49" s="250">
        <f>IF(EXACT($B$49,$HI$49),1,0)</f>
        <v>1</v>
      </c>
      <c r="HP49" s="250">
        <f>IF(EXACT($C$49,$HJ$49),1,0)</f>
        <v>1</v>
      </c>
      <c r="HQ49" s="250">
        <f>IF(EXACT($D$49,$HK$49),1,0)</f>
        <v>1</v>
      </c>
      <c r="HR49" s="250">
        <f>IF($HK$49=0,0,1)</f>
        <v>1</v>
      </c>
      <c r="HS49" s="250">
        <f>IF($HL$49=0,0,1)</f>
        <v>1</v>
      </c>
      <c r="HT49" s="250">
        <f>$HN$49*$HO$49*$HP$49*$HQ$49*$HR$49*$HS$49</f>
        <v>1</v>
      </c>
      <c r="HU49" s="251">
        <f t="shared" si="26"/>
        <v>1065000</v>
      </c>
      <c r="HV49" s="252">
        <f t="shared" si="27"/>
        <v>0</v>
      </c>
      <c r="HX49" s="278" t="s">
        <v>240</v>
      </c>
      <c r="HY49" s="244" t="s">
        <v>241</v>
      </c>
      <c r="HZ49" s="290" t="s">
        <v>171</v>
      </c>
      <c r="IA49" s="291">
        <v>15</v>
      </c>
      <c r="IB49" s="247">
        <v>80000</v>
      </c>
      <c r="IC49" s="248">
        <f>ROUND(IA49*IB49,0)</f>
        <v>1200000</v>
      </c>
      <c r="ID49" s="250">
        <f>IF(EXACT($A$49,$HX$49),1,0)</f>
        <v>1</v>
      </c>
      <c r="IE49" s="250">
        <f>IF(EXACT($B$49,$HY$49),1,0)</f>
        <v>1</v>
      </c>
      <c r="IF49" s="250">
        <f>IF(EXACT($C$49,$HZ$49),1,0)</f>
        <v>1</v>
      </c>
      <c r="IG49" s="250">
        <f>IF(EXACT($D$49,$IA$49),1,0)</f>
        <v>1</v>
      </c>
      <c r="IH49" s="250">
        <f>IF($IA$49=0,0,1)</f>
        <v>1</v>
      </c>
      <c r="II49" s="250">
        <f>IF($IB$49=0,0,1)</f>
        <v>1</v>
      </c>
      <c r="IJ49" s="250">
        <f>$ID$49*$IE$49*$IF$49*$IG$49*$IH$49*$II$49</f>
        <v>1</v>
      </c>
      <c r="IK49" s="251">
        <f t="shared" si="28"/>
        <v>1200000</v>
      </c>
      <c r="IL49" s="252">
        <f t="shared" si="29"/>
        <v>0</v>
      </c>
    </row>
    <row r="50" spans="1:246" s="238" customFormat="1" ht="18" hidden="1" thickTop="1" thickBot="1">
      <c r="A50" s="232" t="s">
        <v>242</v>
      </c>
      <c r="B50" s="233" t="s">
        <v>243</v>
      </c>
      <c r="C50" s="234"/>
      <c r="D50" s="235"/>
      <c r="E50" s="236"/>
      <c r="F50" s="237"/>
      <c r="H50" s="232" t="s">
        <v>242</v>
      </c>
      <c r="I50" s="239" t="s">
        <v>243</v>
      </c>
      <c r="J50" s="234"/>
      <c r="K50" s="235"/>
      <c r="L50" s="236"/>
      <c r="M50" s="237"/>
      <c r="N50" s="274"/>
      <c r="O50" s="274"/>
      <c r="P50" s="274"/>
      <c r="Q50" s="274"/>
      <c r="R50" s="274"/>
      <c r="S50" s="274"/>
      <c r="T50" s="274"/>
      <c r="U50" s="251">
        <f t="shared" si="0"/>
        <v>0</v>
      </c>
      <c r="V50" s="252">
        <f t="shared" si="1"/>
        <v>0</v>
      </c>
      <c r="X50" s="232" t="s">
        <v>242</v>
      </c>
      <c r="Y50" s="233" t="s">
        <v>243</v>
      </c>
      <c r="Z50" s="234"/>
      <c r="AA50" s="235"/>
      <c r="AB50" s="236"/>
      <c r="AC50" s="237"/>
      <c r="AD50" s="274"/>
      <c r="AE50" s="274"/>
      <c r="AF50" s="274"/>
      <c r="AG50" s="274"/>
      <c r="AH50" s="274"/>
      <c r="AI50" s="274"/>
      <c r="AJ50" s="274"/>
      <c r="AK50" s="251">
        <f t="shared" si="2"/>
        <v>0</v>
      </c>
      <c r="AL50" s="252">
        <f t="shared" si="3"/>
        <v>0</v>
      </c>
      <c r="AN50" s="232" t="s">
        <v>242</v>
      </c>
      <c r="AO50" s="233" t="s">
        <v>243</v>
      </c>
      <c r="AP50" s="234"/>
      <c r="AQ50" s="235"/>
      <c r="AR50" s="236"/>
      <c r="AS50" s="237"/>
      <c r="AT50" s="250">
        <f>IF(EXACT($A$50,$AN$50),1,0)</f>
        <v>1</v>
      </c>
      <c r="AU50" s="250">
        <f>IF(EXACT($B$50,$AO$50),1,0)</f>
        <v>1</v>
      </c>
      <c r="AV50" s="250">
        <f>IF(EXACT($C$50,$AP$50),1,0)</f>
        <v>1</v>
      </c>
      <c r="AW50" s="250">
        <f>IF(EXACT($D$50,$AQ$50),1,0)</f>
        <v>1</v>
      </c>
      <c r="AX50" s="250">
        <f>IF($AQ$50=0,0,1)</f>
        <v>0</v>
      </c>
      <c r="AY50" s="250">
        <f>IF($AR$50=0,0,1)</f>
        <v>0</v>
      </c>
      <c r="AZ50" s="250">
        <f>$AT$50*$AU$50*$AV$50*$AW$50*$AX$50*$AY$50</f>
        <v>0</v>
      </c>
      <c r="BA50" s="251">
        <f t="shared" si="4"/>
        <v>0</v>
      </c>
      <c r="BB50" s="252">
        <f t="shared" si="5"/>
        <v>0</v>
      </c>
      <c r="BD50" s="232" t="s">
        <v>242</v>
      </c>
      <c r="BE50" s="233" t="s">
        <v>243</v>
      </c>
      <c r="BF50" s="234"/>
      <c r="BG50" s="235"/>
      <c r="BH50" s="236"/>
      <c r="BI50" s="237"/>
      <c r="BJ50" s="250">
        <f>IF(EXACT($A$50,$BD$50),1,0)</f>
        <v>1</v>
      </c>
      <c r="BK50" s="250">
        <f>IF(EXACT($B$50,$BE$50),1,0)</f>
        <v>1</v>
      </c>
      <c r="BL50" s="250">
        <f>IF(EXACT($C$50,$BF$50),1,0)</f>
        <v>1</v>
      </c>
      <c r="BM50" s="250">
        <f>IF(EXACT($D$50,$BG$50),1,0)</f>
        <v>1</v>
      </c>
      <c r="BN50" s="250">
        <f>IF($BG$50=0,0,1)</f>
        <v>0</v>
      </c>
      <c r="BO50" s="250">
        <f>IF($BH$50=0,0,1)</f>
        <v>0</v>
      </c>
      <c r="BP50" s="250">
        <f>$BJ$50*$BK$50*$BL$50*$BM$50*$BN$50*$BO$50</f>
        <v>0</v>
      </c>
      <c r="BQ50" s="251">
        <f t="shared" si="6"/>
        <v>0</v>
      </c>
      <c r="BR50" s="252">
        <f t="shared" si="7"/>
        <v>0</v>
      </c>
      <c r="BT50" s="232" t="s">
        <v>242</v>
      </c>
      <c r="BU50" s="233" t="s">
        <v>243</v>
      </c>
      <c r="BV50" s="234"/>
      <c r="BW50" s="235"/>
      <c r="BX50" s="236"/>
      <c r="BY50" s="237"/>
      <c r="BZ50" s="250">
        <f>IF(EXACT($A$50,$BT$50),1,0)</f>
        <v>1</v>
      </c>
      <c r="CA50" s="250">
        <f>IF(EXACT($B$50,$BU$50),1,0)</f>
        <v>1</v>
      </c>
      <c r="CB50" s="250">
        <f>IF(EXACT($C$50,$BV$50),1,0)</f>
        <v>1</v>
      </c>
      <c r="CC50" s="250">
        <f>IF(EXACT($D$50,$BW$50),1,0)</f>
        <v>1</v>
      </c>
      <c r="CD50" s="250">
        <f>IF($BW$50=0,0,1)</f>
        <v>0</v>
      </c>
      <c r="CE50" s="250">
        <f>IF($BX$50=0,0,1)</f>
        <v>0</v>
      </c>
      <c r="CF50" s="250">
        <f>$BZ$50*$CA$50*$CB$50*$CC$50*$CD$50*$CE$50</f>
        <v>0</v>
      </c>
      <c r="CG50" s="251">
        <f t="shared" si="8"/>
        <v>0</v>
      </c>
      <c r="CH50" s="252">
        <f t="shared" si="9"/>
        <v>0</v>
      </c>
      <c r="CJ50" s="232" t="s">
        <v>242</v>
      </c>
      <c r="CK50" s="240" t="s">
        <v>243</v>
      </c>
      <c r="CL50" s="234"/>
      <c r="CM50" s="235"/>
      <c r="CN50" s="241"/>
      <c r="CO50" s="242"/>
      <c r="CP50" s="250">
        <f>IF(EXACT($A$50,$CJ$50),1,0)</f>
        <v>1</v>
      </c>
      <c r="CQ50" s="250">
        <f>IF(EXACT($B$50,$CK$50),1,0)</f>
        <v>1</v>
      </c>
      <c r="CR50" s="250">
        <f>IF(EXACT($C$50,$CL$50),1,0)</f>
        <v>1</v>
      </c>
      <c r="CS50" s="250">
        <f>IF(EXACT($D$50,$CM$50),1,0)</f>
        <v>1</v>
      </c>
      <c r="CT50" s="250">
        <f>IF($CM$50=0,0,1)</f>
        <v>0</v>
      </c>
      <c r="CU50" s="250">
        <f>IF($CN$50=0,0,1)</f>
        <v>0</v>
      </c>
      <c r="CV50" s="250">
        <f>$CP$50*$CQ$50*$CR$50*$CS$50*$CT$50*$CU$50</f>
        <v>0</v>
      </c>
      <c r="CW50" s="251">
        <f t="shared" si="10"/>
        <v>0</v>
      </c>
      <c r="CX50" s="252">
        <f t="shared" si="11"/>
        <v>0</v>
      </c>
      <c r="CZ50" s="232" t="s">
        <v>242</v>
      </c>
      <c r="DA50" s="233" t="s">
        <v>243</v>
      </c>
      <c r="DB50" s="234"/>
      <c r="DC50" s="235"/>
      <c r="DD50" s="236"/>
      <c r="DE50" s="237"/>
      <c r="DF50" s="250">
        <f>IF(EXACT($A$50,$CZ$50),1,0)</f>
        <v>1</v>
      </c>
      <c r="DG50" s="250">
        <f>IF(EXACT($B$50,$DA$50),1,0)</f>
        <v>1</v>
      </c>
      <c r="DH50" s="250">
        <f>IF(EXACT($C$50,$DB$50),1,0)</f>
        <v>1</v>
      </c>
      <c r="DI50" s="250">
        <f>IF(EXACT($D$50,$DC$50),1,0)</f>
        <v>1</v>
      </c>
      <c r="DJ50" s="250">
        <f>IF($DC$50=0,0,1)</f>
        <v>0</v>
      </c>
      <c r="DK50" s="250">
        <f>IF($DD$50=0,0,1)</f>
        <v>0</v>
      </c>
      <c r="DL50" s="250">
        <f>$DF$50*$DG$50*$DH$50*$DI$50*$DJ$50*$DK$50</f>
        <v>0</v>
      </c>
      <c r="DM50" s="251">
        <f t="shared" si="12"/>
        <v>0</v>
      </c>
      <c r="DN50" s="252">
        <f t="shared" si="13"/>
        <v>0</v>
      </c>
      <c r="DP50" s="232" t="s">
        <v>242</v>
      </c>
      <c r="DQ50" s="233" t="s">
        <v>243</v>
      </c>
      <c r="DR50" s="234"/>
      <c r="DS50" s="235"/>
      <c r="DT50" s="236"/>
      <c r="DU50" s="237"/>
      <c r="DV50" s="250">
        <f>IF(EXACT($A$50,$DP$50),1,0)</f>
        <v>1</v>
      </c>
      <c r="DW50" s="250">
        <f>IF(EXACT($B$50,$DQ$50),1,0)</f>
        <v>1</v>
      </c>
      <c r="DX50" s="250">
        <f>IF(EXACT($C$50,$DR$50),1,0)</f>
        <v>1</v>
      </c>
      <c r="DY50" s="250">
        <f>IF(EXACT($D$50,$DS$50),1,0)</f>
        <v>1</v>
      </c>
      <c r="DZ50" s="250">
        <f>IF($DS$50=0,0,1)</f>
        <v>0</v>
      </c>
      <c r="EA50" s="250">
        <f>IF($DT$50=0,0,1)</f>
        <v>0</v>
      </c>
      <c r="EB50" s="250">
        <f>$DV$50*$DW$50*$DX$50*$DY$50*$DZ$50*$EA$50</f>
        <v>0</v>
      </c>
      <c r="EC50" s="251">
        <f t="shared" si="14"/>
        <v>0</v>
      </c>
      <c r="ED50" s="252">
        <f t="shared" si="15"/>
        <v>0</v>
      </c>
      <c r="EF50" s="232" t="s">
        <v>242</v>
      </c>
      <c r="EG50" s="233" t="s">
        <v>243</v>
      </c>
      <c r="EH50" s="234"/>
      <c r="EI50" s="235"/>
      <c r="EJ50" s="236"/>
      <c r="EK50" s="237"/>
      <c r="EL50" s="250">
        <f>IF(EXACT($A$50,$EF$50),1,0)</f>
        <v>1</v>
      </c>
      <c r="EM50" s="250">
        <f>IF(EXACT($B$50,$EG$50),1,0)</f>
        <v>1</v>
      </c>
      <c r="EN50" s="250">
        <f>IF(EXACT($C$50,$EH$50),1,0)</f>
        <v>1</v>
      </c>
      <c r="EO50" s="250">
        <f>IF(EXACT($D$50,$EI$50),1,0)</f>
        <v>1</v>
      </c>
      <c r="EP50" s="250">
        <f>IF($EI$50=0,0,1)</f>
        <v>0</v>
      </c>
      <c r="EQ50" s="250">
        <f>IF($EJ$50=0,0,1)</f>
        <v>0</v>
      </c>
      <c r="ER50" s="250">
        <f>$EL$50*$EM$50*$EN$50*$EO$50*$EP$50*$EQ$50</f>
        <v>0</v>
      </c>
      <c r="ES50" s="251">
        <f t="shared" si="16"/>
        <v>0</v>
      </c>
      <c r="ET50" s="252">
        <f t="shared" si="17"/>
        <v>0</v>
      </c>
      <c r="EV50" s="232" t="s">
        <v>242</v>
      </c>
      <c r="EW50" s="233" t="s">
        <v>243</v>
      </c>
      <c r="EX50" s="234"/>
      <c r="EY50" s="235"/>
      <c r="EZ50" s="236"/>
      <c r="FA50" s="237"/>
      <c r="FB50" s="250">
        <f>IF(EXACT($A$50,$EV$50),1,0)</f>
        <v>1</v>
      </c>
      <c r="FC50" s="250">
        <f>IF(EXACT($B$50,$EW$50),1,0)</f>
        <v>1</v>
      </c>
      <c r="FD50" s="250">
        <f>IF(EXACT($C$50,$EX$50),1,0)</f>
        <v>1</v>
      </c>
      <c r="FE50" s="250">
        <f>IF(EXACT($D$50,$EY$50),1,0)</f>
        <v>1</v>
      </c>
      <c r="FF50" s="250">
        <f>IF($EY$50=0,0,1)</f>
        <v>0</v>
      </c>
      <c r="FG50" s="250">
        <f>IF($EZ$50=0,0,1)</f>
        <v>0</v>
      </c>
      <c r="FH50" s="250">
        <f>$FB$50*$FC$50*$FD$50*$FE$50*$FF$50*$FG$50</f>
        <v>0</v>
      </c>
      <c r="FI50" s="251">
        <f t="shared" si="18"/>
        <v>0</v>
      </c>
      <c r="FJ50" s="252">
        <f t="shared" si="19"/>
        <v>0</v>
      </c>
      <c r="FL50" s="232" t="s">
        <v>242</v>
      </c>
      <c r="FM50" s="233" t="s">
        <v>243</v>
      </c>
      <c r="FN50" s="234"/>
      <c r="FO50" s="235"/>
      <c r="FP50" s="236"/>
      <c r="FQ50" s="275"/>
      <c r="FR50" s="250">
        <f>IF(EXACT($A$50,$FL$50),1,0)</f>
        <v>1</v>
      </c>
      <c r="FS50" s="250">
        <f>IF(EXACT($B$50,$FM$50),1,0)</f>
        <v>1</v>
      </c>
      <c r="FT50" s="250">
        <f>IF(EXACT($C$50,$FN$50),1,0)</f>
        <v>1</v>
      </c>
      <c r="FU50" s="250">
        <f>IF(EXACT($D$50,$FO$50),1,0)</f>
        <v>1</v>
      </c>
      <c r="FV50" s="250">
        <f>IF($FO$50=0,0,1)</f>
        <v>0</v>
      </c>
      <c r="FW50" s="250">
        <f>IF($FP$50=0,0,1)</f>
        <v>0</v>
      </c>
      <c r="FX50" s="250">
        <f>$FR$50*$FS$50*$FT$50*$FU$50*$FV$50*$FW$50</f>
        <v>0</v>
      </c>
      <c r="FY50" s="251">
        <f t="shared" si="20"/>
        <v>0</v>
      </c>
      <c r="FZ50" s="252">
        <f t="shared" si="21"/>
        <v>0</v>
      </c>
      <c r="GB50" s="232" t="s">
        <v>242</v>
      </c>
      <c r="GC50" s="233" t="s">
        <v>243</v>
      </c>
      <c r="GD50" s="234"/>
      <c r="GE50" s="235"/>
      <c r="GF50" s="236"/>
      <c r="GG50" s="237"/>
      <c r="GH50" s="250">
        <f>IF(EXACT($A$50,$GB$50),1,0)</f>
        <v>1</v>
      </c>
      <c r="GI50" s="250">
        <f>IF(EXACT($B$50,$GC$50),1,0)</f>
        <v>1</v>
      </c>
      <c r="GJ50" s="250">
        <f>IF(EXACT($C$50,$GD$50),1,0)</f>
        <v>1</v>
      </c>
      <c r="GK50" s="250">
        <f>IF(EXACT($D$50,$GE$50),1,0)</f>
        <v>1</v>
      </c>
      <c r="GL50" s="250">
        <f>IF($GE$50=0,0,1)</f>
        <v>0</v>
      </c>
      <c r="GM50" s="250">
        <f>IF($GF$50=0,0,1)</f>
        <v>0</v>
      </c>
      <c r="GN50" s="250">
        <f>$GH$50*$GI$50*$GJ$50*$GK$50*$GL$50*$GM$50</f>
        <v>0</v>
      </c>
      <c r="GO50" s="251">
        <f t="shared" si="22"/>
        <v>0</v>
      </c>
      <c r="GP50" s="252">
        <f t="shared" si="23"/>
        <v>0</v>
      </c>
      <c r="GR50" s="232" t="s">
        <v>242</v>
      </c>
      <c r="GS50" s="233" t="s">
        <v>243</v>
      </c>
      <c r="GT50" s="234"/>
      <c r="GU50" s="235"/>
      <c r="GV50" s="236"/>
      <c r="GW50" s="237"/>
      <c r="GX50" s="250">
        <f>IF(EXACT($A$50,$GR$50),1,0)</f>
        <v>1</v>
      </c>
      <c r="GY50" s="250">
        <f>IF(EXACT($B$50,$GS$50),1,0)</f>
        <v>1</v>
      </c>
      <c r="GZ50" s="250">
        <f>IF(EXACT($C$50,$GT$50),1,0)</f>
        <v>1</v>
      </c>
      <c r="HA50" s="250">
        <f>IF(EXACT($D$50,$GU$50),1,0)</f>
        <v>1</v>
      </c>
      <c r="HB50" s="250">
        <f>IF($GU$50=0,0,1)</f>
        <v>0</v>
      </c>
      <c r="HC50" s="250">
        <f>IF($GV$50=0,0,1)</f>
        <v>0</v>
      </c>
      <c r="HD50" s="250">
        <f>$GX$50*$GY$50*$GZ$50*$HA$50*$HB$50*$HC$50</f>
        <v>0</v>
      </c>
      <c r="HE50" s="251">
        <f t="shared" si="24"/>
        <v>0</v>
      </c>
      <c r="HF50" s="252">
        <f t="shared" si="25"/>
        <v>0</v>
      </c>
      <c r="HH50" s="226" t="s">
        <v>242</v>
      </c>
      <c r="HI50" s="227" t="s">
        <v>243</v>
      </c>
      <c r="HJ50" s="228"/>
      <c r="HK50" s="229"/>
      <c r="HL50" s="230"/>
      <c r="HM50" s="231"/>
      <c r="HN50" s="250">
        <f>IF(EXACT($A$50,$HH$50),1,0)</f>
        <v>1</v>
      </c>
      <c r="HO50" s="250">
        <f>IF(EXACT($B$50,$HI$50),1,0)</f>
        <v>1</v>
      </c>
      <c r="HP50" s="250">
        <f>IF(EXACT($C$50,$HJ$50),1,0)</f>
        <v>1</v>
      </c>
      <c r="HQ50" s="250">
        <f>IF(EXACT($D$50,$HK$50),1,0)</f>
        <v>1</v>
      </c>
      <c r="HR50" s="250">
        <f>IF($HK$50=0,0,1)</f>
        <v>0</v>
      </c>
      <c r="HS50" s="250">
        <f>IF($HL$50=0,0,1)</f>
        <v>0</v>
      </c>
      <c r="HT50" s="250">
        <f>$HN$50*$HO$50*$HP$50*$HQ$50*$HR$50*$HS$50</f>
        <v>0</v>
      </c>
      <c r="HU50" s="251">
        <f t="shared" si="26"/>
        <v>0</v>
      </c>
      <c r="HV50" s="252">
        <f t="shared" si="27"/>
        <v>0</v>
      </c>
      <c r="HX50" s="232" t="s">
        <v>242</v>
      </c>
      <c r="HY50" s="233" t="s">
        <v>243</v>
      </c>
      <c r="HZ50" s="234"/>
      <c r="IA50" s="235"/>
      <c r="IB50" s="236"/>
      <c r="IC50" s="237"/>
      <c r="ID50" s="250">
        <f>IF(EXACT($A$50,$HX$50),1,0)</f>
        <v>1</v>
      </c>
      <c r="IE50" s="250">
        <f>IF(EXACT($B$50,$HY$50),1,0)</f>
        <v>1</v>
      </c>
      <c r="IF50" s="250">
        <f>IF(EXACT($C$50,$HZ$50),1,0)</f>
        <v>1</v>
      </c>
      <c r="IG50" s="250">
        <f>IF(EXACT($D$50,$IA$50),1,0)</f>
        <v>1</v>
      </c>
      <c r="IH50" s="250">
        <f>IF($IA$50=0,0,1)</f>
        <v>0</v>
      </c>
      <c r="II50" s="250">
        <f>IF($IB$50=0,0,1)</f>
        <v>0</v>
      </c>
      <c r="IJ50" s="250">
        <f>$ID$50*$IE$50*$IF$50*$IG$50*$IH$50*$II$50</f>
        <v>0</v>
      </c>
      <c r="IK50" s="251">
        <f t="shared" si="28"/>
        <v>0</v>
      </c>
      <c r="IL50" s="252">
        <f t="shared" si="29"/>
        <v>0</v>
      </c>
    </row>
    <row r="51" spans="1:246" s="238" customFormat="1" ht="30">
      <c r="A51" s="243" t="s">
        <v>244</v>
      </c>
      <c r="B51" s="244" t="s">
        <v>245</v>
      </c>
      <c r="C51" s="311" t="s">
        <v>171</v>
      </c>
      <c r="D51" s="276">
        <v>56</v>
      </c>
      <c r="E51" s="247">
        <v>0</v>
      </c>
      <c r="F51" s="312">
        <f>ROUND(D51*E51,0)</f>
        <v>0</v>
      </c>
      <c r="H51" s="243" t="s">
        <v>244</v>
      </c>
      <c r="I51" s="249" t="s">
        <v>245</v>
      </c>
      <c r="J51" s="311" t="s">
        <v>171</v>
      </c>
      <c r="K51" s="276">
        <v>56</v>
      </c>
      <c r="L51" s="247">
        <v>25000</v>
      </c>
      <c r="M51" s="312">
        <f>ROUND(K51*L51,0)</f>
        <v>1400000</v>
      </c>
      <c r="N51" s="250">
        <f>IF(EXACT($A$51,$H$51),1,0)</f>
        <v>1</v>
      </c>
      <c r="O51" s="250">
        <f>IF(EXACT($B$51,$I$51),1,0)</f>
        <v>1</v>
      </c>
      <c r="P51" s="250">
        <f>IF(EXACT($C$51,$J$51),1,0)</f>
        <v>1</v>
      </c>
      <c r="Q51" s="250">
        <f>IF(EXACT($D$51,$K$51),1,0)</f>
        <v>1</v>
      </c>
      <c r="R51" s="250">
        <f>IF($K$51=0,0,1)</f>
        <v>1</v>
      </c>
      <c r="S51" s="250">
        <f>IF($L$51=0,0,1)</f>
        <v>1</v>
      </c>
      <c r="T51" s="261">
        <f>$N$51*$O$51*$P$51*$Q$51*$R$51*$S$51</f>
        <v>1</v>
      </c>
      <c r="U51" s="251">
        <f t="shared" si="0"/>
        <v>1400000</v>
      </c>
      <c r="V51" s="252">
        <f t="shared" si="1"/>
        <v>0</v>
      </c>
      <c r="X51" s="243" t="s">
        <v>244</v>
      </c>
      <c r="Y51" s="244" t="s">
        <v>245</v>
      </c>
      <c r="Z51" s="311" t="s">
        <v>171</v>
      </c>
      <c r="AA51" s="276">
        <v>56</v>
      </c>
      <c r="AB51" s="247">
        <v>5446</v>
      </c>
      <c r="AC51" s="312">
        <f>ROUND(AA51*AB51,0)</f>
        <v>304976</v>
      </c>
      <c r="AD51" s="250">
        <f>IF(EXACT($A$51,$X$51),1,0)</f>
        <v>1</v>
      </c>
      <c r="AE51" s="250">
        <f>IF(EXACT($B$51,$Y$51),1,0)</f>
        <v>1</v>
      </c>
      <c r="AF51" s="250">
        <f>IF(EXACT($C$51,$Z$51),1,0)</f>
        <v>1</v>
      </c>
      <c r="AG51" s="250">
        <f>IF(EXACT($D$51,$AA$51),1,0)</f>
        <v>1</v>
      </c>
      <c r="AH51" s="250">
        <f>IF($AA$51=0,0,1)</f>
        <v>1</v>
      </c>
      <c r="AI51" s="250">
        <f>IF($AB$51=0,0,1)</f>
        <v>1</v>
      </c>
      <c r="AJ51" s="250">
        <f>$AD$51*$AE$51*$AF$51*$AG$51*$AH$51*$AI$51</f>
        <v>1</v>
      </c>
      <c r="AK51" s="251">
        <f t="shared" si="2"/>
        <v>304976</v>
      </c>
      <c r="AL51" s="252">
        <f t="shared" si="3"/>
        <v>0</v>
      </c>
      <c r="AN51" s="243" t="s">
        <v>244</v>
      </c>
      <c r="AO51" s="244" t="s">
        <v>245</v>
      </c>
      <c r="AP51" s="311" t="s">
        <v>171</v>
      </c>
      <c r="AQ51" s="276">
        <v>56</v>
      </c>
      <c r="AR51" s="247">
        <v>15000</v>
      </c>
      <c r="AS51" s="312">
        <f>ROUND(AQ51*AR51,0)</f>
        <v>840000</v>
      </c>
      <c r="AT51" s="250">
        <f>IF(EXACT($A$51,$AN$51),1,0)</f>
        <v>1</v>
      </c>
      <c r="AU51" s="250">
        <f>IF(EXACT($B$51,$AO$51),1,0)</f>
        <v>1</v>
      </c>
      <c r="AV51" s="250">
        <f>IF(EXACT($C$51,$AP$51),1,0)</f>
        <v>1</v>
      </c>
      <c r="AW51" s="250">
        <f>IF(EXACT($D$51,$AQ$51),1,0)</f>
        <v>1</v>
      </c>
      <c r="AX51" s="250">
        <f>IF($AQ$51=0,0,1)</f>
        <v>1</v>
      </c>
      <c r="AY51" s="250">
        <f>IF($AR$51=0,0,1)</f>
        <v>1</v>
      </c>
      <c r="AZ51" s="250">
        <f>$AT$51*$AU$51*$AV$51*$AW$51*$AX$51*$AY$51</f>
        <v>1</v>
      </c>
      <c r="BA51" s="251">
        <f t="shared" si="4"/>
        <v>840000</v>
      </c>
      <c r="BB51" s="252">
        <f t="shared" si="5"/>
        <v>0</v>
      </c>
      <c r="BD51" s="243" t="s">
        <v>244</v>
      </c>
      <c r="BE51" s="244" t="s">
        <v>245</v>
      </c>
      <c r="BF51" s="311" t="s">
        <v>171</v>
      </c>
      <c r="BG51" s="276">
        <v>56</v>
      </c>
      <c r="BH51" s="247">
        <v>4500</v>
      </c>
      <c r="BI51" s="312">
        <f>ROUND(BG51*BH51,0)</f>
        <v>252000</v>
      </c>
      <c r="BJ51" s="250">
        <f>IF(EXACT($A$51,$BD$51),1,0)</f>
        <v>1</v>
      </c>
      <c r="BK51" s="250">
        <f>IF(EXACT($B$51,$BE$51),1,0)</f>
        <v>1</v>
      </c>
      <c r="BL51" s="250">
        <f>IF(EXACT($C$51,$BF$51),1,0)</f>
        <v>1</v>
      </c>
      <c r="BM51" s="250">
        <f>IF(EXACT($D$51,$BG$51),1,0)</f>
        <v>1</v>
      </c>
      <c r="BN51" s="250">
        <f>IF($BG$51=0,0,1)</f>
        <v>1</v>
      </c>
      <c r="BO51" s="250">
        <f>IF($BH$51=0,0,1)</f>
        <v>1</v>
      </c>
      <c r="BP51" s="250">
        <f>$BJ$51*$BK$51*$BL$51*$BM$51*$BN$51*$BO$51</f>
        <v>1</v>
      </c>
      <c r="BQ51" s="251">
        <f t="shared" si="6"/>
        <v>252000</v>
      </c>
      <c r="BR51" s="252">
        <f t="shared" si="7"/>
        <v>0</v>
      </c>
      <c r="BT51" s="243" t="s">
        <v>244</v>
      </c>
      <c r="BU51" s="244" t="s">
        <v>245</v>
      </c>
      <c r="BV51" s="311" t="s">
        <v>171</v>
      </c>
      <c r="BW51" s="276">
        <v>56</v>
      </c>
      <c r="BX51" s="247">
        <v>7950</v>
      </c>
      <c r="BY51" s="312">
        <f>ROUND(BW51*BX51,0)</f>
        <v>445200</v>
      </c>
      <c r="BZ51" s="250">
        <f>IF(EXACT($A$51,$BT$51),1,0)</f>
        <v>1</v>
      </c>
      <c r="CA51" s="250">
        <f>IF(EXACT($B$51,$BU$51),1,0)</f>
        <v>1</v>
      </c>
      <c r="CB51" s="250">
        <f>IF(EXACT($C$51,$BV$51),1,0)</f>
        <v>1</v>
      </c>
      <c r="CC51" s="250">
        <f>IF(EXACT($D$51,$BW$51),1,0)</f>
        <v>1</v>
      </c>
      <c r="CD51" s="250">
        <f>IF($BW$51=0,0,1)</f>
        <v>1</v>
      </c>
      <c r="CE51" s="250">
        <f>IF($BX$51=0,0,1)</f>
        <v>1</v>
      </c>
      <c r="CF51" s="250">
        <f>$BZ$51*$CA$51*$CB$51*$CC$51*$CD$51*$CE$51</f>
        <v>1</v>
      </c>
      <c r="CG51" s="251">
        <f t="shared" si="8"/>
        <v>445200</v>
      </c>
      <c r="CH51" s="252">
        <f t="shared" si="9"/>
        <v>0</v>
      </c>
      <c r="CJ51" s="243" t="s">
        <v>244</v>
      </c>
      <c r="CK51" s="254" t="s">
        <v>245</v>
      </c>
      <c r="CL51" s="311" t="s">
        <v>171</v>
      </c>
      <c r="CM51" s="276">
        <v>56</v>
      </c>
      <c r="CN51" s="255">
        <v>6636</v>
      </c>
      <c r="CO51" s="313">
        <f>ROUND(CM51*CN51,0)</f>
        <v>371616</v>
      </c>
      <c r="CP51" s="250">
        <f>IF(EXACT($A$51,$CJ$51),1,0)</f>
        <v>1</v>
      </c>
      <c r="CQ51" s="250">
        <f>IF(EXACT($B$51,$CK$51),1,0)</f>
        <v>1</v>
      </c>
      <c r="CR51" s="250">
        <f>IF(EXACT($C$51,$CL$51),1,0)</f>
        <v>1</v>
      </c>
      <c r="CS51" s="250">
        <f>IF(EXACT($D$51,$CM$51),1,0)</f>
        <v>1</v>
      </c>
      <c r="CT51" s="250">
        <f>IF($CM$51=0,0,1)</f>
        <v>1</v>
      </c>
      <c r="CU51" s="250">
        <f>IF($CN$51=0,0,1)</f>
        <v>1</v>
      </c>
      <c r="CV51" s="250">
        <f>$CP$51*$CQ$51*$CR$51*$CS$51*$CT$51*$CU$51</f>
        <v>1</v>
      </c>
      <c r="CW51" s="251">
        <f t="shared" si="10"/>
        <v>371616</v>
      </c>
      <c r="CX51" s="252">
        <f t="shared" si="11"/>
        <v>0</v>
      </c>
      <c r="CZ51" s="243" t="s">
        <v>244</v>
      </c>
      <c r="DA51" s="244" t="s">
        <v>245</v>
      </c>
      <c r="DB51" s="311" t="s">
        <v>171</v>
      </c>
      <c r="DC51" s="276">
        <v>56</v>
      </c>
      <c r="DD51" s="247">
        <v>8700</v>
      </c>
      <c r="DE51" s="312">
        <f>ROUND(DC51*DD51,0)</f>
        <v>487200</v>
      </c>
      <c r="DF51" s="250">
        <f>IF(EXACT($A$51,$CZ$51),1,0)</f>
        <v>1</v>
      </c>
      <c r="DG51" s="250">
        <f>IF(EXACT($B$51,$DA$51),1,0)</f>
        <v>1</v>
      </c>
      <c r="DH51" s="250">
        <f>IF(EXACT($C$51,$DB$51),1,0)</f>
        <v>1</v>
      </c>
      <c r="DI51" s="250">
        <f>IF(EXACT($D$51,$DC$51),1,0)</f>
        <v>1</v>
      </c>
      <c r="DJ51" s="250">
        <f>IF($DC$51=0,0,1)</f>
        <v>1</v>
      </c>
      <c r="DK51" s="250">
        <f>IF($DD$51=0,0,1)</f>
        <v>1</v>
      </c>
      <c r="DL51" s="250">
        <f>$DF$51*$DG$51*$DH$51*$DI$51*$DJ$51*$DK$51</f>
        <v>1</v>
      </c>
      <c r="DM51" s="251">
        <f t="shared" si="12"/>
        <v>487200</v>
      </c>
      <c r="DN51" s="252">
        <f t="shared" si="13"/>
        <v>0</v>
      </c>
      <c r="DP51" s="243" t="s">
        <v>244</v>
      </c>
      <c r="DQ51" s="244" t="s">
        <v>245</v>
      </c>
      <c r="DR51" s="311" t="s">
        <v>171</v>
      </c>
      <c r="DS51" s="276">
        <v>56</v>
      </c>
      <c r="DT51" s="247">
        <v>9000</v>
      </c>
      <c r="DU51" s="312">
        <f>ROUND(DS51*DT51,0)</f>
        <v>504000</v>
      </c>
      <c r="DV51" s="250">
        <f>IF(EXACT($A$51,$DP$51),1,0)</f>
        <v>1</v>
      </c>
      <c r="DW51" s="250">
        <f>IF(EXACT($B$51,$DQ$51),1,0)</f>
        <v>1</v>
      </c>
      <c r="DX51" s="250">
        <f>IF(EXACT($C$51,$DR$51),1,0)</f>
        <v>1</v>
      </c>
      <c r="DY51" s="250">
        <f>IF(EXACT($D$51,$DS$51),1,0)</f>
        <v>1</v>
      </c>
      <c r="DZ51" s="250">
        <f>IF($DS$51=0,0,1)</f>
        <v>1</v>
      </c>
      <c r="EA51" s="250">
        <f>IF($DT$51=0,0,1)</f>
        <v>1</v>
      </c>
      <c r="EB51" s="250">
        <f>$DV$51*$DW$51*$DX$51*$DY$51*$DZ$51*$EA$51</f>
        <v>1</v>
      </c>
      <c r="EC51" s="251">
        <f t="shared" si="14"/>
        <v>504000</v>
      </c>
      <c r="ED51" s="252">
        <f t="shared" si="15"/>
        <v>0</v>
      </c>
      <c r="EF51" s="243" t="s">
        <v>244</v>
      </c>
      <c r="EG51" s="244" t="s">
        <v>245</v>
      </c>
      <c r="EH51" s="311" t="s">
        <v>171</v>
      </c>
      <c r="EI51" s="276">
        <v>56</v>
      </c>
      <c r="EJ51" s="247">
        <v>9500</v>
      </c>
      <c r="EK51" s="312">
        <f>ROUND(EI51*EJ51,0)</f>
        <v>532000</v>
      </c>
      <c r="EL51" s="250">
        <f>IF(EXACT($A$51,$EF$51),1,0)</f>
        <v>1</v>
      </c>
      <c r="EM51" s="250">
        <f>IF(EXACT($B$51,$EG$51),1,0)</f>
        <v>1</v>
      </c>
      <c r="EN51" s="250">
        <f>IF(EXACT($C$51,$EH$51),1,0)</f>
        <v>1</v>
      </c>
      <c r="EO51" s="250">
        <f>IF(EXACT($D$51,$EI$51),1,0)</f>
        <v>1</v>
      </c>
      <c r="EP51" s="250">
        <f>IF($EI$51=0,0,1)</f>
        <v>1</v>
      </c>
      <c r="EQ51" s="250">
        <f>IF($EJ$51=0,0,1)</f>
        <v>1</v>
      </c>
      <c r="ER51" s="250">
        <f>$EL$51*$EM$51*$EN$51*$EO$51*$EP$51*$EQ$51</f>
        <v>1</v>
      </c>
      <c r="ES51" s="251">
        <f t="shared" si="16"/>
        <v>532000</v>
      </c>
      <c r="ET51" s="252">
        <f t="shared" si="17"/>
        <v>0</v>
      </c>
      <c r="EV51" s="243" t="s">
        <v>244</v>
      </c>
      <c r="EW51" s="244" t="s">
        <v>245</v>
      </c>
      <c r="EX51" s="311" t="s">
        <v>171</v>
      </c>
      <c r="EY51" s="276">
        <v>56</v>
      </c>
      <c r="EZ51" s="247">
        <v>12000</v>
      </c>
      <c r="FA51" s="312">
        <f>ROUND(EY51*EZ51,0)</f>
        <v>672000</v>
      </c>
      <c r="FB51" s="250">
        <f>IF(EXACT($A$51,$EV$51),1,0)</f>
        <v>1</v>
      </c>
      <c r="FC51" s="250">
        <f>IF(EXACT($B$51,$EW$51),1,0)</f>
        <v>1</v>
      </c>
      <c r="FD51" s="250">
        <f>IF(EXACT($C$51,$EX$51),1,0)</f>
        <v>1</v>
      </c>
      <c r="FE51" s="250">
        <f>IF(EXACT($D$51,$EY$51),1,0)</f>
        <v>1</v>
      </c>
      <c r="FF51" s="250">
        <f>IF($EY$51=0,0,1)</f>
        <v>1</v>
      </c>
      <c r="FG51" s="250">
        <f>IF($EZ$51=0,0,1)</f>
        <v>1</v>
      </c>
      <c r="FH51" s="250">
        <f>$FB$51*$FC$51*$FD$51*$FE$51*$FF$51*$FG$51</f>
        <v>1</v>
      </c>
      <c r="FI51" s="251">
        <f t="shared" si="18"/>
        <v>672000</v>
      </c>
      <c r="FJ51" s="252">
        <f t="shared" si="19"/>
        <v>0</v>
      </c>
      <c r="FL51" s="243" t="s">
        <v>244</v>
      </c>
      <c r="FM51" s="244" t="s">
        <v>245</v>
      </c>
      <c r="FN51" s="311" t="s">
        <v>171</v>
      </c>
      <c r="FO51" s="276">
        <v>56</v>
      </c>
      <c r="FP51" s="247">
        <v>6186</v>
      </c>
      <c r="FQ51" s="312">
        <f>ROUND(FO51*FP51,0)</f>
        <v>346416</v>
      </c>
      <c r="FR51" s="250">
        <f>IF(EXACT($A$51,$FL$51),1,0)</f>
        <v>1</v>
      </c>
      <c r="FS51" s="250">
        <f>IF(EXACT($B$51,$FM$51),1,0)</f>
        <v>1</v>
      </c>
      <c r="FT51" s="250">
        <f>IF(EXACT($C$51,$FN$51),1,0)</f>
        <v>1</v>
      </c>
      <c r="FU51" s="250">
        <f>IF(EXACT($D$51,$FO$51),1,0)</f>
        <v>1</v>
      </c>
      <c r="FV51" s="250">
        <f>IF($FO$51=0,0,1)</f>
        <v>1</v>
      </c>
      <c r="FW51" s="250">
        <f>IF($FP$51=0,0,1)</f>
        <v>1</v>
      </c>
      <c r="FX51" s="250">
        <f>$FR$51*$FS$51*$FT$51*$FU$51*$FV$51*$FW$51</f>
        <v>1</v>
      </c>
      <c r="FY51" s="251">
        <f t="shared" si="20"/>
        <v>346416</v>
      </c>
      <c r="FZ51" s="252">
        <f t="shared" si="21"/>
        <v>0</v>
      </c>
      <c r="GB51" s="243" t="s">
        <v>244</v>
      </c>
      <c r="GC51" s="244" t="s">
        <v>245</v>
      </c>
      <c r="GD51" s="311" t="s">
        <v>171</v>
      </c>
      <c r="GE51" s="276">
        <v>56</v>
      </c>
      <c r="GF51" s="247">
        <v>6500</v>
      </c>
      <c r="GG51" s="312">
        <f>ROUND(GE51*GF51,0)</f>
        <v>364000</v>
      </c>
      <c r="GH51" s="250">
        <f>IF(EXACT($A$51,$GB$51),1,0)</f>
        <v>1</v>
      </c>
      <c r="GI51" s="250">
        <f>IF(EXACT($B$51,$GC$51),1,0)</f>
        <v>1</v>
      </c>
      <c r="GJ51" s="250">
        <f>IF(EXACT($C$51,$GD$51),1,0)</f>
        <v>1</v>
      </c>
      <c r="GK51" s="250">
        <f>IF(EXACT($D$51,$GE$51),1,0)</f>
        <v>1</v>
      </c>
      <c r="GL51" s="250">
        <f>IF($GE$51=0,0,1)</f>
        <v>1</v>
      </c>
      <c r="GM51" s="250">
        <f>IF($GF$51=0,0,1)</f>
        <v>1</v>
      </c>
      <c r="GN51" s="250">
        <f>$GH$51*$GI$51*$GJ$51*$GK$51*$GL$51*$GM$51</f>
        <v>1</v>
      </c>
      <c r="GO51" s="251">
        <f t="shared" si="22"/>
        <v>364000</v>
      </c>
      <c r="GP51" s="252">
        <f t="shared" si="23"/>
        <v>0</v>
      </c>
      <c r="GR51" s="243" t="s">
        <v>244</v>
      </c>
      <c r="GS51" s="244" t="s">
        <v>245</v>
      </c>
      <c r="GT51" s="311" t="s">
        <v>171</v>
      </c>
      <c r="GU51" s="276">
        <v>56</v>
      </c>
      <c r="GV51" s="247">
        <v>15600</v>
      </c>
      <c r="GW51" s="312">
        <f>ROUND(GU51*GV51,0)</f>
        <v>873600</v>
      </c>
      <c r="GX51" s="250">
        <f>IF(EXACT($A$51,$GR$51),1,0)</f>
        <v>1</v>
      </c>
      <c r="GY51" s="250">
        <f>IF(EXACT($B$51,$GS$51),1,0)</f>
        <v>1</v>
      </c>
      <c r="GZ51" s="250">
        <f>IF(EXACT($C$51,$GT$51),1,0)</f>
        <v>1</v>
      </c>
      <c r="HA51" s="250">
        <f>IF(EXACT($D$51,$GU$51),1,0)</f>
        <v>1</v>
      </c>
      <c r="HB51" s="250">
        <f>IF($GU$51=0,0,1)</f>
        <v>1</v>
      </c>
      <c r="HC51" s="250">
        <f>IF($GV$51=0,0,1)</f>
        <v>1</v>
      </c>
      <c r="HD51" s="250">
        <f>$GX$51*$GY$51*$GZ$51*$HA$51*$HB$51*$HC$51</f>
        <v>1</v>
      </c>
      <c r="HE51" s="251">
        <f t="shared" si="24"/>
        <v>873600</v>
      </c>
      <c r="HF51" s="252">
        <f t="shared" si="25"/>
        <v>0</v>
      </c>
      <c r="HH51" s="257" t="s">
        <v>244</v>
      </c>
      <c r="HI51" s="258" t="s">
        <v>245</v>
      </c>
      <c r="HJ51" s="245" t="s">
        <v>171</v>
      </c>
      <c r="HK51" s="246">
        <v>56</v>
      </c>
      <c r="HL51" s="259">
        <v>6500</v>
      </c>
      <c r="HM51" s="248">
        <f>ROUND(HK51*HL51,0)</f>
        <v>364000</v>
      </c>
      <c r="HN51" s="250">
        <f>IF(EXACT($A$51,$HH$51),1,0)</f>
        <v>1</v>
      </c>
      <c r="HO51" s="250">
        <f>IF(EXACT($B$51,$HI$51),1,0)</f>
        <v>1</v>
      </c>
      <c r="HP51" s="250">
        <f>IF(EXACT($C$51,$HJ$51),1,0)</f>
        <v>1</v>
      </c>
      <c r="HQ51" s="250">
        <f>IF(EXACT($D$51,$HK$51),1,0)</f>
        <v>1</v>
      </c>
      <c r="HR51" s="250">
        <f>IF($HK$51=0,0,1)</f>
        <v>1</v>
      </c>
      <c r="HS51" s="250">
        <f>IF($HL$51=0,0,1)</f>
        <v>1</v>
      </c>
      <c r="HT51" s="250">
        <f>$HN$51*$HO$51*$HP$51*$HQ$51*$HR$51*$HS$51</f>
        <v>1</v>
      </c>
      <c r="HU51" s="251">
        <f t="shared" si="26"/>
        <v>364000</v>
      </c>
      <c r="HV51" s="252">
        <f t="shared" si="27"/>
        <v>0</v>
      </c>
      <c r="HX51" s="243" t="s">
        <v>244</v>
      </c>
      <c r="HY51" s="244" t="s">
        <v>245</v>
      </c>
      <c r="HZ51" s="311" t="s">
        <v>171</v>
      </c>
      <c r="IA51" s="276">
        <v>56</v>
      </c>
      <c r="IB51" s="247">
        <v>7000</v>
      </c>
      <c r="IC51" s="312">
        <f>ROUND(IA51*IB51,0)</f>
        <v>392000</v>
      </c>
      <c r="ID51" s="250">
        <f>IF(EXACT($A$51,$HX$51),1,0)</f>
        <v>1</v>
      </c>
      <c r="IE51" s="250">
        <f>IF(EXACT($B$51,$HY$51),1,0)</f>
        <v>1</v>
      </c>
      <c r="IF51" s="250">
        <f>IF(EXACT($C$51,$HZ$51),1,0)</f>
        <v>1</v>
      </c>
      <c r="IG51" s="250">
        <f>IF(EXACT($D$51,$IA$51),1,0)</f>
        <v>1</v>
      </c>
      <c r="IH51" s="250">
        <f>IF($IA$51=0,0,1)</f>
        <v>1</v>
      </c>
      <c r="II51" s="250">
        <f>IF($IB$51=0,0,1)</f>
        <v>1</v>
      </c>
      <c r="IJ51" s="250">
        <f>$ID$51*$IE$51*$IF$51*$IG$51*$IH$51*$II$51</f>
        <v>1</v>
      </c>
      <c r="IK51" s="251">
        <f t="shared" si="28"/>
        <v>392000</v>
      </c>
      <c r="IL51" s="252">
        <f t="shared" si="29"/>
        <v>0</v>
      </c>
    </row>
    <row r="52" spans="1:246" s="238" customFormat="1" ht="45.75" thickBot="1">
      <c r="A52" s="278" t="s">
        <v>246</v>
      </c>
      <c r="B52" s="289" t="s">
        <v>247</v>
      </c>
      <c r="C52" s="314" t="s">
        <v>171</v>
      </c>
      <c r="D52" s="315">
        <v>56</v>
      </c>
      <c r="E52" s="247">
        <v>0</v>
      </c>
      <c r="F52" s="316">
        <f>ROUND(D52*E52,0)</f>
        <v>0</v>
      </c>
      <c r="H52" s="278" t="s">
        <v>246</v>
      </c>
      <c r="I52" s="293" t="s">
        <v>247</v>
      </c>
      <c r="J52" s="314" t="s">
        <v>171</v>
      </c>
      <c r="K52" s="315">
        <v>56</v>
      </c>
      <c r="L52" s="247">
        <v>35000</v>
      </c>
      <c r="M52" s="316">
        <f>ROUND(K52*L52,0)</f>
        <v>1960000</v>
      </c>
      <c r="N52" s="250">
        <f>IF(EXACT($A$52,$H$52),1,0)</f>
        <v>1</v>
      </c>
      <c r="O52" s="250">
        <f>IF(EXACT($B$52,$I$52),1,0)</f>
        <v>1</v>
      </c>
      <c r="P52" s="250">
        <f>IF(EXACT($C$52,$J$52),1,0)</f>
        <v>1</v>
      </c>
      <c r="Q52" s="250">
        <f>IF(EXACT($D$52,$K$52),1,0)</f>
        <v>1</v>
      </c>
      <c r="R52" s="250">
        <f>IF($K$52=0,0,1)</f>
        <v>1</v>
      </c>
      <c r="S52" s="250">
        <f>IF($L$52=0,0,1)</f>
        <v>1</v>
      </c>
      <c r="T52" s="261">
        <f>$N$52*$O$52*$P$52*$Q$52*$R$52*$S$52</f>
        <v>1</v>
      </c>
      <c r="U52" s="251">
        <f t="shared" si="0"/>
        <v>1960000</v>
      </c>
      <c r="V52" s="252">
        <f t="shared" si="1"/>
        <v>0</v>
      </c>
      <c r="X52" s="278" t="s">
        <v>246</v>
      </c>
      <c r="Y52" s="289" t="s">
        <v>247</v>
      </c>
      <c r="Z52" s="314" t="s">
        <v>171</v>
      </c>
      <c r="AA52" s="315">
        <v>56</v>
      </c>
      <c r="AB52" s="247">
        <v>9382</v>
      </c>
      <c r="AC52" s="316">
        <f>ROUND(AA52*AB52,0)</f>
        <v>525392</v>
      </c>
      <c r="AD52" s="250">
        <f>IF(EXACT($A$52,$X$52),1,0)</f>
        <v>1</v>
      </c>
      <c r="AE52" s="250">
        <f>IF(EXACT($B$52,$Y$52),1,0)</f>
        <v>1</v>
      </c>
      <c r="AF52" s="250">
        <f>IF(EXACT($C$52,$Z$52),1,0)</f>
        <v>1</v>
      </c>
      <c r="AG52" s="250">
        <f>IF(EXACT($D$52,$AA$52),1,0)</f>
        <v>1</v>
      </c>
      <c r="AH52" s="250">
        <f>IF($AA$52=0,0,1)</f>
        <v>1</v>
      </c>
      <c r="AI52" s="250">
        <f>IF($AB$52=0,0,1)</f>
        <v>1</v>
      </c>
      <c r="AJ52" s="250">
        <f>$AD$52*$AE$52*$AF$52*$AG$52*$AH$52*$AI$52</f>
        <v>1</v>
      </c>
      <c r="AK52" s="251">
        <f t="shared" si="2"/>
        <v>525392</v>
      </c>
      <c r="AL52" s="252">
        <f t="shared" si="3"/>
        <v>0</v>
      </c>
      <c r="AN52" s="278" t="s">
        <v>246</v>
      </c>
      <c r="AO52" s="289" t="s">
        <v>247</v>
      </c>
      <c r="AP52" s="314" t="s">
        <v>171</v>
      </c>
      <c r="AQ52" s="315">
        <v>56</v>
      </c>
      <c r="AR52" s="247">
        <v>7000</v>
      </c>
      <c r="AS52" s="316">
        <f>ROUND(AQ52*AR52,0)</f>
        <v>392000</v>
      </c>
      <c r="AT52" s="250">
        <f>IF(EXACT($A$52,$AN$52),1,0)</f>
        <v>1</v>
      </c>
      <c r="AU52" s="250">
        <f>IF(EXACT($B$52,$AO$52),1,0)</f>
        <v>1</v>
      </c>
      <c r="AV52" s="250">
        <f>IF(EXACT($C$52,$AP$52),1,0)</f>
        <v>1</v>
      </c>
      <c r="AW52" s="250">
        <f>IF(EXACT($D$52,$AQ$52),1,0)</f>
        <v>1</v>
      </c>
      <c r="AX52" s="250">
        <f>IF($AQ$52=0,0,1)</f>
        <v>1</v>
      </c>
      <c r="AY52" s="250">
        <f>IF($AR$52=0,0,1)</f>
        <v>1</v>
      </c>
      <c r="AZ52" s="250">
        <f>$AT$52*$AU$52*$AV$52*$AW$52*$AX$52*$AY$52</f>
        <v>1</v>
      </c>
      <c r="BA52" s="251">
        <f t="shared" si="4"/>
        <v>392000</v>
      </c>
      <c r="BB52" s="252">
        <f t="shared" si="5"/>
        <v>0</v>
      </c>
      <c r="BD52" s="278" t="s">
        <v>246</v>
      </c>
      <c r="BE52" s="289" t="s">
        <v>247</v>
      </c>
      <c r="BF52" s="314" t="s">
        <v>171</v>
      </c>
      <c r="BG52" s="315">
        <v>56</v>
      </c>
      <c r="BH52" s="247">
        <v>8000</v>
      </c>
      <c r="BI52" s="316">
        <f>ROUND(BG52*BH52,0)</f>
        <v>448000</v>
      </c>
      <c r="BJ52" s="250">
        <f>IF(EXACT($A$52,$BD$52),1,0)</f>
        <v>1</v>
      </c>
      <c r="BK52" s="250">
        <f>IF(EXACT($B$52,$BE$52),1,0)</f>
        <v>1</v>
      </c>
      <c r="BL52" s="250">
        <f>IF(EXACT($C$52,$BF$52),1,0)</f>
        <v>1</v>
      </c>
      <c r="BM52" s="250">
        <f>IF(EXACT($D$52,$BG$52),1,0)</f>
        <v>1</v>
      </c>
      <c r="BN52" s="250">
        <f>IF($BG$52=0,0,1)</f>
        <v>1</v>
      </c>
      <c r="BO52" s="250">
        <f>IF($BH$52=0,0,1)</f>
        <v>1</v>
      </c>
      <c r="BP52" s="250">
        <f>$BJ$52*$BK$52*$BL$52*$BM$52*$BN$52*$BO$52</f>
        <v>1</v>
      </c>
      <c r="BQ52" s="251">
        <f t="shared" si="6"/>
        <v>448000</v>
      </c>
      <c r="BR52" s="252">
        <f t="shared" si="7"/>
        <v>0</v>
      </c>
      <c r="BT52" s="278" t="s">
        <v>246</v>
      </c>
      <c r="BU52" s="289" t="s">
        <v>247</v>
      </c>
      <c r="BV52" s="314" t="s">
        <v>171</v>
      </c>
      <c r="BW52" s="315">
        <v>56</v>
      </c>
      <c r="BX52" s="247">
        <v>7950</v>
      </c>
      <c r="BY52" s="316">
        <f>ROUND(BW52*BX52,0)</f>
        <v>445200</v>
      </c>
      <c r="BZ52" s="250">
        <f>IF(EXACT($A$52,$BT$52),1,0)</f>
        <v>1</v>
      </c>
      <c r="CA52" s="250">
        <f>IF(EXACT($B$52,$BU$52),1,0)</f>
        <v>1</v>
      </c>
      <c r="CB52" s="250">
        <f>IF(EXACT($C$52,$BV$52),1,0)</f>
        <v>1</v>
      </c>
      <c r="CC52" s="250">
        <f>IF(EXACT($D$52,$BW$52),1,0)</f>
        <v>1</v>
      </c>
      <c r="CD52" s="250">
        <f>IF($BW$52=0,0,1)</f>
        <v>1</v>
      </c>
      <c r="CE52" s="250">
        <f>IF($BX$52=0,0,1)</f>
        <v>1</v>
      </c>
      <c r="CF52" s="250">
        <f>$BZ$52*$CA$52*$CB$52*$CC$52*$CD$52*$CE$52</f>
        <v>1</v>
      </c>
      <c r="CG52" s="251">
        <f t="shared" si="8"/>
        <v>445200</v>
      </c>
      <c r="CH52" s="252">
        <f t="shared" si="9"/>
        <v>0</v>
      </c>
      <c r="CJ52" s="278" t="s">
        <v>246</v>
      </c>
      <c r="CK52" s="294" t="s">
        <v>247</v>
      </c>
      <c r="CL52" s="314" t="s">
        <v>171</v>
      </c>
      <c r="CM52" s="315">
        <v>56</v>
      </c>
      <c r="CN52" s="255">
        <v>7560</v>
      </c>
      <c r="CO52" s="317">
        <f>ROUND(CM52*CN52,0)</f>
        <v>423360</v>
      </c>
      <c r="CP52" s="250">
        <f>IF(EXACT($A$52,$CJ$52),1,0)</f>
        <v>1</v>
      </c>
      <c r="CQ52" s="250">
        <f>IF(EXACT($B$52,$CK$52),1,0)</f>
        <v>1</v>
      </c>
      <c r="CR52" s="250">
        <f>IF(EXACT($C$52,$CL$52),1,0)</f>
        <v>1</v>
      </c>
      <c r="CS52" s="250">
        <f>IF(EXACT($D$52,$CM$52),1,0)</f>
        <v>1</v>
      </c>
      <c r="CT52" s="250">
        <f>IF($CM$52=0,0,1)</f>
        <v>1</v>
      </c>
      <c r="CU52" s="250">
        <f>IF($CN$52=0,0,1)</f>
        <v>1</v>
      </c>
      <c r="CV52" s="250">
        <f>$CP$52*$CQ$52*$CR$52*$CS$52*$CT$52*$CU$52</f>
        <v>1</v>
      </c>
      <c r="CW52" s="251">
        <f t="shared" si="10"/>
        <v>423360</v>
      </c>
      <c r="CX52" s="252">
        <f t="shared" si="11"/>
        <v>0</v>
      </c>
      <c r="CZ52" s="278" t="s">
        <v>246</v>
      </c>
      <c r="DA52" s="289" t="s">
        <v>247</v>
      </c>
      <c r="DB52" s="314" t="s">
        <v>171</v>
      </c>
      <c r="DC52" s="315">
        <v>56</v>
      </c>
      <c r="DD52" s="247">
        <v>8700</v>
      </c>
      <c r="DE52" s="316">
        <f>ROUND(DC52*DD52,0)</f>
        <v>487200</v>
      </c>
      <c r="DF52" s="250">
        <f>IF(EXACT($A$52,$CZ$52),1,0)</f>
        <v>1</v>
      </c>
      <c r="DG52" s="250">
        <f>IF(EXACT($B$52,$DA$52),1,0)</f>
        <v>1</v>
      </c>
      <c r="DH52" s="250">
        <f>IF(EXACT($C$52,$DB$52),1,0)</f>
        <v>1</v>
      </c>
      <c r="DI52" s="250">
        <f>IF(EXACT($D$52,$DC$52),1,0)</f>
        <v>1</v>
      </c>
      <c r="DJ52" s="250">
        <f>IF($DC$52=0,0,1)</f>
        <v>1</v>
      </c>
      <c r="DK52" s="250">
        <f>IF($DD$52=0,0,1)</f>
        <v>1</v>
      </c>
      <c r="DL52" s="250">
        <f>$DF$52*$DG$52*$DH$52*$DI$52*$DJ$52*$DK$52</f>
        <v>1</v>
      </c>
      <c r="DM52" s="251">
        <f t="shared" si="12"/>
        <v>487200</v>
      </c>
      <c r="DN52" s="252">
        <f t="shared" si="13"/>
        <v>0</v>
      </c>
      <c r="DP52" s="278" t="s">
        <v>246</v>
      </c>
      <c r="DQ52" s="289" t="s">
        <v>247</v>
      </c>
      <c r="DR52" s="314" t="s">
        <v>171</v>
      </c>
      <c r="DS52" s="315">
        <v>56</v>
      </c>
      <c r="DT52" s="247">
        <v>9000</v>
      </c>
      <c r="DU52" s="316">
        <f>ROUND(DS52*DT52,0)</f>
        <v>504000</v>
      </c>
      <c r="DV52" s="250">
        <f>IF(EXACT($A$52,$DP$52),1,0)</f>
        <v>1</v>
      </c>
      <c r="DW52" s="250">
        <f>IF(EXACT($B$52,$DQ$52),1,0)</f>
        <v>1</v>
      </c>
      <c r="DX52" s="250">
        <f>IF(EXACT($C$52,$DR$52),1,0)</f>
        <v>1</v>
      </c>
      <c r="DY52" s="250">
        <f>IF(EXACT($D$52,$DS$52),1,0)</f>
        <v>1</v>
      </c>
      <c r="DZ52" s="250">
        <f>IF($DS$52=0,0,1)</f>
        <v>1</v>
      </c>
      <c r="EA52" s="250">
        <f>IF($DT$52=0,0,1)</f>
        <v>1</v>
      </c>
      <c r="EB52" s="250">
        <f>$DV$52*$DW$52*$DX$52*$DY$52*$DZ$52*$EA$52</f>
        <v>1</v>
      </c>
      <c r="EC52" s="251">
        <f t="shared" si="14"/>
        <v>504000</v>
      </c>
      <c r="ED52" s="252">
        <f t="shared" si="15"/>
        <v>0</v>
      </c>
      <c r="EF52" s="278" t="s">
        <v>246</v>
      </c>
      <c r="EG52" s="289" t="s">
        <v>247</v>
      </c>
      <c r="EH52" s="314" t="s">
        <v>171</v>
      </c>
      <c r="EI52" s="315">
        <v>56</v>
      </c>
      <c r="EJ52" s="247">
        <v>9500</v>
      </c>
      <c r="EK52" s="316">
        <f>ROUND(EI52*EJ52,0)</f>
        <v>532000</v>
      </c>
      <c r="EL52" s="250">
        <f>IF(EXACT($A$52,$EF$52),1,0)</f>
        <v>1</v>
      </c>
      <c r="EM52" s="250">
        <f>IF(EXACT($B$52,$EG$52),1,0)</f>
        <v>1</v>
      </c>
      <c r="EN52" s="250">
        <f>IF(EXACT($C$52,$EH$52),1,0)</f>
        <v>1</v>
      </c>
      <c r="EO52" s="250">
        <f>IF(EXACT($D$52,$EI$52),1,0)</f>
        <v>1</v>
      </c>
      <c r="EP52" s="250">
        <f>IF($EI$52=0,0,1)</f>
        <v>1</v>
      </c>
      <c r="EQ52" s="250">
        <f>IF($EJ$52=0,0,1)</f>
        <v>1</v>
      </c>
      <c r="ER52" s="250">
        <f>$EL$52*$EM$52*$EN$52*$EO$52*$EP$52*$EQ$52</f>
        <v>1</v>
      </c>
      <c r="ES52" s="251">
        <f t="shared" si="16"/>
        <v>532000</v>
      </c>
      <c r="ET52" s="252">
        <f t="shared" si="17"/>
        <v>0</v>
      </c>
      <c r="EV52" s="278" t="s">
        <v>246</v>
      </c>
      <c r="EW52" s="289" t="s">
        <v>247</v>
      </c>
      <c r="EX52" s="314" t="s">
        <v>171</v>
      </c>
      <c r="EY52" s="315">
        <v>56</v>
      </c>
      <c r="EZ52" s="247">
        <v>12000</v>
      </c>
      <c r="FA52" s="316">
        <f>ROUND(EY52*EZ52,0)</f>
        <v>672000</v>
      </c>
      <c r="FB52" s="250">
        <f>IF(EXACT($A$52,$EV$52),1,0)</f>
        <v>1</v>
      </c>
      <c r="FC52" s="250">
        <f>IF(EXACT($B$52,$EW$52),1,0)</f>
        <v>1</v>
      </c>
      <c r="FD52" s="250">
        <f>IF(EXACT($C$52,$EX$52),1,0)</f>
        <v>1</v>
      </c>
      <c r="FE52" s="250">
        <f>IF(EXACT($D$52,$EY$52),1,0)</f>
        <v>1</v>
      </c>
      <c r="FF52" s="250">
        <f>IF($EY$52=0,0,1)</f>
        <v>1</v>
      </c>
      <c r="FG52" s="250">
        <f>IF($EZ$52=0,0,1)</f>
        <v>1</v>
      </c>
      <c r="FH52" s="250">
        <f>$FB$52*$FC$52*$FD$52*$FE$52*$FF$52*$FG$52</f>
        <v>1</v>
      </c>
      <c r="FI52" s="251">
        <f t="shared" si="18"/>
        <v>672000</v>
      </c>
      <c r="FJ52" s="252">
        <f t="shared" si="19"/>
        <v>0</v>
      </c>
      <c r="FL52" s="278" t="s">
        <v>246</v>
      </c>
      <c r="FM52" s="289" t="s">
        <v>247</v>
      </c>
      <c r="FN52" s="314" t="s">
        <v>171</v>
      </c>
      <c r="FO52" s="315">
        <v>56</v>
      </c>
      <c r="FP52" s="247">
        <v>8715</v>
      </c>
      <c r="FQ52" s="316">
        <f>ROUND(FO52*FP52,0)</f>
        <v>488040</v>
      </c>
      <c r="FR52" s="250">
        <f>IF(EXACT($A$52,$FL$52),1,0)</f>
        <v>1</v>
      </c>
      <c r="FS52" s="250">
        <f>IF(EXACT($B$52,$FM$52),1,0)</f>
        <v>1</v>
      </c>
      <c r="FT52" s="250">
        <f>IF(EXACT($C$52,$FN$52),1,0)</f>
        <v>1</v>
      </c>
      <c r="FU52" s="250">
        <f>IF(EXACT($D$52,$FO$52),1,0)</f>
        <v>1</v>
      </c>
      <c r="FV52" s="250">
        <f>IF($FO$52=0,0,1)</f>
        <v>1</v>
      </c>
      <c r="FW52" s="250">
        <f>IF($FP$52=0,0,1)</f>
        <v>1</v>
      </c>
      <c r="FX52" s="250">
        <f>$FR$52*$FS$52*$FT$52*$FU$52*$FV$52*$FW$52</f>
        <v>1</v>
      </c>
      <c r="FY52" s="251">
        <f t="shared" si="20"/>
        <v>488040</v>
      </c>
      <c r="FZ52" s="252">
        <f t="shared" si="21"/>
        <v>0</v>
      </c>
      <c r="GB52" s="278" t="s">
        <v>246</v>
      </c>
      <c r="GC52" s="289" t="s">
        <v>247</v>
      </c>
      <c r="GD52" s="314" t="s">
        <v>171</v>
      </c>
      <c r="GE52" s="315">
        <v>56</v>
      </c>
      <c r="GF52" s="247">
        <v>16500</v>
      </c>
      <c r="GG52" s="316">
        <f>ROUND(GE52*GF52,0)</f>
        <v>924000</v>
      </c>
      <c r="GH52" s="250">
        <f>IF(EXACT($A$52,$GB$52),1,0)</f>
        <v>1</v>
      </c>
      <c r="GI52" s="250">
        <f>IF(EXACT($B$52,$GC$52),1,0)</f>
        <v>1</v>
      </c>
      <c r="GJ52" s="250">
        <f>IF(EXACT($C$52,$GD$52),1,0)</f>
        <v>1</v>
      </c>
      <c r="GK52" s="250">
        <f>IF(EXACT($D$52,$GE$52),1,0)</f>
        <v>1</v>
      </c>
      <c r="GL52" s="250">
        <f>IF($GE$52=0,0,1)</f>
        <v>1</v>
      </c>
      <c r="GM52" s="250">
        <f>IF($GF$52=0,0,1)</f>
        <v>1</v>
      </c>
      <c r="GN52" s="250">
        <f>$GH$52*$GI$52*$GJ$52*$GK$52*$GL$52*$GM$52</f>
        <v>1</v>
      </c>
      <c r="GO52" s="251">
        <f t="shared" si="22"/>
        <v>924000</v>
      </c>
      <c r="GP52" s="252">
        <f t="shared" si="23"/>
        <v>0</v>
      </c>
      <c r="GR52" s="278" t="s">
        <v>246</v>
      </c>
      <c r="GS52" s="289" t="s">
        <v>247</v>
      </c>
      <c r="GT52" s="314" t="s">
        <v>171</v>
      </c>
      <c r="GU52" s="315">
        <v>56</v>
      </c>
      <c r="GV52" s="247">
        <v>12600</v>
      </c>
      <c r="GW52" s="316">
        <f>ROUND(GU52*GV52,0)</f>
        <v>705600</v>
      </c>
      <c r="GX52" s="250">
        <f>IF(EXACT($A$52,$GR$52),1,0)</f>
        <v>1</v>
      </c>
      <c r="GY52" s="250">
        <f>IF(EXACT($B$52,$GS$52),1,0)</f>
        <v>1</v>
      </c>
      <c r="GZ52" s="250">
        <f>IF(EXACT($C$52,$GT$52),1,0)</f>
        <v>1</v>
      </c>
      <c r="HA52" s="250">
        <f>IF(EXACT($D$52,$GU$52),1,0)</f>
        <v>1</v>
      </c>
      <c r="HB52" s="250">
        <f>IF($GU$52=0,0,1)</f>
        <v>1</v>
      </c>
      <c r="HC52" s="250">
        <f>IF($GV$52=0,0,1)</f>
        <v>1</v>
      </c>
      <c r="HD52" s="250">
        <f>$GX$52*$GY$52*$GZ$52*$HA$52*$HB$52*$HC$52</f>
        <v>1</v>
      </c>
      <c r="HE52" s="251">
        <f t="shared" si="24"/>
        <v>705600</v>
      </c>
      <c r="HF52" s="252">
        <f t="shared" si="25"/>
        <v>0</v>
      </c>
      <c r="HH52" s="286" t="s">
        <v>246</v>
      </c>
      <c r="HI52" s="297" t="s">
        <v>247</v>
      </c>
      <c r="HJ52" s="290" t="s">
        <v>171</v>
      </c>
      <c r="HK52" s="291">
        <v>56</v>
      </c>
      <c r="HL52" s="259">
        <v>9200</v>
      </c>
      <c r="HM52" s="292">
        <f>ROUND(HK52*HL52,0)</f>
        <v>515200</v>
      </c>
      <c r="HN52" s="250">
        <f>IF(EXACT($A$52,$HH$52),1,0)</f>
        <v>1</v>
      </c>
      <c r="HO52" s="250">
        <f>IF(EXACT($B$52,$HI$52),1,0)</f>
        <v>1</v>
      </c>
      <c r="HP52" s="250">
        <f>IF(EXACT($C$52,$HJ$52),1,0)</f>
        <v>1</v>
      </c>
      <c r="HQ52" s="250">
        <f>IF(EXACT($D$52,$HK$52),1,0)</f>
        <v>1</v>
      </c>
      <c r="HR52" s="250">
        <f>IF($HK$52=0,0,1)</f>
        <v>1</v>
      </c>
      <c r="HS52" s="250">
        <f>IF($HL$52=0,0,1)</f>
        <v>1</v>
      </c>
      <c r="HT52" s="250">
        <f>$HN$52*$HO$52*$HP$52*$HQ$52*$HR$52*$HS$52</f>
        <v>1</v>
      </c>
      <c r="HU52" s="251">
        <f t="shared" si="26"/>
        <v>515200</v>
      </c>
      <c r="HV52" s="252">
        <f t="shared" si="27"/>
        <v>0</v>
      </c>
      <c r="HX52" s="278" t="s">
        <v>246</v>
      </c>
      <c r="HY52" s="289" t="s">
        <v>247</v>
      </c>
      <c r="HZ52" s="314" t="s">
        <v>171</v>
      </c>
      <c r="IA52" s="315">
        <v>56</v>
      </c>
      <c r="IB52" s="247">
        <v>7000</v>
      </c>
      <c r="IC52" s="316">
        <f>ROUND(IA52*IB52,0)</f>
        <v>392000</v>
      </c>
      <c r="ID52" s="250">
        <f>IF(EXACT($A$52,$HX$52),1,0)</f>
        <v>1</v>
      </c>
      <c r="IE52" s="250">
        <f>IF(EXACT($B$52,$HY$52),1,0)</f>
        <v>1</v>
      </c>
      <c r="IF52" s="250">
        <f>IF(EXACT($C$52,$HZ$52),1,0)</f>
        <v>1</v>
      </c>
      <c r="IG52" s="250">
        <f>IF(EXACT($D$52,$IA$52),1,0)</f>
        <v>1</v>
      </c>
      <c r="IH52" s="250">
        <f>IF($IA$52=0,0,1)</f>
        <v>1</v>
      </c>
      <c r="II52" s="250">
        <f>IF($IB$52=0,0,1)</f>
        <v>1</v>
      </c>
      <c r="IJ52" s="250">
        <f>$ID$52*$IE$52*$IF$52*$IG$52*$IH$52*$II$52</f>
        <v>1</v>
      </c>
      <c r="IK52" s="251">
        <f t="shared" si="28"/>
        <v>392000</v>
      </c>
      <c r="IL52" s="252">
        <f t="shared" si="29"/>
        <v>0</v>
      </c>
    </row>
    <row r="53" spans="1:246" s="238" customFormat="1" ht="18" hidden="1" thickTop="1" thickBot="1">
      <c r="A53" s="232" t="s">
        <v>248</v>
      </c>
      <c r="B53" s="233" t="s">
        <v>249</v>
      </c>
      <c r="C53" s="234"/>
      <c r="D53" s="235"/>
      <c r="E53" s="236"/>
      <c r="F53" s="237"/>
      <c r="H53" s="232" t="s">
        <v>248</v>
      </c>
      <c r="I53" s="239" t="s">
        <v>249</v>
      </c>
      <c r="J53" s="234"/>
      <c r="K53" s="235"/>
      <c r="L53" s="236"/>
      <c r="M53" s="237"/>
      <c r="N53" s="274"/>
      <c r="O53" s="274"/>
      <c r="P53" s="274"/>
      <c r="Q53" s="274"/>
      <c r="R53" s="274"/>
      <c r="S53" s="274"/>
      <c r="T53" s="274"/>
      <c r="U53" s="251">
        <f t="shared" si="0"/>
        <v>0</v>
      </c>
      <c r="V53" s="252">
        <f t="shared" si="1"/>
        <v>0</v>
      </c>
      <c r="X53" s="232" t="s">
        <v>248</v>
      </c>
      <c r="Y53" s="233" t="s">
        <v>249</v>
      </c>
      <c r="Z53" s="234"/>
      <c r="AA53" s="235"/>
      <c r="AB53" s="236"/>
      <c r="AC53" s="237"/>
      <c r="AD53" s="274"/>
      <c r="AE53" s="274"/>
      <c r="AF53" s="274"/>
      <c r="AG53" s="274"/>
      <c r="AH53" s="274"/>
      <c r="AI53" s="274"/>
      <c r="AJ53" s="274"/>
      <c r="AK53" s="251">
        <f t="shared" si="2"/>
        <v>0</v>
      </c>
      <c r="AL53" s="252">
        <f t="shared" si="3"/>
        <v>0</v>
      </c>
      <c r="AN53" s="232" t="s">
        <v>248</v>
      </c>
      <c r="AO53" s="233" t="s">
        <v>249</v>
      </c>
      <c r="AP53" s="234"/>
      <c r="AQ53" s="235"/>
      <c r="AR53" s="236"/>
      <c r="AS53" s="237"/>
      <c r="AT53" s="250">
        <f>IF(EXACT($A$53,$AN$53),1,0)</f>
        <v>1</v>
      </c>
      <c r="AU53" s="250">
        <f>IF(EXACT($B$53,$AO$53),1,0)</f>
        <v>1</v>
      </c>
      <c r="AV53" s="250">
        <f>IF(EXACT($C$53,$AP$53),1,0)</f>
        <v>1</v>
      </c>
      <c r="AW53" s="250">
        <f>IF(EXACT($D$53,$AQ$53),1,0)</f>
        <v>1</v>
      </c>
      <c r="AX53" s="250">
        <f>IF($AQ$53=0,0,1)</f>
        <v>0</v>
      </c>
      <c r="AY53" s="250">
        <f>IF($AR$53=0,0,1)</f>
        <v>0</v>
      </c>
      <c r="AZ53" s="250">
        <f>$AT$53*$AU$53*$AV$53*$AW$53*$AX$53*$AY$53</f>
        <v>0</v>
      </c>
      <c r="BA53" s="251">
        <f t="shared" si="4"/>
        <v>0</v>
      </c>
      <c r="BB53" s="252">
        <f t="shared" si="5"/>
        <v>0</v>
      </c>
      <c r="BD53" s="232" t="s">
        <v>248</v>
      </c>
      <c r="BE53" s="233" t="s">
        <v>249</v>
      </c>
      <c r="BF53" s="234"/>
      <c r="BG53" s="235"/>
      <c r="BH53" s="236"/>
      <c r="BI53" s="237"/>
      <c r="BJ53" s="250">
        <f>IF(EXACT($A$53,$BD$53),1,0)</f>
        <v>1</v>
      </c>
      <c r="BK53" s="250">
        <f>IF(EXACT($B$53,$BE$53),1,0)</f>
        <v>1</v>
      </c>
      <c r="BL53" s="250">
        <f>IF(EXACT($C$53,$BF$53),1,0)</f>
        <v>1</v>
      </c>
      <c r="BM53" s="250">
        <f>IF(EXACT($D$53,$BG$53),1,0)</f>
        <v>1</v>
      </c>
      <c r="BN53" s="250">
        <f>IF($BG$53=0,0,1)</f>
        <v>0</v>
      </c>
      <c r="BO53" s="250">
        <f>IF($BH$53=0,0,1)</f>
        <v>0</v>
      </c>
      <c r="BP53" s="250">
        <f>$BJ$53*$BK$53*$BL$53*$BM$53*$BN$53*$BO$53</f>
        <v>0</v>
      </c>
      <c r="BQ53" s="251">
        <f t="shared" si="6"/>
        <v>0</v>
      </c>
      <c r="BR53" s="252">
        <f t="shared" si="7"/>
        <v>0</v>
      </c>
      <c r="BT53" s="232" t="s">
        <v>248</v>
      </c>
      <c r="BU53" s="233" t="s">
        <v>249</v>
      </c>
      <c r="BV53" s="234"/>
      <c r="BW53" s="235"/>
      <c r="BX53" s="236"/>
      <c r="BY53" s="237"/>
      <c r="BZ53" s="250">
        <f>IF(EXACT($A$53,$BT$53),1,0)</f>
        <v>1</v>
      </c>
      <c r="CA53" s="250">
        <f>IF(EXACT($B$53,$BU$53),1,0)</f>
        <v>1</v>
      </c>
      <c r="CB53" s="250">
        <f>IF(EXACT($C$53,$BV$53),1,0)</f>
        <v>1</v>
      </c>
      <c r="CC53" s="250">
        <f>IF(EXACT($D$53,$BW$53),1,0)</f>
        <v>1</v>
      </c>
      <c r="CD53" s="250">
        <f>IF($BW$53=0,0,1)</f>
        <v>0</v>
      </c>
      <c r="CE53" s="250">
        <f>IF($BX$53=0,0,1)</f>
        <v>0</v>
      </c>
      <c r="CF53" s="250">
        <f>$BZ$53*$CA$53*$CB$53*$CC$53*$CD$53*$CE$53</f>
        <v>0</v>
      </c>
      <c r="CG53" s="251">
        <f t="shared" si="8"/>
        <v>0</v>
      </c>
      <c r="CH53" s="252">
        <f t="shared" si="9"/>
        <v>0</v>
      </c>
      <c r="CJ53" s="232" t="s">
        <v>248</v>
      </c>
      <c r="CK53" s="240" t="s">
        <v>249</v>
      </c>
      <c r="CL53" s="234"/>
      <c r="CM53" s="235"/>
      <c r="CN53" s="241"/>
      <c r="CO53" s="242"/>
      <c r="CP53" s="250">
        <f>IF(EXACT($A$53,$CJ$53),1,0)</f>
        <v>1</v>
      </c>
      <c r="CQ53" s="250">
        <f>IF(EXACT($B$53,$CK$53),1,0)</f>
        <v>1</v>
      </c>
      <c r="CR53" s="250">
        <f>IF(EXACT($C$53,$CL$53),1,0)</f>
        <v>1</v>
      </c>
      <c r="CS53" s="250">
        <f>IF(EXACT($D$53,$CM$53),1,0)</f>
        <v>1</v>
      </c>
      <c r="CT53" s="250">
        <f>IF($CM$53=0,0,1)</f>
        <v>0</v>
      </c>
      <c r="CU53" s="250">
        <f>IF($CN$53=0,0,1)</f>
        <v>0</v>
      </c>
      <c r="CV53" s="250">
        <f>$CP$53*$CQ$53*$CR$53*$CS$53*$CT$53*$CU$53</f>
        <v>0</v>
      </c>
      <c r="CW53" s="251">
        <f t="shared" si="10"/>
        <v>0</v>
      </c>
      <c r="CX53" s="252">
        <f t="shared" si="11"/>
        <v>0</v>
      </c>
      <c r="CZ53" s="232" t="s">
        <v>248</v>
      </c>
      <c r="DA53" s="233" t="s">
        <v>249</v>
      </c>
      <c r="DB53" s="234"/>
      <c r="DC53" s="235"/>
      <c r="DD53" s="236"/>
      <c r="DE53" s="237"/>
      <c r="DF53" s="250">
        <f>IF(EXACT($A$53,$CZ$53),1,0)</f>
        <v>1</v>
      </c>
      <c r="DG53" s="250">
        <f>IF(EXACT($B$53,$DA$53),1,0)</f>
        <v>1</v>
      </c>
      <c r="DH53" s="250">
        <f>IF(EXACT($C$53,$DB$53),1,0)</f>
        <v>1</v>
      </c>
      <c r="DI53" s="250">
        <f>IF(EXACT($D$53,$DC$53),1,0)</f>
        <v>1</v>
      </c>
      <c r="DJ53" s="250">
        <f>IF($DC$53=0,0,1)</f>
        <v>0</v>
      </c>
      <c r="DK53" s="250">
        <f>IF($DD$53=0,0,1)</f>
        <v>0</v>
      </c>
      <c r="DL53" s="250">
        <f>$DF$53*$DG$53*$DH$53*$DI$53*$DJ$53*$DK$53</f>
        <v>0</v>
      </c>
      <c r="DM53" s="251">
        <f t="shared" si="12"/>
        <v>0</v>
      </c>
      <c r="DN53" s="252">
        <f t="shared" si="13"/>
        <v>0</v>
      </c>
      <c r="DP53" s="232" t="s">
        <v>248</v>
      </c>
      <c r="DQ53" s="233" t="s">
        <v>249</v>
      </c>
      <c r="DR53" s="234"/>
      <c r="DS53" s="235"/>
      <c r="DT53" s="236"/>
      <c r="DU53" s="237"/>
      <c r="DV53" s="250">
        <f>IF(EXACT($A$53,$DP$53),1,0)</f>
        <v>1</v>
      </c>
      <c r="DW53" s="250">
        <f>IF(EXACT($B$53,$DQ$53),1,0)</f>
        <v>1</v>
      </c>
      <c r="DX53" s="250">
        <f>IF(EXACT($C$53,$DR$53),1,0)</f>
        <v>1</v>
      </c>
      <c r="DY53" s="250">
        <f>IF(EXACT($D$53,$DS$53),1,0)</f>
        <v>1</v>
      </c>
      <c r="DZ53" s="250">
        <f>IF($DS$53=0,0,1)</f>
        <v>0</v>
      </c>
      <c r="EA53" s="250">
        <f>IF($DT$53=0,0,1)</f>
        <v>0</v>
      </c>
      <c r="EB53" s="250">
        <f>$DV$53*$DW$53*$DX$53*$DY$53*$DZ$53*$EA$53</f>
        <v>0</v>
      </c>
      <c r="EC53" s="251">
        <f t="shared" si="14"/>
        <v>0</v>
      </c>
      <c r="ED53" s="252">
        <f t="shared" si="15"/>
        <v>0</v>
      </c>
      <c r="EF53" s="232" t="s">
        <v>248</v>
      </c>
      <c r="EG53" s="233" t="s">
        <v>249</v>
      </c>
      <c r="EH53" s="234"/>
      <c r="EI53" s="235"/>
      <c r="EJ53" s="236"/>
      <c r="EK53" s="237"/>
      <c r="EL53" s="250">
        <f>IF(EXACT($A$53,$EF$53),1,0)</f>
        <v>1</v>
      </c>
      <c r="EM53" s="250">
        <f>IF(EXACT($B$53,$EG$53),1,0)</f>
        <v>1</v>
      </c>
      <c r="EN53" s="250">
        <f>IF(EXACT($C$53,$EH$53),1,0)</f>
        <v>1</v>
      </c>
      <c r="EO53" s="250">
        <f>IF(EXACT($D$53,$EI$53),1,0)</f>
        <v>1</v>
      </c>
      <c r="EP53" s="250">
        <f>IF($EI$53=0,0,1)</f>
        <v>0</v>
      </c>
      <c r="EQ53" s="250">
        <f>IF($EJ$53=0,0,1)</f>
        <v>0</v>
      </c>
      <c r="ER53" s="250">
        <f>$EL$53*$EM$53*$EN$53*$EO$53*$EP$53*$EQ$53</f>
        <v>0</v>
      </c>
      <c r="ES53" s="251">
        <f t="shared" si="16"/>
        <v>0</v>
      </c>
      <c r="ET53" s="252">
        <f t="shared" si="17"/>
        <v>0</v>
      </c>
      <c r="EV53" s="232" t="s">
        <v>248</v>
      </c>
      <c r="EW53" s="233" t="s">
        <v>249</v>
      </c>
      <c r="EX53" s="234"/>
      <c r="EY53" s="235"/>
      <c r="EZ53" s="236"/>
      <c r="FA53" s="237"/>
      <c r="FB53" s="250">
        <f>IF(EXACT($A$53,$EV$53),1,0)</f>
        <v>1</v>
      </c>
      <c r="FC53" s="250">
        <f>IF(EXACT($B$53,$EW$53),1,0)</f>
        <v>1</v>
      </c>
      <c r="FD53" s="250">
        <f>IF(EXACT($C$53,$EX$53),1,0)</f>
        <v>1</v>
      </c>
      <c r="FE53" s="250">
        <f>IF(EXACT($D$53,$EY$53),1,0)</f>
        <v>1</v>
      </c>
      <c r="FF53" s="250">
        <f>IF($EY$53=0,0,1)</f>
        <v>0</v>
      </c>
      <c r="FG53" s="250">
        <f>IF($EZ$53=0,0,1)</f>
        <v>0</v>
      </c>
      <c r="FH53" s="250">
        <f>$FB$53*$FC$53*$FD$53*$FE$53*$FF$53*$FG$53</f>
        <v>0</v>
      </c>
      <c r="FI53" s="251">
        <f t="shared" si="18"/>
        <v>0</v>
      </c>
      <c r="FJ53" s="252">
        <f t="shared" si="19"/>
        <v>0</v>
      </c>
      <c r="FL53" s="232" t="s">
        <v>248</v>
      </c>
      <c r="FM53" s="233" t="s">
        <v>249</v>
      </c>
      <c r="FN53" s="234"/>
      <c r="FO53" s="235"/>
      <c r="FP53" s="236"/>
      <c r="FQ53" s="275"/>
      <c r="FR53" s="250">
        <f>IF(EXACT($A$53,$FL$53),1,0)</f>
        <v>1</v>
      </c>
      <c r="FS53" s="250">
        <f>IF(EXACT($B$53,$FM$53),1,0)</f>
        <v>1</v>
      </c>
      <c r="FT53" s="250">
        <f>IF(EXACT($C$53,$FN$53),1,0)</f>
        <v>1</v>
      </c>
      <c r="FU53" s="250">
        <f>IF(EXACT($D$53,$FO$53),1,0)</f>
        <v>1</v>
      </c>
      <c r="FV53" s="250">
        <f>IF($FO$53=0,0,1)</f>
        <v>0</v>
      </c>
      <c r="FW53" s="250">
        <f>IF($FP$53=0,0,1)</f>
        <v>0</v>
      </c>
      <c r="FX53" s="250">
        <f>$FR$53*$FS$53*$FT$53*$FU$53*$FV$53*$FW$53</f>
        <v>0</v>
      </c>
      <c r="FY53" s="251">
        <f t="shared" si="20"/>
        <v>0</v>
      </c>
      <c r="FZ53" s="252">
        <f t="shared" si="21"/>
        <v>0</v>
      </c>
      <c r="GB53" s="232" t="s">
        <v>248</v>
      </c>
      <c r="GC53" s="233" t="s">
        <v>249</v>
      </c>
      <c r="GD53" s="234"/>
      <c r="GE53" s="235"/>
      <c r="GF53" s="236"/>
      <c r="GG53" s="237"/>
      <c r="GH53" s="250">
        <f>IF(EXACT($A$53,$GB$53),1,0)</f>
        <v>1</v>
      </c>
      <c r="GI53" s="250">
        <f>IF(EXACT($B$53,$GC$53),1,0)</f>
        <v>1</v>
      </c>
      <c r="GJ53" s="250">
        <f>IF(EXACT($C$53,$GD$53),1,0)</f>
        <v>1</v>
      </c>
      <c r="GK53" s="250">
        <f>IF(EXACT($D$53,$GE$53),1,0)</f>
        <v>1</v>
      </c>
      <c r="GL53" s="250">
        <f>IF($GE$53=0,0,1)</f>
        <v>0</v>
      </c>
      <c r="GM53" s="250">
        <f>IF($GF$53=0,0,1)</f>
        <v>0</v>
      </c>
      <c r="GN53" s="250">
        <f>$GH$53*$GI$53*$GJ$53*$GK$53*$GL$53*$GM$53</f>
        <v>0</v>
      </c>
      <c r="GO53" s="251">
        <f t="shared" si="22"/>
        <v>0</v>
      </c>
      <c r="GP53" s="252">
        <f t="shared" si="23"/>
        <v>0</v>
      </c>
      <c r="GR53" s="232" t="s">
        <v>248</v>
      </c>
      <c r="GS53" s="233" t="s">
        <v>249</v>
      </c>
      <c r="GT53" s="234"/>
      <c r="GU53" s="235"/>
      <c r="GV53" s="236"/>
      <c r="GW53" s="237"/>
      <c r="GX53" s="250">
        <f>IF(EXACT($A$53,$GR$53),1,0)</f>
        <v>1</v>
      </c>
      <c r="GY53" s="250">
        <f>IF(EXACT($B$53,$GS$53),1,0)</f>
        <v>1</v>
      </c>
      <c r="GZ53" s="250">
        <f>IF(EXACT($C$53,$GT$53),1,0)</f>
        <v>1</v>
      </c>
      <c r="HA53" s="250">
        <f>IF(EXACT($D$53,$GU$53),1,0)</f>
        <v>1</v>
      </c>
      <c r="HB53" s="250">
        <f>IF($GU$53=0,0,1)</f>
        <v>0</v>
      </c>
      <c r="HC53" s="250">
        <f>IF($GV$53=0,0,1)</f>
        <v>0</v>
      </c>
      <c r="HD53" s="250">
        <f>$GX$53*$GY$53*$GZ$53*$HA$53*$HB$53*$HC$53</f>
        <v>0</v>
      </c>
      <c r="HE53" s="251">
        <f t="shared" si="24"/>
        <v>0</v>
      </c>
      <c r="HF53" s="252">
        <f t="shared" si="25"/>
        <v>0</v>
      </c>
      <c r="HH53" s="226" t="s">
        <v>248</v>
      </c>
      <c r="HI53" s="227" t="s">
        <v>249</v>
      </c>
      <c r="HJ53" s="228"/>
      <c r="HK53" s="229"/>
      <c r="HL53" s="230"/>
      <c r="HM53" s="231"/>
      <c r="HN53" s="250">
        <f>IF(EXACT($A$53,$HH$53),1,0)</f>
        <v>1</v>
      </c>
      <c r="HO53" s="250">
        <f>IF(EXACT($B$53,$HI$53),1,0)</f>
        <v>1</v>
      </c>
      <c r="HP53" s="250">
        <f>IF(EXACT($C$53,$HJ$53),1,0)</f>
        <v>1</v>
      </c>
      <c r="HQ53" s="250">
        <f>IF(EXACT($D$53,$HK$53),1,0)</f>
        <v>1</v>
      </c>
      <c r="HR53" s="250">
        <f>IF($HK$53=0,0,1)</f>
        <v>0</v>
      </c>
      <c r="HS53" s="250">
        <f>IF($HL$53=0,0,1)</f>
        <v>0</v>
      </c>
      <c r="HT53" s="250">
        <f>$HN$53*$HO$53*$HP$53*$HQ$53*$HR$53*$HS$53</f>
        <v>0</v>
      </c>
      <c r="HU53" s="251">
        <f t="shared" si="26"/>
        <v>0</v>
      </c>
      <c r="HV53" s="252">
        <f t="shared" si="27"/>
        <v>0</v>
      </c>
      <c r="HX53" s="232" t="s">
        <v>248</v>
      </c>
      <c r="HY53" s="233" t="s">
        <v>249</v>
      </c>
      <c r="HZ53" s="234"/>
      <c r="IA53" s="235"/>
      <c r="IB53" s="236"/>
      <c r="IC53" s="237"/>
      <c r="ID53" s="250">
        <f>IF(EXACT($A$53,$HX$53),1,0)</f>
        <v>1</v>
      </c>
      <c r="IE53" s="250">
        <f>IF(EXACT($B$53,$HY$53),1,0)</f>
        <v>1</v>
      </c>
      <c r="IF53" s="250">
        <f>IF(EXACT($C$53,$HZ$53),1,0)</f>
        <v>1</v>
      </c>
      <c r="IG53" s="250">
        <f>IF(EXACT($D$53,$IA$53),1,0)</f>
        <v>1</v>
      </c>
      <c r="IH53" s="250">
        <f>IF($IA$53=0,0,1)</f>
        <v>0</v>
      </c>
      <c r="II53" s="250">
        <f>IF($IB$53=0,0,1)</f>
        <v>0</v>
      </c>
      <c r="IJ53" s="250">
        <f>$ID$53*$IE$53*$IF$53*$IG$53*$IH$53*$II$53</f>
        <v>0</v>
      </c>
      <c r="IK53" s="251">
        <f t="shared" si="28"/>
        <v>0</v>
      </c>
      <c r="IL53" s="252">
        <f t="shared" si="29"/>
        <v>0</v>
      </c>
    </row>
    <row r="54" spans="1:246" s="238" customFormat="1" ht="60.75" thickTop="1">
      <c r="A54" s="318" t="s">
        <v>250</v>
      </c>
      <c r="B54" s="279" t="s">
        <v>251</v>
      </c>
      <c r="C54" s="319" t="s">
        <v>171</v>
      </c>
      <c r="D54" s="320">
        <v>1</v>
      </c>
      <c r="E54" s="247">
        <v>0</v>
      </c>
      <c r="F54" s="321">
        <f>ROUND(D54*E54,0)</f>
        <v>0</v>
      </c>
      <c r="H54" s="318" t="s">
        <v>250</v>
      </c>
      <c r="I54" s="283" t="s">
        <v>251</v>
      </c>
      <c r="J54" s="319" t="s">
        <v>171</v>
      </c>
      <c r="K54" s="320">
        <v>1</v>
      </c>
      <c r="L54" s="247">
        <v>16000</v>
      </c>
      <c r="M54" s="321">
        <f>ROUND(K54*L54,0)</f>
        <v>16000</v>
      </c>
      <c r="N54" s="250">
        <f>IF(EXACT($A$54,$H$54),1,0)</f>
        <v>1</v>
      </c>
      <c r="O54" s="250">
        <f>IF(EXACT($B$54,$I$54),1,0)</f>
        <v>1</v>
      </c>
      <c r="P54" s="250">
        <f>IF(EXACT($C$54,$J$54),1,0)</f>
        <v>1</v>
      </c>
      <c r="Q54" s="250">
        <f>IF(EXACT($D$54,$K$54),1,0)</f>
        <v>1</v>
      </c>
      <c r="R54" s="250">
        <f>IF($K$54=0,0,1)</f>
        <v>1</v>
      </c>
      <c r="S54" s="250">
        <f>IF($L$54=0,0,1)</f>
        <v>1</v>
      </c>
      <c r="T54" s="261">
        <f>$N$54*$O$54*$P$54*$Q$54*$R$54*$S$54</f>
        <v>1</v>
      </c>
      <c r="U54" s="251">
        <f t="shared" si="0"/>
        <v>16000</v>
      </c>
      <c r="V54" s="252">
        <f t="shared" si="1"/>
        <v>0</v>
      </c>
      <c r="X54" s="318" t="s">
        <v>250</v>
      </c>
      <c r="Y54" s="279" t="s">
        <v>251</v>
      </c>
      <c r="Z54" s="319" t="s">
        <v>171</v>
      </c>
      <c r="AA54" s="320">
        <v>1</v>
      </c>
      <c r="AB54" s="247">
        <v>57441</v>
      </c>
      <c r="AC54" s="321">
        <f>ROUND(AA54*AB54,0)</f>
        <v>57441</v>
      </c>
      <c r="AD54" s="250">
        <f>IF(EXACT($A$54,$X$54),1,0)</f>
        <v>1</v>
      </c>
      <c r="AE54" s="250">
        <f>IF(EXACT($B$54,$Y$54),1,0)</f>
        <v>1</v>
      </c>
      <c r="AF54" s="250">
        <f>IF(EXACT($C$54,$Z$54),1,0)</f>
        <v>1</v>
      </c>
      <c r="AG54" s="250">
        <f>IF(EXACT($D$54,$AA$54),1,0)</f>
        <v>1</v>
      </c>
      <c r="AH54" s="250">
        <f>IF($AA$54=0,0,1)</f>
        <v>1</v>
      </c>
      <c r="AI54" s="250">
        <f>IF($AB$54=0,0,1)</f>
        <v>1</v>
      </c>
      <c r="AJ54" s="250">
        <f>$AD$54*$AE$54*$AF$54*$AG$54*$AH$54*$AI$54</f>
        <v>1</v>
      </c>
      <c r="AK54" s="251">
        <f t="shared" si="2"/>
        <v>57441</v>
      </c>
      <c r="AL54" s="252">
        <f t="shared" si="3"/>
        <v>0</v>
      </c>
      <c r="AN54" s="318" t="s">
        <v>250</v>
      </c>
      <c r="AO54" s="279" t="s">
        <v>251</v>
      </c>
      <c r="AP54" s="319" t="s">
        <v>171</v>
      </c>
      <c r="AQ54" s="320">
        <v>1</v>
      </c>
      <c r="AR54" s="247">
        <v>56000</v>
      </c>
      <c r="AS54" s="321">
        <f>ROUND(AQ54*AR54,0)</f>
        <v>56000</v>
      </c>
      <c r="AT54" s="250">
        <f>IF(EXACT($A$54,$AN$54),1,0)</f>
        <v>1</v>
      </c>
      <c r="AU54" s="250">
        <f>IF(EXACT($B$54,$AO$54),1,0)</f>
        <v>1</v>
      </c>
      <c r="AV54" s="250">
        <f>IF(EXACT($C$54,$AP$54),1,0)</f>
        <v>1</v>
      </c>
      <c r="AW54" s="250">
        <f>IF(EXACT($D$54,$AQ$54),1,0)</f>
        <v>1</v>
      </c>
      <c r="AX54" s="250">
        <f>IF($AQ$54=0,0,1)</f>
        <v>1</v>
      </c>
      <c r="AY54" s="250">
        <f>IF($AR$54=0,0,1)</f>
        <v>1</v>
      </c>
      <c r="AZ54" s="250">
        <f>$AT$54*$AU$54*$AV$54*$AW$54*$AX$54*$AY$54</f>
        <v>1</v>
      </c>
      <c r="BA54" s="251">
        <f t="shared" si="4"/>
        <v>56000</v>
      </c>
      <c r="BB54" s="252">
        <f t="shared" si="5"/>
        <v>0</v>
      </c>
      <c r="BD54" s="318" t="s">
        <v>250</v>
      </c>
      <c r="BE54" s="279" t="s">
        <v>251</v>
      </c>
      <c r="BF54" s="319" t="s">
        <v>171</v>
      </c>
      <c r="BG54" s="320">
        <v>1</v>
      </c>
      <c r="BH54" s="247">
        <v>50000</v>
      </c>
      <c r="BI54" s="321">
        <f>ROUND(BG54*BH54,0)</f>
        <v>50000</v>
      </c>
      <c r="BJ54" s="250">
        <f>IF(EXACT($A$54,$BD$54),1,0)</f>
        <v>1</v>
      </c>
      <c r="BK54" s="250">
        <f>IF(EXACT($B$54,$BE$54),1,0)</f>
        <v>1</v>
      </c>
      <c r="BL54" s="250">
        <f>IF(EXACT($C$54,$BF$54),1,0)</f>
        <v>1</v>
      </c>
      <c r="BM54" s="250">
        <f>IF(EXACT($D$54,$BG$54),1,0)</f>
        <v>1</v>
      </c>
      <c r="BN54" s="250">
        <f>IF($BG$54=0,0,1)</f>
        <v>1</v>
      </c>
      <c r="BO54" s="250">
        <f>IF($BH$54=0,0,1)</f>
        <v>1</v>
      </c>
      <c r="BP54" s="250">
        <f>$BJ$54*$BK$54*$BL$54*$BM$54*$BN$54*$BO$54</f>
        <v>1</v>
      </c>
      <c r="BQ54" s="251">
        <f t="shared" si="6"/>
        <v>50000</v>
      </c>
      <c r="BR54" s="252">
        <f t="shared" si="7"/>
        <v>0</v>
      </c>
      <c r="BT54" s="318" t="s">
        <v>250</v>
      </c>
      <c r="BU54" s="279" t="s">
        <v>251</v>
      </c>
      <c r="BV54" s="319" t="s">
        <v>171</v>
      </c>
      <c r="BW54" s="320">
        <v>1</v>
      </c>
      <c r="BX54" s="247">
        <v>23800</v>
      </c>
      <c r="BY54" s="321">
        <f>ROUND(BW54*BX54,0)</f>
        <v>23800</v>
      </c>
      <c r="BZ54" s="250">
        <f>IF(EXACT($A$54,$BT$54),1,0)</f>
        <v>1</v>
      </c>
      <c r="CA54" s="250">
        <f>IF(EXACT($B$54,$BU$54),1,0)</f>
        <v>1</v>
      </c>
      <c r="CB54" s="250">
        <f>IF(EXACT($C$54,$BV$54),1,0)</f>
        <v>1</v>
      </c>
      <c r="CC54" s="250">
        <f>IF(EXACT($D$54,$BW$54),1,0)</f>
        <v>1</v>
      </c>
      <c r="CD54" s="250">
        <f>IF($BW$54=0,0,1)</f>
        <v>1</v>
      </c>
      <c r="CE54" s="250">
        <f>IF($BX$54=0,0,1)</f>
        <v>1</v>
      </c>
      <c r="CF54" s="250">
        <f>$BZ$54*$CA$54*$CB$54*$CC$54*$CD$54*$CE$54</f>
        <v>1</v>
      </c>
      <c r="CG54" s="251">
        <f t="shared" si="8"/>
        <v>23800</v>
      </c>
      <c r="CH54" s="252">
        <f t="shared" si="9"/>
        <v>0</v>
      </c>
      <c r="CJ54" s="318" t="s">
        <v>250</v>
      </c>
      <c r="CK54" s="284" t="s">
        <v>251</v>
      </c>
      <c r="CL54" s="319" t="s">
        <v>171</v>
      </c>
      <c r="CM54" s="320">
        <v>1</v>
      </c>
      <c r="CN54" s="255">
        <v>67452</v>
      </c>
      <c r="CO54" s="322">
        <f>ROUND(CM54*CN54,0)</f>
        <v>67452</v>
      </c>
      <c r="CP54" s="250">
        <f>IF(EXACT($A$54,$CJ$54),1,0)</f>
        <v>1</v>
      </c>
      <c r="CQ54" s="250">
        <f>IF(EXACT($B$54,$CK$54),1,0)</f>
        <v>1</v>
      </c>
      <c r="CR54" s="250">
        <f>IF(EXACT($C$54,$CL$54),1,0)</f>
        <v>1</v>
      </c>
      <c r="CS54" s="250">
        <f>IF(EXACT($D$54,$CM$54),1,0)</f>
        <v>1</v>
      </c>
      <c r="CT54" s="250">
        <f>IF($CM$54=0,0,1)</f>
        <v>1</v>
      </c>
      <c r="CU54" s="250">
        <f>IF($CN$54=0,0,1)</f>
        <v>1</v>
      </c>
      <c r="CV54" s="250">
        <f>$CP$54*$CQ$54*$CR$54*$CS$54*$CT$54*$CU$54</f>
        <v>1</v>
      </c>
      <c r="CW54" s="251">
        <f t="shared" si="10"/>
        <v>67452</v>
      </c>
      <c r="CX54" s="252">
        <f t="shared" si="11"/>
        <v>0</v>
      </c>
      <c r="CZ54" s="318" t="s">
        <v>250</v>
      </c>
      <c r="DA54" s="279" t="s">
        <v>251</v>
      </c>
      <c r="DB54" s="319" t="s">
        <v>171</v>
      </c>
      <c r="DC54" s="320">
        <v>1</v>
      </c>
      <c r="DD54" s="247">
        <v>25100</v>
      </c>
      <c r="DE54" s="321">
        <f>ROUND(DC54*DD54,0)</f>
        <v>25100</v>
      </c>
      <c r="DF54" s="250">
        <f>IF(EXACT($A$54,$CZ$54),1,0)</f>
        <v>1</v>
      </c>
      <c r="DG54" s="250">
        <f>IF(EXACT($B$54,$DA$54),1,0)</f>
        <v>1</v>
      </c>
      <c r="DH54" s="250">
        <f>IF(EXACT($C$54,$DB$54),1,0)</f>
        <v>1</v>
      </c>
      <c r="DI54" s="250">
        <f>IF(EXACT($D$54,$DC$54),1,0)</f>
        <v>1</v>
      </c>
      <c r="DJ54" s="250">
        <f>IF($DC$54=0,0,1)</f>
        <v>1</v>
      </c>
      <c r="DK54" s="250">
        <f>IF($DD$54=0,0,1)</f>
        <v>1</v>
      </c>
      <c r="DL54" s="250">
        <f>$DF$54*$DG$54*$DH$54*$DI$54*$DJ$54*$DK$54</f>
        <v>1</v>
      </c>
      <c r="DM54" s="251">
        <f t="shared" si="12"/>
        <v>25100</v>
      </c>
      <c r="DN54" s="252">
        <f t="shared" si="13"/>
        <v>0</v>
      </c>
      <c r="DP54" s="318" t="s">
        <v>250</v>
      </c>
      <c r="DQ54" s="279" t="s">
        <v>251</v>
      </c>
      <c r="DR54" s="319" t="s">
        <v>171</v>
      </c>
      <c r="DS54" s="320">
        <v>1</v>
      </c>
      <c r="DT54" s="247">
        <v>24000</v>
      </c>
      <c r="DU54" s="321">
        <f>ROUND(DS54*DT54,0)</f>
        <v>24000</v>
      </c>
      <c r="DV54" s="250">
        <f>IF(EXACT($A$54,$DP$54),1,0)</f>
        <v>1</v>
      </c>
      <c r="DW54" s="250">
        <f>IF(EXACT($B$54,$DQ$54),1,0)</f>
        <v>1</v>
      </c>
      <c r="DX54" s="250">
        <f>IF(EXACT($C$54,$DR$54),1,0)</f>
        <v>1</v>
      </c>
      <c r="DY54" s="250">
        <f>IF(EXACT($D$54,$DS$54),1,0)</f>
        <v>1</v>
      </c>
      <c r="DZ54" s="250">
        <f>IF($DS$54=0,0,1)</f>
        <v>1</v>
      </c>
      <c r="EA54" s="250">
        <f>IF($DT$54=0,0,1)</f>
        <v>1</v>
      </c>
      <c r="EB54" s="250">
        <f>$DV$54*$DW$54*$DX$54*$DY$54*$DZ$54*$EA$54</f>
        <v>1</v>
      </c>
      <c r="EC54" s="251">
        <f t="shared" si="14"/>
        <v>24000</v>
      </c>
      <c r="ED54" s="252">
        <f t="shared" si="15"/>
        <v>0</v>
      </c>
      <c r="EF54" s="318" t="s">
        <v>250</v>
      </c>
      <c r="EG54" s="279" t="s">
        <v>251</v>
      </c>
      <c r="EH54" s="319" t="s">
        <v>171</v>
      </c>
      <c r="EI54" s="320">
        <v>1</v>
      </c>
      <c r="EJ54" s="247">
        <v>26000</v>
      </c>
      <c r="EK54" s="321">
        <f>ROUND(EI54*EJ54,0)</f>
        <v>26000</v>
      </c>
      <c r="EL54" s="250">
        <f>IF(EXACT($A$54,$EF$54),1,0)</f>
        <v>1</v>
      </c>
      <c r="EM54" s="250">
        <f>IF(EXACT($B$54,$EG$54),1,0)</f>
        <v>1</v>
      </c>
      <c r="EN54" s="250">
        <f>IF(EXACT($C$54,$EH$54),1,0)</f>
        <v>1</v>
      </c>
      <c r="EO54" s="250">
        <f>IF(EXACT($D$54,$EI$54),1,0)</f>
        <v>1</v>
      </c>
      <c r="EP54" s="250">
        <f>IF($EI$54=0,0,1)</f>
        <v>1</v>
      </c>
      <c r="EQ54" s="250">
        <f>IF($EJ$54=0,0,1)</f>
        <v>1</v>
      </c>
      <c r="ER54" s="250">
        <f>$EL$54*$EM$54*$EN$54*$EO$54*$EP$54*$EQ$54</f>
        <v>1</v>
      </c>
      <c r="ES54" s="251">
        <f t="shared" si="16"/>
        <v>26000</v>
      </c>
      <c r="ET54" s="252">
        <f t="shared" si="17"/>
        <v>0</v>
      </c>
      <c r="EV54" s="318" t="s">
        <v>250</v>
      </c>
      <c r="EW54" s="279" t="s">
        <v>251</v>
      </c>
      <c r="EX54" s="319" t="s">
        <v>171</v>
      </c>
      <c r="EY54" s="320">
        <v>1</v>
      </c>
      <c r="EZ54" s="247">
        <v>60000</v>
      </c>
      <c r="FA54" s="321">
        <f>ROUND(EY54*EZ54,0)</f>
        <v>60000</v>
      </c>
      <c r="FB54" s="250">
        <f>IF(EXACT($A$54,$EV$54),1,0)</f>
        <v>1</v>
      </c>
      <c r="FC54" s="250">
        <f>IF(EXACT($B$54,$EW$54),1,0)</f>
        <v>1</v>
      </c>
      <c r="FD54" s="250">
        <f>IF(EXACT($C$54,$EX$54),1,0)</f>
        <v>1</v>
      </c>
      <c r="FE54" s="250">
        <f>IF(EXACT($D$54,$EY$54),1,0)</f>
        <v>1</v>
      </c>
      <c r="FF54" s="250">
        <f>IF($EY$54=0,0,1)</f>
        <v>1</v>
      </c>
      <c r="FG54" s="250">
        <f>IF($EZ$54=0,0,1)</f>
        <v>1</v>
      </c>
      <c r="FH54" s="250">
        <f>$FB$54*$FC$54*$FD$54*$FE$54*$FF$54*$FG$54</f>
        <v>1</v>
      </c>
      <c r="FI54" s="251">
        <f t="shared" si="18"/>
        <v>60000</v>
      </c>
      <c r="FJ54" s="252">
        <f t="shared" si="19"/>
        <v>0</v>
      </c>
      <c r="FL54" s="318" t="s">
        <v>250</v>
      </c>
      <c r="FM54" s="279" t="s">
        <v>251</v>
      </c>
      <c r="FN54" s="319" t="s">
        <v>171</v>
      </c>
      <c r="FO54" s="320">
        <v>1</v>
      </c>
      <c r="FP54" s="247">
        <v>59088</v>
      </c>
      <c r="FQ54" s="321">
        <f>ROUND(FO54*FP54,0)</f>
        <v>59088</v>
      </c>
      <c r="FR54" s="250">
        <f>IF(EXACT($A$54,$FL$54),1,0)</f>
        <v>1</v>
      </c>
      <c r="FS54" s="250">
        <f>IF(EXACT($B$54,$FM$54),1,0)</f>
        <v>1</v>
      </c>
      <c r="FT54" s="250">
        <f>IF(EXACT($C$54,$FN$54),1,0)</f>
        <v>1</v>
      </c>
      <c r="FU54" s="250">
        <f>IF(EXACT($D$54,$FO$54),1,0)</f>
        <v>1</v>
      </c>
      <c r="FV54" s="250">
        <f>IF($FO$54=0,0,1)</f>
        <v>1</v>
      </c>
      <c r="FW54" s="250">
        <f>IF($FP$54=0,0,1)</f>
        <v>1</v>
      </c>
      <c r="FX54" s="250">
        <f>$FR$54*$FS$54*$FT$54*$FU$54*$FV$54*$FW$54</f>
        <v>1</v>
      </c>
      <c r="FY54" s="251">
        <f t="shared" si="20"/>
        <v>59088</v>
      </c>
      <c r="FZ54" s="252">
        <f t="shared" si="21"/>
        <v>0</v>
      </c>
      <c r="GB54" s="318" t="s">
        <v>250</v>
      </c>
      <c r="GC54" s="279" t="s">
        <v>251</v>
      </c>
      <c r="GD54" s="319" t="s">
        <v>171</v>
      </c>
      <c r="GE54" s="320">
        <v>1</v>
      </c>
      <c r="GF54" s="247">
        <v>125000</v>
      </c>
      <c r="GG54" s="321">
        <f>ROUND(GE54*GF54,0)</f>
        <v>125000</v>
      </c>
      <c r="GH54" s="250">
        <f>IF(EXACT($A$54,$GB$54),1,0)</f>
        <v>1</v>
      </c>
      <c r="GI54" s="250">
        <f>IF(EXACT($B$54,$GC$54),1,0)</f>
        <v>1</v>
      </c>
      <c r="GJ54" s="250">
        <f>IF(EXACT($C$54,$GD$54),1,0)</f>
        <v>1</v>
      </c>
      <c r="GK54" s="250">
        <f>IF(EXACT($D$54,$GE$54),1,0)</f>
        <v>1</v>
      </c>
      <c r="GL54" s="250">
        <f>IF($GE$54=0,0,1)</f>
        <v>1</v>
      </c>
      <c r="GM54" s="250">
        <f>IF($GF$54=0,0,1)</f>
        <v>1</v>
      </c>
      <c r="GN54" s="250">
        <f>$GH$54*$GI$54*$GJ$54*$GK$54*$GL$54*$GM$54</f>
        <v>1</v>
      </c>
      <c r="GO54" s="251">
        <f t="shared" si="22"/>
        <v>125000</v>
      </c>
      <c r="GP54" s="252">
        <f t="shared" si="23"/>
        <v>0</v>
      </c>
      <c r="GR54" s="318" t="s">
        <v>250</v>
      </c>
      <c r="GS54" s="279" t="s">
        <v>251</v>
      </c>
      <c r="GT54" s="319" t="s">
        <v>171</v>
      </c>
      <c r="GU54" s="320">
        <v>1</v>
      </c>
      <c r="GV54" s="247">
        <v>123900</v>
      </c>
      <c r="GW54" s="321">
        <f>ROUND(GU54*GV54,0)</f>
        <v>123900</v>
      </c>
      <c r="GX54" s="250">
        <f>IF(EXACT($A$54,$GR$54),1,0)</f>
        <v>1</v>
      </c>
      <c r="GY54" s="250">
        <f>IF(EXACT($B$54,$GS$54),1,0)</f>
        <v>1</v>
      </c>
      <c r="GZ54" s="250">
        <f>IF(EXACT($C$54,$GT$54),1,0)</f>
        <v>1</v>
      </c>
      <c r="HA54" s="250">
        <f>IF(EXACT($D$54,$GU$54),1,0)</f>
        <v>1</v>
      </c>
      <c r="HB54" s="250">
        <f>IF($GU$54=0,0,1)</f>
        <v>1</v>
      </c>
      <c r="HC54" s="250">
        <f>IF($GV$54=0,0,1)</f>
        <v>1</v>
      </c>
      <c r="HD54" s="250">
        <f>$GX$54*$GY$54*$GZ$54*$HA$54*$HB$54*$HC$54</f>
        <v>1</v>
      </c>
      <c r="HE54" s="251">
        <f t="shared" si="24"/>
        <v>123900</v>
      </c>
      <c r="HF54" s="252">
        <f t="shared" si="25"/>
        <v>0</v>
      </c>
      <c r="HH54" s="323" t="s">
        <v>250</v>
      </c>
      <c r="HI54" s="287" t="s">
        <v>251</v>
      </c>
      <c r="HJ54" s="280" t="s">
        <v>171</v>
      </c>
      <c r="HK54" s="324">
        <v>1</v>
      </c>
      <c r="HL54" s="259">
        <v>105000</v>
      </c>
      <c r="HM54" s="325">
        <f>ROUND(HK54*HL54,0)</f>
        <v>105000</v>
      </c>
      <c r="HN54" s="250">
        <f>IF(EXACT($A$54,$HH$54),1,0)</f>
        <v>1</v>
      </c>
      <c r="HO54" s="250">
        <f>IF(EXACT($B$54,$HI$54),1,0)</f>
        <v>1</v>
      </c>
      <c r="HP54" s="250">
        <f>IF(EXACT($C$54,$HJ$54),1,0)</f>
        <v>1</v>
      </c>
      <c r="HQ54" s="250">
        <f>IF(EXACT($D$54,$HK$54),1,0)</f>
        <v>1</v>
      </c>
      <c r="HR54" s="250">
        <f>IF($HK$54=0,0,1)</f>
        <v>1</v>
      </c>
      <c r="HS54" s="250">
        <f>IF($HL$54=0,0,1)</f>
        <v>1</v>
      </c>
      <c r="HT54" s="250">
        <f>$HN$54*$HO$54*$HP$54*$HQ$54*$HR$54*$HS$54</f>
        <v>1</v>
      </c>
      <c r="HU54" s="251">
        <f t="shared" si="26"/>
        <v>105000</v>
      </c>
      <c r="HV54" s="252">
        <f t="shared" si="27"/>
        <v>0</v>
      </c>
      <c r="HX54" s="318" t="s">
        <v>250</v>
      </c>
      <c r="HY54" s="279" t="s">
        <v>251</v>
      </c>
      <c r="HZ54" s="319" t="s">
        <v>171</v>
      </c>
      <c r="IA54" s="320">
        <v>1</v>
      </c>
      <c r="IB54" s="247">
        <v>200000</v>
      </c>
      <c r="IC54" s="321">
        <f>ROUND(IA54*IB54,0)</f>
        <v>200000</v>
      </c>
      <c r="ID54" s="250">
        <f>IF(EXACT($A$54,$HX$54),1,0)</f>
        <v>1</v>
      </c>
      <c r="IE54" s="250">
        <f>IF(EXACT($B$54,$HY$54),1,0)</f>
        <v>1</v>
      </c>
      <c r="IF54" s="250">
        <f>IF(EXACT($C$54,$HZ$54),1,0)</f>
        <v>1</v>
      </c>
      <c r="IG54" s="250">
        <f>IF(EXACT($D$54,$IA$54),1,0)</f>
        <v>1</v>
      </c>
      <c r="IH54" s="250">
        <f>IF($IA$54=0,0,1)</f>
        <v>1</v>
      </c>
      <c r="II54" s="250">
        <f>IF($IB$54=0,0,1)</f>
        <v>1</v>
      </c>
      <c r="IJ54" s="250">
        <f>$ID$54*$IE$54*$IF$54*$IG$54*$IH$54*$II$54</f>
        <v>1</v>
      </c>
      <c r="IK54" s="251">
        <f t="shared" si="28"/>
        <v>200000</v>
      </c>
      <c r="IL54" s="252">
        <f t="shared" si="29"/>
        <v>0</v>
      </c>
    </row>
    <row r="55" spans="1:246" s="221" customFormat="1" ht="18" hidden="1" thickTop="1" thickBot="1">
      <c r="A55" s="215" t="s">
        <v>252</v>
      </c>
      <c r="B55" s="216" t="s">
        <v>253</v>
      </c>
      <c r="C55" s="217"/>
      <c r="D55" s="218"/>
      <c r="E55" s="219"/>
      <c r="F55" s="220"/>
      <c r="H55" s="215" t="s">
        <v>252</v>
      </c>
      <c r="I55" s="222" t="s">
        <v>253</v>
      </c>
      <c r="J55" s="217"/>
      <c r="K55" s="218"/>
      <c r="L55" s="219"/>
      <c r="M55" s="220"/>
      <c r="N55" s="274"/>
      <c r="O55" s="274"/>
      <c r="P55" s="274"/>
      <c r="Q55" s="274"/>
      <c r="R55" s="274"/>
      <c r="S55" s="274"/>
      <c r="T55" s="274"/>
      <c r="U55" s="251">
        <f t="shared" si="0"/>
        <v>0</v>
      </c>
      <c r="V55" s="252">
        <f t="shared" si="1"/>
        <v>0</v>
      </c>
      <c r="X55" s="215" t="s">
        <v>252</v>
      </c>
      <c r="Y55" s="216" t="s">
        <v>253</v>
      </c>
      <c r="Z55" s="217"/>
      <c r="AA55" s="218"/>
      <c r="AB55" s="219"/>
      <c r="AC55" s="220"/>
      <c r="AD55" s="274"/>
      <c r="AE55" s="274"/>
      <c r="AF55" s="274"/>
      <c r="AG55" s="274"/>
      <c r="AH55" s="274"/>
      <c r="AI55" s="274"/>
      <c r="AJ55" s="274"/>
      <c r="AK55" s="251">
        <f t="shared" si="2"/>
        <v>0</v>
      </c>
      <c r="AL55" s="252">
        <f t="shared" si="3"/>
        <v>0</v>
      </c>
      <c r="AN55" s="215" t="s">
        <v>252</v>
      </c>
      <c r="AO55" s="216" t="s">
        <v>253</v>
      </c>
      <c r="AP55" s="217"/>
      <c r="AQ55" s="218"/>
      <c r="AR55" s="219"/>
      <c r="AS55" s="220"/>
      <c r="AT55" s="250">
        <f>IF(EXACT($A$55,$AN$55),1,0)</f>
        <v>1</v>
      </c>
      <c r="AU55" s="250">
        <f>IF(EXACT($B$55,$AO$55),1,0)</f>
        <v>1</v>
      </c>
      <c r="AV55" s="250">
        <f>IF(EXACT($C$55,$AP$55),1,0)</f>
        <v>1</v>
      </c>
      <c r="AW55" s="250">
        <f>IF(EXACT($D$55,$AQ$55),1,0)</f>
        <v>1</v>
      </c>
      <c r="AX55" s="250">
        <f>IF($AQ$55=0,0,1)</f>
        <v>0</v>
      </c>
      <c r="AY55" s="250">
        <f>IF($AR$55=0,0,1)</f>
        <v>0</v>
      </c>
      <c r="AZ55" s="250">
        <f>$AT$55*$AU$55*$AV$55*$AW$55*$AX$55*$AY$55</f>
        <v>0</v>
      </c>
      <c r="BA55" s="251">
        <f t="shared" si="4"/>
        <v>0</v>
      </c>
      <c r="BB55" s="252">
        <f t="shared" si="5"/>
        <v>0</v>
      </c>
      <c r="BD55" s="215" t="s">
        <v>252</v>
      </c>
      <c r="BE55" s="216" t="s">
        <v>253</v>
      </c>
      <c r="BF55" s="217"/>
      <c r="BG55" s="218"/>
      <c r="BH55" s="219"/>
      <c r="BI55" s="220"/>
      <c r="BJ55" s="250">
        <f>IF(EXACT($A$55,$BD$55),1,0)</f>
        <v>1</v>
      </c>
      <c r="BK55" s="250">
        <f>IF(EXACT($B$55,$BE$55),1,0)</f>
        <v>1</v>
      </c>
      <c r="BL55" s="250">
        <f>IF(EXACT($C$55,$BF$55),1,0)</f>
        <v>1</v>
      </c>
      <c r="BM55" s="250">
        <f>IF(EXACT($D$55,$BG$55),1,0)</f>
        <v>1</v>
      </c>
      <c r="BN55" s="250">
        <f>IF($BG$55=0,0,1)</f>
        <v>0</v>
      </c>
      <c r="BO55" s="250">
        <f>IF($BH$55=0,0,1)</f>
        <v>0</v>
      </c>
      <c r="BP55" s="250">
        <f>$BJ$55*$BK$55*$BL$55*$BM$55*$BN$55*$BO$55</f>
        <v>0</v>
      </c>
      <c r="BQ55" s="251">
        <f t="shared" si="6"/>
        <v>0</v>
      </c>
      <c r="BR55" s="252">
        <f t="shared" si="7"/>
        <v>0</v>
      </c>
      <c r="BT55" s="215" t="s">
        <v>252</v>
      </c>
      <c r="BU55" s="216" t="s">
        <v>253</v>
      </c>
      <c r="BV55" s="217"/>
      <c r="BW55" s="218"/>
      <c r="BX55" s="219"/>
      <c r="BY55" s="220"/>
      <c r="BZ55" s="250">
        <f>IF(EXACT($A$55,$BT$55),1,0)</f>
        <v>1</v>
      </c>
      <c r="CA55" s="250">
        <f>IF(EXACT($B$55,$BU$55),1,0)</f>
        <v>1</v>
      </c>
      <c r="CB55" s="250">
        <f>IF(EXACT($C$55,$BV$55),1,0)</f>
        <v>1</v>
      </c>
      <c r="CC55" s="250">
        <f>IF(EXACT($D$55,$BW$55),1,0)</f>
        <v>1</v>
      </c>
      <c r="CD55" s="250">
        <f>IF($BW$55=0,0,1)</f>
        <v>0</v>
      </c>
      <c r="CE55" s="250">
        <f>IF($BX$55=0,0,1)</f>
        <v>0</v>
      </c>
      <c r="CF55" s="250">
        <f>$BZ$55*$CA$55*$CB$55*$CC$55*$CD$55*$CE$55</f>
        <v>0</v>
      </c>
      <c r="CG55" s="251">
        <f t="shared" si="8"/>
        <v>0</v>
      </c>
      <c r="CH55" s="252">
        <f t="shared" si="9"/>
        <v>0</v>
      </c>
      <c r="CJ55" s="215" t="s">
        <v>252</v>
      </c>
      <c r="CK55" s="223" t="s">
        <v>253</v>
      </c>
      <c r="CL55" s="217"/>
      <c r="CM55" s="218"/>
      <c r="CN55" s="224"/>
      <c r="CO55" s="225"/>
      <c r="CP55" s="250">
        <f>IF(EXACT($A$55,$CJ$55),1,0)</f>
        <v>1</v>
      </c>
      <c r="CQ55" s="250">
        <f>IF(EXACT($B$55,$CK$55),1,0)</f>
        <v>1</v>
      </c>
      <c r="CR55" s="250">
        <f>IF(EXACT($C$55,$CL$55),1,0)</f>
        <v>1</v>
      </c>
      <c r="CS55" s="250">
        <f>IF(EXACT($D$55,$CM$55),1,0)</f>
        <v>1</v>
      </c>
      <c r="CT55" s="250">
        <f>IF($CM$55=0,0,1)</f>
        <v>0</v>
      </c>
      <c r="CU55" s="250">
        <f>IF($CN$55=0,0,1)</f>
        <v>0</v>
      </c>
      <c r="CV55" s="250">
        <f>$CP$55*$CQ$55*$CR$55*$CS$55*$CT$55*$CU$55</f>
        <v>0</v>
      </c>
      <c r="CW55" s="251">
        <f t="shared" si="10"/>
        <v>0</v>
      </c>
      <c r="CX55" s="252">
        <f t="shared" si="11"/>
        <v>0</v>
      </c>
      <c r="CZ55" s="215" t="s">
        <v>252</v>
      </c>
      <c r="DA55" s="216" t="s">
        <v>253</v>
      </c>
      <c r="DB55" s="217"/>
      <c r="DC55" s="218"/>
      <c r="DD55" s="219"/>
      <c r="DE55" s="220"/>
      <c r="DF55" s="250">
        <f>IF(EXACT($A$55,$CZ$55),1,0)</f>
        <v>1</v>
      </c>
      <c r="DG55" s="250">
        <f>IF(EXACT($B$55,$DA$55),1,0)</f>
        <v>1</v>
      </c>
      <c r="DH55" s="250">
        <f>IF(EXACT($C$55,$DB$55),1,0)</f>
        <v>1</v>
      </c>
      <c r="DI55" s="250">
        <f>IF(EXACT($D$55,$DC$55),1,0)</f>
        <v>1</v>
      </c>
      <c r="DJ55" s="250">
        <f>IF($DC$55=0,0,1)</f>
        <v>0</v>
      </c>
      <c r="DK55" s="250">
        <f>IF($DD$55=0,0,1)</f>
        <v>0</v>
      </c>
      <c r="DL55" s="250">
        <f>$DF$55*$DG$55*$DH$55*$DI$55*$DJ$55*$DK$55</f>
        <v>0</v>
      </c>
      <c r="DM55" s="251">
        <f t="shared" si="12"/>
        <v>0</v>
      </c>
      <c r="DN55" s="252">
        <f t="shared" si="13"/>
        <v>0</v>
      </c>
      <c r="DP55" s="215" t="s">
        <v>252</v>
      </c>
      <c r="DQ55" s="216" t="s">
        <v>253</v>
      </c>
      <c r="DR55" s="217"/>
      <c r="DS55" s="218"/>
      <c r="DT55" s="219"/>
      <c r="DU55" s="220"/>
      <c r="DV55" s="250">
        <f>IF(EXACT($A$55,$DP$55),1,0)</f>
        <v>1</v>
      </c>
      <c r="DW55" s="250">
        <f>IF(EXACT($B$55,$DQ$55),1,0)</f>
        <v>1</v>
      </c>
      <c r="DX55" s="250">
        <f>IF(EXACT($C$55,$DR$55),1,0)</f>
        <v>1</v>
      </c>
      <c r="DY55" s="250">
        <f>IF(EXACT($D$55,$DS$55),1,0)</f>
        <v>1</v>
      </c>
      <c r="DZ55" s="250">
        <f>IF($DS$55=0,0,1)</f>
        <v>0</v>
      </c>
      <c r="EA55" s="250">
        <f>IF($DT$55=0,0,1)</f>
        <v>0</v>
      </c>
      <c r="EB55" s="250">
        <f>$DV$55*$DW$55*$DX$55*$DY$55*$DZ$55*$EA$55</f>
        <v>0</v>
      </c>
      <c r="EC55" s="251">
        <f t="shared" si="14"/>
        <v>0</v>
      </c>
      <c r="ED55" s="252">
        <f t="shared" si="15"/>
        <v>0</v>
      </c>
      <c r="EF55" s="215" t="s">
        <v>252</v>
      </c>
      <c r="EG55" s="216" t="s">
        <v>253</v>
      </c>
      <c r="EH55" s="217"/>
      <c r="EI55" s="218"/>
      <c r="EJ55" s="219"/>
      <c r="EK55" s="220"/>
      <c r="EL55" s="250">
        <f>IF(EXACT($A$55,$EF$55),1,0)</f>
        <v>1</v>
      </c>
      <c r="EM55" s="250">
        <f>IF(EXACT($B$55,$EG$55),1,0)</f>
        <v>1</v>
      </c>
      <c r="EN55" s="250">
        <f>IF(EXACT($C$55,$EH$55),1,0)</f>
        <v>1</v>
      </c>
      <c r="EO55" s="250">
        <f>IF(EXACT($D$55,$EI$55),1,0)</f>
        <v>1</v>
      </c>
      <c r="EP55" s="250">
        <f>IF($EI$55=0,0,1)</f>
        <v>0</v>
      </c>
      <c r="EQ55" s="250">
        <f>IF($EJ$55=0,0,1)</f>
        <v>0</v>
      </c>
      <c r="ER55" s="250">
        <f>$EL$55*$EM$55*$EN$55*$EO$55*$EP$55*$EQ$55</f>
        <v>0</v>
      </c>
      <c r="ES55" s="251">
        <f t="shared" si="16"/>
        <v>0</v>
      </c>
      <c r="ET55" s="252">
        <f t="shared" si="17"/>
        <v>0</v>
      </c>
      <c r="EV55" s="215" t="s">
        <v>252</v>
      </c>
      <c r="EW55" s="216" t="s">
        <v>253</v>
      </c>
      <c r="EX55" s="217"/>
      <c r="EY55" s="218"/>
      <c r="EZ55" s="219"/>
      <c r="FA55" s="220"/>
      <c r="FB55" s="250">
        <f>IF(EXACT($A$55,$EV$55),1,0)</f>
        <v>1</v>
      </c>
      <c r="FC55" s="250">
        <f>IF(EXACT($B$55,$EW$55),1,0)</f>
        <v>1</v>
      </c>
      <c r="FD55" s="250">
        <f>IF(EXACT($C$55,$EX$55),1,0)</f>
        <v>1</v>
      </c>
      <c r="FE55" s="250">
        <f>IF(EXACT($D$55,$EY$55),1,0)</f>
        <v>1</v>
      </c>
      <c r="FF55" s="250">
        <f>IF($EY$55=0,0,1)</f>
        <v>0</v>
      </c>
      <c r="FG55" s="250">
        <f>IF($EZ$55=0,0,1)</f>
        <v>0</v>
      </c>
      <c r="FH55" s="250">
        <f>$FB$55*$FC$55*$FD$55*$FE$55*$FF$55*$FG$55</f>
        <v>0</v>
      </c>
      <c r="FI55" s="251">
        <f t="shared" si="18"/>
        <v>0</v>
      </c>
      <c r="FJ55" s="252">
        <f t="shared" si="19"/>
        <v>0</v>
      </c>
      <c r="FL55" s="215" t="s">
        <v>252</v>
      </c>
      <c r="FM55" s="216" t="s">
        <v>253</v>
      </c>
      <c r="FN55" s="217"/>
      <c r="FO55" s="218"/>
      <c r="FP55" s="219"/>
      <c r="FQ55" s="277"/>
      <c r="FR55" s="250">
        <f>IF(EXACT($A$55,$FL$55),1,0)</f>
        <v>1</v>
      </c>
      <c r="FS55" s="250">
        <f>IF(EXACT($B$55,$FM$55),1,0)</f>
        <v>1</v>
      </c>
      <c r="FT55" s="250">
        <f>IF(EXACT($C$55,$FN$55),1,0)</f>
        <v>1</v>
      </c>
      <c r="FU55" s="250">
        <f>IF(EXACT($D$55,$FO$55),1,0)</f>
        <v>1</v>
      </c>
      <c r="FV55" s="250">
        <f>IF($FO$55=0,0,1)</f>
        <v>0</v>
      </c>
      <c r="FW55" s="250">
        <f>IF($FP$55=0,0,1)</f>
        <v>0</v>
      </c>
      <c r="FX55" s="250">
        <f>$FR$55*$FS$55*$FT$55*$FU$55*$FV$55*$FW$55</f>
        <v>0</v>
      </c>
      <c r="FY55" s="251">
        <f t="shared" si="20"/>
        <v>0</v>
      </c>
      <c r="FZ55" s="252">
        <f t="shared" si="21"/>
        <v>0</v>
      </c>
      <c r="GB55" s="215" t="s">
        <v>252</v>
      </c>
      <c r="GC55" s="216" t="s">
        <v>253</v>
      </c>
      <c r="GD55" s="217"/>
      <c r="GE55" s="218"/>
      <c r="GF55" s="219"/>
      <c r="GG55" s="220"/>
      <c r="GH55" s="250">
        <f>IF(EXACT($A$55,$GB$55),1,0)</f>
        <v>1</v>
      </c>
      <c r="GI55" s="250">
        <f>IF(EXACT($B$55,$GC$55),1,0)</f>
        <v>1</v>
      </c>
      <c r="GJ55" s="250">
        <f>IF(EXACT($C$55,$GD$55),1,0)</f>
        <v>1</v>
      </c>
      <c r="GK55" s="250">
        <f>IF(EXACT($D$55,$GE$55),1,0)</f>
        <v>1</v>
      </c>
      <c r="GL55" s="250">
        <f>IF($GE$55=0,0,1)</f>
        <v>0</v>
      </c>
      <c r="GM55" s="250">
        <f>IF($GF$55=0,0,1)</f>
        <v>0</v>
      </c>
      <c r="GN55" s="250">
        <f>$GH$55*$GI$55*$GJ$55*$GK$55*$GL$55*$GM$55</f>
        <v>0</v>
      </c>
      <c r="GO55" s="251">
        <f t="shared" si="22"/>
        <v>0</v>
      </c>
      <c r="GP55" s="252">
        <f t="shared" si="23"/>
        <v>0</v>
      </c>
      <c r="GR55" s="215" t="s">
        <v>252</v>
      </c>
      <c r="GS55" s="216" t="s">
        <v>253</v>
      </c>
      <c r="GT55" s="217"/>
      <c r="GU55" s="218"/>
      <c r="GV55" s="219"/>
      <c r="GW55" s="220"/>
      <c r="GX55" s="250">
        <f>IF(EXACT($A$55,$GR$55),1,0)</f>
        <v>1</v>
      </c>
      <c r="GY55" s="250">
        <f>IF(EXACT($B$55,$GS$55),1,0)</f>
        <v>1</v>
      </c>
      <c r="GZ55" s="250">
        <f>IF(EXACT($C$55,$GT$55),1,0)</f>
        <v>1</v>
      </c>
      <c r="HA55" s="250">
        <f>IF(EXACT($D$55,$GU$55),1,0)</f>
        <v>1</v>
      </c>
      <c r="HB55" s="250">
        <f>IF($GU$55=0,0,1)</f>
        <v>0</v>
      </c>
      <c r="HC55" s="250">
        <f>IF($GV$55=0,0,1)</f>
        <v>0</v>
      </c>
      <c r="HD55" s="250">
        <f>$GX$55*$GY$55*$GZ$55*$HA$55*$HB$55*$HC$55</f>
        <v>0</v>
      </c>
      <c r="HE55" s="251">
        <f t="shared" si="24"/>
        <v>0</v>
      </c>
      <c r="HF55" s="252">
        <f t="shared" si="25"/>
        <v>0</v>
      </c>
      <c r="HH55" s="226" t="s">
        <v>252</v>
      </c>
      <c r="HI55" s="227" t="s">
        <v>253</v>
      </c>
      <c r="HJ55" s="228"/>
      <c r="HK55" s="229"/>
      <c r="HL55" s="230"/>
      <c r="HM55" s="231"/>
      <c r="HN55" s="250">
        <f>IF(EXACT($A$55,$HH$55),1,0)</f>
        <v>1</v>
      </c>
      <c r="HO55" s="250">
        <f>IF(EXACT($B$55,$HI$55),1,0)</f>
        <v>1</v>
      </c>
      <c r="HP55" s="250">
        <f>IF(EXACT($C$55,$HJ$55),1,0)</f>
        <v>1</v>
      </c>
      <c r="HQ55" s="250">
        <f>IF(EXACT($D$55,$HK$55),1,0)</f>
        <v>1</v>
      </c>
      <c r="HR55" s="250">
        <f>IF($HK$55=0,0,1)</f>
        <v>0</v>
      </c>
      <c r="HS55" s="250">
        <f>IF($HL$55=0,0,1)</f>
        <v>0</v>
      </c>
      <c r="HT55" s="250">
        <f>$HN$55*$HO$55*$HP$55*$HQ$55*$HR$55*$HS$55</f>
        <v>0</v>
      </c>
      <c r="HU55" s="251">
        <f t="shared" si="26"/>
        <v>0</v>
      </c>
      <c r="HV55" s="252">
        <f t="shared" si="27"/>
        <v>0</v>
      </c>
      <c r="HX55" s="215" t="s">
        <v>252</v>
      </c>
      <c r="HY55" s="216" t="s">
        <v>253</v>
      </c>
      <c r="HZ55" s="217"/>
      <c r="IA55" s="218"/>
      <c r="IB55" s="219"/>
      <c r="IC55" s="220"/>
      <c r="ID55" s="250">
        <f>IF(EXACT($A$55,$HX$55),1,0)</f>
        <v>1</v>
      </c>
      <c r="IE55" s="250">
        <f>IF(EXACT($B$55,$HY$55),1,0)</f>
        <v>1</v>
      </c>
      <c r="IF55" s="250">
        <f>IF(EXACT($C$55,$HZ$55),1,0)</f>
        <v>1</v>
      </c>
      <c r="IG55" s="250">
        <f>IF(EXACT($D$55,$IA$55),1,0)</f>
        <v>1</v>
      </c>
      <c r="IH55" s="250">
        <f>IF($IA$55=0,0,1)</f>
        <v>0</v>
      </c>
      <c r="II55" s="250">
        <f>IF($IB$55=0,0,1)</f>
        <v>0</v>
      </c>
      <c r="IJ55" s="250">
        <f>$ID$55*$IE$55*$IF$55*$IG$55*$IH$55*$II$55</f>
        <v>0</v>
      </c>
      <c r="IK55" s="251">
        <f t="shared" si="28"/>
        <v>0</v>
      </c>
      <c r="IL55" s="252">
        <f t="shared" si="29"/>
        <v>0</v>
      </c>
    </row>
    <row r="56" spans="1:246" s="238" customFormat="1" ht="18" hidden="1" thickTop="1" thickBot="1">
      <c r="A56" s="232" t="s">
        <v>254</v>
      </c>
      <c r="B56" s="233" t="s">
        <v>255</v>
      </c>
      <c r="C56" s="234"/>
      <c r="D56" s="235"/>
      <c r="E56" s="236"/>
      <c r="F56" s="237"/>
      <c r="H56" s="232" t="s">
        <v>254</v>
      </c>
      <c r="I56" s="239" t="s">
        <v>255</v>
      </c>
      <c r="J56" s="234"/>
      <c r="K56" s="235"/>
      <c r="L56" s="236"/>
      <c r="M56" s="237"/>
      <c r="N56" s="274"/>
      <c r="O56" s="274"/>
      <c r="P56" s="274"/>
      <c r="Q56" s="274"/>
      <c r="R56" s="274"/>
      <c r="S56" s="274"/>
      <c r="T56" s="274"/>
      <c r="U56" s="251">
        <f t="shared" si="0"/>
        <v>0</v>
      </c>
      <c r="V56" s="252">
        <f t="shared" si="1"/>
        <v>0</v>
      </c>
      <c r="X56" s="232" t="s">
        <v>254</v>
      </c>
      <c r="Y56" s="233" t="s">
        <v>255</v>
      </c>
      <c r="Z56" s="234"/>
      <c r="AA56" s="235"/>
      <c r="AB56" s="236"/>
      <c r="AC56" s="237"/>
      <c r="AD56" s="274"/>
      <c r="AE56" s="274"/>
      <c r="AF56" s="274"/>
      <c r="AG56" s="274"/>
      <c r="AH56" s="274"/>
      <c r="AI56" s="274"/>
      <c r="AJ56" s="274"/>
      <c r="AK56" s="251">
        <f t="shared" si="2"/>
        <v>0</v>
      </c>
      <c r="AL56" s="252">
        <f t="shared" si="3"/>
        <v>0</v>
      </c>
      <c r="AN56" s="232" t="s">
        <v>254</v>
      </c>
      <c r="AO56" s="233" t="s">
        <v>255</v>
      </c>
      <c r="AP56" s="234"/>
      <c r="AQ56" s="235"/>
      <c r="AR56" s="236"/>
      <c r="AS56" s="237"/>
      <c r="AT56" s="250">
        <f>IF(EXACT($A$56,$AN$56),1,0)</f>
        <v>1</v>
      </c>
      <c r="AU56" s="250">
        <f>IF(EXACT($B$56,$AO$56),1,0)</f>
        <v>1</v>
      </c>
      <c r="AV56" s="250">
        <f>IF(EXACT($C$56,$AP$56),1,0)</f>
        <v>1</v>
      </c>
      <c r="AW56" s="250">
        <f>IF(EXACT($D$56,$AQ$56),1,0)</f>
        <v>1</v>
      </c>
      <c r="AX56" s="250">
        <f>IF($AQ$56=0,0,1)</f>
        <v>0</v>
      </c>
      <c r="AY56" s="250">
        <f>IF($AR$56=0,0,1)</f>
        <v>0</v>
      </c>
      <c r="AZ56" s="250">
        <f>$AT$56*$AU$56*$AV$56*$AW$56*$AX$56*$AY$56</f>
        <v>0</v>
      </c>
      <c r="BA56" s="251">
        <f t="shared" si="4"/>
        <v>0</v>
      </c>
      <c r="BB56" s="252">
        <f t="shared" si="5"/>
        <v>0</v>
      </c>
      <c r="BD56" s="232" t="s">
        <v>254</v>
      </c>
      <c r="BE56" s="233" t="s">
        <v>255</v>
      </c>
      <c r="BF56" s="234"/>
      <c r="BG56" s="235"/>
      <c r="BH56" s="236"/>
      <c r="BI56" s="237"/>
      <c r="BJ56" s="250">
        <f>IF(EXACT($A$56,$BD$56),1,0)</f>
        <v>1</v>
      </c>
      <c r="BK56" s="250">
        <f>IF(EXACT($B$56,$BE$56),1,0)</f>
        <v>1</v>
      </c>
      <c r="BL56" s="250">
        <f>IF(EXACT($C$56,$BF$56),1,0)</f>
        <v>1</v>
      </c>
      <c r="BM56" s="250">
        <f>IF(EXACT($D$56,$BG$56),1,0)</f>
        <v>1</v>
      </c>
      <c r="BN56" s="250">
        <f>IF($BG$56=0,0,1)</f>
        <v>0</v>
      </c>
      <c r="BO56" s="250">
        <f>IF($BH$56=0,0,1)</f>
        <v>0</v>
      </c>
      <c r="BP56" s="250">
        <f>$BJ$56*$BK$56*$BL$56*$BM$56*$BN$56*$BO$56</f>
        <v>0</v>
      </c>
      <c r="BQ56" s="251">
        <f t="shared" si="6"/>
        <v>0</v>
      </c>
      <c r="BR56" s="252">
        <f t="shared" si="7"/>
        <v>0</v>
      </c>
      <c r="BT56" s="232" t="s">
        <v>254</v>
      </c>
      <c r="BU56" s="233" t="s">
        <v>255</v>
      </c>
      <c r="BV56" s="234"/>
      <c r="BW56" s="235"/>
      <c r="BX56" s="236"/>
      <c r="BY56" s="237"/>
      <c r="BZ56" s="250">
        <f>IF(EXACT($A$56,$BT$56),1,0)</f>
        <v>1</v>
      </c>
      <c r="CA56" s="250">
        <f>IF(EXACT($B$56,$BU$56),1,0)</f>
        <v>1</v>
      </c>
      <c r="CB56" s="250">
        <f>IF(EXACT($C$56,$BV$56),1,0)</f>
        <v>1</v>
      </c>
      <c r="CC56" s="250">
        <f>IF(EXACT($D$56,$BW$56),1,0)</f>
        <v>1</v>
      </c>
      <c r="CD56" s="250">
        <f>IF($BW$56=0,0,1)</f>
        <v>0</v>
      </c>
      <c r="CE56" s="250">
        <f>IF($BX$56=0,0,1)</f>
        <v>0</v>
      </c>
      <c r="CF56" s="250">
        <f>$BZ$56*$CA$56*$CB$56*$CC$56*$CD$56*$CE$56</f>
        <v>0</v>
      </c>
      <c r="CG56" s="251">
        <f t="shared" si="8"/>
        <v>0</v>
      </c>
      <c r="CH56" s="252">
        <f t="shared" si="9"/>
        <v>0</v>
      </c>
      <c r="CJ56" s="232" t="s">
        <v>254</v>
      </c>
      <c r="CK56" s="240" t="s">
        <v>255</v>
      </c>
      <c r="CL56" s="234"/>
      <c r="CM56" s="235"/>
      <c r="CN56" s="241"/>
      <c r="CO56" s="242"/>
      <c r="CP56" s="250">
        <f>IF(EXACT($A$56,$CJ$56),1,0)</f>
        <v>1</v>
      </c>
      <c r="CQ56" s="250">
        <f>IF(EXACT($B$56,$CK$56),1,0)</f>
        <v>1</v>
      </c>
      <c r="CR56" s="250">
        <f>IF(EXACT($C$56,$CL$56),1,0)</f>
        <v>1</v>
      </c>
      <c r="CS56" s="250">
        <f>IF(EXACT($D$56,$CM$56),1,0)</f>
        <v>1</v>
      </c>
      <c r="CT56" s="250">
        <f>IF($CM$56=0,0,1)</f>
        <v>0</v>
      </c>
      <c r="CU56" s="250">
        <f>IF($CN$56=0,0,1)</f>
        <v>0</v>
      </c>
      <c r="CV56" s="250">
        <f>$CP$56*$CQ$56*$CR$56*$CS$56*$CT$56*$CU$56</f>
        <v>0</v>
      </c>
      <c r="CW56" s="251">
        <f t="shared" si="10"/>
        <v>0</v>
      </c>
      <c r="CX56" s="252">
        <f t="shared" si="11"/>
        <v>0</v>
      </c>
      <c r="CZ56" s="232" t="s">
        <v>254</v>
      </c>
      <c r="DA56" s="233" t="s">
        <v>255</v>
      </c>
      <c r="DB56" s="234"/>
      <c r="DC56" s="235"/>
      <c r="DD56" s="236"/>
      <c r="DE56" s="237"/>
      <c r="DF56" s="250">
        <f>IF(EXACT($A$56,$CZ$56),1,0)</f>
        <v>1</v>
      </c>
      <c r="DG56" s="250">
        <f>IF(EXACT($B$56,$DA$56),1,0)</f>
        <v>1</v>
      </c>
      <c r="DH56" s="250">
        <f>IF(EXACT($C$56,$DB$56),1,0)</f>
        <v>1</v>
      </c>
      <c r="DI56" s="250">
        <f>IF(EXACT($D$56,$DC$56),1,0)</f>
        <v>1</v>
      </c>
      <c r="DJ56" s="250">
        <f>IF($DC$56=0,0,1)</f>
        <v>0</v>
      </c>
      <c r="DK56" s="250">
        <f>IF($DD$56=0,0,1)</f>
        <v>0</v>
      </c>
      <c r="DL56" s="250">
        <f>$DF$56*$DG$56*$DH$56*$DI$56*$DJ$56*$DK$56</f>
        <v>0</v>
      </c>
      <c r="DM56" s="251">
        <f t="shared" si="12"/>
        <v>0</v>
      </c>
      <c r="DN56" s="252">
        <f t="shared" si="13"/>
        <v>0</v>
      </c>
      <c r="DP56" s="232" t="s">
        <v>254</v>
      </c>
      <c r="DQ56" s="233" t="s">
        <v>255</v>
      </c>
      <c r="DR56" s="234"/>
      <c r="DS56" s="235"/>
      <c r="DT56" s="236"/>
      <c r="DU56" s="237"/>
      <c r="DV56" s="250">
        <f>IF(EXACT($A$56,$DP$56),1,0)</f>
        <v>1</v>
      </c>
      <c r="DW56" s="250">
        <f>IF(EXACT($B$56,$DQ$56),1,0)</f>
        <v>1</v>
      </c>
      <c r="DX56" s="250">
        <f>IF(EXACT($C$56,$DR$56),1,0)</f>
        <v>1</v>
      </c>
      <c r="DY56" s="250">
        <f>IF(EXACT($D$56,$DS$56),1,0)</f>
        <v>1</v>
      </c>
      <c r="DZ56" s="250">
        <f>IF($DS$56=0,0,1)</f>
        <v>0</v>
      </c>
      <c r="EA56" s="250">
        <f>IF($DT$56=0,0,1)</f>
        <v>0</v>
      </c>
      <c r="EB56" s="250">
        <f>$DV$56*$DW$56*$DX$56*$DY$56*$DZ$56*$EA$56</f>
        <v>0</v>
      </c>
      <c r="EC56" s="251">
        <f t="shared" si="14"/>
        <v>0</v>
      </c>
      <c r="ED56" s="252">
        <f t="shared" si="15"/>
        <v>0</v>
      </c>
      <c r="EF56" s="232" t="s">
        <v>254</v>
      </c>
      <c r="EG56" s="233" t="s">
        <v>255</v>
      </c>
      <c r="EH56" s="234"/>
      <c r="EI56" s="235"/>
      <c r="EJ56" s="236"/>
      <c r="EK56" s="237"/>
      <c r="EL56" s="250">
        <f>IF(EXACT($A$56,$EF$56),1,0)</f>
        <v>1</v>
      </c>
      <c r="EM56" s="250">
        <f>IF(EXACT($B$56,$EG$56),1,0)</f>
        <v>1</v>
      </c>
      <c r="EN56" s="250">
        <f>IF(EXACT($C$56,$EH$56),1,0)</f>
        <v>1</v>
      </c>
      <c r="EO56" s="250">
        <f>IF(EXACT($D$56,$EI$56),1,0)</f>
        <v>1</v>
      </c>
      <c r="EP56" s="250">
        <f>IF($EI$56=0,0,1)</f>
        <v>0</v>
      </c>
      <c r="EQ56" s="250">
        <f>IF($EJ$56=0,0,1)</f>
        <v>0</v>
      </c>
      <c r="ER56" s="250">
        <f>$EL$56*$EM$56*$EN$56*$EO$56*$EP$56*$EQ$56</f>
        <v>0</v>
      </c>
      <c r="ES56" s="251">
        <f t="shared" si="16"/>
        <v>0</v>
      </c>
      <c r="ET56" s="252">
        <f t="shared" si="17"/>
        <v>0</v>
      </c>
      <c r="EV56" s="232" t="s">
        <v>254</v>
      </c>
      <c r="EW56" s="233" t="s">
        <v>255</v>
      </c>
      <c r="EX56" s="234"/>
      <c r="EY56" s="235"/>
      <c r="EZ56" s="236"/>
      <c r="FA56" s="237"/>
      <c r="FB56" s="250">
        <f>IF(EXACT($A$56,$EV$56),1,0)</f>
        <v>1</v>
      </c>
      <c r="FC56" s="250">
        <f>IF(EXACT($B$56,$EW$56),1,0)</f>
        <v>1</v>
      </c>
      <c r="FD56" s="250">
        <f>IF(EXACT($C$56,$EX$56),1,0)</f>
        <v>1</v>
      </c>
      <c r="FE56" s="250">
        <f>IF(EXACT($D$56,$EY$56),1,0)</f>
        <v>1</v>
      </c>
      <c r="FF56" s="250">
        <f>IF($EY$56=0,0,1)</f>
        <v>0</v>
      </c>
      <c r="FG56" s="250">
        <f>IF($EZ$56=0,0,1)</f>
        <v>0</v>
      </c>
      <c r="FH56" s="250">
        <f>$FB$56*$FC$56*$FD$56*$FE$56*$FF$56*$FG$56</f>
        <v>0</v>
      </c>
      <c r="FI56" s="251">
        <f t="shared" si="18"/>
        <v>0</v>
      </c>
      <c r="FJ56" s="252">
        <f t="shared" si="19"/>
        <v>0</v>
      </c>
      <c r="FL56" s="232" t="s">
        <v>254</v>
      </c>
      <c r="FM56" s="233" t="s">
        <v>255</v>
      </c>
      <c r="FN56" s="234"/>
      <c r="FO56" s="235"/>
      <c r="FP56" s="236"/>
      <c r="FQ56" s="275"/>
      <c r="FR56" s="250">
        <f>IF(EXACT($A$56,$FL$56),1,0)</f>
        <v>1</v>
      </c>
      <c r="FS56" s="250">
        <f>IF(EXACT($B$56,$FM$56),1,0)</f>
        <v>1</v>
      </c>
      <c r="FT56" s="250">
        <f>IF(EXACT($C$56,$FN$56),1,0)</f>
        <v>1</v>
      </c>
      <c r="FU56" s="250">
        <f>IF(EXACT($D$56,$FO$56),1,0)</f>
        <v>1</v>
      </c>
      <c r="FV56" s="250">
        <f>IF($FO$56=0,0,1)</f>
        <v>0</v>
      </c>
      <c r="FW56" s="250">
        <f>IF($FP$56=0,0,1)</f>
        <v>0</v>
      </c>
      <c r="FX56" s="250">
        <f>$FR$56*$FS$56*$FT$56*$FU$56*$FV$56*$FW$56</f>
        <v>0</v>
      </c>
      <c r="FY56" s="251">
        <f t="shared" si="20"/>
        <v>0</v>
      </c>
      <c r="FZ56" s="252">
        <f t="shared" si="21"/>
        <v>0</v>
      </c>
      <c r="GB56" s="232" t="s">
        <v>254</v>
      </c>
      <c r="GC56" s="233" t="s">
        <v>255</v>
      </c>
      <c r="GD56" s="234"/>
      <c r="GE56" s="235"/>
      <c r="GF56" s="236"/>
      <c r="GG56" s="237"/>
      <c r="GH56" s="250">
        <f>IF(EXACT($A$56,$GB$56),1,0)</f>
        <v>1</v>
      </c>
      <c r="GI56" s="250">
        <f>IF(EXACT($B$56,$GC$56),1,0)</f>
        <v>1</v>
      </c>
      <c r="GJ56" s="250">
        <f>IF(EXACT($C$56,$GD$56),1,0)</f>
        <v>1</v>
      </c>
      <c r="GK56" s="250">
        <f>IF(EXACT($D$56,$GE$56),1,0)</f>
        <v>1</v>
      </c>
      <c r="GL56" s="250">
        <f>IF($GE$56=0,0,1)</f>
        <v>0</v>
      </c>
      <c r="GM56" s="250">
        <f>IF($GF$56=0,0,1)</f>
        <v>0</v>
      </c>
      <c r="GN56" s="250">
        <f>$GH$56*$GI$56*$GJ$56*$GK$56*$GL$56*$GM$56</f>
        <v>0</v>
      </c>
      <c r="GO56" s="251">
        <f t="shared" si="22"/>
        <v>0</v>
      </c>
      <c r="GP56" s="252">
        <f t="shared" si="23"/>
        <v>0</v>
      </c>
      <c r="GR56" s="232" t="s">
        <v>254</v>
      </c>
      <c r="GS56" s="233" t="s">
        <v>255</v>
      </c>
      <c r="GT56" s="234"/>
      <c r="GU56" s="235"/>
      <c r="GV56" s="236"/>
      <c r="GW56" s="237"/>
      <c r="GX56" s="250">
        <f>IF(EXACT($A$56,$GR$56),1,0)</f>
        <v>1</v>
      </c>
      <c r="GY56" s="250">
        <f>IF(EXACT($B$56,$GS$56),1,0)</f>
        <v>1</v>
      </c>
      <c r="GZ56" s="250">
        <f>IF(EXACT($C$56,$GT$56),1,0)</f>
        <v>1</v>
      </c>
      <c r="HA56" s="250">
        <f>IF(EXACT($D$56,$GU$56),1,0)</f>
        <v>1</v>
      </c>
      <c r="HB56" s="250">
        <f>IF($GU$56=0,0,1)</f>
        <v>0</v>
      </c>
      <c r="HC56" s="250">
        <f>IF($GV$56=0,0,1)</f>
        <v>0</v>
      </c>
      <c r="HD56" s="250">
        <f>$GX$56*$GY$56*$GZ$56*$HA$56*$HB$56*$HC$56</f>
        <v>0</v>
      </c>
      <c r="HE56" s="251">
        <f t="shared" si="24"/>
        <v>0</v>
      </c>
      <c r="HF56" s="252">
        <f t="shared" si="25"/>
        <v>0</v>
      </c>
      <c r="HH56" s="226" t="s">
        <v>254</v>
      </c>
      <c r="HI56" s="227" t="s">
        <v>255</v>
      </c>
      <c r="HJ56" s="228"/>
      <c r="HK56" s="229"/>
      <c r="HL56" s="230"/>
      <c r="HM56" s="231"/>
      <c r="HN56" s="250">
        <f>IF(EXACT($A$56,$HH$56),1,0)</f>
        <v>1</v>
      </c>
      <c r="HO56" s="250">
        <f>IF(EXACT($B$56,$HI$56),1,0)</f>
        <v>1</v>
      </c>
      <c r="HP56" s="250">
        <f>IF(EXACT($C$56,$HJ$56),1,0)</f>
        <v>1</v>
      </c>
      <c r="HQ56" s="250">
        <f>IF(EXACT($D$56,$HK$56),1,0)</f>
        <v>1</v>
      </c>
      <c r="HR56" s="250">
        <f>IF($HK$56=0,0,1)</f>
        <v>0</v>
      </c>
      <c r="HS56" s="250">
        <f>IF($HL$56=0,0,1)</f>
        <v>0</v>
      </c>
      <c r="HT56" s="250">
        <f>$HN$56*$HO$56*$HP$56*$HQ$56*$HR$56*$HS$56</f>
        <v>0</v>
      </c>
      <c r="HU56" s="251">
        <f t="shared" si="26"/>
        <v>0</v>
      </c>
      <c r="HV56" s="252">
        <f t="shared" si="27"/>
        <v>0</v>
      </c>
      <c r="HX56" s="232" t="s">
        <v>254</v>
      </c>
      <c r="HY56" s="233" t="s">
        <v>255</v>
      </c>
      <c r="HZ56" s="234"/>
      <c r="IA56" s="235"/>
      <c r="IB56" s="236"/>
      <c r="IC56" s="237"/>
      <c r="ID56" s="250">
        <f>IF(EXACT($A$56,$HX$56),1,0)</f>
        <v>1</v>
      </c>
      <c r="IE56" s="250">
        <f>IF(EXACT($B$56,$HY$56),1,0)</f>
        <v>1</v>
      </c>
      <c r="IF56" s="250">
        <f>IF(EXACT($C$56,$HZ$56),1,0)</f>
        <v>1</v>
      </c>
      <c r="IG56" s="250">
        <f>IF(EXACT($D$56,$IA$56),1,0)</f>
        <v>1</v>
      </c>
      <c r="IH56" s="250">
        <f>IF($IA$56=0,0,1)</f>
        <v>0</v>
      </c>
      <c r="II56" s="250">
        <f>IF($IB$56=0,0,1)</f>
        <v>0</v>
      </c>
      <c r="IJ56" s="250">
        <f>$ID$56*$IE$56*$IF$56*$IG$56*$IH$56*$II$56</f>
        <v>0</v>
      </c>
      <c r="IK56" s="251">
        <f t="shared" si="28"/>
        <v>0</v>
      </c>
      <c r="IL56" s="252">
        <f t="shared" si="29"/>
        <v>0</v>
      </c>
    </row>
    <row r="57" spans="1:246" s="238" customFormat="1" ht="45">
      <c r="A57" s="243" t="s">
        <v>256</v>
      </c>
      <c r="B57" s="244" t="s">
        <v>257</v>
      </c>
      <c r="C57" s="245" t="s">
        <v>171</v>
      </c>
      <c r="D57" s="276">
        <v>214</v>
      </c>
      <c r="E57" s="247">
        <v>0</v>
      </c>
      <c r="F57" s="248">
        <f>ROUND(D57*E57,0)</f>
        <v>0</v>
      </c>
      <c r="H57" s="243" t="s">
        <v>256</v>
      </c>
      <c r="I57" s="249" t="s">
        <v>257</v>
      </c>
      <c r="J57" s="245" t="s">
        <v>171</v>
      </c>
      <c r="K57" s="276">
        <v>214</v>
      </c>
      <c r="L57" s="247">
        <v>27000</v>
      </c>
      <c r="M57" s="248">
        <f>ROUND(K57*L57,0)</f>
        <v>5778000</v>
      </c>
      <c r="N57" s="250">
        <f>IF(EXACT($A$57,$H$57),1,0)</f>
        <v>1</v>
      </c>
      <c r="O57" s="250">
        <f>IF(EXACT($B$57,$I$57),1,0)</f>
        <v>1</v>
      </c>
      <c r="P57" s="250">
        <f>IF(EXACT($C$57,$J$57),1,0)</f>
        <v>1</v>
      </c>
      <c r="Q57" s="250">
        <f>IF(EXACT($D$57,$K$57),1,0)</f>
        <v>1</v>
      </c>
      <c r="R57" s="250">
        <f>IF($K$57=0,0,1)</f>
        <v>1</v>
      </c>
      <c r="S57" s="250">
        <f>IF($L$57=0,0,1)</f>
        <v>1</v>
      </c>
      <c r="T57" s="261">
        <f>$N$57*$O$57*$P$57*$Q$57*$R$57*$S$57</f>
        <v>1</v>
      </c>
      <c r="U57" s="251">
        <f t="shared" si="0"/>
        <v>5778000</v>
      </c>
      <c r="V57" s="252">
        <f t="shared" si="1"/>
        <v>0</v>
      </c>
      <c r="X57" s="243" t="s">
        <v>256</v>
      </c>
      <c r="Y57" s="244" t="s">
        <v>257</v>
      </c>
      <c r="Z57" s="245" t="s">
        <v>171</v>
      </c>
      <c r="AA57" s="276">
        <v>214</v>
      </c>
      <c r="AB57" s="247">
        <v>17276</v>
      </c>
      <c r="AC57" s="248">
        <f>ROUND(AA57*AB57,0)</f>
        <v>3697064</v>
      </c>
      <c r="AD57" s="250">
        <f>IF(EXACT($A$57,$X$57),1,0)</f>
        <v>1</v>
      </c>
      <c r="AE57" s="250">
        <f>IF(EXACT($B$57,$Y$57),1,0)</f>
        <v>1</v>
      </c>
      <c r="AF57" s="250">
        <f>IF(EXACT($C$57,$Z$57),1,0)</f>
        <v>1</v>
      </c>
      <c r="AG57" s="250">
        <f>IF(EXACT($D$57,$AA$57),1,0)</f>
        <v>1</v>
      </c>
      <c r="AH57" s="250">
        <f>IF($AA$57=0,0,1)</f>
        <v>1</v>
      </c>
      <c r="AI57" s="250">
        <f>IF($AB$57=0,0,1)</f>
        <v>1</v>
      </c>
      <c r="AJ57" s="250">
        <f>$AD$57*$AE$57*$AF$57*$AG$57*$AH$57*$AI$57</f>
        <v>1</v>
      </c>
      <c r="AK57" s="251">
        <f t="shared" si="2"/>
        <v>3697064</v>
      </c>
      <c r="AL57" s="252">
        <f t="shared" si="3"/>
        <v>0</v>
      </c>
      <c r="AN57" s="243" t="s">
        <v>256</v>
      </c>
      <c r="AO57" s="244" t="s">
        <v>257</v>
      </c>
      <c r="AP57" s="245" t="s">
        <v>171</v>
      </c>
      <c r="AQ57" s="276">
        <v>214</v>
      </c>
      <c r="AR57" s="247">
        <v>21000</v>
      </c>
      <c r="AS57" s="248">
        <f>ROUND(AQ57*AR57,0)</f>
        <v>4494000</v>
      </c>
      <c r="AT57" s="250">
        <f>IF(EXACT($A$57,$AN$57),1,0)</f>
        <v>1</v>
      </c>
      <c r="AU57" s="250">
        <f>IF(EXACT($B$57,$AO$57),1,0)</f>
        <v>1</v>
      </c>
      <c r="AV57" s="250">
        <f>IF(EXACT($C$57,$AP$57),1,0)</f>
        <v>1</v>
      </c>
      <c r="AW57" s="250">
        <f>IF(EXACT($D$57,$AQ$57),1,0)</f>
        <v>1</v>
      </c>
      <c r="AX57" s="250">
        <f>IF($AQ$57=0,0,1)</f>
        <v>1</v>
      </c>
      <c r="AY57" s="250">
        <f>IF($AR$57=0,0,1)</f>
        <v>1</v>
      </c>
      <c r="AZ57" s="250">
        <f>$AT$57*$AU$57*$AV$57*$AW$57*$AX$57*$AY$57</f>
        <v>1</v>
      </c>
      <c r="BA57" s="251">
        <f t="shared" si="4"/>
        <v>4494000</v>
      </c>
      <c r="BB57" s="252">
        <f t="shared" si="5"/>
        <v>0</v>
      </c>
      <c r="BD57" s="243" t="s">
        <v>256</v>
      </c>
      <c r="BE57" s="244" t="s">
        <v>257</v>
      </c>
      <c r="BF57" s="245" t="s">
        <v>171</v>
      </c>
      <c r="BG57" s="276">
        <v>214</v>
      </c>
      <c r="BH57" s="247">
        <v>18000</v>
      </c>
      <c r="BI57" s="248">
        <f>ROUND(BG57*BH57,0)</f>
        <v>3852000</v>
      </c>
      <c r="BJ57" s="250">
        <f>IF(EXACT($A$57,$BD$57),1,0)</f>
        <v>1</v>
      </c>
      <c r="BK57" s="250">
        <f>IF(EXACT($B$57,$BE$57),1,0)</f>
        <v>1</v>
      </c>
      <c r="BL57" s="250">
        <f>IF(EXACT($C$57,$BF$57),1,0)</f>
        <v>1</v>
      </c>
      <c r="BM57" s="250">
        <f>IF(EXACT($D$57,$BG$57),1,0)</f>
        <v>1</v>
      </c>
      <c r="BN57" s="250">
        <f>IF($BG$57=0,0,1)</f>
        <v>1</v>
      </c>
      <c r="BO57" s="250">
        <f>IF($BH$57=0,0,1)</f>
        <v>1</v>
      </c>
      <c r="BP57" s="250">
        <f>$BJ$57*$BK$57*$BL$57*$BM$57*$BN$57*$BO$57</f>
        <v>1</v>
      </c>
      <c r="BQ57" s="251">
        <f t="shared" si="6"/>
        <v>3852000</v>
      </c>
      <c r="BR57" s="252">
        <f t="shared" si="7"/>
        <v>0</v>
      </c>
      <c r="BT57" s="243" t="s">
        <v>256</v>
      </c>
      <c r="BU57" s="244" t="s">
        <v>257</v>
      </c>
      <c r="BV57" s="245" t="s">
        <v>171</v>
      </c>
      <c r="BW57" s="276">
        <v>214</v>
      </c>
      <c r="BX57" s="247">
        <v>21800</v>
      </c>
      <c r="BY57" s="248">
        <f>ROUND(BW57*BX57,0)</f>
        <v>4665200</v>
      </c>
      <c r="BZ57" s="250">
        <f>IF(EXACT($A$57,$BT$57),1,0)</f>
        <v>1</v>
      </c>
      <c r="CA57" s="250">
        <f>IF(EXACT($B$57,$BU$57),1,0)</f>
        <v>1</v>
      </c>
      <c r="CB57" s="250">
        <f>IF(EXACT($C$57,$BV$57),1,0)</f>
        <v>1</v>
      </c>
      <c r="CC57" s="250">
        <f>IF(EXACT($D$57,$BW$57),1,0)</f>
        <v>1</v>
      </c>
      <c r="CD57" s="250">
        <f>IF($BW$57=0,0,1)</f>
        <v>1</v>
      </c>
      <c r="CE57" s="250">
        <f>IF($BX$57=0,0,1)</f>
        <v>1</v>
      </c>
      <c r="CF57" s="250">
        <f>$BZ$57*$CA$57*$CB$57*$CC$57*$CD$57*$CE$57</f>
        <v>1</v>
      </c>
      <c r="CG57" s="251">
        <f t="shared" si="8"/>
        <v>4665200</v>
      </c>
      <c r="CH57" s="252">
        <f t="shared" si="9"/>
        <v>0</v>
      </c>
      <c r="CJ57" s="243" t="s">
        <v>256</v>
      </c>
      <c r="CK57" s="254" t="s">
        <v>257</v>
      </c>
      <c r="CL57" s="245" t="s">
        <v>171</v>
      </c>
      <c r="CM57" s="276">
        <v>214</v>
      </c>
      <c r="CN57" s="255">
        <v>19572</v>
      </c>
      <c r="CO57" s="256">
        <f>ROUND(CM57*CN57,0)</f>
        <v>4188408</v>
      </c>
      <c r="CP57" s="250">
        <f>IF(EXACT($A$57,$CJ$57),1,0)</f>
        <v>1</v>
      </c>
      <c r="CQ57" s="250">
        <f>IF(EXACT($B$57,$CK$57),1,0)</f>
        <v>1</v>
      </c>
      <c r="CR57" s="250">
        <f>IF(EXACT($C$57,$CL$57),1,0)</f>
        <v>1</v>
      </c>
      <c r="CS57" s="250">
        <f>IF(EXACT($D$57,$CM$57),1,0)</f>
        <v>1</v>
      </c>
      <c r="CT57" s="250">
        <f>IF($CM$57=0,0,1)</f>
        <v>1</v>
      </c>
      <c r="CU57" s="250">
        <f>IF($CN$57=0,0,1)</f>
        <v>1</v>
      </c>
      <c r="CV57" s="250">
        <f>$CP$57*$CQ$57*$CR$57*$CS$57*$CT$57*$CU$57</f>
        <v>1</v>
      </c>
      <c r="CW57" s="251">
        <f t="shared" si="10"/>
        <v>4188408</v>
      </c>
      <c r="CX57" s="252">
        <f t="shared" si="11"/>
        <v>0</v>
      </c>
      <c r="CZ57" s="243" t="s">
        <v>256</v>
      </c>
      <c r="DA57" s="244" t="s">
        <v>257</v>
      </c>
      <c r="DB57" s="245" t="s">
        <v>171</v>
      </c>
      <c r="DC57" s="276">
        <v>214</v>
      </c>
      <c r="DD57" s="247">
        <v>22600</v>
      </c>
      <c r="DE57" s="248">
        <f>ROUND(DC57*DD57,0)</f>
        <v>4836400</v>
      </c>
      <c r="DF57" s="250">
        <f>IF(EXACT($A$57,$CZ$57),1,0)</f>
        <v>1</v>
      </c>
      <c r="DG57" s="250">
        <f>IF(EXACT($B$57,$DA$57),1,0)</f>
        <v>1</v>
      </c>
      <c r="DH57" s="250">
        <f>IF(EXACT($C$57,$DB$57),1,0)</f>
        <v>1</v>
      </c>
      <c r="DI57" s="250">
        <f>IF(EXACT($D$57,$DC$57),1,0)</f>
        <v>1</v>
      </c>
      <c r="DJ57" s="250">
        <f>IF($DC$57=0,0,1)</f>
        <v>1</v>
      </c>
      <c r="DK57" s="250">
        <f>IF($DD$57=0,0,1)</f>
        <v>1</v>
      </c>
      <c r="DL57" s="250">
        <f>$DF$57*$DG$57*$DH$57*$DI$57*$DJ$57*$DK$57</f>
        <v>1</v>
      </c>
      <c r="DM57" s="251">
        <f t="shared" si="12"/>
        <v>4836400</v>
      </c>
      <c r="DN57" s="252">
        <f t="shared" si="13"/>
        <v>0</v>
      </c>
      <c r="DP57" s="243" t="s">
        <v>256</v>
      </c>
      <c r="DQ57" s="244" t="s">
        <v>257</v>
      </c>
      <c r="DR57" s="245" t="s">
        <v>171</v>
      </c>
      <c r="DS57" s="276">
        <v>214</v>
      </c>
      <c r="DT57" s="247">
        <v>22000</v>
      </c>
      <c r="DU57" s="248">
        <f>ROUND(DS57*DT57,0)</f>
        <v>4708000</v>
      </c>
      <c r="DV57" s="250">
        <f>IF(EXACT($A$57,$DP$57),1,0)</f>
        <v>1</v>
      </c>
      <c r="DW57" s="250">
        <f>IF(EXACT($B$57,$DQ$57),1,0)</f>
        <v>1</v>
      </c>
      <c r="DX57" s="250">
        <f>IF(EXACT($C$57,$DR$57),1,0)</f>
        <v>1</v>
      </c>
      <c r="DY57" s="250">
        <f>IF(EXACT($D$57,$DS$57),1,0)</f>
        <v>1</v>
      </c>
      <c r="DZ57" s="250">
        <f>IF($DS$57=0,0,1)</f>
        <v>1</v>
      </c>
      <c r="EA57" s="250">
        <f>IF($DT$57=0,0,1)</f>
        <v>1</v>
      </c>
      <c r="EB57" s="250">
        <f>$DV$57*$DW$57*$DX$57*$DY$57*$DZ$57*$EA$57</f>
        <v>1</v>
      </c>
      <c r="EC57" s="251">
        <f t="shared" si="14"/>
        <v>4708000</v>
      </c>
      <c r="ED57" s="252">
        <f t="shared" si="15"/>
        <v>0</v>
      </c>
      <c r="EF57" s="243" t="s">
        <v>256</v>
      </c>
      <c r="EG57" s="244" t="s">
        <v>257</v>
      </c>
      <c r="EH57" s="245" t="s">
        <v>171</v>
      </c>
      <c r="EI57" s="276">
        <v>214</v>
      </c>
      <c r="EJ57" s="247">
        <v>21000</v>
      </c>
      <c r="EK57" s="248">
        <f>ROUND(EI57*EJ57,0)</f>
        <v>4494000</v>
      </c>
      <c r="EL57" s="250">
        <f>IF(EXACT($A$57,$EF$57),1,0)</f>
        <v>1</v>
      </c>
      <c r="EM57" s="250">
        <f>IF(EXACT($B$57,$EG$57),1,0)</f>
        <v>1</v>
      </c>
      <c r="EN57" s="250">
        <f>IF(EXACT($C$57,$EH$57),1,0)</f>
        <v>1</v>
      </c>
      <c r="EO57" s="250">
        <f>IF(EXACT($D$57,$EI$57),1,0)</f>
        <v>1</v>
      </c>
      <c r="EP57" s="250">
        <f>IF($EI$57=0,0,1)</f>
        <v>1</v>
      </c>
      <c r="EQ57" s="250">
        <f>IF($EJ$57=0,0,1)</f>
        <v>1</v>
      </c>
      <c r="ER57" s="250">
        <f>$EL$57*$EM$57*$EN$57*$EO$57*$EP$57*$EQ$57</f>
        <v>1</v>
      </c>
      <c r="ES57" s="251">
        <f t="shared" si="16"/>
        <v>4494000</v>
      </c>
      <c r="ET57" s="252">
        <f t="shared" si="17"/>
        <v>0</v>
      </c>
      <c r="EV57" s="243" t="s">
        <v>256</v>
      </c>
      <c r="EW57" s="244" t="s">
        <v>257</v>
      </c>
      <c r="EX57" s="245" t="s">
        <v>171</v>
      </c>
      <c r="EY57" s="276">
        <v>214</v>
      </c>
      <c r="EZ57" s="247">
        <v>17000</v>
      </c>
      <c r="FA57" s="248">
        <f>ROUND(EY57*EZ57,0)</f>
        <v>3638000</v>
      </c>
      <c r="FB57" s="250">
        <f>IF(EXACT($A$57,$EV$57),1,0)</f>
        <v>1</v>
      </c>
      <c r="FC57" s="250">
        <f>IF(EXACT($B$57,$EW$57),1,0)</f>
        <v>1</v>
      </c>
      <c r="FD57" s="250">
        <f>IF(EXACT($C$57,$EX$57),1,0)</f>
        <v>1</v>
      </c>
      <c r="FE57" s="250">
        <f>IF(EXACT($D$57,$EY$57),1,0)</f>
        <v>1</v>
      </c>
      <c r="FF57" s="250">
        <f>IF($EY$57=0,0,1)</f>
        <v>1</v>
      </c>
      <c r="FG57" s="250">
        <f>IF($EZ$57=0,0,1)</f>
        <v>1</v>
      </c>
      <c r="FH57" s="250">
        <f>$FB$57*$FC$57*$FD$57*$FE$57*$FF$57*$FG$57</f>
        <v>1</v>
      </c>
      <c r="FI57" s="251">
        <f t="shared" si="18"/>
        <v>3638000</v>
      </c>
      <c r="FJ57" s="252">
        <f t="shared" si="19"/>
        <v>0</v>
      </c>
      <c r="FL57" s="243" t="s">
        <v>256</v>
      </c>
      <c r="FM57" s="244" t="s">
        <v>257</v>
      </c>
      <c r="FN57" s="245" t="s">
        <v>171</v>
      </c>
      <c r="FO57" s="276">
        <v>214</v>
      </c>
      <c r="FP57" s="247">
        <v>22500</v>
      </c>
      <c r="FQ57" s="248">
        <f>ROUND(FO57*FP57,0)</f>
        <v>4815000</v>
      </c>
      <c r="FR57" s="250">
        <f>IF(EXACT($A$57,$FL$57),1,0)</f>
        <v>1</v>
      </c>
      <c r="FS57" s="250">
        <f>IF(EXACT($B$57,$FM$57),1,0)</f>
        <v>1</v>
      </c>
      <c r="FT57" s="250">
        <f>IF(EXACT($C$57,$FN$57),1,0)</f>
        <v>1</v>
      </c>
      <c r="FU57" s="250">
        <f>IF(EXACT($D$57,$FO$57),1,0)</f>
        <v>1</v>
      </c>
      <c r="FV57" s="250">
        <f>IF($FO$57=0,0,1)</f>
        <v>1</v>
      </c>
      <c r="FW57" s="250">
        <f>IF($FP$57=0,0,1)</f>
        <v>1</v>
      </c>
      <c r="FX57" s="250">
        <f>$FR$57*$FS$57*$FT$57*$FU$57*$FV$57*$FW$57</f>
        <v>1</v>
      </c>
      <c r="FY57" s="251">
        <f t="shared" si="20"/>
        <v>4815000</v>
      </c>
      <c r="FZ57" s="252">
        <f t="shared" si="21"/>
        <v>0</v>
      </c>
      <c r="GB57" s="243" t="s">
        <v>256</v>
      </c>
      <c r="GC57" s="244" t="s">
        <v>257</v>
      </c>
      <c r="GD57" s="245" t="s">
        <v>171</v>
      </c>
      <c r="GE57" s="276">
        <v>214</v>
      </c>
      <c r="GF57" s="247">
        <v>18500</v>
      </c>
      <c r="GG57" s="248">
        <f>ROUND(GE57*GF57,0)</f>
        <v>3959000</v>
      </c>
      <c r="GH57" s="250">
        <f>IF(EXACT($A$57,$GB$57),1,0)</f>
        <v>1</v>
      </c>
      <c r="GI57" s="250">
        <f>IF(EXACT($B$57,$GC$57),1,0)</f>
        <v>1</v>
      </c>
      <c r="GJ57" s="250">
        <f>IF(EXACT($C$57,$GD$57),1,0)</f>
        <v>1</v>
      </c>
      <c r="GK57" s="250">
        <f>IF(EXACT($D$57,$GE$57),1,0)</f>
        <v>1</v>
      </c>
      <c r="GL57" s="250">
        <f>IF($GE$57=0,0,1)</f>
        <v>1</v>
      </c>
      <c r="GM57" s="250">
        <f>IF($GF$57=0,0,1)</f>
        <v>1</v>
      </c>
      <c r="GN57" s="250">
        <f>$GH$57*$GI$57*$GJ$57*$GK$57*$GL$57*$GM$57</f>
        <v>1</v>
      </c>
      <c r="GO57" s="251">
        <f t="shared" si="22"/>
        <v>3959000</v>
      </c>
      <c r="GP57" s="252">
        <f t="shared" si="23"/>
        <v>0</v>
      </c>
      <c r="GR57" s="243" t="s">
        <v>256</v>
      </c>
      <c r="GS57" s="244" t="s">
        <v>257</v>
      </c>
      <c r="GT57" s="245" t="s">
        <v>171</v>
      </c>
      <c r="GU57" s="276">
        <v>214</v>
      </c>
      <c r="GV57" s="247">
        <v>26500</v>
      </c>
      <c r="GW57" s="248">
        <f>ROUND(GU57*GV57,0)</f>
        <v>5671000</v>
      </c>
      <c r="GX57" s="250">
        <f>IF(EXACT($A$57,$GR$57),1,0)</f>
        <v>1</v>
      </c>
      <c r="GY57" s="250">
        <f>IF(EXACT($B$57,$GS$57),1,0)</f>
        <v>1</v>
      </c>
      <c r="GZ57" s="250">
        <f>IF(EXACT($C$57,$GT$57),1,0)</f>
        <v>1</v>
      </c>
      <c r="HA57" s="250">
        <f>IF(EXACT($D$57,$GU$57),1,0)</f>
        <v>1</v>
      </c>
      <c r="HB57" s="250">
        <f>IF($GU$57=0,0,1)</f>
        <v>1</v>
      </c>
      <c r="HC57" s="250">
        <f>IF($GV$57=0,0,1)</f>
        <v>1</v>
      </c>
      <c r="HD57" s="250">
        <f>$GX$57*$GY$57*$GZ$57*$HA$57*$HB$57*$HC$57</f>
        <v>1</v>
      </c>
      <c r="HE57" s="251">
        <f t="shared" si="24"/>
        <v>5671000</v>
      </c>
      <c r="HF57" s="252">
        <f t="shared" si="25"/>
        <v>0</v>
      </c>
      <c r="HH57" s="257" t="s">
        <v>256</v>
      </c>
      <c r="HI57" s="258" t="s">
        <v>257</v>
      </c>
      <c r="HJ57" s="245" t="s">
        <v>171</v>
      </c>
      <c r="HK57" s="246">
        <v>214</v>
      </c>
      <c r="HL57" s="259">
        <v>21800</v>
      </c>
      <c r="HM57" s="248">
        <f>ROUND(HK57*HL57,0)</f>
        <v>4665200</v>
      </c>
      <c r="HN57" s="250">
        <f>IF(EXACT($A$57,$HH$57),1,0)</f>
        <v>1</v>
      </c>
      <c r="HO57" s="250">
        <f>IF(EXACT($B$57,$HI$57),1,0)</f>
        <v>1</v>
      </c>
      <c r="HP57" s="250">
        <f>IF(EXACT($C$57,$HJ$57),1,0)</f>
        <v>1</v>
      </c>
      <c r="HQ57" s="250">
        <f>IF(EXACT($D$57,$HK$57),1,0)</f>
        <v>1</v>
      </c>
      <c r="HR57" s="250">
        <f>IF($HK$57=0,0,1)</f>
        <v>1</v>
      </c>
      <c r="HS57" s="250">
        <f>IF($HL$57=0,0,1)</f>
        <v>1</v>
      </c>
      <c r="HT57" s="250">
        <f>$HN$57*$HO$57*$HP$57*$HQ$57*$HR$57*$HS$57</f>
        <v>1</v>
      </c>
      <c r="HU57" s="251">
        <f t="shared" si="26"/>
        <v>4665200</v>
      </c>
      <c r="HV57" s="252">
        <f t="shared" si="27"/>
        <v>0</v>
      </c>
      <c r="HX57" s="243" t="s">
        <v>256</v>
      </c>
      <c r="HY57" s="244" t="s">
        <v>257</v>
      </c>
      <c r="HZ57" s="245" t="s">
        <v>171</v>
      </c>
      <c r="IA57" s="276">
        <v>214</v>
      </c>
      <c r="IB57" s="247">
        <v>25000</v>
      </c>
      <c r="IC57" s="248">
        <f>ROUND(IA57*IB57,0)</f>
        <v>5350000</v>
      </c>
      <c r="ID57" s="250">
        <f>IF(EXACT($A$57,$HX$57),1,0)</f>
        <v>1</v>
      </c>
      <c r="IE57" s="250">
        <f>IF(EXACT($B$57,$HY$57),1,0)</f>
        <v>1</v>
      </c>
      <c r="IF57" s="250">
        <f>IF(EXACT($C$57,$HZ$57),1,0)</f>
        <v>1</v>
      </c>
      <c r="IG57" s="250">
        <f>IF(EXACT($D$57,$IA$57),1,0)</f>
        <v>1</v>
      </c>
      <c r="IH57" s="250">
        <f>IF($IA$57=0,0,1)</f>
        <v>1</v>
      </c>
      <c r="II57" s="250">
        <f>IF($IB$57=0,0,1)</f>
        <v>1</v>
      </c>
      <c r="IJ57" s="250">
        <f>$ID$57*$IE$57*$IF$57*$IG$57*$IH$57*$II$57</f>
        <v>1</v>
      </c>
      <c r="IK57" s="251">
        <f t="shared" si="28"/>
        <v>5350000</v>
      </c>
      <c r="IL57" s="252">
        <f t="shared" si="29"/>
        <v>0</v>
      </c>
    </row>
    <row r="58" spans="1:246" s="238" customFormat="1" ht="30">
      <c r="A58" s="243" t="s">
        <v>258</v>
      </c>
      <c r="B58" s="244" t="s">
        <v>259</v>
      </c>
      <c r="C58" s="245" t="s">
        <v>171</v>
      </c>
      <c r="D58" s="276">
        <v>68</v>
      </c>
      <c r="E58" s="247">
        <v>0</v>
      </c>
      <c r="F58" s="248">
        <f>ROUND(D58*E58,0)</f>
        <v>0</v>
      </c>
      <c r="H58" s="243" t="s">
        <v>258</v>
      </c>
      <c r="I58" s="249" t="s">
        <v>259</v>
      </c>
      <c r="J58" s="245" t="s">
        <v>171</v>
      </c>
      <c r="K58" s="276">
        <v>68</v>
      </c>
      <c r="L58" s="247">
        <v>29000</v>
      </c>
      <c r="M58" s="248">
        <f>ROUND(K58*L58,0)</f>
        <v>1972000</v>
      </c>
      <c r="N58" s="250">
        <f>IF(EXACT($A$58,$H$58),1,0)</f>
        <v>1</v>
      </c>
      <c r="O58" s="250">
        <f>IF(EXACT($B$58,$I$58),1,0)</f>
        <v>1</v>
      </c>
      <c r="P58" s="250">
        <f>IF(EXACT($C$58,$J$58),1,0)</f>
        <v>1</v>
      </c>
      <c r="Q58" s="250">
        <f>IF(EXACT($D$58,$K$58),1,0)</f>
        <v>1</v>
      </c>
      <c r="R58" s="250">
        <f>IF($K$58=0,0,1)</f>
        <v>1</v>
      </c>
      <c r="S58" s="250">
        <f>IF($L$58=0,0,1)</f>
        <v>1</v>
      </c>
      <c r="T58" s="261">
        <f>$N$58*$O$58*$P$58*$Q$58*$R$58*$S$58</f>
        <v>1</v>
      </c>
      <c r="U58" s="251">
        <f t="shared" si="0"/>
        <v>1972000</v>
      </c>
      <c r="V58" s="252">
        <f t="shared" si="1"/>
        <v>0</v>
      </c>
      <c r="X58" s="243" t="s">
        <v>258</v>
      </c>
      <c r="Y58" s="244" t="s">
        <v>259</v>
      </c>
      <c r="Z58" s="245" t="s">
        <v>171</v>
      </c>
      <c r="AA58" s="276">
        <v>68</v>
      </c>
      <c r="AB58" s="247">
        <v>18527</v>
      </c>
      <c r="AC58" s="248">
        <f>ROUND(AA58*AB58,0)</f>
        <v>1259836</v>
      </c>
      <c r="AD58" s="250">
        <f>IF(EXACT($A$58,$X$58),1,0)</f>
        <v>1</v>
      </c>
      <c r="AE58" s="250">
        <f>IF(EXACT($B$58,$Y$58),1,0)</f>
        <v>1</v>
      </c>
      <c r="AF58" s="250">
        <f>IF(EXACT($C$58,$Z$58),1,0)</f>
        <v>1</v>
      </c>
      <c r="AG58" s="250">
        <f>IF(EXACT($D$58,$AA$58),1,0)</f>
        <v>1</v>
      </c>
      <c r="AH58" s="250">
        <f>IF($AA$58=0,0,1)</f>
        <v>1</v>
      </c>
      <c r="AI58" s="250">
        <f>IF($AB$58=0,0,1)</f>
        <v>1</v>
      </c>
      <c r="AJ58" s="250">
        <f>$AD$58*$AE$58*$AF$58*$AG$58*$AH$58*$AI$58</f>
        <v>1</v>
      </c>
      <c r="AK58" s="251">
        <f t="shared" si="2"/>
        <v>1259836</v>
      </c>
      <c r="AL58" s="252">
        <f t="shared" si="3"/>
        <v>0</v>
      </c>
      <c r="AN58" s="243" t="s">
        <v>258</v>
      </c>
      <c r="AO58" s="244" t="s">
        <v>259</v>
      </c>
      <c r="AP58" s="245" t="s">
        <v>171</v>
      </c>
      <c r="AQ58" s="276">
        <v>68</v>
      </c>
      <c r="AR58" s="247">
        <v>24000</v>
      </c>
      <c r="AS58" s="248">
        <f>ROUND(AQ58*AR58,0)</f>
        <v>1632000</v>
      </c>
      <c r="AT58" s="250">
        <f>IF(EXACT($A$58,$AN$58),1,0)</f>
        <v>1</v>
      </c>
      <c r="AU58" s="250">
        <f>IF(EXACT($B$58,$AO$58),1,0)</f>
        <v>1</v>
      </c>
      <c r="AV58" s="250">
        <f>IF(EXACT($C$58,$AP$58),1,0)</f>
        <v>1</v>
      </c>
      <c r="AW58" s="250">
        <f>IF(EXACT($D$58,$AQ$58),1,0)</f>
        <v>1</v>
      </c>
      <c r="AX58" s="250">
        <f>IF($AQ$58=0,0,1)</f>
        <v>1</v>
      </c>
      <c r="AY58" s="250">
        <f>IF($AR$58=0,0,1)</f>
        <v>1</v>
      </c>
      <c r="AZ58" s="250">
        <f>$AT$58*$AU$58*$AV$58*$AW$58*$AX$58*$AY$58</f>
        <v>1</v>
      </c>
      <c r="BA58" s="251">
        <f t="shared" si="4"/>
        <v>1632000</v>
      </c>
      <c r="BB58" s="252">
        <f t="shared" si="5"/>
        <v>0</v>
      </c>
      <c r="BD58" s="243" t="s">
        <v>258</v>
      </c>
      <c r="BE58" s="244" t="s">
        <v>259</v>
      </c>
      <c r="BF58" s="245" t="s">
        <v>171</v>
      </c>
      <c r="BG58" s="276">
        <v>68</v>
      </c>
      <c r="BH58" s="247">
        <v>20000</v>
      </c>
      <c r="BI58" s="248">
        <f>ROUND(BG58*BH58,0)</f>
        <v>1360000</v>
      </c>
      <c r="BJ58" s="250">
        <f>IF(EXACT($A$58,$BD$58),1,0)</f>
        <v>1</v>
      </c>
      <c r="BK58" s="250">
        <f>IF(EXACT($B$58,$BE$58),1,0)</f>
        <v>1</v>
      </c>
      <c r="BL58" s="250">
        <f>IF(EXACT($C$58,$BF$58),1,0)</f>
        <v>1</v>
      </c>
      <c r="BM58" s="250">
        <f>IF(EXACT($D$58,$BG$58),1,0)</f>
        <v>1</v>
      </c>
      <c r="BN58" s="250">
        <f>IF($BG$58=0,0,1)</f>
        <v>1</v>
      </c>
      <c r="BO58" s="250">
        <f>IF($BH$58=0,0,1)</f>
        <v>1</v>
      </c>
      <c r="BP58" s="250">
        <f>$BJ$58*$BK$58*$BL$58*$BM$58*$BN$58*$BO$58</f>
        <v>1</v>
      </c>
      <c r="BQ58" s="251">
        <f t="shared" si="6"/>
        <v>1360000</v>
      </c>
      <c r="BR58" s="252">
        <f t="shared" si="7"/>
        <v>0</v>
      </c>
      <c r="BT58" s="243" t="s">
        <v>258</v>
      </c>
      <c r="BU58" s="244" t="s">
        <v>259</v>
      </c>
      <c r="BV58" s="245" t="s">
        <v>171</v>
      </c>
      <c r="BW58" s="276">
        <v>68</v>
      </c>
      <c r="BX58" s="247">
        <v>18850</v>
      </c>
      <c r="BY58" s="248">
        <f>ROUND(BW58*BX58,0)</f>
        <v>1281800</v>
      </c>
      <c r="BZ58" s="250">
        <f>IF(EXACT($A$58,$BT$58),1,0)</f>
        <v>1</v>
      </c>
      <c r="CA58" s="250">
        <f>IF(EXACT($B$58,$BU$58),1,0)</f>
        <v>1</v>
      </c>
      <c r="CB58" s="250">
        <f>IF(EXACT($C$58,$BV$58),1,0)</f>
        <v>1</v>
      </c>
      <c r="CC58" s="250">
        <f>IF(EXACT($D$58,$BW$58),1,0)</f>
        <v>1</v>
      </c>
      <c r="CD58" s="250">
        <f>IF($BW$58=0,0,1)</f>
        <v>1</v>
      </c>
      <c r="CE58" s="250">
        <f>IF($BX$58=0,0,1)</f>
        <v>1</v>
      </c>
      <c r="CF58" s="250">
        <f>$BZ$58*$CA$58*$CB$58*$CC$58*$CD$58*$CE$58</f>
        <v>1</v>
      </c>
      <c r="CG58" s="251">
        <f t="shared" si="8"/>
        <v>1281800</v>
      </c>
      <c r="CH58" s="252">
        <f t="shared" si="9"/>
        <v>0</v>
      </c>
      <c r="CJ58" s="243" t="s">
        <v>258</v>
      </c>
      <c r="CK58" s="254" t="s">
        <v>259</v>
      </c>
      <c r="CL58" s="245" t="s">
        <v>171</v>
      </c>
      <c r="CM58" s="276">
        <v>68</v>
      </c>
      <c r="CN58" s="255">
        <v>15960</v>
      </c>
      <c r="CO58" s="256">
        <f>ROUND(CM58*CN58,0)</f>
        <v>1085280</v>
      </c>
      <c r="CP58" s="250">
        <f>IF(EXACT($A$58,$CJ$58),1,0)</f>
        <v>1</v>
      </c>
      <c r="CQ58" s="250">
        <f>IF(EXACT($B$58,$CK$58),1,0)</f>
        <v>1</v>
      </c>
      <c r="CR58" s="250">
        <f>IF(EXACT($C$58,$CL$58),1,0)</f>
        <v>1</v>
      </c>
      <c r="CS58" s="250">
        <f>IF(EXACT($D$58,$CM$58),1,0)</f>
        <v>1</v>
      </c>
      <c r="CT58" s="250">
        <f>IF($CM$58=0,0,1)</f>
        <v>1</v>
      </c>
      <c r="CU58" s="250">
        <f>IF($CN$58=0,0,1)</f>
        <v>1</v>
      </c>
      <c r="CV58" s="250">
        <f>$CP$58*$CQ$58*$CR$58*$CS$58*$CT$58*$CU$58</f>
        <v>1</v>
      </c>
      <c r="CW58" s="251">
        <f t="shared" si="10"/>
        <v>1085280</v>
      </c>
      <c r="CX58" s="252">
        <f t="shared" si="11"/>
        <v>0</v>
      </c>
      <c r="CZ58" s="243" t="s">
        <v>258</v>
      </c>
      <c r="DA58" s="244" t="s">
        <v>259</v>
      </c>
      <c r="DB58" s="245" t="s">
        <v>171</v>
      </c>
      <c r="DC58" s="276">
        <v>68</v>
      </c>
      <c r="DD58" s="247">
        <v>19700</v>
      </c>
      <c r="DE58" s="248">
        <f>ROUND(DC58*DD58,0)</f>
        <v>1339600</v>
      </c>
      <c r="DF58" s="250">
        <f>IF(EXACT($A$58,$CZ$58),1,0)</f>
        <v>1</v>
      </c>
      <c r="DG58" s="250">
        <f>IF(EXACT($B$58,$DA$58),1,0)</f>
        <v>1</v>
      </c>
      <c r="DH58" s="250">
        <f>IF(EXACT($C$58,$DB$58),1,0)</f>
        <v>1</v>
      </c>
      <c r="DI58" s="250">
        <f>IF(EXACT($D$58,$DC$58),1,0)</f>
        <v>1</v>
      </c>
      <c r="DJ58" s="250">
        <f>IF($DC$58=0,0,1)</f>
        <v>1</v>
      </c>
      <c r="DK58" s="250">
        <f>IF($DD$58=0,0,1)</f>
        <v>1</v>
      </c>
      <c r="DL58" s="250">
        <f>$DF$58*$DG$58*$DH$58*$DI$58*$DJ$58*$DK$58</f>
        <v>1</v>
      </c>
      <c r="DM58" s="251">
        <f t="shared" si="12"/>
        <v>1339600</v>
      </c>
      <c r="DN58" s="252">
        <f t="shared" si="13"/>
        <v>0</v>
      </c>
      <c r="DP58" s="243" t="s">
        <v>258</v>
      </c>
      <c r="DQ58" s="244" t="s">
        <v>259</v>
      </c>
      <c r="DR58" s="245" t="s">
        <v>171</v>
      </c>
      <c r="DS58" s="276">
        <v>68</v>
      </c>
      <c r="DT58" s="247">
        <v>19000</v>
      </c>
      <c r="DU58" s="248">
        <f>ROUND(DS58*DT58,0)</f>
        <v>1292000</v>
      </c>
      <c r="DV58" s="250">
        <f>IF(EXACT($A$58,$DP$58),1,0)</f>
        <v>1</v>
      </c>
      <c r="DW58" s="250">
        <f>IF(EXACT($B$58,$DQ$58),1,0)</f>
        <v>1</v>
      </c>
      <c r="DX58" s="250">
        <f>IF(EXACT($C$58,$DR$58),1,0)</f>
        <v>1</v>
      </c>
      <c r="DY58" s="250">
        <f>IF(EXACT($D$58,$DS$58),1,0)</f>
        <v>1</v>
      </c>
      <c r="DZ58" s="250">
        <f>IF($DS$58=0,0,1)</f>
        <v>1</v>
      </c>
      <c r="EA58" s="250">
        <f>IF($DT$58=0,0,1)</f>
        <v>1</v>
      </c>
      <c r="EB58" s="250">
        <f>$DV$58*$DW$58*$DX$58*$DY$58*$DZ$58*$EA$58</f>
        <v>1</v>
      </c>
      <c r="EC58" s="251">
        <f t="shared" si="14"/>
        <v>1292000</v>
      </c>
      <c r="ED58" s="252">
        <f t="shared" si="15"/>
        <v>0</v>
      </c>
      <c r="EF58" s="243" t="s">
        <v>258</v>
      </c>
      <c r="EG58" s="244" t="s">
        <v>259</v>
      </c>
      <c r="EH58" s="245" t="s">
        <v>171</v>
      </c>
      <c r="EI58" s="276">
        <v>68</v>
      </c>
      <c r="EJ58" s="247">
        <v>19500</v>
      </c>
      <c r="EK58" s="248">
        <f>ROUND(EI58*EJ58,0)</f>
        <v>1326000</v>
      </c>
      <c r="EL58" s="250">
        <f>IF(EXACT($A$58,$EF$58),1,0)</f>
        <v>1</v>
      </c>
      <c r="EM58" s="250">
        <f>IF(EXACT($B$58,$EG$58),1,0)</f>
        <v>1</v>
      </c>
      <c r="EN58" s="250">
        <f>IF(EXACT($C$58,$EH$58),1,0)</f>
        <v>1</v>
      </c>
      <c r="EO58" s="250">
        <f>IF(EXACT($D$58,$EI$58),1,0)</f>
        <v>1</v>
      </c>
      <c r="EP58" s="250">
        <f>IF($EI$58=0,0,1)</f>
        <v>1</v>
      </c>
      <c r="EQ58" s="250">
        <f>IF($EJ$58=0,0,1)</f>
        <v>1</v>
      </c>
      <c r="ER58" s="250">
        <f>$EL$58*$EM$58*$EN$58*$EO$58*$EP$58*$EQ$58</f>
        <v>1</v>
      </c>
      <c r="ES58" s="251">
        <f t="shared" si="16"/>
        <v>1326000</v>
      </c>
      <c r="ET58" s="252">
        <f t="shared" si="17"/>
        <v>0</v>
      </c>
      <c r="EV58" s="243" t="s">
        <v>258</v>
      </c>
      <c r="EW58" s="244" t="s">
        <v>259</v>
      </c>
      <c r="EX58" s="245" t="s">
        <v>171</v>
      </c>
      <c r="EY58" s="276">
        <v>68</v>
      </c>
      <c r="EZ58" s="247">
        <v>17000</v>
      </c>
      <c r="FA58" s="248">
        <f>ROUND(EY58*EZ58,0)</f>
        <v>1156000</v>
      </c>
      <c r="FB58" s="250">
        <f>IF(EXACT($A$58,$EV$58),1,0)</f>
        <v>1</v>
      </c>
      <c r="FC58" s="250">
        <f>IF(EXACT($B$58,$EW$58),1,0)</f>
        <v>1</v>
      </c>
      <c r="FD58" s="250">
        <f>IF(EXACT($C$58,$EX$58),1,0)</f>
        <v>1</v>
      </c>
      <c r="FE58" s="250">
        <f>IF(EXACT($D$58,$EY$58),1,0)</f>
        <v>1</v>
      </c>
      <c r="FF58" s="250">
        <f>IF($EY$58=0,0,1)</f>
        <v>1</v>
      </c>
      <c r="FG58" s="250">
        <f>IF($EZ$58=0,0,1)</f>
        <v>1</v>
      </c>
      <c r="FH58" s="250">
        <f>$FB$58*$FC$58*$FD$58*$FE$58*$FF$58*$FG$58</f>
        <v>1</v>
      </c>
      <c r="FI58" s="251">
        <f t="shared" si="18"/>
        <v>1156000</v>
      </c>
      <c r="FJ58" s="252">
        <f t="shared" si="19"/>
        <v>0</v>
      </c>
      <c r="FL58" s="243" t="s">
        <v>258</v>
      </c>
      <c r="FM58" s="244" t="s">
        <v>259</v>
      </c>
      <c r="FN58" s="245" t="s">
        <v>171</v>
      </c>
      <c r="FO58" s="276">
        <v>68</v>
      </c>
      <c r="FP58" s="247">
        <v>25661</v>
      </c>
      <c r="FQ58" s="248">
        <f>ROUND(FO58*FP58,0)</f>
        <v>1744948</v>
      </c>
      <c r="FR58" s="250">
        <f>IF(EXACT($A$58,$FL$58),1,0)</f>
        <v>1</v>
      </c>
      <c r="FS58" s="250">
        <f>IF(EXACT($B$58,$FM$58),1,0)</f>
        <v>1</v>
      </c>
      <c r="FT58" s="250">
        <f>IF(EXACT($C$58,$FN$58),1,0)</f>
        <v>1</v>
      </c>
      <c r="FU58" s="250">
        <f>IF(EXACT($D$58,$FO$58),1,0)</f>
        <v>1</v>
      </c>
      <c r="FV58" s="250">
        <f>IF($FO$58=0,0,1)</f>
        <v>1</v>
      </c>
      <c r="FW58" s="250">
        <f>IF($FP$58=0,0,1)</f>
        <v>1</v>
      </c>
      <c r="FX58" s="250">
        <f>$FR$58*$FS$58*$FT$58*$FU$58*$FV$58*$FW$58</f>
        <v>1</v>
      </c>
      <c r="FY58" s="251">
        <f t="shared" si="20"/>
        <v>1744948</v>
      </c>
      <c r="FZ58" s="252">
        <f t="shared" si="21"/>
        <v>0</v>
      </c>
      <c r="GB58" s="243" t="s">
        <v>258</v>
      </c>
      <c r="GC58" s="244" t="s">
        <v>259</v>
      </c>
      <c r="GD58" s="245" t="s">
        <v>171</v>
      </c>
      <c r="GE58" s="276">
        <v>68</v>
      </c>
      <c r="GF58" s="247">
        <v>22500</v>
      </c>
      <c r="GG58" s="248">
        <f>ROUND(GE58*GF58,0)</f>
        <v>1530000</v>
      </c>
      <c r="GH58" s="250">
        <f>IF(EXACT($A$58,$GB$58),1,0)</f>
        <v>1</v>
      </c>
      <c r="GI58" s="250">
        <f>IF(EXACT($B$58,$GC$58),1,0)</f>
        <v>1</v>
      </c>
      <c r="GJ58" s="250">
        <f>IF(EXACT($C$58,$GD$58),1,0)</f>
        <v>1</v>
      </c>
      <c r="GK58" s="250">
        <f>IF(EXACT($D$58,$GE$58),1,0)</f>
        <v>1</v>
      </c>
      <c r="GL58" s="250">
        <f>IF($GE$58=0,0,1)</f>
        <v>1</v>
      </c>
      <c r="GM58" s="250">
        <f>IF($GF$58=0,0,1)</f>
        <v>1</v>
      </c>
      <c r="GN58" s="250">
        <f>$GH$58*$GI$58*$GJ$58*$GK$58*$GL$58*$GM$58</f>
        <v>1</v>
      </c>
      <c r="GO58" s="251">
        <f t="shared" si="22"/>
        <v>1530000</v>
      </c>
      <c r="GP58" s="252">
        <f t="shared" si="23"/>
        <v>0</v>
      </c>
      <c r="GR58" s="243" t="s">
        <v>258</v>
      </c>
      <c r="GS58" s="244" t="s">
        <v>259</v>
      </c>
      <c r="GT58" s="245" t="s">
        <v>171</v>
      </c>
      <c r="GU58" s="276">
        <v>68</v>
      </c>
      <c r="GV58" s="247">
        <v>25900</v>
      </c>
      <c r="GW58" s="248">
        <f>ROUND(GU58*GV58,0)</f>
        <v>1761200</v>
      </c>
      <c r="GX58" s="250">
        <f>IF(EXACT($A$58,$GR$58),1,0)</f>
        <v>1</v>
      </c>
      <c r="GY58" s="250">
        <f>IF(EXACT($B$58,$GS$58),1,0)</f>
        <v>1</v>
      </c>
      <c r="GZ58" s="250">
        <f>IF(EXACT($C$58,$GT$58),1,0)</f>
        <v>1</v>
      </c>
      <c r="HA58" s="250">
        <f>IF(EXACT($D$58,$GU$58),1,0)</f>
        <v>1</v>
      </c>
      <c r="HB58" s="250">
        <f>IF($GU$58=0,0,1)</f>
        <v>1</v>
      </c>
      <c r="HC58" s="250">
        <f>IF($GV$58=0,0,1)</f>
        <v>1</v>
      </c>
      <c r="HD58" s="250">
        <f>$GX$58*$GY$58*$GZ$58*$HA$58*$HB$58*$HC$58</f>
        <v>1</v>
      </c>
      <c r="HE58" s="251">
        <f t="shared" si="24"/>
        <v>1761200</v>
      </c>
      <c r="HF58" s="252">
        <f t="shared" si="25"/>
        <v>0</v>
      </c>
      <c r="HH58" s="257" t="s">
        <v>258</v>
      </c>
      <c r="HI58" s="258" t="s">
        <v>259</v>
      </c>
      <c r="HJ58" s="245" t="s">
        <v>171</v>
      </c>
      <c r="HK58" s="246">
        <v>68</v>
      </c>
      <c r="HL58" s="259">
        <v>20000</v>
      </c>
      <c r="HM58" s="248">
        <f>ROUND(HK58*HL58,0)</f>
        <v>1360000</v>
      </c>
      <c r="HN58" s="250">
        <f>IF(EXACT($A$58,$HH$58),1,0)</f>
        <v>1</v>
      </c>
      <c r="HO58" s="250">
        <f>IF(EXACT($B$58,$HI$58),1,0)</f>
        <v>1</v>
      </c>
      <c r="HP58" s="250">
        <f>IF(EXACT($C$58,$HJ$58),1,0)</f>
        <v>1</v>
      </c>
      <c r="HQ58" s="250">
        <f>IF(EXACT($D$58,$HK$58),1,0)</f>
        <v>1</v>
      </c>
      <c r="HR58" s="250">
        <f>IF($HK$58=0,0,1)</f>
        <v>1</v>
      </c>
      <c r="HS58" s="250">
        <f>IF($HL$58=0,0,1)</f>
        <v>1</v>
      </c>
      <c r="HT58" s="250">
        <f>$HN$58*$HO$58*$HP$58*$HQ$58*$HR$58*$HS$58</f>
        <v>1</v>
      </c>
      <c r="HU58" s="251">
        <f t="shared" si="26"/>
        <v>1360000</v>
      </c>
      <c r="HV58" s="252">
        <f t="shared" si="27"/>
        <v>0</v>
      </c>
      <c r="HX58" s="243" t="s">
        <v>258</v>
      </c>
      <c r="HY58" s="244" t="s">
        <v>259</v>
      </c>
      <c r="HZ58" s="245" t="s">
        <v>171</v>
      </c>
      <c r="IA58" s="276">
        <v>68</v>
      </c>
      <c r="IB58" s="247">
        <v>28000</v>
      </c>
      <c r="IC58" s="248">
        <f>ROUND(IA58*IB58,0)</f>
        <v>1904000</v>
      </c>
      <c r="ID58" s="250">
        <f>IF(EXACT($A$58,$HX$58),1,0)</f>
        <v>1</v>
      </c>
      <c r="IE58" s="250">
        <f>IF(EXACT($B$58,$HY$58),1,0)</f>
        <v>1</v>
      </c>
      <c r="IF58" s="250">
        <f>IF(EXACT($C$58,$HZ$58),1,0)</f>
        <v>1</v>
      </c>
      <c r="IG58" s="250">
        <f>IF(EXACT($D$58,$IA$58),1,0)</f>
        <v>1</v>
      </c>
      <c r="IH58" s="250">
        <f>IF($IA$58=0,0,1)</f>
        <v>1</v>
      </c>
      <c r="II58" s="250">
        <f>IF($IB$58=0,0,1)</f>
        <v>1</v>
      </c>
      <c r="IJ58" s="250">
        <f>$ID$58*$IE$58*$IF$58*$IG$58*$IH$58*$II$58</f>
        <v>1</v>
      </c>
      <c r="IK58" s="251">
        <f t="shared" si="28"/>
        <v>1904000</v>
      </c>
      <c r="IL58" s="252">
        <f t="shared" si="29"/>
        <v>0</v>
      </c>
    </row>
    <row r="59" spans="1:246" s="238" customFormat="1" ht="60">
      <c r="A59" s="243" t="s">
        <v>260</v>
      </c>
      <c r="B59" s="244" t="s">
        <v>261</v>
      </c>
      <c r="C59" s="245" t="s">
        <v>171</v>
      </c>
      <c r="D59" s="276">
        <v>103</v>
      </c>
      <c r="E59" s="247">
        <v>0</v>
      </c>
      <c r="F59" s="248">
        <f>ROUND(D59*E59,0)</f>
        <v>0</v>
      </c>
      <c r="H59" s="243" t="s">
        <v>260</v>
      </c>
      <c r="I59" s="249" t="s">
        <v>261</v>
      </c>
      <c r="J59" s="245" t="s">
        <v>171</v>
      </c>
      <c r="K59" s="276">
        <v>103</v>
      </c>
      <c r="L59" s="247">
        <v>11500</v>
      </c>
      <c r="M59" s="248">
        <f>ROUND(K59*L59,0)</f>
        <v>1184500</v>
      </c>
      <c r="N59" s="250">
        <f>IF(EXACT($A$59,$H$59),1,0)</f>
        <v>1</v>
      </c>
      <c r="O59" s="250">
        <f>IF(EXACT($B$59,$I$59),1,0)</f>
        <v>1</v>
      </c>
      <c r="P59" s="250">
        <f>IF(EXACT($C$59,$J$59),1,0)</f>
        <v>1</v>
      </c>
      <c r="Q59" s="250">
        <f>IF(EXACT($D$59,$K$59),1,0)</f>
        <v>1</v>
      </c>
      <c r="R59" s="250">
        <f>IF($K$59=0,0,1)</f>
        <v>1</v>
      </c>
      <c r="S59" s="250">
        <f>IF($L$59=0,0,1)</f>
        <v>1</v>
      </c>
      <c r="T59" s="261">
        <f>$N$59*$O$59*$P$59*$Q$59*$R$59*$S$59</f>
        <v>1</v>
      </c>
      <c r="U59" s="251">
        <f t="shared" si="0"/>
        <v>1184500</v>
      </c>
      <c r="V59" s="252">
        <f t="shared" si="1"/>
        <v>0</v>
      </c>
      <c r="X59" s="243" t="s">
        <v>260</v>
      </c>
      <c r="Y59" s="244" t="s">
        <v>261</v>
      </c>
      <c r="Z59" s="245" t="s">
        <v>171</v>
      </c>
      <c r="AA59" s="276">
        <v>103</v>
      </c>
      <c r="AB59" s="247">
        <v>6307</v>
      </c>
      <c r="AC59" s="248">
        <f>ROUND(AA59*AB59,0)</f>
        <v>649621</v>
      </c>
      <c r="AD59" s="250">
        <f>IF(EXACT($A$59,$X$59),1,0)</f>
        <v>1</v>
      </c>
      <c r="AE59" s="250">
        <f>IF(EXACT($B$59,$Y$59),1,0)</f>
        <v>1</v>
      </c>
      <c r="AF59" s="250">
        <f>IF(EXACT($C$59,$Z$59),1,0)</f>
        <v>1</v>
      </c>
      <c r="AG59" s="250">
        <f>IF(EXACT($D$59,$AA$59),1,0)</f>
        <v>1</v>
      </c>
      <c r="AH59" s="250">
        <f>IF($AA$59=0,0,1)</f>
        <v>1</v>
      </c>
      <c r="AI59" s="250">
        <f>IF($AB$59=0,0,1)</f>
        <v>1</v>
      </c>
      <c r="AJ59" s="250">
        <f>$AD$59*$AE$59*$AF$59*$AG$59*$AH$59*$AI$59</f>
        <v>1</v>
      </c>
      <c r="AK59" s="251">
        <f t="shared" si="2"/>
        <v>649621</v>
      </c>
      <c r="AL59" s="252">
        <f t="shared" si="3"/>
        <v>0</v>
      </c>
      <c r="AN59" s="243" t="s">
        <v>260</v>
      </c>
      <c r="AO59" s="244" t="s">
        <v>261</v>
      </c>
      <c r="AP59" s="245" t="s">
        <v>171</v>
      </c>
      <c r="AQ59" s="276">
        <v>103</v>
      </c>
      <c r="AR59" s="247">
        <v>10000</v>
      </c>
      <c r="AS59" s="248">
        <f>ROUND(AQ59*AR59,0)</f>
        <v>1030000</v>
      </c>
      <c r="AT59" s="250">
        <f>IF(EXACT($A$59,$AN$59),1,0)</f>
        <v>1</v>
      </c>
      <c r="AU59" s="250">
        <f>IF(EXACT($B$59,$AO$59),1,0)</f>
        <v>1</v>
      </c>
      <c r="AV59" s="250">
        <f>IF(EXACT($C$59,$AP$59),1,0)</f>
        <v>1</v>
      </c>
      <c r="AW59" s="250">
        <f>IF(EXACT($D$59,$AQ$59),1,0)</f>
        <v>1</v>
      </c>
      <c r="AX59" s="250">
        <f>IF($AQ$59=0,0,1)</f>
        <v>1</v>
      </c>
      <c r="AY59" s="250">
        <f>IF($AR$59=0,0,1)</f>
        <v>1</v>
      </c>
      <c r="AZ59" s="250">
        <f>$AT$59*$AU$59*$AV$59*$AW$59*$AX$59*$AY$59</f>
        <v>1</v>
      </c>
      <c r="BA59" s="251">
        <f t="shared" si="4"/>
        <v>1030000</v>
      </c>
      <c r="BB59" s="252">
        <f t="shared" si="5"/>
        <v>0</v>
      </c>
      <c r="BD59" s="243" t="s">
        <v>260</v>
      </c>
      <c r="BE59" s="244" t="s">
        <v>261</v>
      </c>
      <c r="BF59" s="245" t="s">
        <v>171</v>
      </c>
      <c r="BG59" s="276">
        <v>103</v>
      </c>
      <c r="BH59" s="247">
        <v>18000</v>
      </c>
      <c r="BI59" s="248">
        <f>ROUND(BG59*BH59,0)</f>
        <v>1854000</v>
      </c>
      <c r="BJ59" s="250">
        <f>IF(EXACT($A$59,$BD$59),1,0)</f>
        <v>1</v>
      </c>
      <c r="BK59" s="250">
        <f>IF(EXACT($B$59,$BE$59),1,0)</f>
        <v>1</v>
      </c>
      <c r="BL59" s="250">
        <f>IF(EXACT($C$59,$BF$59),1,0)</f>
        <v>1</v>
      </c>
      <c r="BM59" s="250">
        <f>IF(EXACT($D$59,$BG$59),1,0)</f>
        <v>1</v>
      </c>
      <c r="BN59" s="250">
        <f>IF($BG$59=0,0,1)</f>
        <v>1</v>
      </c>
      <c r="BO59" s="250">
        <f>IF($BH$59=0,0,1)</f>
        <v>1</v>
      </c>
      <c r="BP59" s="250">
        <f>$BJ$59*$BK$59*$BL$59*$BM$59*$BN$59*$BO$59</f>
        <v>1</v>
      </c>
      <c r="BQ59" s="251">
        <f t="shared" si="6"/>
        <v>1854000</v>
      </c>
      <c r="BR59" s="252">
        <f t="shared" si="7"/>
        <v>0</v>
      </c>
      <c r="BT59" s="243" t="s">
        <v>260</v>
      </c>
      <c r="BU59" s="244" t="s">
        <v>261</v>
      </c>
      <c r="BV59" s="245" t="s">
        <v>171</v>
      </c>
      <c r="BW59" s="276">
        <v>103</v>
      </c>
      <c r="BX59" s="247">
        <v>10900</v>
      </c>
      <c r="BY59" s="248">
        <f>ROUND(BW59*BX59,0)</f>
        <v>1122700</v>
      </c>
      <c r="BZ59" s="250">
        <f>IF(EXACT($A$59,$BT$59),1,0)</f>
        <v>1</v>
      </c>
      <c r="CA59" s="250">
        <f>IF(EXACT($B$59,$BU$59),1,0)</f>
        <v>1</v>
      </c>
      <c r="CB59" s="250">
        <f>IF(EXACT($C$59,$BV$59),1,0)</f>
        <v>1</v>
      </c>
      <c r="CC59" s="250">
        <f>IF(EXACT($D$59,$BW$59),1,0)</f>
        <v>1</v>
      </c>
      <c r="CD59" s="250">
        <f>IF($BW$59=0,0,1)</f>
        <v>1</v>
      </c>
      <c r="CE59" s="250">
        <f>IF($BX$59=0,0,1)</f>
        <v>1</v>
      </c>
      <c r="CF59" s="250">
        <f>$BZ$59*$CA$59*$CB$59*$CC$59*$CD$59*$CE$59</f>
        <v>1</v>
      </c>
      <c r="CG59" s="251">
        <f t="shared" si="8"/>
        <v>1122700</v>
      </c>
      <c r="CH59" s="252">
        <f t="shared" si="9"/>
        <v>0</v>
      </c>
      <c r="CJ59" s="243" t="s">
        <v>260</v>
      </c>
      <c r="CK59" s="254" t="s">
        <v>261</v>
      </c>
      <c r="CL59" s="245" t="s">
        <v>171</v>
      </c>
      <c r="CM59" s="276">
        <v>103</v>
      </c>
      <c r="CN59" s="255">
        <v>10752</v>
      </c>
      <c r="CO59" s="256">
        <f>ROUND(CM59*CN59,0)</f>
        <v>1107456</v>
      </c>
      <c r="CP59" s="250">
        <f>IF(EXACT($A$59,$CJ$59),1,0)</f>
        <v>1</v>
      </c>
      <c r="CQ59" s="250">
        <f>IF(EXACT($B$59,$CK$59),1,0)</f>
        <v>1</v>
      </c>
      <c r="CR59" s="250">
        <f>IF(EXACT($C$59,$CL$59),1,0)</f>
        <v>1</v>
      </c>
      <c r="CS59" s="250">
        <f>IF(EXACT($D$59,$CM$59),1,0)</f>
        <v>1</v>
      </c>
      <c r="CT59" s="250">
        <f>IF($CM$59=0,0,1)</f>
        <v>1</v>
      </c>
      <c r="CU59" s="250">
        <f>IF($CN$59=0,0,1)</f>
        <v>1</v>
      </c>
      <c r="CV59" s="250">
        <f>$CP$59*$CQ$59*$CR$59*$CS$59*$CT$59*$CU$59</f>
        <v>1</v>
      </c>
      <c r="CW59" s="251">
        <f t="shared" si="10"/>
        <v>1107456</v>
      </c>
      <c r="CX59" s="252">
        <f t="shared" si="11"/>
        <v>0</v>
      </c>
      <c r="CZ59" s="243" t="s">
        <v>260</v>
      </c>
      <c r="DA59" s="244" t="s">
        <v>261</v>
      </c>
      <c r="DB59" s="245" t="s">
        <v>171</v>
      </c>
      <c r="DC59" s="276">
        <v>103</v>
      </c>
      <c r="DD59" s="247">
        <v>11200</v>
      </c>
      <c r="DE59" s="248">
        <f>ROUND(DC59*DD59,0)</f>
        <v>1153600</v>
      </c>
      <c r="DF59" s="250">
        <f>IF(EXACT($A$59,$CZ$59),1,0)</f>
        <v>1</v>
      </c>
      <c r="DG59" s="250">
        <f>IF(EXACT($B$59,$DA$59),1,0)</f>
        <v>1</v>
      </c>
      <c r="DH59" s="250">
        <f>IF(EXACT($C$59,$DB$59),1,0)</f>
        <v>1</v>
      </c>
      <c r="DI59" s="250">
        <f>IF(EXACT($D$59,$DC$59),1,0)</f>
        <v>1</v>
      </c>
      <c r="DJ59" s="250">
        <f>IF($DC$59=0,0,1)</f>
        <v>1</v>
      </c>
      <c r="DK59" s="250">
        <f>IF($DD$59=0,0,1)</f>
        <v>1</v>
      </c>
      <c r="DL59" s="250">
        <f>$DF$59*$DG$59*$DH$59*$DI$59*$DJ$59*$DK$59</f>
        <v>1</v>
      </c>
      <c r="DM59" s="251">
        <f t="shared" si="12"/>
        <v>1153600</v>
      </c>
      <c r="DN59" s="252">
        <f t="shared" si="13"/>
        <v>0</v>
      </c>
      <c r="DP59" s="243" t="s">
        <v>260</v>
      </c>
      <c r="DQ59" s="244" t="s">
        <v>261</v>
      </c>
      <c r="DR59" s="245" t="s">
        <v>171</v>
      </c>
      <c r="DS59" s="276">
        <v>103</v>
      </c>
      <c r="DT59" s="247">
        <v>11000</v>
      </c>
      <c r="DU59" s="248">
        <f>ROUND(DS59*DT59,0)</f>
        <v>1133000</v>
      </c>
      <c r="DV59" s="250">
        <f>IF(EXACT($A$59,$DP$59),1,0)</f>
        <v>1</v>
      </c>
      <c r="DW59" s="250">
        <f>IF(EXACT($B$59,$DQ$59),1,0)</f>
        <v>1</v>
      </c>
      <c r="DX59" s="250">
        <f>IF(EXACT($C$59,$DR$59),1,0)</f>
        <v>1</v>
      </c>
      <c r="DY59" s="250">
        <f>IF(EXACT($D$59,$DS$59),1,0)</f>
        <v>1</v>
      </c>
      <c r="DZ59" s="250">
        <f>IF($DS$59=0,0,1)</f>
        <v>1</v>
      </c>
      <c r="EA59" s="250">
        <f>IF($DT$59=0,0,1)</f>
        <v>1</v>
      </c>
      <c r="EB59" s="250">
        <f>$DV$59*$DW$59*$DX$59*$DY$59*$DZ$59*$EA$59</f>
        <v>1</v>
      </c>
      <c r="EC59" s="251">
        <f t="shared" si="14"/>
        <v>1133000</v>
      </c>
      <c r="ED59" s="252">
        <f t="shared" si="15"/>
        <v>0</v>
      </c>
      <c r="EF59" s="243" t="s">
        <v>260</v>
      </c>
      <c r="EG59" s="244" t="s">
        <v>261</v>
      </c>
      <c r="EH59" s="245" t="s">
        <v>171</v>
      </c>
      <c r="EI59" s="276">
        <v>103</v>
      </c>
      <c r="EJ59" s="247">
        <v>11600</v>
      </c>
      <c r="EK59" s="248">
        <f>ROUND(EI59*EJ59,0)</f>
        <v>1194800</v>
      </c>
      <c r="EL59" s="250">
        <f>IF(EXACT($A$59,$EF$59),1,0)</f>
        <v>1</v>
      </c>
      <c r="EM59" s="250">
        <f>IF(EXACT($B$59,$EG$59),1,0)</f>
        <v>1</v>
      </c>
      <c r="EN59" s="250">
        <f>IF(EXACT($C$59,$EH$59),1,0)</f>
        <v>1</v>
      </c>
      <c r="EO59" s="250">
        <f>IF(EXACT($D$59,$EI$59),1,0)</f>
        <v>1</v>
      </c>
      <c r="EP59" s="250">
        <f>IF($EI$59=0,0,1)</f>
        <v>1</v>
      </c>
      <c r="EQ59" s="250">
        <f>IF($EJ$59=0,0,1)</f>
        <v>1</v>
      </c>
      <c r="ER59" s="250">
        <f>$EL$59*$EM$59*$EN$59*$EO$59*$EP$59*$EQ$59</f>
        <v>1</v>
      </c>
      <c r="ES59" s="251">
        <f t="shared" si="16"/>
        <v>1194800</v>
      </c>
      <c r="ET59" s="252">
        <f t="shared" si="17"/>
        <v>0</v>
      </c>
      <c r="EV59" s="243" t="s">
        <v>260</v>
      </c>
      <c r="EW59" s="244" t="s">
        <v>261</v>
      </c>
      <c r="EX59" s="245" t="s">
        <v>171</v>
      </c>
      <c r="EY59" s="276">
        <v>103</v>
      </c>
      <c r="EZ59" s="247">
        <v>15000</v>
      </c>
      <c r="FA59" s="248">
        <f>ROUND(EY59*EZ59,0)</f>
        <v>1545000</v>
      </c>
      <c r="FB59" s="250">
        <f>IF(EXACT($A$59,$EV$59),1,0)</f>
        <v>1</v>
      </c>
      <c r="FC59" s="250">
        <f>IF(EXACT($B$59,$EW$59),1,0)</f>
        <v>1</v>
      </c>
      <c r="FD59" s="250">
        <f>IF(EXACT($C$59,$EX$59),1,0)</f>
        <v>1</v>
      </c>
      <c r="FE59" s="250">
        <f>IF(EXACT($D$59,$EY$59),1,0)</f>
        <v>1</v>
      </c>
      <c r="FF59" s="250">
        <f>IF($EY$59=0,0,1)</f>
        <v>1</v>
      </c>
      <c r="FG59" s="250">
        <f>IF($EZ$59=0,0,1)</f>
        <v>1</v>
      </c>
      <c r="FH59" s="250">
        <f>$FB$59*$FC$59*$FD$59*$FE$59*$FF$59*$FG$59</f>
        <v>1</v>
      </c>
      <c r="FI59" s="251">
        <f t="shared" si="18"/>
        <v>1545000</v>
      </c>
      <c r="FJ59" s="252">
        <f t="shared" si="19"/>
        <v>0</v>
      </c>
      <c r="FL59" s="243" t="s">
        <v>260</v>
      </c>
      <c r="FM59" s="244" t="s">
        <v>261</v>
      </c>
      <c r="FN59" s="245" t="s">
        <v>171</v>
      </c>
      <c r="FO59" s="276">
        <v>103</v>
      </c>
      <c r="FP59" s="247">
        <v>10946</v>
      </c>
      <c r="FQ59" s="248">
        <f>ROUND(FO59*FP59,0)</f>
        <v>1127438</v>
      </c>
      <c r="FR59" s="250">
        <f>IF(EXACT($A$59,$FL$59),1,0)</f>
        <v>1</v>
      </c>
      <c r="FS59" s="250">
        <f>IF(EXACT($B$59,$FM$59),1,0)</f>
        <v>1</v>
      </c>
      <c r="FT59" s="250">
        <f>IF(EXACT($C$59,$FN$59),1,0)</f>
        <v>1</v>
      </c>
      <c r="FU59" s="250">
        <f>IF(EXACT($D$59,$FO$59),1,0)</f>
        <v>1</v>
      </c>
      <c r="FV59" s="250">
        <f>IF($FO$59=0,0,1)</f>
        <v>1</v>
      </c>
      <c r="FW59" s="250">
        <f>IF($FP$59=0,0,1)</f>
        <v>1</v>
      </c>
      <c r="FX59" s="250">
        <f>$FR$59*$FS$59*$FT$59*$FU$59*$FV$59*$FW$59</f>
        <v>1</v>
      </c>
      <c r="FY59" s="251">
        <f t="shared" si="20"/>
        <v>1127438</v>
      </c>
      <c r="FZ59" s="252">
        <f t="shared" si="21"/>
        <v>0</v>
      </c>
      <c r="GB59" s="243" t="s">
        <v>260</v>
      </c>
      <c r="GC59" s="244" t="s">
        <v>261</v>
      </c>
      <c r="GD59" s="245" t="s">
        <v>171</v>
      </c>
      <c r="GE59" s="276">
        <v>103</v>
      </c>
      <c r="GF59" s="247">
        <v>11000</v>
      </c>
      <c r="GG59" s="248">
        <f>ROUND(GE59*GF59,0)</f>
        <v>1133000</v>
      </c>
      <c r="GH59" s="250">
        <f>IF(EXACT($A$59,$GB$59),1,0)</f>
        <v>1</v>
      </c>
      <c r="GI59" s="250">
        <f>IF(EXACT($B$59,$GC$59),1,0)</f>
        <v>1</v>
      </c>
      <c r="GJ59" s="250">
        <f>IF(EXACT($C$59,$GD$59),1,0)</f>
        <v>1</v>
      </c>
      <c r="GK59" s="250">
        <f>IF(EXACT($D$59,$GE$59),1,0)</f>
        <v>1</v>
      </c>
      <c r="GL59" s="250">
        <f>IF($GE$59=0,0,1)</f>
        <v>1</v>
      </c>
      <c r="GM59" s="250">
        <f>IF($GF$59=0,0,1)</f>
        <v>1</v>
      </c>
      <c r="GN59" s="250">
        <f>$GH$59*$GI$59*$GJ$59*$GK$59*$GL$59*$GM$59</f>
        <v>1</v>
      </c>
      <c r="GO59" s="251">
        <f t="shared" si="22"/>
        <v>1133000</v>
      </c>
      <c r="GP59" s="252">
        <f t="shared" si="23"/>
        <v>0</v>
      </c>
      <c r="GR59" s="243" t="s">
        <v>260</v>
      </c>
      <c r="GS59" s="244" t="s">
        <v>261</v>
      </c>
      <c r="GT59" s="245" t="s">
        <v>171</v>
      </c>
      <c r="GU59" s="276">
        <v>103</v>
      </c>
      <c r="GV59" s="247">
        <v>11300</v>
      </c>
      <c r="GW59" s="248">
        <f>ROUND(GU59*GV59,0)</f>
        <v>1163900</v>
      </c>
      <c r="GX59" s="250">
        <f>IF(EXACT($A$59,$GR$59),1,0)</f>
        <v>1</v>
      </c>
      <c r="GY59" s="250">
        <f>IF(EXACT($B$59,$GS$59),1,0)</f>
        <v>1</v>
      </c>
      <c r="GZ59" s="250">
        <f>IF(EXACT($C$59,$GT$59),1,0)</f>
        <v>1</v>
      </c>
      <c r="HA59" s="250">
        <f>IF(EXACT($D$59,$GU$59),1,0)</f>
        <v>1</v>
      </c>
      <c r="HB59" s="250">
        <f>IF($GU$59=0,0,1)</f>
        <v>1</v>
      </c>
      <c r="HC59" s="250">
        <f>IF($GV$59=0,0,1)</f>
        <v>1</v>
      </c>
      <c r="HD59" s="250">
        <f>$GX$59*$GY$59*$GZ$59*$HA$59*$HB$59*$HC$59</f>
        <v>1</v>
      </c>
      <c r="HE59" s="251">
        <f t="shared" si="24"/>
        <v>1163900</v>
      </c>
      <c r="HF59" s="252">
        <f t="shared" si="25"/>
        <v>0</v>
      </c>
      <c r="HH59" s="257" t="s">
        <v>260</v>
      </c>
      <c r="HI59" s="258" t="s">
        <v>261</v>
      </c>
      <c r="HJ59" s="245" t="s">
        <v>171</v>
      </c>
      <c r="HK59" s="246">
        <v>103</v>
      </c>
      <c r="HL59" s="259">
        <v>8500</v>
      </c>
      <c r="HM59" s="248">
        <f>ROUND(HK59*HL59,0)</f>
        <v>875500</v>
      </c>
      <c r="HN59" s="250">
        <f>IF(EXACT($A$59,$HH$59),1,0)</f>
        <v>1</v>
      </c>
      <c r="HO59" s="250">
        <f>IF(EXACT($B$59,$HI$59),1,0)</f>
        <v>1</v>
      </c>
      <c r="HP59" s="250">
        <f>IF(EXACT($C$59,$HJ$59),1,0)</f>
        <v>1</v>
      </c>
      <c r="HQ59" s="250">
        <f>IF(EXACT($D$59,$HK$59),1,0)</f>
        <v>1</v>
      </c>
      <c r="HR59" s="250">
        <f>IF($HK$59=0,0,1)</f>
        <v>1</v>
      </c>
      <c r="HS59" s="250">
        <f>IF($HL$59=0,0,1)</f>
        <v>1</v>
      </c>
      <c r="HT59" s="250">
        <f>$HN$59*$HO$59*$HP$59*$HQ$59*$HR$59*$HS$59</f>
        <v>1</v>
      </c>
      <c r="HU59" s="251">
        <f t="shared" si="26"/>
        <v>875500</v>
      </c>
      <c r="HV59" s="252">
        <f t="shared" si="27"/>
        <v>0</v>
      </c>
      <c r="HX59" s="243" t="s">
        <v>260</v>
      </c>
      <c r="HY59" s="244" t="s">
        <v>261</v>
      </c>
      <c r="HZ59" s="245" t="s">
        <v>171</v>
      </c>
      <c r="IA59" s="276">
        <v>103</v>
      </c>
      <c r="IB59" s="247">
        <v>18000</v>
      </c>
      <c r="IC59" s="248">
        <f>ROUND(IA59*IB59,0)</f>
        <v>1854000</v>
      </c>
      <c r="ID59" s="250">
        <f>IF(EXACT($A$59,$HX$59),1,0)</f>
        <v>1</v>
      </c>
      <c r="IE59" s="250">
        <f>IF(EXACT($B$59,$HY$59),1,0)</f>
        <v>1</v>
      </c>
      <c r="IF59" s="250">
        <f>IF(EXACT($C$59,$HZ$59),1,0)</f>
        <v>1</v>
      </c>
      <c r="IG59" s="250">
        <f>IF(EXACT($D$59,$IA$59),1,0)</f>
        <v>1</v>
      </c>
      <c r="IH59" s="250">
        <f>IF($IA$59=0,0,1)</f>
        <v>1</v>
      </c>
      <c r="II59" s="250">
        <f>IF($IB$59=0,0,1)</f>
        <v>1</v>
      </c>
      <c r="IJ59" s="250">
        <f>$ID$59*$IE$59*$IF$59*$IG$59*$IH$59*$II$59</f>
        <v>1</v>
      </c>
      <c r="IK59" s="251">
        <f t="shared" si="28"/>
        <v>1854000</v>
      </c>
      <c r="IL59" s="252">
        <f t="shared" si="29"/>
        <v>0</v>
      </c>
    </row>
    <row r="60" spans="1:246" s="238" customFormat="1" ht="60">
      <c r="A60" s="243" t="s">
        <v>262</v>
      </c>
      <c r="B60" s="244" t="s">
        <v>263</v>
      </c>
      <c r="C60" s="245" t="s">
        <v>171</v>
      </c>
      <c r="D60" s="276">
        <v>68</v>
      </c>
      <c r="E60" s="247">
        <v>0</v>
      </c>
      <c r="F60" s="248">
        <f>ROUND(D60*E60,0)</f>
        <v>0</v>
      </c>
      <c r="H60" s="243" t="s">
        <v>262</v>
      </c>
      <c r="I60" s="249" t="s">
        <v>263</v>
      </c>
      <c r="J60" s="245" t="s">
        <v>171</v>
      </c>
      <c r="K60" s="276">
        <v>68</v>
      </c>
      <c r="L60" s="247">
        <v>11500</v>
      </c>
      <c r="M60" s="248">
        <f>ROUND(K60*L60,0)</f>
        <v>782000</v>
      </c>
      <c r="N60" s="250">
        <f>IF(EXACT($A$60,$H$60),1,0)</f>
        <v>1</v>
      </c>
      <c r="O60" s="250">
        <f>IF(EXACT($B$60,$I$60),1,0)</f>
        <v>1</v>
      </c>
      <c r="P60" s="250">
        <f>IF(EXACT($C$60,$J$60),1,0)</f>
        <v>1</v>
      </c>
      <c r="Q60" s="250">
        <f>IF(EXACT($D$60,$K$60),1,0)</f>
        <v>1</v>
      </c>
      <c r="R60" s="250">
        <f>IF($K$60=0,0,1)</f>
        <v>1</v>
      </c>
      <c r="S60" s="250">
        <f>IF($L$60=0,0,1)</f>
        <v>1</v>
      </c>
      <c r="T60" s="261">
        <f>$N$60*$O$60*$P$60*$Q$60*$R$60*$S$60</f>
        <v>1</v>
      </c>
      <c r="U60" s="251">
        <f t="shared" si="0"/>
        <v>782000</v>
      </c>
      <c r="V60" s="252">
        <f t="shared" si="1"/>
        <v>0</v>
      </c>
      <c r="X60" s="243" t="s">
        <v>262</v>
      </c>
      <c r="Y60" s="244" t="s">
        <v>263</v>
      </c>
      <c r="Z60" s="245" t="s">
        <v>171</v>
      </c>
      <c r="AA60" s="276">
        <v>68</v>
      </c>
      <c r="AB60" s="247">
        <v>7278</v>
      </c>
      <c r="AC60" s="248">
        <f>ROUND(AA60*AB60,0)</f>
        <v>494904</v>
      </c>
      <c r="AD60" s="250">
        <f>IF(EXACT($A$60,$X$60),1,0)</f>
        <v>1</v>
      </c>
      <c r="AE60" s="250">
        <f>IF(EXACT($B$60,$Y$60),1,0)</f>
        <v>1</v>
      </c>
      <c r="AF60" s="250">
        <f>IF(EXACT($C$60,$Z$60),1,0)</f>
        <v>1</v>
      </c>
      <c r="AG60" s="250">
        <f>IF(EXACT($D$60,$AA$60),1,0)</f>
        <v>1</v>
      </c>
      <c r="AH60" s="250">
        <f>IF($AA$60=0,0,1)</f>
        <v>1</v>
      </c>
      <c r="AI60" s="250">
        <f>IF($AB$60=0,0,1)</f>
        <v>1</v>
      </c>
      <c r="AJ60" s="250">
        <f>$AD$60*$AE$60*$AF$60*$AG$60*$AH$60*$AI$60</f>
        <v>1</v>
      </c>
      <c r="AK60" s="251">
        <f t="shared" si="2"/>
        <v>494904</v>
      </c>
      <c r="AL60" s="252">
        <f t="shared" si="3"/>
        <v>0</v>
      </c>
      <c r="AN60" s="243" t="s">
        <v>262</v>
      </c>
      <c r="AO60" s="244" t="s">
        <v>263</v>
      </c>
      <c r="AP60" s="245" t="s">
        <v>171</v>
      </c>
      <c r="AQ60" s="276">
        <v>68</v>
      </c>
      <c r="AR60" s="247">
        <v>10000</v>
      </c>
      <c r="AS60" s="248">
        <f>ROUND(AQ60*AR60,0)</f>
        <v>680000</v>
      </c>
      <c r="AT60" s="250">
        <f>IF(EXACT($A$60,$AN$60),1,0)</f>
        <v>1</v>
      </c>
      <c r="AU60" s="250">
        <f>IF(EXACT($B$60,$AO$60),1,0)</f>
        <v>1</v>
      </c>
      <c r="AV60" s="250">
        <f>IF(EXACT($C$60,$AP$60),1,0)</f>
        <v>1</v>
      </c>
      <c r="AW60" s="250">
        <f>IF(EXACT($D$60,$AQ$60),1,0)</f>
        <v>1</v>
      </c>
      <c r="AX60" s="250">
        <f>IF($AQ$60=0,0,1)</f>
        <v>1</v>
      </c>
      <c r="AY60" s="250">
        <f>IF($AR$60=0,0,1)</f>
        <v>1</v>
      </c>
      <c r="AZ60" s="250">
        <f>$AT$60*$AU$60*$AV$60*$AW$60*$AX$60*$AY$60</f>
        <v>1</v>
      </c>
      <c r="BA60" s="251">
        <f t="shared" si="4"/>
        <v>680000</v>
      </c>
      <c r="BB60" s="252">
        <f t="shared" si="5"/>
        <v>0</v>
      </c>
      <c r="BD60" s="243" t="s">
        <v>262</v>
      </c>
      <c r="BE60" s="244" t="s">
        <v>263</v>
      </c>
      <c r="BF60" s="245" t="s">
        <v>171</v>
      </c>
      <c r="BG60" s="276">
        <v>68</v>
      </c>
      <c r="BH60" s="247">
        <v>20000</v>
      </c>
      <c r="BI60" s="248">
        <f>ROUND(BG60*BH60,0)</f>
        <v>1360000</v>
      </c>
      <c r="BJ60" s="250">
        <f>IF(EXACT($A$60,$BD$60),1,0)</f>
        <v>1</v>
      </c>
      <c r="BK60" s="250">
        <f>IF(EXACT($B$60,$BE$60),1,0)</f>
        <v>1</v>
      </c>
      <c r="BL60" s="250">
        <f>IF(EXACT($C$60,$BF$60),1,0)</f>
        <v>1</v>
      </c>
      <c r="BM60" s="250">
        <f>IF(EXACT($D$60,$BG$60),1,0)</f>
        <v>1</v>
      </c>
      <c r="BN60" s="250">
        <f>IF($BG$60=0,0,1)</f>
        <v>1</v>
      </c>
      <c r="BO60" s="250">
        <f>IF($BH$60=0,0,1)</f>
        <v>1</v>
      </c>
      <c r="BP60" s="250">
        <f>$BJ$60*$BK$60*$BL$60*$BM$60*$BN$60*$BO$60</f>
        <v>1</v>
      </c>
      <c r="BQ60" s="251">
        <f t="shared" si="6"/>
        <v>1360000</v>
      </c>
      <c r="BR60" s="252">
        <f t="shared" si="7"/>
        <v>0</v>
      </c>
      <c r="BT60" s="243" t="s">
        <v>262</v>
      </c>
      <c r="BU60" s="244" t="s">
        <v>263</v>
      </c>
      <c r="BV60" s="245" t="s">
        <v>171</v>
      </c>
      <c r="BW60" s="276">
        <v>68</v>
      </c>
      <c r="BX60" s="247">
        <v>11900</v>
      </c>
      <c r="BY60" s="248">
        <f>ROUND(BW60*BX60,0)</f>
        <v>809200</v>
      </c>
      <c r="BZ60" s="250">
        <f>IF(EXACT($A$60,$BT$60),1,0)</f>
        <v>1</v>
      </c>
      <c r="CA60" s="250">
        <f>IF(EXACT($B$60,$BU$60),1,0)</f>
        <v>1</v>
      </c>
      <c r="CB60" s="250">
        <f>IF(EXACT($C$60,$BV$60),1,0)</f>
        <v>1</v>
      </c>
      <c r="CC60" s="250">
        <f>IF(EXACT($D$60,$BW$60),1,0)</f>
        <v>1</v>
      </c>
      <c r="CD60" s="250">
        <f>IF($BW$60=0,0,1)</f>
        <v>1</v>
      </c>
      <c r="CE60" s="250">
        <f>IF($BX$60=0,0,1)</f>
        <v>1</v>
      </c>
      <c r="CF60" s="250">
        <f>$BZ$60*$CA$60*$CB$60*$CC$60*$CD$60*$CE$60</f>
        <v>1</v>
      </c>
      <c r="CG60" s="251">
        <f t="shared" si="8"/>
        <v>809200</v>
      </c>
      <c r="CH60" s="252">
        <f t="shared" si="9"/>
        <v>0</v>
      </c>
      <c r="CJ60" s="243" t="s">
        <v>262</v>
      </c>
      <c r="CK60" s="254" t="s">
        <v>263</v>
      </c>
      <c r="CL60" s="245" t="s">
        <v>171</v>
      </c>
      <c r="CM60" s="276">
        <v>68</v>
      </c>
      <c r="CN60" s="255">
        <v>12600</v>
      </c>
      <c r="CO60" s="256">
        <f>ROUND(CM60*CN60,0)</f>
        <v>856800</v>
      </c>
      <c r="CP60" s="250">
        <f>IF(EXACT($A$60,$CJ$60),1,0)</f>
        <v>1</v>
      </c>
      <c r="CQ60" s="250">
        <f>IF(EXACT($B$60,$CK$60),1,0)</f>
        <v>1</v>
      </c>
      <c r="CR60" s="250">
        <f>IF(EXACT($C$60,$CL$60),1,0)</f>
        <v>1</v>
      </c>
      <c r="CS60" s="250">
        <f>IF(EXACT($D$60,$CM$60),1,0)</f>
        <v>1</v>
      </c>
      <c r="CT60" s="250">
        <f>IF($CM$60=0,0,1)</f>
        <v>1</v>
      </c>
      <c r="CU60" s="250">
        <f>IF($CN$60=0,0,1)</f>
        <v>1</v>
      </c>
      <c r="CV60" s="250">
        <f>$CP$60*$CQ$60*$CR$60*$CS$60*$CT$60*$CU$60</f>
        <v>1</v>
      </c>
      <c r="CW60" s="251">
        <f t="shared" si="10"/>
        <v>856800</v>
      </c>
      <c r="CX60" s="252">
        <f t="shared" si="11"/>
        <v>0</v>
      </c>
      <c r="CZ60" s="243" t="s">
        <v>262</v>
      </c>
      <c r="DA60" s="244" t="s">
        <v>263</v>
      </c>
      <c r="DB60" s="245" t="s">
        <v>171</v>
      </c>
      <c r="DC60" s="276">
        <v>68</v>
      </c>
      <c r="DD60" s="247">
        <v>12400</v>
      </c>
      <c r="DE60" s="248">
        <f>ROUND(DC60*DD60,0)</f>
        <v>843200</v>
      </c>
      <c r="DF60" s="250">
        <f>IF(EXACT($A$60,$CZ$60),1,0)</f>
        <v>1</v>
      </c>
      <c r="DG60" s="250">
        <f>IF(EXACT($B$60,$DA$60),1,0)</f>
        <v>1</v>
      </c>
      <c r="DH60" s="250">
        <f>IF(EXACT($C$60,$DB$60),1,0)</f>
        <v>1</v>
      </c>
      <c r="DI60" s="250">
        <f>IF(EXACT($D$60,$DC$60),1,0)</f>
        <v>1</v>
      </c>
      <c r="DJ60" s="250">
        <f>IF($DC$60=0,0,1)</f>
        <v>1</v>
      </c>
      <c r="DK60" s="250">
        <f>IF($DD$60=0,0,1)</f>
        <v>1</v>
      </c>
      <c r="DL60" s="250">
        <f>$DF$60*$DG$60*$DH$60*$DI$60*$DJ$60*$DK$60</f>
        <v>1</v>
      </c>
      <c r="DM60" s="251">
        <f t="shared" si="12"/>
        <v>843200</v>
      </c>
      <c r="DN60" s="252">
        <f t="shared" si="13"/>
        <v>0</v>
      </c>
      <c r="DP60" s="243" t="s">
        <v>262</v>
      </c>
      <c r="DQ60" s="244" t="s">
        <v>263</v>
      </c>
      <c r="DR60" s="245" t="s">
        <v>171</v>
      </c>
      <c r="DS60" s="276">
        <v>68</v>
      </c>
      <c r="DT60" s="247">
        <v>12000</v>
      </c>
      <c r="DU60" s="248">
        <f>ROUND(DS60*DT60,0)</f>
        <v>816000</v>
      </c>
      <c r="DV60" s="250">
        <f>IF(EXACT($A$60,$DP$60),1,0)</f>
        <v>1</v>
      </c>
      <c r="DW60" s="250">
        <f>IF(EXACT($B$60,$DQ$60),1,0)</f>
        <v>1</v>
      </c>
      <c r="DX60" s="250">
        <f>IF(EXACT($C$60,$DR$60),1,0)</f>
        <v>1</v>
      </c>
      <c r="DY60" s="250">
        <f>IF(EXACT($D$60,$DS$60),1,0)</f>
        <v>1</v>
      </c>
      <c r="DZ60" s="250">
        <f>IF($DS$60=0,0,1)</f>
        <v>1</v>
      </c>
      <c r="EA60" s="250">
        <f>IF($DT$60=0,0,1)</f>
        <v>1</v>
      </c>
      <c r="EB60" s="250">
        <f>$DV$60*$DW$60*$DX$60*$DY$60*$DZ$60*$EA$60</f>
        <v>1</v>
      </c>
      <c r="EC60" s="251">
        <f t="shared" si="14"/>
        <v>816000</v>
      </c>
      <c r="ED60" s="252">
        <f t="shared" si="15"/>
        <v>0</v>
      </c>
      <c r="EF60" s="243" t="s">
        <v>262</v>
      </c>
      <c r="EG60" s="244" t="s">
        <v>263</v>
      </c>
      <c r="EH60" s="245" t="s">
        <v>171</v>
      </c>
      <c r="EI60" s="276">
        <v>68</v>
      </c>
      <c r="EJ60" s="247">
        <v>12600</v>
      </c>
      <c r="EK60" s="248">
        <f>ROUND(EI60*EJ60,0)</f>
        <v>856800</v>
      </c>
      <c r="EL60" s="250">
        <f>IF(EXACT($A$60,$EF$60),1,0)</f>
        <v>1</v>
      </c>
      <c r="EM60" s="250">
        <f>IF(EXACT($B$60,$EG$60),1,0)</f>
        <v>1</v>
      </c>
      <c r="EN60" s="250">
        <f>IF(EXACT($C$60,$EH$60),1,0)</f>
        <v>1</v>
      </c>
      <c r="EO60" s="250">
        <f>IF(EXACT($D$60,$EI$60),1,0)</f>
        <v>1</v>
      </c>
      <c r="EP60" s="250">
        <f>IF($EI$60=0,0,1)</f>
        <v>1</v>
      </c>
      <c r="EQ60" s="250">
        <f>IF($EJ$60=0,0,1)</f>
        <v>1</v>
      </c>
      <c r="ER60" s="250">
        <f>$EL$60*$EM$60*$EN$60*$EO$60*$EP$60*$EQ$60</f>
        <v>1</v>
      </c>
      <c r="ES60" s="251">
        <f t="shared" si="16"/>
        <v>856800</v>
      </c>
      <c r="ET60" s="252">
        <f t="shared" si="17"/>
        <v>0</v>
      </c>
      <c r="EV60" s="243" t="s">
        <v>262</v>
      </c>
      <c r="EW60" s="244" t="s">
        <v>263</v>
      </c>
      <c r="EX60" s="245" t="s">
        <v>171</v>
      </c>
      <c r="EY60" s="276">
        <v>68</v>
      </c>
      <c r="EZ60" s="247">
        <v>18000</v>
      </c>
      <c r="FA60" s="248">
        <f>ROUND(EY60*EZ60,0)</f>
        <v>1224000</v>
      </c>
      <c r="FB60" s="250">
        <f>IF(EXACT($A$60,$EV$60),1,0)</f>
        <v>1</v>
      </c>
      <c r="FC60" s="250">
        <f>IF(EXACT($B$60,$EW$60),1,0)</f>
        <v>1</v>
      </c>
      <c r="FD60" s="250">
        <f>IF(EXACT($C$60,$EX$60),1,0)</f>
        <v>1</v>
      </c>
      <c r="FE60" s="250">
        <f>IF(EXACT($D$60,$EY$60),1,0)</f>
        <v>1</v>
      </c>
      <c r="FF60" s="250">
        <f>IF($EY$60=0,0,1)</f>
        <v>1</v>
      </c>
      <c r="FG60" s="250">
        <f>IF($EZ$60=0,0,1)</f>
        <v>1</v>
      </c>
      <c r="FH60" s="250">
        <f>$FB$60*$FC$60*$FD$60*$FE$60*$FF$60*$FG$60</f>
        <v>1</v>
      </c>
      <c r="FI60" s="251">
        <f t="shared" si="18"/>
        <v>1224000</v>
      </c>
      <c r="FJ60" s="252">
        <f t="shared" si="19"/>
        <v>0</v>
      </c>
      <c r="FL60" s="243" t="s">
        <v>262</v>
      </c>
      <c r="FM60" s="244" t="s">
        <v>263</v>
      </c>
      <c r="FN60" s="245" t="s">
        <v>171</v>
      </c>
      <c r="FO60" s="276">
        <v>68</v>
      </c>
      <c r="FP60" s="247">
        <v>11814</v>
      </c>
      <c r="FQ60" s="248">
        <f>ROUND(FO60*FP60,0)</f>
        <v>803352</v>
      </c>
      <c r="FR60" s="250">
        <f>IF(EXACT($A$60,$FL$60),1,0)</f>
        <v>1</v>
      </c>
      <c r="FS60" s="250">
        <f>IF(EXACT($B$60,$FM$60),1,0)</f>
        <v>1</v>
      </c>
      <c r="FT60" s="250">
        <f>IF(EXACT($C$60,$FN$60),1,0)</f>
        <v>1</v>
      </c>
      <c r="FU60" s="250">
        <f>IF(EXACT($D$60,$FO$60),1,0)</f>
        <v>1</v>
      </c>
      <c r="FV60" s="250">
        <f>IF($FO$60=0,0,1)</f>
        <v>1</v>
      </c>
      <c r="FW60" s="250">
        <f>IF($FP$60=0,0,1)</f>
        <v>1</v>
      </c>
      <c r="FX60" s="250">
        <f>$FR$60*$FS$60*$FT$60*$FU$60*$FV$60*$FW$60</f>
        <v>1</v>
      </c>
      <c r="FY60" s="251">
        <f t="shared" si="20"/>
        <v>803352</v>
      </c>
      <c r="FZ60" s="252">
        <f t="shared" si="21"/>
        <v>0</v>
      </c>
      <c r="GB60" s="243" t="s">
        <v>262</v>
      </c>
      <c r="GC60" s="244" t="s">
        <v>263</v>
      </c>
      <c r="GD60" s="245" t="s">
        <v>171</v>
      </c>
      <c r="GE60" s="276">
        <v>68</v>
      </c>
      <c r="GF60" s="247">
        <v>13000</v>
      </c>
      <c r="GG60" s="248">
        <f>ROUND(GE60*GF60,0)</f>
        <v>884000</v>
      </c>
      <c r="GH60" s="250">
        <f>IF(EXACT($A$60,$GB$60),1,0)</f>
        <v>1</v>
      </c>
      <c r="GI60" s="250">
        <f>IF(EXACT($B$60,$GC$60),1,0)</f>
        <v>1</v>
      </c>
      <c r="GJ60" s="250">
        <f>IF(EXACT($C$60,$GD$60),1,0)</f>
        <v>1</v>
      </c>
      <c r="GK60" s="250">
        <f>IF(EXACT($D$60,$GE$60),1,0)</f>
        <v>1</v>
      </c>
      <c r="GL60" s="250">
        <f>IF($GE$60=0,0,1)</f>
        <v>1</v>
      </c>
      <c r="GM60" s="250">
        <f>IF($GF$60=0,0,1)</f>
        <v>1</v>
      </c>
      <c r="GN60" s="250">
        <f>$GH$60*$GI$60*$GJ$60*$GK$60*$GL$60*$GM$60</f>
        <v>1</v>
      </c>
      <c r="GO60" s="251">
        <f t="shared" si="22"/>
        <v>884000</v>
      </c>
      <c r="GP60" s="252">
        <f t="shared" si="23"/>
        <v>0</v>
      </c>
      <c r="GR60" s="243" t="s">
        <v>262</v>
      </c>
      <c r="GS60" s="244" t="s">
        <v>263</v>
      </c>
      <c r="GT60" s="245" t="s">
        <v>171</v>
      </c>
      <c r="GU60" s="276">
        <v>68</v>
      </c>
      <c r="GV60" s="247">
        <v>12300</v>
      </c>
      <c r="GW60" s="248">
        <f>ROUND(GU60*GV60,0)</f>
        <v>836400</v>
      </c>
      <c r="GX60" s="250">
        <f>IF(EXACT($A$60,$GR$60),1,0)</f>
        <v>1</v>
      </c>
      <c r="GY60" s="250">
        <f>IF(EXACT($B$60,$GS$60),1,0)</f>
        <v>1</v>
      </c>
      <c r="GZ60" s="250">
        <f>IF(EXACT($C$60,$GT$60),1,0)</f>
        <v>1</v>
      </c>
      <c r="HA60" s="250">
        <f>IF(EXACT($D$60,$GU$60),1,0)</f>
        <v>1</v>
      </c>
      <c r="HB60" s="250">
        <f>IF($GU$60=0,0,1)</f>
        <v>1</v>
      </c>
      <c r="HC60" s="250">
        <f>IF($GV$60=0,0,1)</f>
        <v>1</v>
      </c>
      <c r="HD60" s="250">
        <f>$GX$60*$GY$60*$GZ$60*$HA$60*$HB$60*$HC$60</f>
        <v>1</v>
      </c>
      <c r="HE60" s="251">
        <f t="shared" si="24"/>
        <v>836400</v>
      </c>
      <c r="HF60" s="252">
        <f t="shared" si="25"/>
        <v>0</v>
      </c>
      <c r="HH60" s="257" t="s">
        <v>262</v>
      </c>
      <c r="HI60" s="258" t="s">
        <v>263</v>
      </c>
      <c r="HJ60" s="245" t="s">
        <v>171</v>
      </c>
      <c r="HK60" s="246">
        <v>68</v>
      </c>
      <c r="HL60" s="259">
        <v>9000</v>
      </c>
      <c r="HM60" s="248">
        <f>ROUND(HK60*HL60,0)</f>
        <v>612000</v>
      </c>
      <c r="HN60" s="250">
        <f>IF(EXACT($A$60,$HH$60),1,0)</f>
        <v>1</v>
      </c>
      <c r="HO60" s="250">
        <f>IF(EXACT($B$60,$HI$60),1,0)</f>
        <v>1</v>
      </c>
      <c r="HP60" s="250">
        <f>IF(EXACT($C$60,$HJ$60),1,0)</f>
        <v>1</v>
      </c>
      <c r="HQ60" s="250">
        <f>IF(EXACT($D$60,$HK$60),1,0)</f>
        <v>1</v>
      </c>
      <c r="HR60" s="250">
        <f>IF($HK$60=0,0,1)</f>
        <v>1</v>
      </c>
      <c r="HS60" s="250">
        <f>IF($HL$60=0,0,1)</f>
        <v>1</v>
      </c>
      <c r="HT60" s="250">
        <f>$HN$60*$HO$60*$HP$60*$HQ$60*$HR$60*$HS$60</f>
        <v>1</v>
      </c>
      <c r="HU60" s="251">
        <f t="shared" si="26"/>
        <v>612000</v>
      </c>
      <c r="HV60" s="252">
        <f t="shared" si="27"/>
        <v>0</v>
      </c>
      <c r="HX60" s="243" t="s">
        <v>262</v>
      </c>
      <c r="HY60" s="244" t="s">
        <v>263</v>
      </c>
      <c r="HZ60" s="245" t="s">
        <v>171</v>
      </c>
      <c r="IA60" s="276">
        <v>68</v>
      </c>
      <c r="IB60" s="247">
        <v>20000</v>
      </c>
      <c r="IC60" s="248">
        <f>ROUND(IA60*IB60,0)</f>
        <v>1360000</v>
      </c>
      <c r="ID60" s="250">
        <f>IF(EXACT($A$60,$HX$60),1,0)</f>
        <v>1</v>
      </c>
      <c r="IE60" s="250">
        <f>IF(EXACT($B$60,$HY$60),1,0)</f>
        <v>1</v>
      </c>
      <c r="IF60" s="250">
        <f>IF(EXACT($C$60,$HZ$60),1,0)</f>
        <v>1</v>
      </c>
      <c r="IG60" s="250">
        <f>IF(EXACT($D$60,$IA$60),1,0)</f>
        <v>1</v>
      </c>
      <c r="IH60" s="250">
        <f>IF($IA$60=0,0,1)</f>
        <v>1</v>
      </c>
      <c r="II60" s="250">
        <f>IF($IB$60=0,0,1)</f>
        <v>1</v>
      </c>
      <c r="IJ60" s="250">
        <f>$ID$60*$IE$60*$IF$60*$IG$60*$IH$60*$II$60</f>
        <v>1</v>
      </c>
      <c r="IK60" s="251">
        <f t="shared" si="28"/>
        <v>1360000</v>
      </c>
      <c r="IL60" s="252">
        <f t="shared" si="29"/>
        <v>0</v>
      </c>
    </row>
    <row r="61" spans="1:246" s="238" customFormat="1" ht="18" hidden="1" thickTop="1" thickBot="1">
      <c r="A61" s="232" t="s">
        <v>264</v>
      </c>
      <c r="B61" s="233" t="s">
        <v>265</v>
      </c>
      <c r="C61" s="234"/>
      <c r="D61" s="235"/>
      <c r="E61" s="236"/>
      <c r="F61" s="237"/>
      <c r="H61" s="232" t="s">
        <v>264</v>
      </c>
      <c r="I61" s="239" t="s">
        <v>265</v>
      </c>
      <c r="J61" s="234"/>
      <c r="K61" s="235"/>
      <c r="L61" s="236"/>
      <c r="M61" s="237"/>
      <c r="N61" s="274"/>
      <c r="O61" s="274"/>
      <c r="P61" s="274"/>
      <c r="Q61" s="274"/>
      <c r="R61" s="274"/>
      <c r="S61" s="274"/>
      <c r="T61" s="274"/>
      <c r="U61" s="251">
        <f t="shared" si="0"/>
        <v>0</v>
      </c>
      <c r="V61" s="252">
        <f t="shared" si="1"/>
        <v>0</v>
      </c>
      <c r="X61" s="232" t="s">
        <v>264</v>
      </c>
      <c r="Y61" s="233" t="s">
        <v>265</v>
      </c>
      <c r="Z61" s="234"/>
      <c r="AA61" s="235"/>
      <c r="AB61" s="236"/>
      <c r="AC61" s="237"/>
      <c r="AD61" s="274"/>
      <c r="AE61" s="274"/>
      <c r="AF61" s="274"/>
      <c r="AG61" s="274"/>
      <c r="AH61" s="274"/>
      <c r="AI61" s="274"/>
      <c r="AJ61" s="274"/>
      <c r="AK61" s="251">
        <f t="shared" si="2"/>
        <v>0</v>
      </c>
      <c r="AL61" s="252">
        <f t="shared" si="3"/>
        <v>0</v>
      </c>
      <c r="AN61" s="232" t="s">
        <v>264</v>
      </c>
      <c r="AO61" s="233" t="s">
        <v>265</v>
      </c>
      <c r="AP61" s="234"/>
      <c r="AQ61" s="235"/>
      <c r="AR61" s="236"/>
      <c r="AS61" s="237"/>
      <c r="AT61" s="250">
        <f>IF(EXACT($A$61,$AN$61),1,0)</f>
        <v>1</v>
      </c>
      <c r="AU61" s="250">
        <f>IF(EXACT($B$61,$AO$61),1,0)</f>
        <v>1</v>
      </c>
      <c r="AV61" s="250">
        <f>IF(EXACT($C$61,$AP$61),1,0)</f>
        <v>1</v>
      </c>
      <c r="AW61" s="250">
        <f>IF(EXACT($D$61,$AQ$61),1,0)</f>
        <v>1</v>
      </c>
      <c r="AX61" s="250">
        <f>IF($AQ$61=0,0,1)</f>
        <v>0</v>
      </c>
      <c r="AY61" s="250">
        <f>IF($AR$61=0,0,1)</f>
        <v>0</v>
      </c>
      <c r="AZ61" s="250">
        <f>$AT$61*$AU$61*$AV$61*$AW$61*$AX$61*$AY$61</f>
        <v>0</v>
      </c>
      <c r="BA61" s="251">
        <f t="shared" si="4"/>
        <v>0</v>
      </c>
      <c r="BB61" s="252">
        <f t="shared" si="5"/>
        <v>0</v>
      </c>
      <c r="BD61" s="232" t="s">
        <v>264</v>
      </c>
      <c r="BE61" s="233" t="s">
        <v>265</v>
      </c>
      <c r="BF61" s="234"/>
      <c r="BG61" s="235"/>
      <c r="BH61" s="236"/>
      <c r="BI61" s="237"/>
      <c r="BJ61" s="250">
        <f>IF(EXACT($A$61,$BD$61),1,0)</f>
        <v>1</v>
      </c>
      <c r="BK61" s="250">
        <f>IF(EXACT($B$61,$BE$61),1,0)</f>
        <v>1</v>
      </c>
      <c r="BL61" s="250">
        <f>IF(EXACT($C$61,$BF$61),1,0)</f>
        <v>1</v>
      </c>
      <c r="BM61" s="250">
        <f>IF(EXACT($D$61,$BG$61),1,0)</f>
        <v>1</v>
      </c>
      <c r="BN61" s="250">
        <f>IF($BG$61=0,0,1)</f>
        <v>0</v>
      </c>
      <c r="BO61" s="250">
        <f>IF($BH$61=0,0,1)</f>
        <v>0</v>
      </c>
      <c r="BP61" s="250">
        <f>$BJ$61*$BK$61*$BL$61*$BM$61*$BN$61*$BO$61</f>
        <v>0</v>
      </c>
      <c r="BQ61" s="251">
        <f t="shared" si="6"/>
        <v>0</v>
      </c>
      <c r="BR61" s="252">
        <f t="shared" si="7"/>
        <v>0</v>
      </c>
      <c r="BT61" s="232" t="s">
        <v>264</v>
      </c>
      <c r="BU61" s="233" t="s">
        <v>265</v>
      </c>
      <c r="BV61" s="234"/>
      <c r="BW61" s="235"/>
      <c r="BX61" s="236"/>
      <c r="BY61" s="237"/>
      <c r="BZ61" s="250">
        <f>IF(EXACT($A$61,$BT$61),1,0)</f>
        <v>1</v>
      </c>
      <c r="CA61" s="250">
        <f>IF(EXACT($B$61,$BU$61),1,0)</f>
        <v>1</v>
      </c>
      <c r="CB61" s="250">
        <f>IF(EXACT($C$61,$BV$61),1,0)</f>
        <v>1</v>
      </c>
      <c r="CC61" s="250">
        <f>IF(EXACT($D$61,$BW$61),1,0)</f>
        <v>1</v>
      </c>
      <c r="CD61" s="250">
        <f>IF($BW$61=0,0,1)</f>
        <v>0</v>
      </c>
      <c r="CE61" s="250">
        <f>IF($BX$61=0,0,1)</f>
        <v>0</v>
      </c>
      <c r="CF61" s="250">
        <f>$BZ$61*$CA$61*$CB$61*$CC$61*$CD$61*$CE$61</f>
        <v>0</v>
      </c>
      <c r="CG61" s="251">
        <f t="shared" si="8"/>
        <v>0</v>
      </c>
      <c r="CH61" s="252">
        <f t="shared" si="9"/>
        <v>0</v>
      </c>
      <c r="CJ61" s="232" t="s">
        <v>264</v>
      </c>
      <c r="CK61" s="240" t="s">
        <v>265</v>
      </c>
      <c r="CL61" s="234"/>
      <c r="CM61" s="235"/>
      <c r="CN61" s="241"/>
      <c r="CO61" s="242"/>
      <c r="CP61" s="250">
        <f>IF(EXACT($A$61,$CJ$61),1,0)</f>
        <v>1</v>
      </c>
      <c r="CQ61" s="250">
        <f>IF(EXACT($B$61,$CK$61),1,0)</f>
        <v>1</v>
      </c>
      <c r="CR61" s="250">
        <f>IF(EXACT($C$61,$CL$61),1,0)</f>
        <v>1</v>
      </c>
      <c r="CS61" s="250">
        <f>IF(EXACT($D$61,$CM$61),1,0)</f>
        <v>1</v>
      </c>
      <c r="CT61" s="250">
        <f>IF($CM$61=0,0,1)</f>
        <v>0</v>
      </c>
      <c r="CU61" s="250">
        <f>IF($CN$61=0,0,1)</f>
        <v>0</v>
      </c>
      <c r="CV61" s="250">
        <f>$CP$61*$CQ$61*$CR$61*$CS$61*$CT$61*$CU$61</f>
        <v>0</v>
      </c>
      <c r="CW61" s="251">
        <f t="shared" si="10"/>
        <v>0</v>
      </c>
      <c r="CX61" s="252">
        <f t="shared" si="11"/>
        <v>0</v>
      </c>
      <c r="CZ61" s="232" t="s">
        <v>264</v>
      </c>
      <c r="DA61" s="233" t="s">
        <v>265</v>
      </c>
      <c r="DB61" s="234"/>
      <c r="DC61" s="235"/>
      <c r="DD61" s="236"/>
      <c r="DE61" s="237"/>
      <c r="DF61" s="250">
        <f>IF(EXACT($A$61,$CZ$61),1,0)</f>
        <v>1</v>
      </c>
      <c r="DG61" s="250">
        <f>IF(EXACT($B$61,$DA$61),1,0)</f>
        <v>1</v>
      </c>
      <c r="DH61" s="250">
        <f>IF(EXACT($C$61,$DB$61),1,0)</f>
        <v>1</v>
      </c>
      <c r="DI61" s="250">
        <f>IF(EXACT($D$61,$DC$61),1,0)</f>
        <v>1</v>
      </c>
      <c r="DJ61" s="250">
        <f>IF($DC$61=0,0,1)</f>
        <v>0</v>
      </c>
      <c r="DK61" s="250">
        <f>IF($DD$61=0,0,1)</f>
        <v>0</v>
      </c>
      <c r="DL61" s="250">
        <f>$DF$61*$DG$61*$DH$61*$DI$61*$DJ$61*$DK$61</f>
        <v>0</v>
      </c>
      <c r="DM61" s="251">
        <f t="shared" si="12"/>
        <v>0</v>
      </c>
      <c r="DN61" s="252">
        <f t="shared" si="13"/>
        <v>0</v>
      </c>
      <c r="DP61" s="232" t="s">
        <v>264</v>
      </c>
      <c r="DQ61" s="233" t="s">
        <v>265</v>
      </c>
      <c r="DR61" s="234"/>
      <c r="DS61" s="235"/>
      <c r="DT61" s="236"/>
      <c r="DU61" s="237"/>
      <c r="DV61" s="250">
        <f>IF(EXACT($A$61,$DP$61),1,0)</f>
        <v>1</v>
      </c>
      <c r="DW61" s="250">
        <f>IF(EXACT($B$61,$DQ$61),1,0)</f>
        <v>1</v>
      </c>
      <c r="DX61" s="250">
        <f>IF(EXACT($C$61,$DR$61),1,0)</f>
        <v>1</v>
      </c>
      <c r="DY61" s="250">
        <f>IF(EXACT($D$61,$DS$61),1,0)</f>
        <v>1</v>
      </c>
      <c r="DZ61" s="250">
        <f>IF($DS$61=0,0,1)</f>
        <v>0</v>
      </c>
      <c r="EA61" s="250">
        <f>IF($DT$61=0,0,1)</f>
        <v>0</v>
      </c>
      <c r="EB61" s="250">
        <f>$DV$61*$DW$61*$DX$61*$DY$61*$DZ$61*$EA$61</f>
        <v>0</v>
      </c>
      <c r="EC61" s="251">
        <f t="shared" si="14"/>
        <v>0</v>
      </c>
      <c r="ED61" s="252">
        <f t="shared" si="15"/>
        <v>0</v>
      </c>
      <c r="EF61" s="232" t="s">
        <v>264</v>
      </c>
      <c r="EG61" s="233" t="s">
        <v>265</v>
      </c>
      <c r="EH61" s="234"/>
      <c r="EI61" s="235"/>
      <c r="EJ61" s="236"/>
      <c r="EK61" s="237"/>
      <c r="EL61" s="250">
        <f>IF(EXACT($A$61,$EF$61),1,0)</f>
        <v>1</v>
      </c>
      <c r="EM61" s="250">
        <f>IF(EXACT($B$61,$EG$61),1,0)</f>
        <v>1</v>
      </c>
      <c r="EN61" s="250">
        <f>IF(EXACT($C$61,$EH$61),1,0)</f>
        <v>1</v>
      </c>
      <c r="EO61" s="250">
        <f>IF(EXACT($D$61,$EI$61),1,0)</f>
        <v>1</v>
      </c>
      <c r="EP61" s="250">
        <f>IF($EI$61=0,0,1)</f>
        <v>0</v>
      </c>
      <c r="EQ61" s="250">
        <f>IF($EJ$61=0,0,1)</f>
        <v>0</v>
      </c>
      <c r="ER61" s="250">
        <f>$EL$61*$EM$61*$EN$61*$EO$61*$EP$61*$EQ$61</f>
        <v>0</v>
      </c>
      <c r="ES61" s="251">
        <f t="shared" si="16"/>
        <v>0</v>
      </c>
      <c r="ET61" s="252">
        <f t="shared" si="17"/>
        <v>0</v>
      </c>
      <c r="EV61" s="232" t="s">
        <v>264</v>
      </c>
      <c r="EW61" s="233" t="s">
        <v>265</v>
      </c>
      <c r="EX61" s="234"/>
      <c r="EY61" s="235"/>
      <c r="EZ61" s="236"/>
      <c r="FA61" s="237"/>
      <c r="FB61" s="250">
        <f>IF(EXACT($A$61,$EV$61),1,0)</f>
        <v>1</v>
      </c>
      <c r="FC61" s="250">
        <f>IF(EXACT($B$61,$EW$61),1,0)</f>
        <v>1</v>
      </c>
      <c r="FD61" s="250">
        <f>IF(EXACT($C$61,$EX$61),1,0)</f>
        <v>1</v>
      </c>
      <c r="FE61" s="250">
        <f>IF(EXACT($D$61,$EY$61),1,0)</f>
        <v>1</v>
      </c>
      <c r="FF61" s="250">
        <f>IF($EY$61=0,0,1)</f>
        <v>0</v>
      </c>
      <c r="FG61" s="250">
        <f>IF($EZ$61=0,0,1)</f>
        <v>0</v>
      </c>
      <c r="FH61" s="250">
        <f>$FB$61*$FC$61*$FD$61*$FE$61*$FF$61*$FG$61</f>
        <v>0</v>
      </c>
      <c r="FI61" s="251">
        <f t="shared" si="18"/>
        <v>0</v>
      </c>
      <c r="FJ61" s="252">
        <f t="shared" si="19"/>
        <v>0</v>
      </c>
      <c r="FL61" s="232" t="s">
        <v>264</v>
      </c>
      <c r="FM61" s="233" t="s">
        <v>265</v>
      </c>
      <c r="FN61" s="234"/>
      <c r="FO61" s="235"/>
      <c r="FP61" s="236"/>
      <c r="FQ61" s="275"/>
      <c r="FR61" s="250">
        <f>IF(EXACT($A$61,$FL$61),1,0)</f>
        <v>1</v>
      </c>
      <c r="FS61" s="250">
        <f>IF(EXACT($B$61,$FM$61),1,0)</f>
        <v>1</v>
      </c>
      <c r="FT61" s="250">
        <f>IF(EXACT($C$61,$FN$61),1,0)</f>
        <v>1</v>
      </c>
      <c r="FU61" s="250">
        <f>IF(EXACT($D$61,$FO$61),1,0)</f>
        <v>1</v>
      </c>
      <c r="FV61" s="250">
        <f>IF($FO$61=0,0,1)</f>
        <v>0</v>
      </c>
      <c r="FW61" s="250">
        <f>IF($FP$61=0,0,1)</f>
        <v>0</v>
      </c>
      <c r="FX61" s="250">
        <f>$FR$61*$FS$61*$FT$61*$FU$61*$FV$61*$FW$61</f>
        <v>0</v>
      </c>
      <c r="FY61" s="251">
        <f t="shared" si="20"/>
        <v>0</v>
      </c>
      <c r="FZ61" s="252">
        <f t="shared" si="21"/>
        <v>0</v>
      </c>
      <c r="GB61" s="232" t="s">
        <v>264</v>
      </c>
      <c r="GC61" s="233" t="s">
        <v>265</v>
      </c>
      <c r="GD61" s="234"/>
      <c r="GE61" s="235"/>
      <c r="GF61" s="236"/>
      <c r="GG61" s="237"/>
      <c r="GH61" s="250">
        <f>IF(EXACT($A$61,$GB$61),1,0)</f>
        <v>1</v>
      </c>
      <c r="GI61" s="250">
        <f>IF(EXACT($B$61,$GC$61),1,0)</f>
        <v>1</v>
      </c>
      <c r="GJ61" s="250">
        <f>IF(EXACT($C$61,$GD$61),1,0)</f>
        <v>1</v>
      </c>
      <c r="GK61" s="250">
        <f>IF(EXACT($D$61,$GE$61),1,0)</f>
        <v>1</v>
      </c>
      <c r="GL61" s="250">
        <f>IF($GE$61=0,0,1)</f>
        <v>0</v>
      </c>
      <c r="GM61" s="250">
        <f>IF($GF$61=0,0,1)</f>
        <v>0</v>
      </c>
      <c r="GN61" s="250">
        <f>$GH$61*$GI$61*$GJ$61*$GK$61*$GL$61*$GM$61</f>
        <v>0</v>
      </c>
      <c r="GO61" s="251">
        <f t="shared" si="22"/>
        <v>0</v>
      </c>
      <c r="GP61" s="252">
        <f t="shared" si="23"/>
        <v>0</v>
      </c>
      <c r="GR61" s="232" t="s">
        <v>264</v>
      </c>
      <c r="GS61" s="233" t="s">
        <v>265</v>
      </c>
      <c r="GT61" s="234"/>
      <c r="GU61" s="235"/>
      <c r="GV61" s="236"/>
      <c r="GW61" s="237"/>
      <c r="GX61" s="250">
        <f>IF(EXACT($A$61,$GR$61),1,0)</f>
        <v>1</v>
      </c>
      <c r="GY61" s="250">
        <f>IF(EXACT($B$61,$GS$61),1,0)</f>
        <v>1</v>
      </c>
      <c r="GZ61" s="250">
        <f>IF(EXACT($C$61,$GT$61),1,0)</f>
        <v>1</v>
      </c>
      <c r="HA61" s="250">
        <f>IF(EXACT($D$61,$GU$61),1,0)</f>
        <v>1</v>
      </c>
      <c r="HB61" s="250">
        <f>IF($GU$61=0,0,1)</f>
        <v>0</v>
      </c>
      <c r="HC61" s="250">
        <f>IF($GV$61=0,0,1)</f>
        <v>0</v>
      </c>
      <c r="HD61" s="250">
        <f>$GX$61*$GY$61*$GZ$61*$HA$61*$HB$61*$HC$61</f>
        <v>0</v>
      </c>
      <c r="HE61" s="251">
        <f t="shared" si="24"/>
        <v>0</v>
      </c>
      <c r="HF61" s="252">
        <f t="shared" si="25"/>
        <v>0</v>
      </c>
      <c r="HH61" s="226" t="s">
        <v>264</v>
      </c>
      <c r="HI61" s="227" t="s">
        <v>265</v>
      </c>
      <c r="HJ61" s="228"/>
      <c r="HK61" s="229"/>
      <c r="HL61" s="230"/>
      <c r="HM61" s="231"/>
      <c r="HN61" s="250">
        <f>IF(EXACT($A$61,$HH$61),1,0)</f>
        <v>1</v>
      </c>
      <c r="HO61" s="250">
        <f>IF(EXACT($B$61,$HI$61),1,0)</f>
        <v>1</v>
      </c>
      <c r="HP61" s="250">
        <f>IF(EXACT($C$61,$HJ$61),1,0)</f>
        <v>1</v>
      </c>
      <c r="HQ61" s="250">
        <f>IF(EXACT($D$61,$HK$61),1,0)</f>
        <v>1</v>
      </c>
      <c r="HR61" s="250">
        <f>IF($HK$61=0,0,1)</f>
        <v>0</v>
      </c>
      <c r="HS61" s="250">
        <f>IF($HL$61=0,0,1)</f>
        <v>0</v>
      </c>
      <c r="HT61" s="250">
        <f>$HN$61*$HO$61*$HP$61*$HQ$61*$HR$61*$HS$61</f>
        <v>0</v>
      </c>
      <c r="HU61" s="251">
        <f t="shared" si="26"/>
        <v>0</v>
      </c>
      <c r="HV61" s="252">
        <f t="shared" si="27"/>
        <v>0</v>
      </c>
      <c r="HX61" s="232" t="s">
        <v>264</v>
      </c>
      <c r="HY61" s="233" t="s">
        <v>265</v>
      </c>
      <c r="HZ61" s="234"/>
      <c r="IA61" s="235"/>
      <c r="IB61" s="236"/>
      <c r="IC61" s="237"/>
      <c r="ID61" s="250">
        <f>IF(EXACT($A$61,$HX$61),1,0)</f>
        <v>1</v>
      </c>
      <c r="IE61" s="250">
        <f>IF(EXACT($B$61,$HY$61),1,0)</f>
        <v>1</v>
      </c>
      <c r="IF61" s="250">
        <f>IF(EXACT($C$61,$HZ$61),1,0)</f>
        <v>1</v>
      </c>
      <c r="IG61" s="250">
        <f>IF(EXACT($D$61,$IA$61),1,0)</f>
        <v>1</v>
      </c>
      <c r="IH61" s="250">
        <f>IF($IA$61=0,0,1)</f>
        <v>0</v>
      </c>
      <c r="II61" s="250">
        <f>IF($IB$61=0,0,1)</f>
        <v>0</v>
      </c>
      <c r="IJ61" s="250">
        <f>$ID$61*$IE$61*$IF$61*$IG$61*$IH$61*$II$61</f>
        <v>0</v>
      </c>
      <c r="IK61" s="251">
        <f t="shared" si="28"/>
        <v>0</v>
      </c>
      <c r="IL61" s="252">
        <f t="shared" si="29"/>
        <v>0</v>
      </c>
    </row>
    <row r="62" spans="1:246" s="238" customFormat="1" ht="60">
      <c r="A62" s="243" t="s">
        <v>266</v>
      </c>
      <c r="B62" s="244" t="s">
        <v>267</v>
      </c>
      <c r="C62" s="245" t="s">
        <v>171</v>
      </c>
      <c r="D62" s="276">
        <v>129</v>
      </c>
      <c r="E62" s="247">
        <v>0</v>
      </c>
      <c r="F62" s="248">
        <f>ROUND(D62*E62,0)</f>
        <v>0</v>
      </c>
      <c r="H62" s="243" t="s">
        <v>266</v>
      </c>
      <c r="I62" s="249" t="s">
        <v>267</v>
      </c>
      <c r="J62" s="245" t="s">
        <v>171</v>
      </c>
      <c r="K62" s="276">
        <v>129</v>
      </c>
      <c r="L62" s="247">
        <v>39000</v>
      </c>
      <c r="M62" s="248">
        <f>ROUND(K62*L62,0)</f>
        <v>5031000</v>
      </c>
      <c r="N62" s="250">
        <f>IF(EXACT($A$62,$H$62),1,0)</f>
        <v>1</v>
      </c>
      <c r="O62" s="250">
        <f>IF(EXACT($B$62,$I$62),1,0)</f>
        <v>1</v>
      </c>
      <c r="P62" s="250">
        <f>IF(EXACT($C$62,$J$62),1,0)</f>
        <v>1</v>
      </c>
      <c r="Q62" s="250">
        <f>IF(EXACT($D$62,$K$62),1,0)</f>
        <v>1</v>
      </c>
      <c r="R62" s="250">
        <f>IF($K$62=0,0,1)</f>
        <v>1</v>
      </c>
      <c r="S62" s="250">
        <f>IF($L$62=0,0,1)</f>
        <v>1</v>
      </c>
      <c r="T62" s="261">
        <f>$N$62*$O$62*$P$62*$Q$62*$R$62*$S$62</f>
        <v>1</v>
      </c>
      <c r="U62" s="251">
        <f t="shared" si="0"/>
        <v>5031000</v>
      </c>
      <c r="V62" s="252">
        <f t="shared" si="1"/>
        <v>0</v>
      </c>
      <c r="X62" s="243" t="s">
        <v>266</v>
      </c>
      <c r="Y62" s="244" t="s">
        <v>267</v>
      </c>
      <c r="Z62" s="245" t="s">
        <v>171</v>
      </c>
      <c r="AA62" s="276">
        <v>129</v>
      </c>
      <c r="AB62" s="247">
        <v>59878</v>
      </c>
      <c r="AC62" s="248">
        <f>ROUND(AA62*AB62,0)</f>
        <v>7724262</v>
      </c>
      <c r="AD62" s="250">
        <f>IF(EXACT($A$62,$X$62),1,0)</f>
        <v>1</v>
      </c>
      <c r="AE62" s="250">
        <f>IF(EXACT($B$62,$Y$62),1,0)</f>
        <v>1</v>
      </c>
      <c r="AF62" s="250">
        <f>IF(EXACT($C$62,$Z$62),1,0)</f>
        <v>1</v>
      </c>
      <c r="AG62" s="250">
        <f>IF(EXACT($D$62,$AA$62),1,0)</f>
        <v>1</v>
      </c>
      <c r="AH62" s="250">
        <f>IF($AA$62=0,0,1)</f>
        <v>1</v>
      </c>
      <c r="AI62" s="250">
        <f>IF($AB$62=0,0,1)</f>
        <v>1</v>
      </c>
      <c r="AJ62" s="250">
        <f>$AD$62*$AE$62*$AF$62*$AG$62*$AH$62*$AI$62</f>
        <v>1</v>
      </c>
      <c r="AK62" s="251">
        <f t="shared" si="2"/>
        <v>7724262</v>
      </c>
      <c r="AL62" s="252">
        <f t="shared" si="3"/>
        <v>0</v>
      </c>
      <c r="AN62" s="243" t="s">
        <v>266</v>
      </c>
      <c r="AO62" s="244" t="s">
        <v>267</v>
      </c>
      <c r="AP62" s="245" t="s">
        <v>171</v>
      </c>
      <c r="AQ62" s="276">
        <v>129</v>
      </c>
      <c r="AR62" s="247">
        <v>55000</v>
      </c>
      <c r="AS62" s="248">
        <f>ROUND(AQ62*AR62,0)</f>
        <v>7095000</v>
      </c>
      <c r="AT62" s="250">
        <f>IF(EXACT($A$62,$AN$62),1,0)</f>
        <v>1</v>
      </c>
      <c r="AU62" s="250">
        <f>IF(EXACT($B$62,$AO$62),1,0)</f>
        <v>1</v>
      </c>
      <c r="AV62" s="250">
        <f>IF(EXACT($C$62,$AP$62),1,0)</f>
        <v>1</v>
      </c>
      <c r="AW62" s="250">
        <f>IF(EXACT($D$62,$AQ$62),1,0)</f>
        <v>1</v>
      </c>
      <c r="AX62" s="250">
        <f>IF($AQ$62=0,0,1)</f>
        <v>1</v>
      </c>
      <c r="AY62" s="250">
        <f>IF($AR$62=0,0,1)</f>
        <v>1</v>
      </c>
      <c r="AZ62" s="250">
        <f>$AT$62*$AU$62*$AV$62*$AW$62*$AX$62*$AY$62</f>
        <v>1</v>
      </c>
      <c r="BA62" s="251">
        <f t="shared" si="4"/>
        <v>7095000</v>
      </c>
      <c r="BB62" s="252">
        <f t="shared" si="5"/>
        <v>0</v>
      </c>
      <c r="BD62" s="243" t="s">
        <v>266</v>
      </c>
      <c r="BE62" s="244" t="s">
        <v>267</v>
      </c>
      <c r="BF62" s="245" t="s">
        <v>171</v>
      </c>
      <c r="BG62" s="276">
        <v>129</v>
      </c>
      <c r="BH62" s="247">
        <v>60000</v>
      </c>
      <c r="BI62" s="248">
        <f>ROUND(BG62*BH62,0)</f>
        <v>7740000</v>
      </c>
      <c r="BJ62" s="250">
        <f>IF(EXACT($A$62,$BD$62),1,0)</f>
        <v>1</v>
      </c>
      <c r="BK62" s="250">
        <f>IF(EXACT($B$62,$BE$62),1,0)</f>
        <v>1</v>
      </c>
      <c r="BL62" s="250">
        <f>IF(EXACT($C$62,$BF$62),1,0)</f>
        <v>1</v>
      </c>
      <c r="BM62" s="250">
        <f>IF(EXACT($D$62,$BG$62),1,0)</f>
        <v>1</v>
      </c>
      <c r="BN62" s="250">
        <f>IF($BG$62=0,0,1)</f>
        <v>1</v>
      </c>
      <c r="BO62" s="250">
        <f>IF($BH$62=0,0,1)</f>
        <v>1</v>
      </c>
      <c r="BP62" s="250">
        <f>$BJ$62*$BK$62*$BL$62*$BM$62*$BN$62*$BO$62</f>
        <v>1</v>
      </c>
      <c r="BQ62" s="251">
        <f t="shared" si="6"/>
        <v>7740000</v>
      </c>
      <c r="BR62" s="252">
        <f t="shared" si="7"/>
        <v>0</v>
      </c>
      <c r="BT62" s="243" t="s">
        <v>266</v>
      </c>
      <c r="BU62" s="244" t="s">
        <v>267</v>
      </c>
      <c r="BV62" s="245" t="s">
        <v>171</v>
      </c>
      <c r="BW62" s="276">
        <v>129</v>
      </c>
      <c r="BX62" s="247">
        <v>51500</v>
      </c>
      <c r="BY62" s="248">
        <f>ROUND(BW62*BX62,0)</f>
        <v>6643500</v>
      </c>
      <c r="BZ62" s="250">
        <f>IF(EXACT($A$62,$BT$62),1,0)</f>
        <v>1</v>
      </c>
      <c r="CA62" s="250">
        <f>IF(EXACT($B$62,$BU$62),1,0)</f>
        <v>1</v>
      </c>
      <c r="CB62" s="250">
        <f>IF(EXACT($C$62,$BV$62),1,0)</f>
        <v>1</v>
      </c>
      <c r="CC62" s="250">
        <f>IF(EXACT($D$62,$BW$62),1,0)</f>
        <v>1</v>
      </c>
      <c r="CD62" s="250">
        <f>IF($BW$62=0,0,1)</f>
        <v>1</v>
      </c>
      <c r="CE62" s="250">
        <f>IF($BX$62=0,0,1)</f>
        <v>1</v>
      </c>
      <c r="CF62" s="250">
        <f>$BZ$62*$CA$62*$CB$62*$CC$62*$CD$62*$CE$62</f>
        <v>1</v>
      </c>
      <c r="CG62" s="251">
        <f t="shared" si="8"/>
        <v>6643500</v>
      </c>
      <c r="CH62" s="252">
        <f t="shared" si="9"/>
        <v>0</v>
      </c>
      <c r="CJ62" s="243" t="s">
        <v>266</v>
      </c>
      <c r="CK62" s="254" t="s">
        <v>267</v>
      </c>
      <c r="CL62" s="245" t="s">
        <v>171</v>
      </c>
      <c r="CM62" s="276">
        <v>129</v>
      </c>
      <c r="CN62" s="255">
        <v>37800</v>
      </c>
      <c r="CO62" s="256">
        <f>ROUND(CM62*CN62,0)</f>
        <v>4876200</v>
      </c>
      <c r="CP62" s="250">
        <f>IF(EXACT($A$62,$CJ$62),1,0)</f>
        <v>1</v>
      </c>
      <c r="CQ62" s="250">
        <f>IF(EXACT($B$62,$CK$62),1,0)</f>
        <v>1</v>
      </c>
      <c r="CR62" s="250">
        <f>IF(EXACT($C$62,$CL$62),1,0)</f>
        <v>1</v>
      </c>
      <c r="CS62" s="250">
        <f>IF(EXACT($D$62,$CM$62),1,0)</f>
        <v>1</v>
      </c>
      <c r="CT62" s="250">
        <f>IF($CM$62=0,0,1)</f>
        <v>1</v>
      </c>
      <c r="CU62" s="250">
        <f>IF($CN$62=0,0,1)</f>
        <v>1</v>
      </c>
      <c r="CV62" s="250">
        <f>$CP$62*$CQ$62*$CR$62*$CS$62*$CT$62*$CU$62</f>
        <v>1</v>
      </c>
      <c r="CW62" s="251">
        <f t="shared" si="10"/>
        <v>4876200</v>
      </c>
      <c r="CX62" s="252">
        <f t="shared" si="11"/>
        <v>0</v>
      </c>
      <c r="CZ62" s="243" t="s">
        <v>266</v>
      </c>
      <c r="DA62" s="244" t="s">
        <v>267</v>
      </c>
      <c r="DB62" s="245" t="s">
        <v>171</v>
      </c>
      <c r="DC62" s="276">
        <v>129</v>
      </c>
      <c r="DD62" s="247">
        <v>52900</v>
      </c>
      <c r="DE62" s="248">
        <f>ROUND(DC62*DD62,0)</f>
        <v>6824100</v>
      </c>
      <c r="DF62" s="250">
        <f>IF(EXACT($A$62,$CZ$62),1,0)</f>
        <v>1</v>
      </c>
      <c r="DG62" s="250">
        <f>IF(EXACT($B$62,$DA$62),1,0)</f>
        <v>1</v>
      </c>
      <c r="DH62" s="250">
        <f>IF(EXACT($C$62,$DB$62),1,0)</f>
        <v>1</v>
      </c>
      <c r="DI62" s="250">
        <f>IF(EXACT($D$62,$DC$62),1,0)</f>
        <v>1</v>
      </c>
      <c r="DJ62" s="250">
        <f>IF($DC$62=0,0,1)</f>
        <v>1</v>
      </c>
      <c r="DK62" s="250">
        <f>IF($DD$62=0,0,1)</f>
        <v>1</v>
      </c>
      <c r="DL62" s="250">
        <f>$DF$62*$DG$62*$DH$62*$DI$62*$DJ$62*$DK$62</f>
        <v>1</v>
      </c>
      <c r="DM62" s="251">
        <f t="shared" si="12"/>
        <v>6824100</v>
      </c>
      <c r="DN62" s="252">
        <f t="shared" si="13"/>
        <v>0</v>
      </c>
      <c r="DP62" s="243" t="s">
        <v>266</v>
      </c>
      <c r="DQ62" s="244" t="s">
        <v>267</v>
      </c>
      <c r="DR62" s="245" t="s">
        <v>171</v>
      </c>
      <c r="DS62" s="276">
        <v>129</v>
      </c>
      <c r="DT62" s="247">
        <v>52000</v>
      </c>
      <c r="DU62" s="248">
        <f>ROUND(DS62*DT62,0)</f>
        <v>6708000</v>
      </c>
      <c r="DV62" s="250">
        <f>IF(EXACT($A$62,$DP$62),1,0)</f>
        <v>1</v>
      </c>
      <c r="DW62" s="250">
        <f>IF(EXACT($B$62,$DQ$62),1,0)</f>
        <v>1</v>
      </c>
      <c r="DX62" s="250">
        <f>IF(EXACT($C$62,$DR$62),1,0)</f>
        <v>1</v>
      </c>
      <c r="DY62" s="250">
        <f>IF(EXACT($D$62,$DS$62),1,0)</f>
        <v>1</v>
      </c>
      <c r="DZ62" s="250">
        <f>IF($DS$62=0,0,1)</f>
        <v>1</v>
      </c>
      <c r="EA62" s="250">
        <f>IF($DT$62=0,0,1)</f>
        <v>1</v>
      </c>
      <c r="EB62" s="250">
        <f>$DV$62*$DW$62*$DX$62*$DY$62*$DZ$62*$EA$62</f>
        <v>1</v>
      </c>
      <c r="EC62" s="251">
        <f t="shared" si="14"/>
        <v>6708000</v>
      </c>
      <c r="ED62" s="252">
        <f t="shared" si="15"/>
        <v>0</v>
      </c>
      <c r="EF62" s="243" t="s">
        <v>266</v>
      </c>
      <c r="EG62" s="244" t="s">
        <v>267</v>
      </c>
      <c r="EH62" s="245" t="s">
        <v>171</v>
      </c>
      <c r="EI62" s="276">
        <v>129</v>
      </c>
      <c r="EJ62" s="247">
        <v>51100</v>
      </c>
      <c r="EK62" s="248">
        <f>ROUND(EI62*EJ62,0)</f>
        <v>6591900</v>
      </c>
      <c r="EL62" s="250">
        <f>IF(EXACT($A$62,$EF$62),1,0)</f>
        <v>1</v>
      </c>
      <c r="EM62" s="250">
        <f>IF(EXACT($B$62,$EG$62),1,0)</f>
        <v>1</v>
      </c>
      <c r="EN62" s="250">
        <f>IF(EXACT($C$62,$EH$62),1,0)</f>
        <v>1</v>
      </c>
      <c r="EO62" s="250">
        <f>IF(EXACT($D$62,$EI$62),1,0)</f>
        <v>1</v>
      </c>
      <c r="EP62" s="250">
        <f>IF($EI$62=0,0,1)</f>
        <v>1</v>
      </c>
      <c r="EQ62" s="250">
        <f>IF($EJ$62=0,0,1)</f>
        <v>1</v>
      </c>
      <c r="ER62" s="250">
        <f>$EL$62*$EM$62*$EN$62*$EO$62*$EP$62*$EQ$62</f>
        <v>1</v>
      </c>
      <c r="ES62" s="251">
        <f t="shared" si="16"/>
        <v>6591900</v>
      </c>
      <c r="ET62" s="252">
        <f t="shared" si="17"/>
        <v>0</v>
      </c>
      <c r="EV62" s="243" t="s">
        <v>266</v>
      </c>
      <c r="EW62" s="244" t="s">
        <v>267</v>
      </c>
      <c r="EX62" s="245" t="s">
        <v>171</v>
      </c>
      <c r="EY62" s="276">
        <v>129</v>
      </c>
      <c r="EZ62" s="247">
        <v>70000</v>
      </c>
      <c r="FA62" s="248">
        <f>ROUND(EY62*EZ62,0)</f>
        <v>9030000</v>
      </c>
      <c r="FB62" s="250">
        <f>IF(EXACT($A$62,$EV$62),1,0)</f>
        <v>1</v>
      </c>
      <c r="FC62" s="250">
        <f>IF(EXACT($B$62,$EW$62),1,0)</f>
        <v>1</v>
      </c>
      <c r="FD62" s="250">
        <f>IF(EXACT($C$62,$EX$62),1,0)</f>
        <v>1</v>
      </c>
      <c r="FE62" s="250">
        <f>IF(EXACT($D$62,$EY$62),1,0)</f>
        <v>1</v>
      </c>
      <c r="FF62" s="250">
        <f>IF($EY$62=0,0,1)</f>
        <v>1</v>
      </c>
      <c r="FG62" s="250">
        <f>IF($EZ$62=0,0,1)</f>
        <v>1</v>
      </c>
      <c r="FH62" s="250">
        <f>$FB$62*$FC$62*$FD$62*$FE$62*$FF$62*$FG$62</f>
        <v>1</v>
      </c>
      <c r="FI62" s="251">
        <f t="shared" si="18"/>
        <v>9030000</v>
      </c>
      <c r="FJ62" s="252">
        <f t="shared" si="19"/>
        <v>0</v>
      </c>
      <c r="FL62" s="243" t="s">
        <v>266</v>
      </c>
      <c r="FM62" s="244" t="s">
        <v>267</v>
      </c>
      <c r="FN62" s="245" t="s">
        <v>171</v>
      </c>
      <c r="FO62" s="276">
        <v>129</v>
      </c>
      <c r="FP62" s="247">
        <v>58162</v>
      </c>
      <c r="FQ62" s="248">
        <f>ROUND(FO62*FP62,0)</f>
        <v>7502898</v>
      </c>
      <c r="FR62" s="250">
        <f>IF(EXACT($A$62,$FL$62),1,0)</f>
        <v>1</v>
      </c>
      <c r="FS62" s="250">
        <f>IF(EXACT($B$62,$FM$62),1,0)</f>
        <v>1</v>
      </c>
      <c r="FT62" s="250">
        <f>IF(EXACT($C$62,$FN$62),1,0)</f>
        <v>1</v>
      </c>
      <c r="FU62" s="250">
        <f>IF(EXACT($D$62,$FO$62),1,0)</f>
        <v>1</v>
      </c>
      <c r="FV62" s="250">
        <f>IF($FO$62=0,0,1)</f>
        <v>1</v>
      </c>
      <c r="FW62" s="250">
        <f>IF($FP$62=0,0,1)</f>
        <v>1</v>
      </c>
      <c r="FX62" s="250">
        <f>$FR$62*$FS$62*$FT$62*$FU$62*$FV$62*$FW$62</f>
        <v>1</v>
      </c>
      <c r="FY62" s="251">
        <f t="shared" si="20"/>
        <v>7502898</v>
      </c>
      <c r="FZ62" s="252">
        <f t="shared" si="21"/>
        <v>0</v>
      </c>
      <c r="GB62" s="243" t="s">
        <v>266</v>
      </c>
      <c r="GC62" s="244" t="s">
        <v>267</v>
      </c>
      <c r="GD62" s="245" t="s">
        <v>171</v>
      </c>
      <c r="GE62" s="276">
        <v>129</v>
      </c>
      <c r="GF62" s="247">
        <v>41000</v>
      </c>
      <c r="GG62" s="248">
        <f>ROUND(GE62*GF62,0)</f>
        <v>5289000</v>
      </c>
      <c r="GH62" s="250">
        <f>IF(EXACT($A$62,$GB$62),1,0)</f>
        <v>1</v>
      </c>
      <c r="GI62" s="250">
        <f>IF(EXACT($B$62,$GC$62),1,0)</f>
        <v>1</v>
      </c>
      <c r="GJ62" s="250">
        <f>IF(EXACT($C$62,$GD$62),1,0)</f>
        <v>1</v>
      </c>
      <c r="GK62" s="250">
        <f>IF(EXACT($D$62,$GE$62),1,0)</f>
        <v>1</v>
      </c>
      <c r="GL62" s="250">
        <f>IF($GE$62=0,0,1)</f>
        <v>1</v>
      </c>
      <c r="GM62" s="250">
        <f>IF($GF$62=0,0,1)</f>
        <v>1</v>
      </c>
      <c r="GN62" s="250">
        <f>$GH$62*$GI$62*$GJ$62*$GK$62*$GL$62*$GM$62</f>
        <v>1</v>
      </c>
      <c r="GO62" s="251">
        <f t="shared" si="22"/>
        <v>5289000</v>
      </c>
      <c r="GP62" s="252">
        <f t="shared" si="23"/>
        <v>0</v>
      </c>
      <c r="GR62" s="243" t="s">
        <v>266</v>
      </c>
      <c r="GS62" s="244" t="s">
        <v>267</v>
      </c>
      <c r="GT62" s="245" t="s">
        <v>171</v>
      </c>
      <c r="GU62" s="276">
        <v>129</v>
      </c>
      <c r="GV62" s="247">
        <v>42300</v>
      </c>
      <c r="GW62" s="248">
        <f>ROUND(GU62*GV62,0)</f>
        <v>5456700</v>
      </c>
      <c r="GX62" s="250">
        <f>IF(EXACT($A$62,$GR$62),1,0)</f>
        <v>1</v>
      </c>
      <c r="GY62" s="250">
        <f>IF(EXACT($B$62,$GS$62),1,0)</f>
        <v>1</v>
      </c>
      <c r="GZ62" s="250">
        <f>IF(EXACT($C$62,$GT$62),1,0)</f>
        <v>1</v>
      </c>
      <c r="HA62" s="250">
        <f>IF(EXACT($D$62,$GU$62),1,0)</f>
        <v>1</v>
      </c>
      <c r="HB62" s="250">
        <f>IF($GU$62=0,0,1)</f>
        <v>1</v>
      </c>
      <c r="HC62" s="250">
        <f>IF($GV$62=0,0,1)</f>
        <v>1</v>
      </c>
      <c r="HD62" s="250">
        <f>$GX$62*$GY$62*$GZ$62*$HA$62*$HB$62*$HC$62</f>
        <v>1</v>
      </c>
      <c r="HE62" s="251">
        <f t="shared" si="24"/>
        <v>5456700</v>
      </c>
      <c r="HF62" s="252">
        <f t="shared" si="25"/>
        <v>0</v>
      </c>
      <c r="HH62" s="257" t="s">
        <v>266</v>
      </c>
      <c r="HI62" s="258" t="s">
        <v>267</v>
      </c>
      <c r="HJ62" s="245" t="s">
        <v>171</v>
      </c>
      <c r="HK62" s="246">
        <v>129</v>
      </c>
      <c r="HL62" s="259">
        <v>60000</v>
      </c>
      <c r="HM62" s="248">
        <f>ROUND(HK62*HL62,0)</f>
        <v>7740000</v>
      </c>
      <c r="HN62" s="250">
        <f>IF(EXACT($A$62,$HH$62),1,0)</f>
        <v>1</v>
      </c>
      <c r="HO62" s="250">
        <f>IF(EXACT($B$62,$HI$62),1,0)</f>
        <v>1</v>
      </c>
      <c r="HP62" s="250">
        <f>IF(EXACT($C$62,$HJ$62),1,0)</f>
        <v>1</v>
      </c>
      <c r="HQ62" s="250">
        <f>IF(EXACT($D$62,$HK$62),1,0)</f>
        <v>1</v>
      </c>
      <c r="HR62" s="250">
        <f>IF($HK$62=0,0,1)</f>
        <v>1</v>
      </c>
      <c r="HS62" s="250">
        <f>IF($HL$62=0,0,1)</f>
        <v>1</v>
      </c>
      <c r="HT62" s="250">
        <f>$HN$62*$HO$62*$HP$62*$HQ$62*$HR$62*$HS$62</f>
        <v>1</v>
      </c>
      <c r="HU62" s="251">
        <f t="shared" si="26"/>
        <v>7740000</v>
      </c>
      <c r="HV62" s="252">
        <f t="shared" si="27"/>
        <v>0</v>
      </c>
      <c r="HX62" s="243" t="s">
        <v>266</v>
      </c>
      <c r="HY62" s="244" t="s">
        <v>267</v>
      </c>
      <c r="HZ62" s="245" t="s">
        <v>171</v>
      </c>
      <c r="IA62" s="276">
        <v>129</v>
      </c>
      <c r="IB62" s="247">
        <v>60000</v>
      </c>
      <c r="IC62" s="248">
        <f>ROUND(IA62*IB62,0)</f>
        <v>7740000</v>
      </c>
      <c r="ID62" s="250">
        <f>IF(EXACT($A$62,$HX$62),1,0)</f>
        <v>1</v>
      </c>
      <c r="IE62" s="250">
        <f>IF(EXACT($B$62,$HY$62),1,0)</f>
        <v>1</v>
      </c>
      <c r="IF62" s="250">
        <f>IF(EXACT($C$62,$HZ$62),1,0)</f>
        <v>1</v>
      </c>
      <c r="IG62" s="250">
        <f>IF(EXACT($D$62,$IA$62),1,0)</f>
        <v>1</v>
      </c>
      <c r="IH62" s="250">
        <f>IF($IA$62=0,0,1)</f>
        <v>1</v>
      </c>
      <c r="II62" s="250">
        <f>IF($IB$62=0,0,1)</f>
        <v>1</v>
      </c>
      <c r="IJ62" s="250">
        <f>$ID$62*$IE$62*$IF$62*$IG$62*$IH$62*$II$62</f>
        <v>1</v>
      </c>
      <c r="IK62" s="251">
        <f t="shared" si="28"/>
        <v>7740000</v>
      </c>
      <c r="IL62" s="252">
        <f t="shared" si="29"/>
        <v>0</v>
      </c>
    </row>
    <row r="63" spans="1:246" s="238" customFormat="1" ht="18" hidden="1" thickTop="1" thickBot="1">
      <c r="A63" s="232" t="s">
        <v>268</v>
      </c>
      <c r="B63" s="233" t="s">
        <v>269</v>
      </c>
      <c r="C63" s="234"/>
      <c r="D63" s="235"/>
      <c r="E63" s="236"/>
      <c r="F63" s="237"/>
      <c r="H63" s="232" t="s">
        <v>268</v>
      </c>
      <c r="I63" s="239" t="s">
        <v>269</v>
      </c>
      <c r="J63" s="234"/>
      <c r="K63" s="235"/>
      <c r="L63" s="236"/>
      <c r="M63" s="237"/>
      <c r="N63" s="274"/>
      <c r="O63" s="274"/>
      <c r="P63" s="274"/>
      <c r="Q63" s="274"/>
      <c r="R63" s="274"/>
      <c r="S63" s="274"/>
      <c r="T63" s="274"/>
      <c r="U63" s="251">
        <f t="shared" si="0"/>
        <v>0</v>
      </c>
      <c r="V63" s="252">
        <f t="shared" si="1"/>
        <v>0</v>
      </c>
      <c r="X63" s="232" t="s">
        <v>268</v>
      </c>
      <c r="Y63" s="233" t="s">
        <v>269</v>
      </c>
      <c r="Z63" s="234"/>
      <c r="AA63" s="235"/>
      <c r="AB63" s="236"/>
      <c r="AC63" s="237"/>
      <c r="AD63" s="274"/>
      <c r="AE63" s="274"/>
      <c r="AF63" s="274"/>
      <c r="AG63" s="274"/>
      <c r="AH63" s="274"/>
      <c r="AI63" s="274"/>
      <c r="AJ63" s="274"/>
      <c r="AK63" s="251">
        <f t="shared" si="2"/>
        <v>0</v>
      </c>
      <c r="AL63" s="252">
        <f t="shared" si="3"/>
        <v>0</v>
      </c>
      <c r="AN63" s="232" t="s">
        <v>268</v>
      </c>
      <c r="AO63" s="233" t="s">
        <v>269</v>
      </c>
      <c r="AP63" s="234"/>
      <c r="AQ63" s="235"/>
      <c r="AR63" s="236"/>
      <c r="AS63" s="237"/>
      <c r="AT63" s="250">
        <f>IF(EXACT($A$63,$AN$63),1,0)</f>
        <v>1</v>
      </c>
      <c r="AU63" s="250">
        <f>IF(EXACT($B$63,$AO$63),1,0)</f>
        <v>1</v>
      </c>
      <c r="AV63" s="250">
        <f>IF(EXACT($C$63,$AP$63),1,0)</f>
        <v>1</v>
      </c>
      <c r="AW63" s="250">
        <f>IF(EXACT($D$63,$AQ$63),1,0)</f>
        <v>1</v>
      </c>
      <c r="AX63" s="250">
        <f>IF($AQ$63=0,0,1)</f>
        <v>0</v>
      </c>
      <c r="AY63" s="250">
        <f>IF($AR$63=0,0,1)</f>
        <v>0</v>
      </c>
      <c r="AZ63" s="250">
        <f>$AT$63*$AU$63*$AV$63*$AW$63*$AX$63*$AY$63</f>
        <v>0</v>
      </c>
      <c r="BA63" s="251">
        <f t="shared" si="4"/>
        <v>0</v>
      </c>
      <c r="BB63" s="252">
        <f t="shared" si="5"/>
        <v>0</v>
      </c>
      <c r="BD63" s="232" t="s">
        <v>268</v>
      </c>
      <c r="BE63" s="233" t="s">
        <v>269</v>
      </c>
      <c r="BF63" s="234"/>
      <c r="BG63" s="235"/>
      <c r="BH63" s="236"/>
      <c r="BI63" s="237"/>
      <c r="BJ63" s="250">
        <f>IF(EXACT($A$63,$BD$63),1,0)</f>
        <v>1</v>
      </c>
      <c r="BK63" s="250">
        <f>IF(EXACT($B$63,$BE$63),1,0)</f>
        <v>1</v>
      </c>
      <c r="BL63" s="250">
        <f>IF(EXACT($C$63,$BF$63),1,0)</f>
        <v>1</v>
      </c>
      <c r="BM63" s="250">
        <f>IF(EXACT($D$63,$BG$63),1,0)</f>
        <v>1</v>
      </c>
      <c r="BN63" s="250">
        <f>IF($BG$63=0,0,1)</f>
        <v>0</v>
      </c>
      <c r="BO63" s="250">
        <f>IF($BH$63=0,0,1)</f>
        <v>0</v>
      </c>
      <c r="BP63" s="250">
        <f>$BJ$63*$BK$63*$BL$63*$BM$63*$BN$63*$BO$63</f>
        <v>0</v>
      </c>
      <c r="BQ63" s="251">
        <f t="shared" si="6"/>
        <v>0</v>
      </c>
      <c r="BR63" s="252">
        <f t="shared" si="7"/>
        <v>0</v>
      </c>
      <c r="BT63" s="232" t="s">
        <v>268</v>
      </c>
      <c r="BU63" s="233" t="s">
        <v>269</v>
      </c>
      <c r="BV63" s="234"/>
      <c r="BW63" s="235"/>
      <c r="BX63" s="236"/>
      <c r="BY63" s="237"/>
      <c r="BZ63" s="250">
        <f>IF(EXACT($A$63,$BT$63),1,0)</f>
        <v>1</v>
      </c>
      <c r="CA63" s="250">
        <f>IF(EXACT($B$63,$BU$63),1,0)</f>
        <v>1</v>
      </c>
      <c r="CB63" s="250">
        <f>IF(EXACT($C$63,$BV$63),1,0)</f>
        <v>1</v>
      </c>
      <c r="CC63" s="250">
        <f>IF(EXACT($D$63,$BW$63),1,0)</f>
        <v>1</v>
      </c>
      <c r="CD63" s="250">
        <f>IF($BW$63=0,0,1)</f>
        <v>0</v>
      </c>
      <c r="CE63" s="250">
        <f>IF($BX$63=0,0,1)</f>
        <v>0</v>
      </c>
      <c r="CF63" s="250">
        <f>$BZ$63*$CA$63*$CB$63*$CC$63*$CD$63*$CE$63</f>
        <v>0</v>
      </c>
      <c r="CG63" s="251">
        <f t="shared" si="8"/>
        <v>0</v>
      </c>
      <c r="CH63" s="252">
        <f t="shared" si="9"/>
        <v>0</v>
      </c>
      <c r="CJ63" s="232" t="s">
        <v>268</v>
      </c>
      <c r="CK63" s="240" t="s">
        <v>269</v>
      </c>
      <c r="CL63" s="234"/>
      <c r="CM63" s="235"/>
      <c r="CN63" s="241"/>
      <c r="CO63" s="242"/>
      <c r="CP63" s="250">
        <f>IF(EXACT($A$63,$CJ$63),1,0)</f>
        <v>1</v>
      </c>
      <c r="CQ63" s="250">
        <f>IF(EXACT($B$63,$CK$63),1,0)</f>
        <v>1</v>
      </c>
      <c r="CR63" s="250">
        <f>IF(EXACT($C$63,$CL$63),1,0)</f>
        <v>1</v>
      </c>
      <c r="CS63" s="250">
        <f>IF(EXACT($D$63,$CM$63),1,0)</f>
        <v>1</v>
      </c>
      <c r="CT63" s="250">
        <f>IF($CM$63=0,0,1)</f>
        <v>0</v>
      </c>
      <c r="CU63" s="250">
        <f>IF($CN$63=0,0,1)</f>
        <v>0</v>
      </c>
      <c r="CV63" s="250">
        <f>$CP$63*$CQ$63*$CR$63*$CS$63*$CT$63*$CU$63</f>
        <v>0</v>
      </c>
      <c r="CW63" s="251">
        <f t="shared" si="10"/>
        <v>0</v>
      </c>
      <c r="CX63" s="252">
        <f t="shared" si="11"/>
        <v>0</v>
      </c>
      <c r="CZ63" s="232" t="s">
        <v>268</v>
      </c>
      <c r="DA63" s="233" t="s">
        <v>269</v>
      </c>
      <c r="DB63" s="234"/>
      <c r="DC63" s="235"/>
      <c r="DD63" s="236"/>
      <c r="DE63" s="237"/>
      <c r="DF63" s="250">
        <f>IF(EXACT($A$63,$CZ$63),1,0)</f>
        <v>1</v>
      </c>
      <c r="DG63" s="250">
        <f>IF(EXACT($B$63,$DA$63),1,0)</f>
        <v>1</v>
      </c>
      <c r="DH63" s="250">
        <f>IF(EXACT($C$63,$DB$63),1,0)</f>
        <v>1</v>
      </c>
      <c r="DI63" s="250">
        <f>IF(EXACT($D$63,$DC$63),1,0)</f>
        <v>1</v>
      </c>
      <c r="DJ63" s="250">
        <f>IF($DC$63=0,0,1)</f>
        <v>0</v>
      </c>
      <c r="DK63" s="250">
        <f>IF($DD$63=0,0,1)</f>
        <v>0</v>
      </c>
      <c r="DL63" s="250">
        <f>$DF$63*$DG$63*$DH$63*$DI$63*$DJ$63*$DK$63</f>
        <v>0</v>
      </c>
      <c r="DM63" s="251">
        <f t="shared" si="12"/>
        <v>0</v>
      </c>
      <c r="DN63" s="252">
        <f t="shared" si="13"/>
        <v>0</v>
      </c>
      <c r="DP63" s="232" t="s">
        <v>268</v>
      </c>
      <c r="DQ63" s="233" t="s">
        <v>269</v>
      </c>
      <c r="DR63" s="234"/>
      <c r="DS63" s="235"/>
      <c r="DT63" s="236"/>
      <c r="DU63" s="237"/>
      <c r="DV63" s="250">
        <f>IF(EXACT($A$63,$DP$63),1,0)</f>
        <v>1</v>
      </c>
      <c r="DW63" s="250">
        <f>IF(EXACT($B$63,$DQ$63),1,0)</f>
        <v>1</v>
      </c>
      <c r="DX63" s="250">
        <f>IF(EXACT($C$63,$DR$63),1,0)</f>
        <v>1</v>
      </c>
      <c r="DY63" s="250">
        <f>IF(EXACT($D$63,$DS$63),1,0)</f>
        <v>1</v>
      </c>
      <c r="DZ63" s="250">
        <f>IF($DS$63=0,0,1)</f>
        <v>0</v>
      </c>
      <c r="EA63" s="250">
        <f>IF($DT$63=0,0,1)</f>
        <v>0</v>
      </c>
      <c r="EB63" s="250">
        <f>$DV$63*$DW$63*$DX$63*$DY$63*$DZ$63*$EA$63</f>
        <v>0</v>
      </c>
      <c r="EC63" s="251">
        <f t="shared" si="14"/>
        <v>0</v>
      </c>
      <c r="ED63" s="252">
        <f t="shared" si="15"/>
        <v>0</v>
      </c>
      <c r="EF63" s="232" t="s">
        <v>268</v>
      </c>
      <c r="EG63" s="233" t="s">
        <v>269</v>
      </c>
      <c r="EH63" s="234"/>
      <c r="EI63" s="235"/>
      <c r="EJ63" s="236"/>
      <c r="EK63" s="237"/>
      <c r="EL63" s="250">
        <f>IF(EXACT($A$63,$EF$63),1,0)</f>
        <v>1</v>
      </c>
      <c r="EM63" s="250">
        <f>IF(EXACT($B$63,$EG$63),1,0)</f>
        <v>1</v>
      </c>
      <c r="EN63" s="250">
        <f>IF(EXACT($C$63,$EH$63),1,0)</f>
        <v>1</v>
      </c>
      <c r="EO63" s="250">
        <f>IF(EXACT($D$63,$EI$63),1,0)</f>
        <v>1</v>
      </c>
      <c r="EP63" s="250">
        <f>IF($EI$63=0,0,1)</f>
        <v>0</v>
      </c>
      <c r="EQ63" s="250">
        <f>IF($EJ$63=0,0,1)</f>
        <v>0</v>
      </c>
      <c r="ER63" s="250">
        <f>$EL$63*$EM$63*$EN$63*$EO$63*$EP$63*$EQ$63</f>
        <v>0</v>
      </c>
      <c r="ES63" s="251">
        <f t="shared" si="16"/>
        <v>0</v>
      </c>
      <c r="ET63" s="252">
        <f t="shared" si="17"/>
        <v>0</v>
      </c>
      <c r="EV63" s="232" t="s">
        <v>268</v>
      </c>
      <c r="EW63" s="233" t="s">
        <v>269</v>
      </c>
      <c r="EX63" s="234"/>
      <c r="EY63" s="235"/>
      <c r="EZ63" s="236"/>
      <c r="FA63" s="237"/>
      <c r="FB63" s="250">
        <f>IF(EXACT($A$63,$EV$63),1,0)</f>
        <v>1</v>
      </c>
      <c r="FC63" s="250">
        <f>IF(EXACT($B$63,$EW$63),1,0)</f>
        <v>1</v>
      </c>
      <c r="FD63" s="250">
        <f>IF(EXACT($C$63,$EX$63),1,0)</f>
        <v>1</v>
      </c>
      <c r="FE63" s="250">
        <f>IF(EXACT($D$63,$EY$63),1,0)</f>
        <v>1</v>
      </c>
      <c r="FF63" s="250">
        <f>IF($EY$63=0,0,1)</f>
        <v>0</v>
      </c>
      <c r="FG63" s="250">
        <f>IF($EZ$63=0,0,1)</f>
        <v>0</v>
      </c>
      <c r="FH63" s="250">
        <f>$FB$63*$FC$63*$FD$63*$FE$63*$FF$63*$FG$63</f>
        <v>0</v>
      </c>
      <c r="FI63" s="251">
        <f t="shared" si="18"/>
        <v>0</v>
      </c>
      <c r="FJ63" s="252">
        <f t="shared" si="19"/>
        <v>0</v>
      </c>
      <c r="FL63" s="232" t="s">
        <v>268</v>
      </c>
      <c r="FM63" s="233" t="s">
        <v>269</v>
      </c>
      <c r="FN63" s="234"/>
      <c r="FO63" s="235"/>
      <c r="FP63" s="236"/>
      <c r="FQ63" s="275"/>
      <c r="FR63" s="250">
        <f>IF(EXACT($A$63,$FL$63),1,0)</f>
        <v>1</v>
      </c>
      <c r="FS63" s="250">
        <f>IF(EXACT($B$63,$FM$63),1,0)</f>
        <v>1</v>
      </c>
      <c r="FT63" s="250">
        <f>IF(EXACT($C$63,$FN$63),1,0)</f>
        <v>1</v>
      </c>
      <c r="FU63" s="250">
        <f>IF(EXACT($D$63,$FO$63),1,0)</f>
        <v>1</v>
      </c>
      <c r="FV63" s="250">
        <f>IF($FO$63=0,0,1)</f>
        <v>0</v>
      </c>
      <c r="FW63" s="250">
        <f>IF($FP$63=0,0,1)</f>
        <v>0</v>
      </c>
      <c r="FX63" s="250">
        <f>$FR$63*$FS$63*$FT$63*$FU$63*$FV$63*$FW$63</f>
        <v>0</v>
      </c>
      <c r="FY63" s="251">
        <f t="shared" si="20"/>
        <v>0</v>
      </c>
      <c r="FZ63" s="252">
        <f t="shared" si="21"/>
        <v>0</v>
      </c>
      <c r="GB63" s="232" t="s">
        <v>268</v>
      </c>
      <c r="GC63" s="233" t="s">
        <v>269</v>
      </c>
      <c r="GD63" s="234"/>
      <c r="GE63" s="235"/>
      <c r="GF63" s="236"/>
      <c r="GG63" s="237"/>
      <c r="GH63" s="250">
        <f>IF(EXACT($A$63,$GB$63),1,0)</f>
        <v>1</v>
      </c>
      <c r="GI63" s="250">
        <f>IF(EXACT($B$63,$GC$63),1,0)</f>
        <v>1</v>
      </c>
      <c r="GJ63" s="250">
        <f>IF(EXACT($C$63,$GD$63),1,0)</f>
        <v>1</v>
      </c>
      <c r="GK63" s="250">
        <f>IF(EXACT($D$63,$GE$63),1,0)</f>
        <v>1</v>
      </c>
      <c r="GL63" s="250">
        <f>IF($GE$63=0,0,1)</f>
        <v>0</v>
      </c>
      <c r="GM63" s="250">
        <f>IF($GF$63=0,0,1)</f>
        <v>0</v>
      </c>
      <c r="GN63" s="250">
        <f>$GH$63*$GI$63*$GJ$63*$GK$63*$GL$63*$GM$63</f>
        <v>0</v>
      </c>
      <c r="GO63" s="251">
        <f t="shared" si="22"/>
        <v>0</v>
      </c>
      <c r="GP63" s="252">
        <f t="shared" si="23"/>
        <v>0</v>
      </c>
      <c r="GR63" s="232" t="s">
        <v>268</v>
      </c>
      <c r="GS63" s="233" t="s">
        <v>269</v>
      </c>
      <c r="GT63" s="234"/>
      <c r="GU63" s="235"/>
      <c r="GV63" s="236"/>
      <c r="GW63" s="237"/>
      <c r="GX63" s="250">
        <f>IF(EXACT($A$63,$GR$63),1,0)</f>
        <v>1</v>
      </c>
      <c r="GY63" s="250">
        <f>IF(EXACT($B$63,$GS$63),1,0)</f>
        <v>1</v>
      </c>
      <c r="GZ63" s="250">
        <f>IF(EXACT($C$63,$GT$63),1,0)</f>
        <v>1</v>
      </c>
      <c r="HA63" s="250">
        <f>IF(EXACT($D$63,$GU$63),1,0)</f>
        <v>1</v>
      </c>
      <c r="HB63" s="250">
        <f>IF($GU$63=0,0,1)</f>
        <v>0</v>
      </c>
      <c r="HC63" s="250">
        <f>IF($GV$63=0,0,1)</f>
        <v>0</v>
      </c>
      <c r="HD63" s="250">
        <f>$GX$63*$GY$63*$GZ$63*$HA$63*$HB$63*$HC$63</f>
        <v>0</v>
      </c>
      <c r="HE63" s="251">
        <f t="shared" si="24"/>
        <v>0</v>
      </c>
      <c r="HF63" s="252">
        <f t="shared" si="25"/>
        <v>0</v>
      </c>
      <c r="HH63" s="226" t="s">
        <v>268</v>
      </c>
      <c r="HI63" s="227" t="s">
        <v>269</v>
      </c>
      <c r="HJ63" s="228"/>
      <c r="HK63" s="229"/>
      <c r="HL63" s="230"/>
      <c r="HM63" s="231"/>
      <c r="HN63" s="250">
        <f>IF(EXACT($A$63,$HH$63),1,0)</f>
        <v>1</v>
      </c>
      <c r="HO63" s="250">
        <f>IF(EXACT($B$63,$HI$63),1,0)</f>
        <v>1</v>
      </c>
      <c r="HP63" s="250">
        <f>IF(EXACT($C$63,$HJ$63),1,0)</f>
        <v>1</v>
      </c>
      <c r="HQ63" s="250">
        <f>IF(EXACT($D$63,$HK$63),1,0)</f>
        <v>1</v>
      </c>
      <c r="HR63" s="250">
        <f>IF($HK$63=0,0,1)</f>
        <v>0</v>
      </c>
      <c r="HS63" s="250">
        <f>IF($HL$63=0,0,1)</f>
        <v>0</v>
      </c>
      <c r="HT63" s="250">
        <f>$HN$63*$HO$63*$HP$63*$HQ$63*$HR$63*$HS$63</f>
        <v>0</v>
      </c>
      <c r="HU63" s="251">
        <f t="shared" si="26"/>
        <v>0</v>
      </c>
      <c r="HV63" s="252">
        <f t="shared" si="27"/>
        <v>0</v>
      </c>
      <c r="HX63" s="232" t="s">
        <v>268</v>
      </c>
      <c r="HY63" s="233" t="s">
        <v>269</v>
      </c>
      <c r="HZ63" s="234"/>
      <c r="IA63" s="235"/>
      <c r="IB63" s="236"/>
      <c r="IC63" s="237"/>
      <c r="ID63" s="250">
        <f>IF(EXACT($A$63,$HX$63),1,0)</f>
        <v>1</v>
      </c>
      <c r="IE63" s="250">
        <f>IF(EXACT($B$63,$HY$63),1,0)</f>
        <v>1</v>
      </c>
      <c r="IF63" s="250">
        <f>IF(EXACT($C$63,$HZ$63),1,0)</f>
        <v>1</v>
      </c>
      <c r="IG63" s="250">
        <f>IF(EXACT($D$63,$IA$63),1,0)</f>
        <v>1</v>
      </c>
      <c r="IH63" s="250">
        <f>IF($IA$63=0,0,1)</f>
        <v>0</v>
      </c>
      <c r="II63" s="250">
        <f>IF($IB$63=0,0,1)</f>
        <v>0</v>
      </c>
      <c r="IJ63" s="250">
        <f>$ID$63*$IE$63*$IF$63*$IG$63*$IH$63*$II$63</f>
        <v>0</v>
      </c>
      <c r="IK63" s="251">
        <f t="shared" si="28"/>
        <v>0</v>
      </c>
      <c r="IL63" s="252">
        <f t="shared" si="29"/>
        <v>0</v>
      </c>
    </row>
    <row r="64" spans="1:246" s="238" customFormat="1" ht="75">
      <c r="A64" s="243" t="s">
        <v>270</v>
      </c>
      <c r="B64" s="244" t="s">
        <v>271</v>
      </c>
      <c r="C64" s="245" t="s">
        <v>171</v>
      </c>
      <c r="D64" s="246">
        <v>68</v>
      </c>
      <c r="E64" s="247">
        <v>0</v>
      </c>
      <c r="F64" s="248">
        <f>ROUND(D64*E64,0)</f>
        <v>0</v>
      </c>
      <c r="H64" s="243" t="s">
        <v>270</v>
      </c>
      <c r="I64" s="249" t="s">
        <v>271</v>
      </c>
      <c r="J64" s="245" t="s">
        <v>171</v>
      </c>
      <c r="K64" s="246">
        <v>68</v>
      </c>
      <c r="L64" s="247">
        <v>14500</v>
      </c>
      <c r="M64" s="248">
        <f>ROUND(K64*L64,0)</f>
        <v>986000</v>
      </c>
      <c r="N64" s="250">
        <f>IF(EXACT($A$64,$H$64),1,0)</f>
        <v>1</v>
      </c>
      <c r="O64" s="250">
        <f>IF(EXACT($B$64,$I$64),1,0)</f>
        <v>1</v>
      </c>
      <c r="P64" s="250">
        <f>IF(EXACT($C$64,$J$64),1,0)</f>
        <v>1</v>
      </c>
      <c r="Q64" s="250">
        <f>IF(EXACT($D$64,$K$64),1,0)</f>
        <v>1</v>
      </c>
      <c r="R64" s="250">
        <f>IF($K$64=0,0,1)</f>
        <v>1</v>
      </c>
      <c r="S64" s="250">
        <f>IF($L$64=0,0,1)</f>
        <v>1</v>
      </c>
      <c r="T64" s="261">
        <f>$N$64*$O$64*$P$64*$Q$64*$R$64*$S$64</f>
        <v>1</v>
      </c>
      <c r="U64" s="251">
        <f t="shared" si="0"/>
        <v>986000</v>
      </c>
      <c r="V64" s="252">
        <f t="shared" si="1"/>
        <v>0</v>
      </c>
      <c r="X64" s="243" t="s">
        <v>270</v>
      </c>
      <c r="Y64" s="244" t="s">
        <v>271</v>
      </c>
      <c r="Z64" s="245" t="s">
        <v>171</v>
      </c>
      <c r="AA64" s="246">
        <v>68</v>
      </c>
      <c r="AB64" s="247">
        <v>10745</v>
      </c>
      <c r="AC64" s="248">
        <f>ROUND(AA64*AB64,0)</f>
        <v>730660</v>
      </c>
      <c r="AD64" s="250">
        <f>IF(EXACT($A$64,$X$64),1,0)</f>
        <v>1</v>
      </c>
      <c r="AE64" s="250">
        <f>IF(EXACT($B$64,$Y$64),1,0)</f>
        <v>1</v>
      </c>
      <c r="AF64" s="250">
        <f>IF(EXACT($C$64,$Z$64),1,0)</f>
        <v>1</v>
      </c>
      <c r="AG64" s="250">
        <f>IF(EXACT($D$64,$AA$64),1,0)</f>
        <v>1</v>
      </c>
      <c r="AH64" s="250">
        <f>IF($AA$64=0,0,1)</f>
        <v>1</v>
      </c>
      <c r="AI64" s="250">
        <f>IF($AB$64=0,0,1)</f>
        <v>1</v>
      </c>
      <c r="AJ64" s="250">
        <f>$AD$64*$AE$64*$AF$64*$AG$64*$AH$64*$AI$64</f>
        <v>1</v>
      </c>
      <c r="AK64" s="251">
        <f t="shared" si="2"/>
        <v>730660</v>
      </c>
      <c r="AL64" s="252">
        <f t="shared" si="3"/>
        <v>0</v>
      </c>
      <c r="AN64" s="243" t="s">
        <v>270</v>
      </c>
      <c r="AO64" s="244" t="s">
        <v>271</v>
      </c>
      <c r="AP64" s="245" t="s">
        <v>171</v>
      </c>
      <c r="AQ64" s="246">
        <v>68</v>
      </c>
      <c r="AR64" s="247">
        <v>28000</v>
      </c>
      <c r="AS64" s="248">
        <f>ROUND(AQ64*AR64,0)</f>
        <v>1904000</v>
      </c>
      <c r="AT64" s="250">
        <f>IF(EXACT($A$64,$AN$64),1,0)</f>
        <v>1</v>
      </c>
      <c r="AU64" s="250">
        <f>IF(EXACT($B$64,$AO$64),1,0)</f>
        <v>1</v>
      </c>
      <c r="AV64" s="250">
        <f>IF(EXACT($C$64,$AP$64),1,0)</f>
        <v>1</v>
      </c>
      <c r="AW64" s="250">
        <f>IF(EXACT($D$64,$AQ$64),1,0)</f>
        <v>1</v>
      </c>
      <c r="AX64" s="250">
        <f>IF($AQ$64=0,0,1)</f>
        <v>1</v>
      </c>
      <c r="AY64" s="250">
        <f>IF($AR$64=0,0,1)</f>
        <v>1</v>
      </c>
      <c r="AZ64" s="250">
        <f>$AT$64*$AU$64*$AV$64*$AW$64*$AX$64*$AY$64</f>
        <v>1</v>
      </c>
      <c r="BA64" s="251">
        <f t="shared" si="4"/>
        <v>1904000</v>
      </c>
      <c r="BB64" s="252">
        <f t="shared" si="5"/>
        <v>0</v>
      </c>
      <c r="BD64" s="243" t="s">
        <v>270</v>
      </c>
      <c r="BE64" s="244" t="s">
        <v>271</v>
      </c>
      <c r="BF64" s="245" t="s">
        <v>171</v>
      </c>
      <c r="BG64" s="246">
        <v>68</v>
      </c>
      <c r="BH64" s="247">
        <v>14000</v>
      </c>
      <c r="BI64" s="248">
        <f>ROUND(BG64*BH64,0)</f>
        <v>952000</v>
      </c>
      <c r="BJ64" s="250">
        <f>IF(EXACT($A$64,$BD$64),1,0)</f>
        <v>1</v>
      </c>
      <c r="BK64" s="250">
        <f>IF(EXACT($B$64,$BE$64),1,0)</f>
        <v>1</v>
      </c>
      <c r="BL64" s="250">
        <f>IF(EXACT($C$64,$BF$64),1,0)</f>
        <v>1</v>
      </c>
      <c r="BM64" s="250">
        <f>IF(EXACT($D$64,$BG$64),1,0)</f>
        <v>1</v>
      </c>
      <c r="BN64" s="250">
        <f>IF($BG$64=0,0,1)</f>
        <v>1</v>
      </c>
      <c r="BO64" s="250">
        <f>IF($BH$64=0,0,1)</f>
        <v>1</v>
      </c>
      <c r="BP64" s="250">
        <f>$BJ$64*$BK$64*$BL$64*$BM$64*$BN$64*$BO$64</f>
        <v>1</v>
      </c>
      <c r="BQ64" s="251">
        <f t="shared" si="6"/>
        <v>952000</v>
      </c>
      <c r="BR64" s="252">
        <f t="shared" si="7"/>
        <v>0</v>
      </c>
      <c r="BT64" s="243" t="s">
        <v>270</v>
      </c>
      <c r="BU64" s="244" t="s">
        <v>271</v>
      </c>
      <c r="BV64" s="245" t="s">
        <v>171</v>
      </c>
      <c r="BW64" s="246">
        <v>68</v>
      </c>
      <c r="BX64" s="247">
        <v>15350</v>
      </c>
      <c r="BY64" s="248">
        <f>ROUND(BW64*BX64,0)</f>
        <v>1043800</v>
      </c>
      <c r="BZ64" s="250">
        <f>IF(EXACT($A$64,$BT$64),1,0)</f>
        <v>1</v>
      </c>
      <c r="CA64" s="250">
        <f>IF(EXACT($B$64,$BU$64),1,0)</f>
        <v>1</v>
      </c>
      <c r="CB64" s="250">
        <f>IF(EXACT($C$64,$BV$64),1,0)</f>
        <v>1</v>
      </c>
      <c r="CC64" s="250">
        <f>IF(EXACT($D$64,$BW$64),1,0)</f>
        <v>1</v>
      </c>
      <c r="CD64" s="250">
        <f>IF($BW$64=0,0,1)</f>
        <v>1</v>
      </c>
      <c r="CE64" s="250">
        <f>IF($BX$64=0,0,1)</f>
        <v>1</v>
      </c>
      <c r="CF64" s="250">
        <f>$BZ$64*$CA$64*$CB$64*$CC$64*$CD$64*$CE$64</f>
        <v>1</v>
      </c>
      <c r="CG64" s="251">
        <f t="shared" si="8"/>
        <v>1043800</v>
      </c>
      <c r="CH64" s="252">
        <f t="shared" si="9"/>
        <v>0</v>
      </c>
      <c r="CJ64" s="243" t="s">
        <v>270</v>
      </c>
      <c r="CK64" s="254" t="s">
        <v>271</v>
      </c>
      <c r="CL64" s="245" t="s">
        <v>171</v>
      </c>
      <c r="CM64" s="246">
        <v>68</v>
      </c>
      <c r="CN64" s="255">
        <v>12432</v>
      </c>
      <c r="CO64" s="256">
        <f>ROUND(CM64*CN64,0)</f>
        <v>845376</v>
      </c>
      <c r="CP64" s="250">
        <f>IF(EXACT($A$64,$CJ$64),1,0)</f>
        <v>1</v>
      </c>
      <c r="CQ64" s="250">
        <f>IF(EXACT($B$64,$CK$64),1,0)</f>
        <v>1</v>
      </c>
      <c r="CR64" s="250">
        <f>IF(EXACT($C$64,$CL$64),1,0)</f>
        <v>1</v>
      </c>
      <c r="CS64" s="250">
        <f>IF(EXACT($D$64,$CM$64),1,0)</f>
        <v>1</v>
      </c>
      <c r="CT64" s="250">
        <f>IF($CM$64=0,0,1)</f>
        <v>1</v>
      </c>
      <c r="CU64" s="250">
        <f>IF($CN$64=0,0,1)</f>
        <v>1</v>
      </c>
      <c r="CV64" s="250">
        <f>$CP$64*$CQ$64*$CR$64*$CS$64*$CT$64*$CU$64</f>
        <v>1</v>
      </c>
      <c r="CW64" s="251">
        <f t="shared" si="10"/>
        <v>845376</v>
      </c>
      <c r="CX64" s="252">
        <f t="shared" si="11"/>
        <v>0</v>
      </c>
      <c r="CZ64" s="243" t="s">
        <v>270</v>
      </c>
      <c r="DA64" s="244" t="s">
        <v>271</v>
      </c>
      <c r="DB64" s="245" t="s">
        <v>171</v>
      </c>
      <c r="DC64" s="246">
        <v>68</v>
      </c>
      <c r="DD64" s="247">
        <v>15100</v>
      </c>
      <c r="DE64" s="248">
        <f>ROUND(DC64*DD64,0)</f>
        <v>1026800</v>
      </c>
      <c r="DF64" s="250">
        <f>IF(EXACT($A$64,$CZ$64),1,0)</f>
        <v>1</v>
      </c>
      <c r="DG64" s="250">
        <f>IF(EXACT($B$64,$DA$64),1,0)</f>
        <v>1</v>
      </c>
      <c r="DH64" s="250">
        <f>IF(EXACT($C$64,$DB$64),1,0)</f>
        <v>1</v>
      </c>
      <c r="DI64" s="250">
        <f>IF(EXACT($D$64,$DC$64),1,0)</f>
        <v>1</v>
      </c>
      <c r="DJ64" s="250">
        <f>IF($DC$64=0,0,1)</f>
        <v>1</v>
      </c>
      <c r="DK64" s="250">
        <f>IF($DD$64=0,0,1)</f>
        <v>1</v>
      </c>
      <c r="DL64" s="250">
        <f>$DF$64*$DG$64*$DH$64*$DI$64*$DJ$64*$DK$64</f>
        <v>1</v>
      </c>
      <c r="DM64" s="251">
        <f t="shared" si="12"/>
        <v>1026800</v>
      </c>
      <c r="DN64" s="252">
        <f t="shared" si="13"/>
        <v>0</v>
      </c>
      <c r="DP64" s="243" t="s">
        <v>270</v>
      </c>
      <c r="DQ64" s="244" t="s">
        <v>271</v>
      </c>
      <c r="DR64" s="245" t="s">
        <v>171</v>
      </c>
      <c r="DS64" s="246">
        <v>68</v>
      </c>
      <c r="DT64" s="247">
        <v>15500</v>
      </c>
      <c r="DU64" s="248">
        <f>ROUND(DS64*DT64,0)</f>
        <v>1054000</v>
      </c>
      <c r="DV64" s="250">
        <f>IF(EXACT($A$64,$DP$64),1,0)</f>
        <v>1</v>
      </c>
      <c r="DW64" s="250">
        <f>IF(EXACT($B$64,$DQ$64),1,0)</f>
        <v>1</v>
      </c>
      <c r="DX64" s="250">
        <f>IF(EXACT($C$64,$DR$64),1,0)</f>
        <v>1</v>
      </c>
      <c r="DY64" s="250">
        <f>IF(EXACT($D$64,$DS$64),1,0)</f>
        <v>1</v>
      </c>
      <c r="DZ64" s="250">
        <f>IF($DS$64=0,0,1)</f>
        <v>1</v>
      </c>
      <c r="EA64" s="250">
        <f>IF($DT$64=0,0,1)</f>
        <v>1</v>
      </c>
      <c r="EB64" s="250">
        <f>$DV$64*$DW$64*$DX$64*$DY$64*$DZ$64*$EA$64</f>
        <v>1</v>
      </c>
      <c r="EC64" s="251">
        <f t="shared" si="14"/>
        <v>1054000</v>
      </c>
      <c r="ED64" s="252">
        <f t="shared" si="15"/>
        <v>0</v>
      </c>
      <c r="EF64" s="243" t="s">
        <v>270</v>
      </c>
      <c r="EG64" s="244" t="s">
        <v>271</v>
      </c>
      <c r="EH64" s="245" t="s">
        <v>171</v>
      </c>
      <c r="EI64" s="246">
        <v>68</v>
      </c>
      <c r="EJ64" s="247">
        <v>15000</v>
      </c>
      <c r="EK64" s="248">
        <f>ROUND(EI64*EJ64,0)</f>
        <v>1020000</v>
      </c>
      <c r="EL64" s="250">
        <f>IF(EXACT($A$64,$EF$64),1,0)</f>
        <v>1</v>
      </c>
      <c r="EM64" s="250">
        <f>IF(EXACT($B$64,$EG$64),1,0)</f>
        <v>1</v>
      </c>
      <c r="EN64" s="250">
        <f>IF(EXACT($C$64,$EH$64),1,0)</f>
        <v>1</v>
      </c>
      <c r="EO64" s="250">
        <f>IF(EXACT($D$64,$EI$64),1,0)</f>
        <v>1</v>
      </c>
      <c r="EP64" s="250">
        <f>IF($EI$64=0,0,1)</f>
        <v>1</v>
      </c>
      <c r="EQ64" s="250">
        <f>IF($EJ$64=0,0,1)</f>
        <v>1</v>
      </c>
      <c r="ER64" s="250">
        <f>$EL$64*$EM$64*$EN$64*$EO$64*$EP$64*$EQ$64</f>
        <v>1</v>
      </c>
      <c r="ES64" s="251">
        <f t="shared" si="16"/>
        <v>1020000</v>
      </c>
      <c r="ET64" s="252">
        <f t="shared" si="17"/>
        <v>0</v>
      </c>
      <c r="EV64" s="243" t="s">
        <v>270</v>
      </c>
      <c r="EW64" s="244" t="s">
        <v>271</v>
      </c>
      <c r="EX64" s="245" t="s">
        <v>171</v>
      </c>
      <c r="EY64" s="246">
        <v>68</v>
      </c>
      <c r="EZ64" s="247">
        <v>15000</v>
      </c>
      <c r="FA64" s="248">
        <f>ROUND(EY64*EZ64,0)</f>
        <v>1020000</v>
      </c>
      <c r="FB64" s="250">
        <f>IF(EXACT($A$64,$EV$64),1,0)</f>
        <v>1</v>
      </c>
      <c r="FC64" s="250">
        <f>IF(EXACT($B$64,$EW$64),1,0)</f>
        <v>1</v>
      </c>
      <c r="FD64" s="250">
        <f>IF(EXACT($C$64,$EX$64),1,0)</f>
        <v>1</v>
      </c>
      <c r="FE64" s="250">
        <f>IF(EXACT($D$64,$EY$64),1,0)</f>
        <v>1</v>
      </c>
      <c r="FF64" s="250">
        <f>IF($EY$64=0,0,1)</f>
        <v>1</v>
      </c>
      <c r="FG64" s="250">
        <f>IF($EZ$64=0,0,1)</f>
        <v>1</v>
      </c>
      <c r="FH64" s="250">
        <f>$FB$64*$FC$64*$FD$64*$FE$64*$FF$64*$FG$64</f>
        <v>1</v>
      </c>
      <c r="FI64" s="251">
        <f t="shared" si="18"/>
        <v>1020000</v>
      </c>
      <c r="FJ64" s="252">
        <f t="shared" si="19"/>
        <v>0</v>
      </c>
      <c r="FL64" s="243" t="s">
        <v>270</v>
      </c>
      <c r="FM64" s="244" t="s">
        <v>271</v>
      </c>
      <c r="FN64" s="245" t="s">
        <v>171</v>
      </c>
      <c r="FO64" s="246">
        <v>68</v>
      </c>
      <c r="FP64" s="247">
        <v>12656</v>
      </c>
      <c r="FQ64" s="248">
        <f>ROUND(FO64*FP64,0)</f>
        <v>860608</v>
      </c>
      <c r="FR64" s="250">
        <f>IF(EXACT($A$64,$FL$64),1,0)</f>
        <v>1</v>
      </c>
      <c r="FS64" s="250">
        <f>IF(EXACT($B$64,$FM$64),1,0)</f>
        <v>1</v>
      </c>
      <c r="FT64" s="250">
        <f>IF(EXACT($C$64,$FN$64),1,0)</f>
        <v>1</v>
      </c>
      <c r="FU64" s="250">
        <f>IF(EXACT($D$64,$FO$64),1,0)</f>
        <v>1</v>
      </c>
      <c r="FV64" s="250">
        <f>IF($FO$64=0,0,1)</f>
        <v>1</v>
      </c>
      <c r="FW64" s="250">
        <f>IF($FP$64=0,0,1)</f>
        <v>1</v>
      </c>
      <c r="FX64" s="250">
        <f>$FR$64*$FS$64*$FT$64*$FU$64*$FV$64*$FW$64</f>
        <v>1</v>
      </c>
      <c r="FY64" s="251">
        <f t="shared" si="20"/>
        <v>860608</v>
      </c>
      <c r="FZ64" s="252">
        <f t="shared" si="21"/>
        <v>0</v>
      </c>
      <c r="GB64" s="243" t="s">
        <v>270</v>
      </c>
      <c r="GC64" s="244" t="s">
        <v>271</v>
      </c>
      <c r="GD64" s="245" t="s">
        <v>171</v>
      </c>
      <c r="GE64" s="246">
        <v>68</v>
      </c>
      <c r="GF64" s="247">
        <v>16500</v>
      </c>
      <c r="GG64" s="248">
        <f>ROUND(GE64*GF64,0)</f>
        <v>1122000</v>
      </c>
      <c r="GH64" s="250">
        <f>IF(EXACT($A$64,$GB$64),1,0)</f>
        <v>1</v>
      </c>
      <c r="GI64" s="250">
        <f>IF(EXACT($B$64,$GC$64),1,0)</f>
        <v>1</v>
      </c>
      <c r="GJ64" s="250">
        <f>IF(EXACT($C$64,$GD$64),1,0)</f>
        <v>1</v>
      </c>
      <c r="GK64" s="250">
        <f>IF(EXACT($D$64,$GE$64),1,0)</f>
        <v>1</v>
      </c>
      <c r="GL64" s="250">
        <f>IF($GE$64=0,0,1)</f>
        <v>1</v>
      </c>
      <c r="GM64" s="250">
        <f>IF($GF$64=0,0,1)</f>
        <v>1</v>
      </c>
      <c r="GN64" s="250">
        <f>$GH$64*$GI$64*$GJ$64*$GK$64*$GL$64*$GM$64</f>
        <v>1</v>
      </c>
      <c r="GO64" s="251">
        <f t="shared" si="22"/>
        <v>1122000</v>
      </c>
      <c r="GP64" s="252">
        <f t="shared" si="23"/>
        <v>0</v>
      </c>
      <c r="GR64" s="243" t="s">
        <v>270</v>
      </c>
      <c r="GS64" s="244" t="s">
        <v>271</v>
      </c>
      <c r="GT64" s="245" t="s">
        <v>171</v>
      </c>
      <c r="GU64" s="246">
        <v>68</v>
      </c>
      <c r="GV64" s="247">
        <v>17400</v>
      </c>
      <c r="GW64" s="248">
        <f>ROUND(GU64*GV64,0)</f>
        <v>1183200</v>
      </c>
      <c r="GX64" s="250">
        <f>IF(EXACT($A$64,$GR$64),1,0)</f>
        <v>1</v>
      </c>
      <c r="GY64" s="250">
        <f>IF(EXACT($B$64,$GS$64),1,0)</f>
        <v>1</v>
      </c>
      <c r="GZ64" s="250">
        <f>IF(EXACT($C$64,$GT$64),1,0)</f>
        <v>1</v>
      </c>
      <c r="HA64" s="250">
        <f>IF(EXACT($D$64,$GU$64),1,0)</f>
        <v>1</v>
      </c>
      <c r="HB64" s="250">
        <f>IF($GU$64=0,0,1)</f>
        <v>1</v>
      </c>
      <c r="HC64" s="250">
        <f>IF($GV$64=0,0,1)</f>
        <v>1</v>
      </c>
      <c r="HD64" s="250">
        <f>$GX$64*$GY$64*$GZ$64*$HA$64*$HB$64*$HC$64</f>
        <v>1</v>
      </c>
      <c r="HE64" s="251">
        <f t="shared" si="24"/>
        <v>1183200</v>
      </c>
      <c r="HF64" s="252">
        <f t="shared" si="25"/>
        <v>0</v>
      </c>
      <c r="HH64" s="257" t="s">
        <v>270</v>
      </c>
      <c r="HI64" s="258" t="s">
        <v>271</v>
      </c>
      <c r="HJ64" s="245" t="s">
        <v>171</v>
      </c>
      <c r="HK64" s="246">
        <v>68</v>
      </c>
      <c r="HL64" s="259">
        <v>14000</v>
      </c>
      <c r="HM64" s="248">
        <f>ROUND(HK64*HL64,0)</f>
        <v>952000</v>
      </c>
      <c r="HN64" s="250">
        <f>IF(EXACT($A$64,$HH$64),1,0)</f>
        <v>1</v>
      </c>
      <c r="HO64" s="250">
        <f>IF(EXACT($B$64,$HI$64),1,0)</f>
        <v>1</v>
      </c>
      <c r="HP64" s="250">
        <f>IF(EXACT($C$64,$HJ$64),1,0)</f>
        <v>1</v>
      </c>
      <c r="HQ64" s="250">
        <f>IF(EXACT($D$64,$HK$64),1,0)</f>
        <v>1</v>
      </c>
      <c r="HR64" s="250">
        <f>IF($HK$64=0,0,1)</f>
        <v>1</v>
      </c>
      <c r="HS64" s="250">
        <f>IF($HL$64=0,0,1)</f>
        <v>1</v>
      </c>
      <c r="HT64" s="250">
        <f>$HN$64*$HO$64*$HP$64*$HQ$64*$HR$64*$HS$64</f>
        <v>1</v>
      </c>
      <c r="HU64" s="251">
        <f t="shared" si="26"/>
        <v>952000</v>
      </c>
      <c r="HV64" s="252">
        <f t="shared" si="27"/>
        <v>0</v>
      </c>
      <c r="HX64" s="243" t="s">
        <v>270</v>
      </c>
      <c r="HY64" s="244" t="s">
        <v>271</v>
      </c>
      <c r="HZ64" s="245" t="s">
        <v>171</v>
      </c>
      <c r="IA64" s="246">
        <v>68</v>
      </c>
      <c r="IB64" s="247">
        <v>19000</v>
      </c>
      <c r="IC64" s="248">
        <f>ROUND(IA64*IB64,0)</f>
        <v>1292000</v>
      </c>
      <c r="ID64" s="250">
        <f>IF(EXACT($A$64,$HX$64),1,0)</f>
        <v>1</v>
      </c>
      <c r="IE64" s="250">
        <f>IF(EXACT($B$64,$HY$64),1,0)</f>
        <v>1</v>
      </c>
      <c r="IF64" s="250">
        <f>IF(EXACT($C$64,$HZ$64),1,0)</f>
        <v>1</v>
      </c>
      <c r="IG64" s="250">
        <f>IF(EXACT($D$64,$IA$64),1,0)</f>
        <v>1</v>
      </c>
      <c r="IH64" s="250">
        <f>IF($IA$64=0,0,1)</f>
        <v>1</v>
      </c>
      <c r="II64" s="250">
        <f>IF($IB$64=0,0,1)</f>
        <v>1</v>
      </c>
      <c r="IJ64" s="250">
        <f>$ID$64*$IE$64*$IF$64*$IG$64*$IH$64*$II$64</f>
        <v>1</v>
      </c>
      <c r="IK64" s="251">
        <f t="shared" si="28"/>
        <v>1292000</v>
      </c>
      <c r="IL64" s="252">
        <f t="shared" si="29"/>
        <v>0</v>
      </c>
    </row>
    <row r="65" spans="1:246" s="238" customFormat="1" ht="90">
      <c r="A65" s="243" t="s">
        <v>272</v>
      </c>
      <c r="B65" s="244" t="s">
        <v>273</v>
      </c>
      <c r="C65" s="245" t="s">
        <v>171</v>
      </c>
      <c r="D65" s="276">
        <v>103</v>
      </c>
      <c r="E65" s="247">
        <v>0</v>
      </c>
      <c r="F65" s="248">
        <f>ROUND(D65*E65,0)</f>
        <v>0</v>
      </c>
      <c r="H65" s="243" t="s">
        <v>272</v>
      </c>
      <c r="I65" s="249" t="s">
        <v>273</v>
      </c>
      <c r="J65" s="245" t="s">
        <v>171</v>
      </c>
      <c r="K65" s="276">
        <v>103</v>
      </c>
      <c r="L65" s="247">
        <v>14500</v>
      </c>
      <c r="M65" s="248">
        <f>ROUND(K65*L65,0)</f>
        <v>1493500</v>
      </c>
      <c r="N65" s="250">
        <f>IF(EXACT($A$65,$H$65),1,0)</f>
        <v>1</v>
      </c>
      <c r="O65" s="250">
        <f>IF(EXACT($B$65,$I$65),1,0)</f>
        <v>1</v>
      </c>
      <c r="P65" s="250">
        <f>IF(EXACT($C$65,$J$65),1,0)</f>
        <v>1</v>
      </c>
      <c r="Q65" s="250">
        <f>IF(EXACT($D$65,$K$65),1,0)</f>
        <v>1</v>
      </c>
      <c r="R65" s="250">
        <f>IF($K$65=0,0,1)</f>
        <v>1</v>
      </c>
      <c r="S65" s="250">
        <f>IF($L$65=0,0,1)</f>
        <v>1</v>
      </c>
      <c r="T65" s="261">
        <f>$N$65*$O$65*$P$65*$Q$65*$R$65*$S$65</f>
        <v>1</v>
      </c>
      <c r="U65" s="251">
        <f t="shared" si="0"/>
        <v>1493500</v>
      </c>
      <c r="V65" s="252">
        <f t="shared" si="1"/>
        <v>0</v>
      </c>
      <c r="X65" s="243" t="s">
        <v>272</v>
      </c>
      <c r="Y65" s="244" t="s">
        <v>273</v>
      </c>
      <c r="Z65" s="245" t="s">
        <v>171</v>
      </c>
      <c r="AA65" s="276">
        <v>103</v>
      </c>
      <c r="AB65" s="247">
        <v>11510</v>
      </c>
      <c r="AC65" s="248">
        <f>ROUND(AA65*AB65,0)</f>
        <v>1185530</v>
      </c>
      <c r="AD65" s="250">
        <f>IF(EXACT($A$65,$X$65),1,0)</f>
        <v>1</v>
      </c>
      <c r="AE65" s="250">
        <f>IF(EXACT($B$65,$Y$65),1,0)</f>
        <v>1</v>
      </c>
      <c r="AF65" s="250">
        <f>IF(EXACT($C$65,$Z$65),1,0)</f>
        <v>1</v>
      </c>
      <c r="AG65" s="250">
        <f>IF(EXACT($D$65,$AA$65),1,0)</f>
        <v>1</v>
      </c>
      <c r="AH65" s="250">
        <f>IF($AA$65=0,0,1)</f>
        <v>1</v>
      </c>
      <c r="AI65" s="250">
        <f>IF($AB$65=0,0,1)</f>
        <v>1</v>
      </c>
      <c r="AJ65" s="250">
        <f>$AD$65*$AE$65*$AF$65*$AG$65*$AH$65*$AI$65</f>
        <v>1</v>
      </c>
      <c r="AK65" s="251">
        <f t="shared" si="2"/>
        <v>1185530</v>
      </c>
      <c r="AL65" s="252">
        <f t="shared" si="3"/>
        <v>0</v>
      </c>
      <c r="AN65" s="243" t="s">
        <v>272</v>
      </c>
      <c r="AO65" s="244" t="s">
        <v>273</v>
      </c>
      <c r="AP65" s="245" t="s">
        <v>171</v>
      </c>
      <c r="AQ65" s="276">
        <v>103</v>
      </c>
      <c r="AR65" s="247">
        <v>25000</v>
      </c>
      <c r="AS65" s="248">
        <f>ROUND(AQ65*AR65,0)</f>
        <v>2575000</v>
      </c>
      <c r="AT65" s="250">
        <f>IF(EXACT($A$65,$AN$65),1,0)</f>
        <v>1</v>
      </c>
      <c r="AU65" s="250">
        <f>IF(EXACT($B$65,$AO$65),1,0)</f>
        <v>1</v>
      </c>
      <c r="AV65" s="250">
        <f>IF(EXACT($C$65,$AP$65),1,0)</f>
        <v>1</v>
      </c>
      <c r="AW65" s="250">
        <f>IF(EXACT($D$65,$AQ$65),1,0)</f>
        <v>1</v>
      </c>
      <c r="AX65" s="250">
        <f>IF($AQ$65=0,0,1)</f>
        <v>1</v>
      </c>
      <c r="AY65" s="250">
        <f>IF($AR$65=0,0,1)</f>
        <v>1</v>
      </c>
      <c r="AZ65" s="250">
        <f>$AT$65*$AU$65*$AV$65*$AW$65*$AX$65*$AY$65</f>
        <v>1</v>
      </c>
      <c r="BA65" s="251">
        <f t="shared" si="4"/>
        <v>2575000</v>
      </c>
      <c r="BB65" s="252">
        <f t="shared" si="5"/>
        <v>0</v>
      </c>
      <c r="BD65" s="243" t="s">
        <v>272</v>
      </c>
      <c r="BE65" s="244" t="s">
        <v>273</v>
      </c>
      <c r="BF65" s="245" t="s">
        <v>171</v>
      </c>
      <c r="BG65" s="276">
        <v>103</v>
      </c>
      <c r="BH65" s="247">
        <v>16000</v>
      </c>
      <c r="BI65" s="248">
        <f>ROUND(BG65*BH65,0)</f>
        <v>1648000</v>
      </c>
      <c r="BJ65" s="250">
        <f>IF(EXACT($A$65,$BD$65),1,0)</f>
        <v>1</v>
      </c>
      <c r="BK65" s="250">
        <f>IF(EXACT($B$65,$BE$65),1,0)</f>
        <v>1</v>
      </c>
      <c r="BL65" s="250">
        <f>IF(EXACT($C$65,$BF$65),1,0)</f>
        <v>1</v>
      </c>
      <c r="BM65" s="250">
        <f>IF(EXACT($D$65,$BG$65),1,0)</f>
        <v>1</v>
      </c>
      <c r="BN65" s="250">
        <f>IF($BG$65=0,0,1)</f>
        <v>1</v>
      </c>
      <c r="BO65" s="250">
        <f>IF($BH$65=0,0,1)</f>
        <v>1</v>
      </c>
      <c r="BP65" s="250">
        <f>$BJ$65*$BK$65*$BL$65*$BM$65*$BN$65*$BO$65</f>
        <v>1</v>
      </c>
      <c r="BQ65" s="251">
        <f t="shared" si="6"/>
        <v>1648000</v>
      </c>
      <c r="BR65" s="252">
        <f t="shared" si="7"/>
        <v>0</v>
      </c>
      <c r="BT65" s="243" t="s">
        <v>272</v>
      </c>
      <c r="BU65" s="244" t="s">
        <v>273</v>
      </c>
      <c r="BV65" s="245" t="s">
        <v>171</v>
      </c>
      <c r="BW65" s="276">
        <v>103</v>
      </c>
      <c r="BX65" s="247">
        <v>13900</v>
      </c>
      <c r="BY65" s="248">
        <f>ROUND(BW65*BX65,0)</f>
        <v>1431700</v>
      </c>
      <c r="BZ65" s="250">
        <f>IF(EXACT($A$65,$BT$65),1,0)</f>
        <v>1</v>
      </c>
      <c r="CA65" s="250">
        <f>IF(EXACT($B$65,$BU$65),1,0)</f>
        <v>1</v>
      </c>
      <c r="CB65" s="250">
        <f>IF(EXACT($C$65,$BV$65),1,0)</f>
        <v>1</v>
      </c>
      <c r="CC65" s="250">
        <f>IF(EXACT($D$65,$BW$65),1,0)</f>
        <v>1</v>
      </c>
      <c r="CD65" s="250">
        <f>IF($BW$65=0,0,1)</f>
        <v>1</v>
      </c>
      <c r="CE65" s="250">
        <f>IF($BX$65=0,0,1)</f>
        <v>1</v>
      </c>
      <c r="CF65" s="250">
        <f>$BZ$65*$CA$65*$CB$65*$CC$65*$CD$65*$CE$65</f>
        <v>1</v>
      </c>
      <c r="CG65" s="251">
        <f t="shared" si="8"/>
        <v>1431700</v>
      </c>
      <c r="CH65" s="252">
        <f t="shared" si="9"/>
        <v>0</v>
      </c>
      <c r="CJ65" s="243" t="s">
        <v>272</v>
      </c>
      <c r="CK65" s="254" t="s">
        <v>273</v>
      </c>
      <c r="CL65" s="245" t="s">
        <v>171</v>
      </c>
      <c r="CM65" s="276">
        <v>103</v>
      </c>
      <c r="CN65" s="255">
        <v>10752</v>
      </c>
      <c r="CO65" s="256">
        <f>ROUND(CM65*CN65,0)</f>
        <v>1107456</v>
      </c>
      <c r="CP65" s="250">
        <f>IF(EXACT($A$65,$CJ$65),1,0)</f>
        <v>1</v>
      </c>
      <c r="CQ65" s="250">
        <f>IF(EXACT($B$65,$CK$65),1,0)</f>
        <v>1</v>
      </c>
      <c r="CR65" s="250">
        <f>IF(EXACT($C$65,$CL$65),1,0)</f>
        <v>1</v>
      </c>
      <c r="CS65" s="250">
        <f>IF(EXACT($D$65,$CM$65),1,0)</f>
        <v>1</v>
      </c>
      <c r="CT65" s="250">
        <f>IF($CM$65=0,0,1)</f>
        <v>1</v>
      </c>
      <c r="CU65" s="250">
        <f>IF($CN$65=0,0,1)</f>
        <v>1</v>
      </c>
      <c r="CV65" s="250">
        <f>$CP$65*$CQ$65*$CR$65*$CS$65*$CT$65*$CU$65</f>
        <v>1</v>
      </c>
      <c r="CW65" s="251">
        <f t="shared" si="10"/>
        <v>1107456</v>
      </c>
      <c r="CX65" s="252">
        <f t="shared" si="11"/>
        <v>0</v>
      </c>
      <c r="CZ65" s="243" t="s">
        <v>272</v>
      </c>
      <c r="DA65" s="244" t="s">
        <v>273</v>
      </c>
      <c r="DB65" s="245" t="s">
        <v>171</v>
      </c>
      <c r="DC65" s="276">
        <v>103</v>
      </c>
      <c r="DD65" s="247">
        <v>14500</v>
      </c>
      <c r="DE65" s="248">
        <f>ROUND(DC65*DD65,0)</f>
        <v>1493500</v>
      </c>
      <c r="DF65" s="250">
        <f>IF(EXACT($A$65,$CZ$65),1,0)</f>
        <v>1</v>
      </c>
      <c r="DG65" s="250">
        <f>IF(EXACT($B$65,$DA$65),1,0)</f>
        <v>1</v>
      </c>
      <c r="DH65" s="250">
        <f>IF(EXACT($C$65,$DB$65),1,0)</f>
        <v>1</v>
      </c>
      <c r="DI65" s="250">
        <f>IF(EXACT($D$65,$DC$65),1,0)</f>
        <v>1</v>
      </c>
      <c r="DJ65" s="250">
        <f>IF($DC$65=0,0,1)</f>
        <v>1</v>
      </c>
      <c r="DK65" s="250">
        <f>IF($DD$65=0,0,1)</f>
        <v>1</v>
      </c>
      <c r="DL65" s="250">
        <f>$DF$65*$DG$65*$DH$65*$DI$65*$DJ$65*$DK$65</f>
        <v>1</v>
      </c>
      <c r="DM65" s="251">
        <f t="shared" si="12"/>
        <v>1493500</v>
      </c>
      <c r="DN65" s="252">
        <f t="shared" si="13"/>
        <v>0</v>
      </c>
      <c r="DP65" s="243" t="s">
        <v>272</v>
      </c>
      <c r="DQ65" s="244" t="s">
        <v>273</v>
      </c>
      <c r="DR65" s="245" t="s">
        <v>171</v>
      </c>
      <c r="DS65" s="276">
        <v>103</v>
      </c>
      <c r="DT65" s="247">
        <v>14000</v>
      </c>
      <c r="DU65" s="248">
        <f>ROUND(DS65*DT65,0)</f>
        <v>1442000</v>
      </c>
      <c r="DV65" s="250">
        <f>IF(EXACT($A$65,$DP$65),1,0)</f>
        <v>1</v>
      </c>
      <c r="DW65" s="250">
        <f>IF(EXACT($B$65,$DQ$65),1,0)</f>
        <v>1</v>
      </c>
      <c r="DX65" s="250">
        <f>IF(EXACT($C$65,$DR$65),1,0)</f>
        <v>1</v>
      </c>
      <c r="DY65" s="250">
        <f>IF(EXACT($D$65,$DS$65),1,0)</f>
        <v>1</v>
      </c>
      <c r="DZ65" s="250">
        <f>IF($DS$65=0,0,1)</f>
        <v>1</v>
      </c>
      <c r="EA65" s="250">
        <f>IF($DT$65=0,0,1)</f>
        <v>1</v>
      </c>
      <c r="EB65" s="250">
        <f>$DV$65*$DW$65*$DX$65*$DY$65*$DZ$65*$EA$65</f>
        <v>1</v>
      </c>
      <c r="EC65" s="251">
        <f t="shared" si="14"/>
        <v>1442000</v>
      </c>
      <c r="ED65" s="252">
        <f t="shared" si="15"/>
        <v>0</v>
      </c>
      <c r="EF65" s="243" t="s">
        <v>272</v>
      </c>
      <c r="EG65" s="244" t="s">
        <v>273</v>
      </c>
      <c r="EH65" s="245" t="s">
        <v>171</v>
      </c>
      <c r="EI65" s="276">
        <v>103</v>
      </c>
      <c r="EJ65" s="247">
        <v>13800</v>
      </c>
      <c r="EK65" s="248">
        <f>ROUND(EI65*EJ65,0)</f>
        <v>1421400</v>
      </c>
      <c r="EL65" s="250">
        <f>IF(EXACT($A$65,$EF$65),1,0)</f>
        <v>1</v>
      </c>
      <c r="EM65" s="250">
        <f>IF(EXACT($B$65,$EG$65),1,0)</f>
        <v>1</v>
      </c>
      <c r="EN65" s="250">
        <f>IF(EXACT($C$65,$EH$65),1,0)</f>
        <v>1</v>
      </c>
      <c r="EO65" s="250">
        <f>IF(EXACT($D$65,$EI$65),1,0)</f>
        <v>1</v>
      </c>
      <c r="EP65" s="250">
        <f>IF($EI$65=0,0,1)</f>
        <v>1</v>
      </c>
      <c r="EQ65" s="250">
        <f>IF($EJ$65=0,0,1)</f>
        <v>1</v>
      </c>
      <c r="ER65" s="250">
        <f>$EL$65*$EM$65*$EN$65*$EO$65*$EP$65*$EQ$65</f>
        <v>1</v>
      </c>
      <c r="ES65" s="251">
        <f t="shared" si="16"/>
        <v>1421400</v>
      </c>
      <c r="ET65" s="252">
        <f t="shared" si="17"/>
        <v>0</v>
      </c>
      <c r="EV65" s="243" t="s">
        <v>272</v>
      </c>
      <c r="EW65" s="244" t="s">
        <v>273</v>
      </c>
      <c r="EX65" s="245" t="s">
        <v>171</v>
      </c>
      <c r="EY65" s="276">
        <v>103</v>
      </c>
      <c r="EZ65" s="247">
        <v>14500</v>
      </c>
      <c r="FA65" s="248">
        <f>ROUND(EY65*EZ65,0)</f>
        <v>1493500</v>
      </c>
      <c r="FB65" s="250">
        <f>IF(EXACT($A$65,$EV$65),1,0)</f>
        <v>1</v>
      </c>
      <c r="FC65" s="250">
        <f>IF(EXACT($B$65,$EW$65),1,0)</f>
        <v>1</v>
      </c>
      <c r="FD65" s="250">
        <f>IF(EXACT($C$65,$EX$65),1,0)</f>
        <v>1</v>
      </c>
      <c r="FE65" s="250">
        <f>IF(EXACT($D$65,$EY$65),1,0)</f>
        <v>1</v>
      </c>
      <c r="FF65" s="250">
        <f>IF($EY$65=0,0,1)</f>
        <v>1</v>
      </c>
      <c r="FG65" s="250">
        <f>IF($EZ$65=0,0,1)</f>
        <v>1</v>
      </c>
      <c r="FH65" s="250">
        <f>$FB$65*$FC$65*$FD$65*$FE$65*$FF$65*$FG$65</f>
        <v>1</v>
      </c>
      <c r="FI65" s="251">
        <f t="shared" si="18"/>
        <v>1493500</v>
      </c>
      <c r="FJ65" s="252">
        <f t="shared" si="19"/>
        <v>0</v>
      </c>
      <c r="FL65" s="243" t="s">
        <v>272</v>
      </c>
      <c r="FM65" s="244" t="s">
        <v>273</v>
      </c>
      <c r="FN65" s="245" t="s">
        <v>171</v>
      </c>
      <c r="FO65" s="276">
        <v>103</v>
      </c>
      <c r="FP65" s="247">
        <v>12022</v>
      </c>
      <c r="FQ65" s="248">
        <f>ROUND(FO65*FP65,0)</f>
        <v>1238266</v>
      </c>
      <c r="FR65" s="250">
        <f>IF(EXACT($A$65,$FL$65),1,0)</f>
        <v>1</v>
      </c>
      <c r="FS65" s="250">
        <f>IF(EXACT($B$65,$FM$65),1,0)</f>
        <v>1</v>
      </c>
      <c r="FT65" s="250">
        <f>IF(EXACT($C$65,$FN$65),1,0)</f>
        <v>1</v>
      </c>
      <c r="FU65" s="250">
        <f>IF(EXACT($D$65,$FO$65),1,0)</f>
        <v>1</v>
      </c>
      <c r="FV65" s="250">
        <f>IF($FO$65=0,0,1)</f>
        <v>1</v>
      </c>
      <c r="FW65" s="250">
        <f>IF($FP$65=0,0,1)</f>
        <v>1</v>
      </c>
      <c r="FX65" s="250">
        <f>$FR$65*$FS$65*$FT$65*$FU$65*$FV$65*$FW$65</f>
        <v>1</v>
      </c>
      <c r="FY65" s="251">
        <f t="shared" si="20"/>
        <v>1238266</v>
      </c>
      <c r="FZ65" s="252">
        <f t="shared" si="21"/>
        <v>0</v>
      </c>
      <c r="GB65" s="243" t="s">
        <v>272</v>
      </c>
      <c r="GC65" s="244" t="s">
        <v>273</v>
      </c>
      <c r="GD65" s="245" t="s">
        <v>171</v>
      </c>
      <c r="GE65" s="276">
        <v>103</v>
      </c>
      <c r="GF65" s="247">
        <v>16500</v>
      </c>
      <c r="GG65" s="248">
        <f>ROUND(GE65*GF65,0)</f>
        <v>1699500</v>
      </c>
      <c r="GH65" s="250">
        <f>IF(EXACT($A$65,$GB$65),1,0)</f>
        <v>1</v>
      </c>
      <c r="GI65" s="250">
        <f>IF(EXACT($B$65,$GC$65),1,0)</f>
        <v>1</v>
      </c>
      <c r="GJ65" s="250">
        <f>IF(EXACT($C$65,$GD$65),1,0)</f>
        <v>1</v>
      </c>
      <c r="GK65" s="250">
        <f>IF(EXACT($D$65,$GE$65),1,0)</f>
        <v>1</v>
      </c>
      <c r="GL65" s="250">
        <f>IF($GE$65=0,0,1)</f>
        <v>1</v>
      </c>
      <c r="GM65" s="250">
        <f>IF($GF$65=0,0,1)</f>
        <v>1</v>
      </c>
      <c r="GN65" s="250">
        <f>$GH$65*$GI$65*$GJ$65*$GK$65*$GL$65*$GM$65</f>
        <v>1</v>
      </c>
      <c r="GO65" s="251">
        <f t="shared" si="22"/>
        <v>1699500</v>
      </c>
      <c r="GP65" s="252">
        <f t="shared" si="23"/>
        <v>0</v>
      </c>
      <c r="GR65" s="243" t="s">
        <v>272</v>
      </c>
      <c r="GS65" s="244" t="s">
        <v>273</v>
      </c>
      <c r="GT65" s="245" t="s">
        <v>171</v>
      </c>
      <c r="GU65" s="276">
        <v>103</v>
      </c>
      <c r="GV65" s="247">
        <v>17200</v>
      </c>
      <c r="GW65" s="248">
        <f>ROUND(GU65*GV65,0)</f>
        <v>1771600</v>
      </c>
      <c r="GX65" s="250">
        <f>IF(EXACT($A$65,$GR$65),1,0)</f>
        <v>1</v>
      </c>
      <c r="GY65" s="250">
        <f>IF(EXACT($B$65,$GS$65),1,0)</f>
        <v>1</v>
      </c>
      <c r="GZ65" s="250">
        <f>IF(EXACT($C$65,$GT$65),1,0)</f>
        <v>1</v>
      </c>
      <c r="HA65" s="250">
        <f>IF(EXACT($D$65,$GU$65),1,0)</f>
        <v>1</v>
      </c>
      <c r="HB65" s="250">
        <f>IF($GU$65=0,0,1)</f>
        <v>1</v>
      </c>
      <c r="HC65" s="250">
        <f>IF($GV$65=0,0,1)</f>
        <v>1</v>
      </c>
      <c r="HD65" s="250">
        <f>$GX$65*$GY$65*$GZ$65*$HA$65*$HB$65*$HC$65</f>
        <v>1</v>
      </c>
      <c r="HE65" s="251">
        <f t="shared" si="24"/>
        <v>1771600</v>
      </c>
      <c r="HF65" s="252">
        <f t="shared" si="25"/>
        <v>0</v>
      </c>
      <c r="HH65" s="257" t="s">
        <v>272</v>
      </c>
      <c r="HI65" s="258" t="s">
        <v>273</v>
      </c>
      <c r="HJ65" s="245" t="s">
        <v>171</v>
      </c>
      <c r="HK65" s="246">
        <v>103</v>
      </c>
      <c r="HL65" s="259">
        <v>14000</v>
      </c>
      <c r="HM65" s="248">
        <f>ROUND(HK65*HL65,0)</f>
        <v>1442000</v>
      </c>
      <c r="HN65" s="250">
        <f>IF(EXACT($A$65,$HH$65),1,0)</f>
        <v>1</v>
      </c>
      <c r="HO65" s="250">
        <f>IF(EXACT($B$65,$HI$65),1,0)</f>
        <v>1</v>
      </c>
      <c r="HP65" s="250">
        <f>IF(EXACT($C$65,$HJ$65),1,0)</f>
        <v>1</v>
      </c>
      <c r="HQ65" s="250">
        <f>IF(EXACT($D$65,$HK$65),1,0)</f>
        <v>1</v>
      </c>
      <c r="HR65" s="250">
        <f>IF($HK$65=0,0,1)</f>
        <v>1</v>
      </c>
      <c r="HS65" s="250">
        <f>IF($HL$65=0,0,1)</f>
        <v>1</v>
      </c>
      <c r="HT65" s="250">
        <f>$HN$65*$HO$65*$HP$65*$HQ$65*$HR$65*$HS$65</f>
        <v>1</v>
      </c>
      <c r="HU65" s="251">
        <f t="shared" si="26"/>
        <v>1442000</v>
      </c>
      <c r="HV65" s="252">
        <f t="shared" si="27"/>
        <v>0</v>
      </c>
      <c r="HX65" s="243" t="s">
        <v>272</v>
      </c>
      <c r="HY65" s="244" t="s">
        <v>273</v>
      </c>
      <c r="HZ65" s="245" t="s">
        <v>171</v>
      </c>
      <c r="IA65" s="276">
        <v>103</v>
      </c>
      <c r="IB65" s="247">
        <v>16000</v>
      </c>
      <c r="IC65" s="248">
        <f>ROUND(IA65*IB65,0)</f>
        <v>1648000</v>
      </c>
      <c r="ID65" s="250">
        <f>IF(EXACT($A$65,$HX$65),1,0)</f>
        <v>1</v>
      </c>
      <c r="IE65" s="250">
        <f>IF(EXACT($B$65,$HY$65),1,0)</f>
        <v>1</v>
      </c>
      <c r="IF65" s="250">
        <f>IF(EXACT($C$65,$HZ$65),1,0)</f>
        <v>1</v>
      </c>
      <c r="IG65" s="250">
        <f>IF(EXACT($D$65,$IA$65),1,0)</f>
        <v>1</v>
      </c>
      <c r="IH65" s="250">
        <f>IF($IA$65=0,0,1)</f>
        <v>1</v>
      </c>
      <c r="II65" s="250">
        <f>IF($IB$65=0,0,1)</f>
        <v>1</v>
      </c>
      <c r="IJ65" s="250">
        <f>$ID$65*$IE$65*$IF$65*$IG$65*$IH$65*$II$65</f>
        <v>1</v>
      </c>
      <c r="IK65" s="251">
        <f t="shared" si="28"/>
        <v>1648000</v>
      </c>
      <c r="IL65" s="252">
        <f t="shared" si="29"/>
        <v>0</v>
      </c>
    </row>
    <row r="66" spans="1:246" s="238" customFormat="1" ht="75">
      <c r="A66" s="278" t="s">
        <v>272</v>
      </c>
      <c r="B66" s="289" t="s">
        <v>274</v>
      </c>
      <c r="C66" s="290" t="s">
        <v>171</v>
      </c>
      <c r="D66" s="315">
        <v>1</v>
      </c>
      <c r="E66" s="247">
        <v>0</v>
      </c>
      <c r="F66" s="292">
        <f>ROUND(D66*E66,0)</f>
        <v>0</v>
      </c>
      <c r="H66" s="278" t="s">
        <v>272</v>
      </c>
      <c r="I66" s="293" t="s">
        <v>274</v>
      </c>
      <c r="J66" s="290" t="s">
        <v>171</v>
      </c>
      <c r="K66" s="315">
        <v>1</v>
      </c>
      <c r="L66" s="247">
        <v>16000</v>
      </c>
      <c r="M66" s="292">
        <f>ROUND(K66*L66,0)</f>
        <v>16000</v>
      </c>
      <c r="N66" s="250">
        <f>IF(EXACT($A$66,$H$66),1,0)</f>
        <v>1</v>
      </c>
      <c r="O66" s="250">
        <f>IF(EXACT($B$66,$I$66),1,0)</f>
        <v>1</v>
      </c>
      <c r="P66" s="250">
        <f>IF(EXACT($C$66,$J$66),1,0)</f>
        <v>1</v>
      </c>
      <c r="Q66" s="250">
        <f>IF(EXACT($D$66,$K$66),1,0)</f>
        <v>1</v>
      </c>
      <c r="R66" s="250">
        <f>IF($K$66=0,0,1)</f>
        <v>1</v>
      </c>
      <c r="S66" s="250">
        <f>IF($L$66=0,0,1)</f>
        <v>1</v>
      </c>
      <c r="T66" s="261">
        <f>$N$66*$O$66*$P$66*$Q$66*$R$66*$S$66</f>
        <v>1</v>
      </c>
      <c r="U66" s="251">
        <f t="shared" si="0"/>
        <v>16000</v>
      </c>
      <c r="V66" s="252">
        <f t="shared" si="1"/>
        <v>0</v>
      </c>
      <c r="X66" s="278" t="s">
        <v>272</v>
      </c>
      <c r="Y66" s="289" t="s">
        <v>274</v>
      </c>
      <c r="Z66" s="290" t="s">
        <v>171</v>
      </c>
      <c r="AA66" s="315">
        <v>1</v>
      </c>
      <c r="AB66" s="247">
        <v>15686</v>
      </c>
      <c r="AC66" s="292">
        <f>ROUND(AA66*AB66,0)</f>
        <v>15686</v>
      </c>
      <c r="AD66" s="250">
        <f>IF(EXACT($A$66,$X$66),1,0)</f>
        <v>1</v>
      </c>
      <c r="AE66" s="250">
        <f>IF(EXACT($B$66,$Y$66),1,0)</f>
        <v>1</v>
      </c>
      <c r="AF66" s="250">
        <f>IF(EXACT($C$66,$Z$66),1,0)</f>
        <v>1</v>
      </c>
      <c r="AG66" s="250">
        <f>IF(EXACT($D$66,$AA$66),1,0)</f>
        <v>1</v>
      </c>
      <c r="AH66" s="250">
        <f>IF($AA$66=0,0,1)</f>
        <v>1</v>
      </c>
      <c r="AI66" s="250">
        <f>IF($AB$66=0,0,1)</f>
        <v>1</v>
      </c>
      <c r="AJ66" s="250">
        <f>$AD$66*$AE$66*$AF$66*$AG$66*$AH$66*$AI$66</f>
        <v>1</v>
      </c>
      <c r="AK66" s="251">
        <f t="shared" si="2"/>
        <v>15686</v>
      </c>
      <c r="AL66" s="252">
        <f t="shared" si="3"/>
        <v>0</v>
      </c>
      <c r="AN66" s="278" t="s">
        <v>272</v>
      </c>
      <c r="AO66" s="289" t="s">
        <v>274</v>
      </c>
      <c r="AP66" s="290" t="s">
        <v>171</v>
      </c>
      <c r="AQ66" s="315">
        <v>1</v>
      </c>
      <c r="AR66" s="247">
        <v>27000</v>
      </c>
      <c r="AS66" s="292">
        <f>ROUND(AQ66*AR66,0)</f>
        <v>27000</v>
      </c>
      <c r="AT66" s="250">
        <f>IF(EXACT($A$66,$AN$66),1,0)</f>
        <v>1</v>
      </c>
      <c r="AU66" s="250">
        <f>IF(EXACT($B$66,$AO$66),1,0)</f>
        <v>1</v>
      </c>
      <c r="AV66" s="250">
        <f>IF(EXACT($C$66,$AP$66),1,0)</f>
        <v>1</v>
      </c>
      <c r="AW66" s="250">
        <f>IF(EXACT($D$66,$AQ$66),1,0)</f>
        <v>1</v>
      </c>
      <c r="AX66" s="250">
        <f>IF($AQ$66=0,0,1)</f>
        <v>1</v>
      </c>
      <c r="AY66" s="250">
        <f>IF($AR$66=0,0,1)</f>
        <v>1</v>
      </c>
      <c r="AZ66" s="250">
        <f>$AT$66*$AU$66*$AV$66*$AW$66*$AX$66*$AY$66</f>
        <v>1</v>
      </c>
      <c r="BA66" s="251">
        <f t="shared" si="4"/>
        <v>27000</v>
      </c>
      <c r="BB66" s="252">
        <f t="shared" si="5"/>
        <v>0</v>
      </c>
      <c r="BD66" s="278" t="s">
        <v>272</v>
      </c>
      <c r="BE66" s="289" t="s">
        <v>274</v>
      </c>
      <c r="BF66" s="290" t="s">
        <v>171</v>
      </c>
      <c r="BG66" s="315">
        <v>1</v>
      </c>
      <c r="BH66" s="247">
        <v>16000</v>
      </c>
      <c r="BI66" s="292">
        <f>ROUND(BG66*BH66,0)</f>
        <v>16000</v>
      </c>
      <c r="BJ66" s="250">
        <f>IF(EXACT($A$66,$BD$66),1,0)</f>
        <v>1</v>
      </c>
      <c r="BK66" s="250">
        <f>IF(EXACT($B$66,$BE$66),1,0)</f>
        <v>1</v>
      </c>
      <c r="BL66" s="250">
        <f>IF(EXACT($C$66,$BF$66),1,0)</f>
        <v>1</v>
      </c>
      <c r="BM66" s="250">
        <f>IF(EXACT($D$66,$BG$66),1,0)</f>
        <v>1</v>
      </c>
      <c r="BN66" s="250">
        <f>IF($BG$66=0,0,1)</f>
        <v>1</v>
      </c>
      <c r="BO66" s="250">
        <f>IF($BH$66=0,0,1)</f>
        <v>1</v>
      </c>
      <c r="BP66" s="250">
        <f>$BJ$66*$BK$66*$BL$66*$BM$66*$BN$66*$BO$66</f>
        <v>1</v>
      </c>
      <c r="BQ66" s="251">
        <f t="shared" si="6"/>
        <v>16000</v>
      </c>
      <c r="BR66" s="252">
        <f t="shared" si="7"/>
        <v>0</v>
      </c>
      <c r="BT66" s="278" t="s">
        <v>272</v>
      </c>
      <c r="BU66" s="289" t="s">
        <v>274</v>
      </c>
      <c r="BV66" s="290" t="s">
        <v>171</v>
      </c>
      <c r="BW66" s="315">
        <v>1</v>
      </c>
      <c r="BX66" s="247">
        <v>12900</v>
      </c>
      <c r="BY66" s="292">
        <f>ROUND(BW66*BX66,0)</f>
        <v>12900</v>
      </c>
      <c r="BZ66" s="250">
        <f>IF(EXACT($A$66,$BT$66),1,0)</f>
        <v>1</v>
      </c>
      <c r="CA66" s="250">
        <f>IF(EXACT($B$66,$BU$66),1,0)</f>
        <v>1</v>
      </c>
      <c r="CB66" s="250">
        <f>IF(EXACT($C$66,$BV$66),1,0)</f>
        <v>1</v>
      </c>
      <c r="CC66" s="250">
        <f>IF(EXACT($D$66,$BW$66),1,0)</f>
        <v>1</v>
      </c>
      <c r="CD66" s="250">
        <f>IF($BW$66=0,0,1)</f>
        <v>1</v>
      </c>
      <c r="CE66" s="250">
        <f>IF($BX$66=0,0,1)</f>
        <v>1</v>
      </c>
      <c r="CF66" s="250">
        <f>$BZ$66*$CA$66*$CB$66*$CC$66*$CD$66*$CE$66</f>
        <v>1</v>
      </c>
      <c r="CG66" s="251">
        <f t="shared" si="8"/>
        <v>12900</v>
      </c>
      <c r="CH66" s="252">
        <f t="shared" si="9"/>
        <v>0</v>
      </c>
      <c r="CJ66" s="278" t="s">
        <v>272</v>
      </c>
      <c r="CK66" s="294" t="s">
        <v>274</v>
      </c>
      <c r="CL66" s="290" t="s">
        <v>171</v>
      </c>
      <c r="CM66" s="315">
        <v>1</v>
      </c>
      <c r="CN66" s="255">
        <v>14028</v>
      </c>
      <c r="CO66" s="295">
        <f>ROUND(CM66*CN66,0)</f>
        <v>14028</v>
      </c>
      <c r="CP66" s="250">
        <f>IF(EXACT($A$66,$CJ$66),1,0)</f>
        <v>1</v>
      </c>
      <c r="CQ66" s="250">
        <f>IF(EXACT($B$66,$CK$66),1,0)</f>
        <v>1</v>
      </c>
      <c r="CR66" s="250">
        <f>IF(EXACT($C$66,$CL$66),1,0)</f>
        <v>1</v>
      </c>
      <c r="CS66" s="250">
        <f>IF(EXACT($D$66,$CM$66),1,0)</f>
        <v>1</v>
      </c>
      <c r="CT66" s="250">
        <f>IF($CM$66=0,0,1)</f>
        <v>1</v>
      </c>
      <c r="CU66" s="250">
        <f>IF($CN$66=0,0,1)</f>
        <v>1</v>
      </c>
      <c r="CV66" s="250">
        <f>$CP$66*$CQ$66*$CR$66*$CS$66*$CT$66*$CU$66</f>
        <v>1</v>
      </c>
      <c r="CW66" s="251">
        <f t="shared" si="10"/>
        <v>14028</v>
      </c>
      <c r="CX66" s="252">
        <f t="shared" si="11"/>
        <v>0</v>
      </c>
      <c r="CZ66" s="278" t="s">
        <v>272</v>
      </c>
      <c r="DA66" s="289" t="s">
        <v>274</v>
      </c>
      <c r="DB66" s="290" t="s">
        <v>171</v>
      </c>
      <c r="DC66" s="315">
        <v>1</v>
      </c>
      <c r="DD66" s="247">
        <v>14000</v>
      </c>
      <c r="DE66" s="292">
        <f>ROUND(DC66*DD66,0)</f>
        <v>14000</v>
      </c>
      <c r="DF66" s="250">
        <f>IF(EXACT($A$66,$CZ$66),1,0)</f>
        <v>1</v>
      </c>
      <c r="DG66" s="250">
        <f>IF(EXACT($B$66,$DA$66),1,0)</f>
        <v>1</v>
      </c>
      <c r="DH66" s="250">
        <f>IF(EXACT($C$66,$DB$66),1,0)</f>
        <v>1</v>
      </c>
      <c r="DI66" s="250">
        <f>IF(EXACT($D$66,$DC$66),1,0)</f>
        <v>1</v>
      </c>
      <c r="DJ66" s="250">
        <f>IF($DC$66=0,0,1)</f>
        <v>1</v>
      </c>
      <c r="DK66" s="250">
        <f>IF($DD$66=0,0,1)</f>
        <v>1</v>
      </c>
      <c r="DL66" s="250">
        <f>$DF$66*$DG$66*$DH$66*$DI$66*$DJ$66*$DK$66</f>
        <v>1</v>
      </c>
      <c r="DM66" s="251">
        <f t="shared" si="12"/>
        <v>14000</v>
      </c>
      <c r="DN66" s="252">
        <f t="shared" si="13"/>
        <v>0</v>
      </c>
      <c r="DP66" s="278" t="s">
        <v>272</v>
      </c>
      <c r="DQ66" s="289" t="s">
        <v>274</v>
      </c>
      <c r="DR66" s="290" t="s">
        <v>171</v>
      </c>
      <c r="DS66" s="315">
        <v>1</v>
      </c>
      <c r="DT66" s="247">
        <v>13000</v>
      </c>
      <c r="DU66" s="292">
        <f>ROUND(DS66*DT66,0)</f>
        <v>13000</v>
      </c>
      <c r="DV66" s="250">
        <f>IF(EXACT($A$66,$DP$66),1,0)</f>
        <v>1</v>
      </c>
      <c r="DW66" s="250">
        <f>IF(EXACT($B$66,$DQ$66),1,0)</f>
        <v>1</v>
      </c>
      <c r="DX66" s="250">
        <f>IF(EXACT($C$66,$DR$66),1,0)</f>
        <v>1</v>
      </c>
      <c r="DY66" s="250">
        <f>IF(EXACT($D$66,$DS$66),1,0)</f>
        <v>1</v>
      </c>
      <c r="DZ66" s="250">
        <f>IF($DS$66=0,0,1)</f>
        <v>1</v>
      </c>
      <c r="EA66" s="250">
        <f>IF($DT$66=0,0,1)</f>
        <v>1</v>
      </c>
      <c r="EB66" s="250">
        <f>$DV$66*$DW$66*$DX$66*$DY$66*$DZ$66*$EA$66</f>
        <v>1</v>
      </c>
      <c r="EC66" s="251">
        <f t="shared" si="14"/>
        <v>13000</v>
      </c>
      <c r="ED66" s="252">
        <f t="shared" si="15"/>
        <v>0</v>
      </c>
      <c r="EF66" s="278" t="s">
        <v>272</v>
      </c>
      <c r="EG66" s="289" t="s">
        <v>274</v>
      </c>
      <c r="EH66" s="290" t="s">
        <v>171</v>
      </c>
      <c r="EI66" s="315">
        <v>1</v>
      </c>
      <c r="EJ66" s="247">
        <v>15500</v>
      </c>
      <c r="EK66" s="292">
        <f>ROUND(EI66*EJ66,0)</f>
        <v>15500</v>
      </c>
      <c r="EL66" s="250">
        <f>IF(EXACT($A$66,$EF$66),1,0)</f>
        <v>1</v>
      </c>
      <c r="EM66" s="250">
        <f>IF(EXACT($B$66,$EG$66),1,0)</f>
        <v>1</v>
      </c>
      <c r="EN66" s="250">
        <f>IF(EXACT($C$66,$EH$66),1,0)</f>
        <v>1</v>
      </c>
      <c r="EO66" s="250">
        <f>IF(EXACT($D$66,$EI$66),1,0)</f>
        <v>1</v>
      </c>
      <c r="EP66" s="250">
        <f>IF($EI$66=0,0,1)</f>
        <v>1</v>
      </c>
      <c r="EQ66" s="250">
        <f>IF($EJ$66=0,0,1)</f>
        <v>1</v>
      </c>
      <c r="ER66" s="250">
        <f>$EL$66*$EM$66*$EN$66*$EO$66*$EP$66*$EQ$66</f>
        <v>1</v>
      </c>
      <c r="ES66" s="251">
        <f t="shared" si="16"/>
        <v>15500</v>
      </c>
      <c r="ET66" s="252">
        <f t="shared" si="17"/>
        <v>0</v>
      </c>
      <c r="EV66" s="278" t="s">
        <v>272</v>
      </c>
      <c r="EW66" s="289" t="s">
        <v>274</v>
      </c>
      <c r="EX66" s="290" t="s">
        <v>171</v>
      </c>
      <c r="EY66" s="315">
        <v>1</v>
      </c>
      <c r="EZ66" s="247">
        <v>16000</v>
      </c>
      <c r="FA66" s="292">
        <f>ROUND(EY66*EZ66,0)</f>
        <v>16000</v>
      </c>
      <c r="FB66" s="250">
        <f>IF(EXACT($A$66,$EV$66),1,0)</f>
        <v>1</v>
      </c>
      <c r="FC66" s="250">
        <f>IF(EXACT($B$66,$EW$66),1,0)</f>
        <v>1</v>
      </c>
      <c r="FD66" s="250">
        <f>IF(EXACT($C$66,$EX$66),1,0)</f>
        <v>1</v>
      </c>
      <c r="FE66" s="250">
        <f>IF(EXACT($D$66,$EY$66),1,0)</f>
        <v>1</v>
      </c>
      <c r="FF66" s="250">
        <f>IF($EY$66=0,0,1)</f>
        <v>1</v>
      </c>
      <c r="FG66" s="250">
        <f>IF($EZ$66=0,0,1)</f>
        <v>1</v>
      </c>
      <c r="FH66" s="250">
        <f>$FB$66*$FC$66*$FD$66*$FE$66*$FF$66*$FG$66</f>
        <v>1</v>
      </c>
      <c r="FI66" s="251">
        <f t="shared" si="18"/>
        <v>16000</v>
      </c>
      <c r="FJ66" s="252">
        <f t="shared" si="19"/>
        <v>0</v>
      </c>
      <c r="FL66" s="278" t="s">
        <v>272</v>
      </c>
      <c r="FM66" s="289" t="s">
        <v>274</v>
      </c>
      <c r="FN66" s="290" t="s">
        <v>171</v>
      </c>
      <c r="FO66" s="315">
        <v>1</v>
      </c>
      <c r="FP66" s="247">
        <v>12308</v>
      </c>
      <c r="FQ66" s="292">
        <f>ROUND(FO66*FP66,0)</f>
        <v>12308</v>
      </c>
      <c r="FR66" s="250">
        <f>IF(EXACT($A$66,$FL$66),1,0)</f>
        <v>1</v>
      </c>
      <c r="FS66" s="250">
        <f>IF(EXACT($B$66,$FM$66),1,0)</f>
        <v>1</v>
      </c>
      <c r="FT66" s="250">
        <f>IF(EXACT($C$66,$FN$66),1,0)</f>
        <v>1</v>
      </c>
      <c r="FU66" s="250">
        <f>IF(EXACT($D$66,$FO$66),1,0)</f>
        <v>1</v>
      </c>
      <c r="FV66" s="250">
        <f>IF($FO$66=0,0,1)</f>
        <v>1</v>
      </c>
      <c r="FW66" s="250">
        <f>IF($FP$66=0,0,1)</f>
        <v>1</v>
      </c>
      <c r="FX66" s="250">
        <f>$FR$66*$FS$66*$FT$66*$FU$66*$FV$66*$FW$66</f>
        <v>1</v>
      </c>
      <c r="FY66" s="251">
        <f t="shared" si="20"/>
        <v>12308</v>
      </c>
      <c r="FZ66" s="252">
        <f t="shared" si="21"/>
        <v>0</v>
      </c>
      <c r="GB66" s="278" t="s">
        <v>272</v>
      </c>
      <c r="GC66" s="289" t="s">
        <v>274</v>
      </c>
      <c r="GD66" s="290" t="s">
        <v>171</v>
      </c>
      <c r="GE66" s="315">
        <v>1</v>
      </c>
      <c r="GF66" s="247">
        <v>16500</v>
      </c>
      <c r="GG66" s="292">
        <f>ROUND(GE66*GF66,0)</f>
        <v>16500</v>
      </c>
      <c r="GH66" s="250">
        <f>IF(EXACT($A$66,$GB$66),1,0)</f>
        <v>1</v>
      </c>
      <c r="GI66" s="250">
        <f>IF(EXACT($B$66,$GC$66),1,0)</f>
        <v>1</v>
      </c>
      <c r="GJ66" s="250">
        <f>IF(EXACT($C$66,$GD$66),1,0)</f>
        <v>1</v>
      </c>
      <c r="GK66" s="250">
        <f>IF(EXACT($D$66,$GE$66),1,0)</f>
        <v>1</v>
      </c>
      <c r="GL66" s="250">
        <f>IF($GE$66=0,0,1)</f>
        <v>1</v>
      </c>
      <c r="GM66" s="250">
        <f>IF($GF$66=0,0,1)</f>
        <v>1</v>
      </c>
      <c r="GN66" s="250">
        <f>$GH$66*$GI$66*$GJ$66*$GK$66*$GL$66*$GM$66</f>
        <v>1</v>
      </c>
      <c r="GO66" s="251">
        <f t="shared" si="22"/>
        <v>16500</v>
      </c>
      <c r="GP66" s="252">
        <f t="shared" si="23"/>
        <v>0</v>
      </c>
      <c r="GR66" s="278" t="s">
        <v>272</v>
      </c>
      <c r="GS66" s="289" t="s">
        <v>274</v>
      </c>
      <c r="GT66" s="290" t="s">
        <v>171</v>
      </c>
      <c r="GU66" s="315">
        <v>1</v>
      </c>
      <c r="GV66" s="247">
        <v>19100</v>
      </c>
      <c r="GW66" s="292">
        <f>ROUND(GU66*GV66,0)</f>
        <v>19100</v>
      </c>
      <c r="GX66" s="250">
        <f>IF(EXACT($A$66,$GR$66),1,0)</f>
        <v>1</v>
      </c>
      <c r="GY66" s="250">
        <f>IF(EXACT($B$66,$GS$66),1,0)</f>
        <v>1</v>
      </c>
      <c r="GZ66" s="250">
        <f>IF(EXACT($C$66,$GT$66),1,0)</f>
        <v>1</v>
      </c>
      <c r="HA66" s="250">
        <f>IF(EXACT($D$66,$GU$66),1,0)</f>
        <v>1</v>
      </c>
      <c r="HB66" s="250">
        <f>IF($GU$66=0,0,1)</f>
        <v>1</v>
      </c>
      <c r="HC66" s="250">
        <f>IF($GV$66=0,0,1)</f>
        <v>1</v>
      </c>
      <c r="HD66" s="250">
        <f>$GX$66*$GY$66*$GZ$66*$HA$66*$HB$66*$HC$66</f>
        <v>1</v>
      </c>
      <c r="HE66" s="251">
        <f t="shared" si="24"/>
        <v>19100</v>
      </c>
      <c r="HF66" s="252">
        <f t="shared" si="25"/>
        <v>0</v>
      </c>
      <c r="HH66" s="286" t="s">
        <v>272</v>
      </c>
      <c r="HI66" s="297" t="s">
        <v>274</v>
      </c>
      <c r="HJ66" s="290" t="s">
        <v>171</v>
      </c>
      <c r="HK66" s="291">
        <v>1</v>
      </c>
      <c r="HL66" s="259">
        <v>18000</v>
      </c>
      <c r="HM66" s="292">
        <f>ROUND(HK66*HL66,0)</f>
        <v>18000</v>
      </c>
      <c r="HN66" s="250">
        <f>IF(EXACT($A$66,$HH$66),1,0)</f>
        <v>1</v>
      </c>
      <c r="HO66" s="250">
        <f>IF(EXACT($B$66,$HI$66),1,0)</f>
        <v>1</v>
      </c>
      <c r="HP66" s="250">
        <f>IF(EXACT($C$66,$HJ$66),1,0)</f>
        <v>1</v>
      </c>
      <c r="HQ66" s="250">
        <f>IF(EXACT($D$66,$HK$66),1,0)</f>
        <v>1</v>
      </c>
      <c r="HR66" s="250">
        <f>IF($HK$66=0,0,1)</f>
        <v>1</v>
      </c>
      <c r="HS66" s="250">
        <f>IF($HL$66=0,0,1)</f>
        <v>1</v>
      </c>
      <c r="HT66" s="250">
        <f>$HN$66*$HO$66*$HP$66*$HQ$66*$HR$66*$HS$66</f>
        <v>1</v>
      </c>
      <c r="HU66" s="251">
        <f t="shared" si="26"/>
        <v>18000</v>
      </c>
      <c r="HV66" s="252">
        <f t="shared" si="27"/>
        <v>0</v>
      </c>
      <c r="HX66" s="278" t="s">
        <v>272</v>
      </c>
      <c r="HY66" s="289" t="s">
        <v>274</v>
      </c>
      <c r="HZ66" s="290" t="s">
        <v>171</v>
      </c>
      <c r="IA66" s="315">
        <v>1</v>
      </c>
      <c r="IB66" s="247">
        <v>22000</v>
      </c>
      <c r="IC66" s="292">
        <f>ROUND(IA66*IB66,0)</f>
        <v>22000</v>
      </c>
      <c r="ID66" s="250">
        <f>IF(EXACT($A$66,$HX$66),1,0)</f>
        <v>1</v>
      </c>
      <c r="IE66" s="250">
        <f>IF(EXACT($B$66,$HY$66),1,0)</f>
        <v>1</v>
      </c>
      <c r="IF66" s="250">
        <f>IF(EXACT($C$66,$HZ$66),1,0)</f>
        <v>1</v>
      </c>
      <c r="IG66" s="250">
        <f>IF(EXACT($D$66,$IA$66),1,0)</f>
        <v>1</v>
      </c>
      <c r="IH66" s="250">
        <f>IF($IA$66=0,0,1)</f>
        <v>1</v>
      </c>
      <c r="II66" s="250">
        <f>IF($IB$66=0,0,1)</f>
        <v>1</v>
      </c>
      <c r="IJ66" s="250">
        <f>$ID$66*$IE$66*$IF$66*$IG$66*$IH$66*$II$66</f>
        <v>1</v>
      </c>
      <c r="IK66" s="251">
        <f t="shared" si="28"/>
        <v>22000</v>
      </c>
      <c r="IL66" s="252">
        <f t="shared" si="29"/>
        <v>0</v>
      </c>
    </row>
    <row r="67" spans="1:246" s="221" customFormat="1" ht="18" hidden="1" thickTop="1" thickBot="1">
      <c r="A67" s="215" t="s">
        <v>275</v>
      </c>
      <c r="B67" s="216" t="s">
        <v>276</v>
      </c>
      <c r="C67" s="217"/>
      <c r="D67" s="218"/>
      <c r="E67" s="219"/>
      <c r="F67" s="220"/>
      <c r="H67" s="215" t="s">
        <v>275</v>
      </c>
      <c r="I67" s="222" t="s">
        <v>276</v>
      </c>
      <c r="J67" s="217"/>
      <c r="K67" s="218"/>
      <c r="L67" s="219"/>
      <c r="M67" s="220"/>
      <c r="N67" s="274"/>
      <c r="O67" s="274"/>
      <c r="P67" s="274"/>
      <c r="Q67" s="274"/>
      <c r="R67" s="274"/>
      <c r="S67" s="274"/>
      <c r="T67" s="274"/>
      <c r="U67" s="251">
        <f t="shared" si="0"/>
        <v>0</v>
      </c>
      <c r="V67" s="252">
        <f t="shared" si="1"/>
        <v>0</v>
      </c>
      <c r="X67" s="215" t="s">
        <v>275</v>
      </c>
      <c r="Y67" s="216" t="s">
        <v>276</v>
      </c>
      <c r="Z67" s="217"/>
      <c r="AA67" s="218"/>
      <c r="AB67" s="219"/>
      <c r="AC67" s="220"/>
      <c r="AD67" s="274"/>
      <c r="AE67" s="274"/>
      <c r="AF67" s="274"/>
      <c r="AG67" s="274"/>
      <c r="AH67" s="274"/>
      <c r="AI67" s="274"/>
      <c r="AJ67" s="274"/>
      <c r="AK67" s="251">
        <f t="shared" si="2"/>
        <v>0</v>
      </c>
      <c r="AL67" s="252">
        <f t="shared" si="3"/>
        <v>0</v>
      </c>
      <c r="AN67" s="215" t="s">
        <v>275</v>
      </c>
      <c r="AO67" s="216" t="s">
        <v>276</v>
      </c>
      <c r="AP67" s="217"/>
      <c r="AQ67" s="218"/>
      <c r="AR67" s="219"/>
      <c r="AS67" s="220"/>
      <c r="AT67" s="250">
        <f>IF(EXACT($A$67,$AN$67),1,0)</f>
        <v>1</v>
      </c>
      <c r="AU67" s="250">
        <f>IF(EXACT($B$67,$AO$67),1,0)</f>
        <v>1</v>
      </c>
      <c r="AV67" s="250">
        <f>IF(EXACT($C$67,$AP$67),1,0)</f>
        <v>1</v>
      </c>
      <c r="AW67" s="250">
        <f>IF(EXACT($D$67,$AQ$67),1,0)</f>
        <v>1</v>
      </c>
      <c r="AX67" s="250">
        <f>IF($AQ$67=0,0,1)</f>
        <v>0</v>
      </c>
      <c r="AY67" s="250">
        <f>IF($AR$67=0,0,1)</f>
        <v>0</v>
      </c>
      <c r="AZ67" s="250">
        <f>$AT$67*$AU$67*$AV$67*$AW$67*$AX$67*$AY$67</f>
        <v>0</v>
      </c>
      <c r="BA67" s="251">
        <f t="shared" si="4"/>
        <v>0</v>
      </c>
      <c r="BB67" s="252">
        <f t="shared" si="5"/>
        <v>0</v>
      </c>
      <c r="BD67" s="215" t="s">
        <v>275</v>
      </c>
      <c r="BE67" s="216" t="s">
        <v>276</v>
      </c>
      <c r="BF67" s="217"/>
      <c r="BG67" s="218"/>
      <c r="BH67" s="219"/>
      <c r="BI67" s="220"/>
      <c r="BJ67" s="250">
        <f>IF(EXACT($A$67,$BD$67),1,0)</f>
        <v>1</v>
      </c>
      <c r="BK67" s="250">
        <f>IF(EXACT($B$67,$BE$67),1,0)</f>
        <v>1</v>
      </c>
      <c r="BL67" s="250">
        <f>IF(EXACT($C$67,$BF$67),1,0)</f>
        <v>1</v>
      </c>
      <c r="BM67" s="250">
        <f>IF(EXACT($D$67,$BG$67),1,0)</f>
        <v>1</v>
      </c>
      <c r="BN67" s="250">
        <f>IF($BG$67=0,0,1)</f>
        <v>0</v>
      </c>
      <c r="BO67" s="250">
        <f>IF($BH$67=0,0,1)</f>
        <v>0</v>
      </c>
      <c r="BP67" s="250">
        <f>$BJ$67*$BK$67*$BL$67*$BM$67*$BN$67*$BO$67</f>
        <v>0</v>
      </c>
      <c r="BQ67" s="251">
        <f t="shared" si="6"/>
        <v>0</v>
      </c>
      <c r="BR67" s="252">
        <f t="shared" si="7"/>
        <v>0</v>
      </c>
      <c r="BT67" s="215" t="s">
        <v>275</v>
      </c>
      <c r="BU67" s="216" t="s">
        <v>276</v>
      </c>
      <c r="BV67" s="217"/>
      <c r="BW67" s="218"/>
      <c r="BX67" s="219"/>
      <c r="BY67" s="220"/>
      <c r="BZ67" s="250">
        <f>IF(EXACT($A$67,$BT$67),1,0)</f>
        <v>1</v>
      </c>
      <c r="CA67" s="250">
        <f>IF(EXACT($B$67,$BU$67),1,0)</f>
        <v>1</v>
      </c>
      <c r="CB67" s="250">
        <f>IF(EXACT($C$67,$BV$67),1,0)</f>
        <v>1</v>
      </c>
      <c r="CC67" s="250">
        <f>IF(EXACT($D$67,$BW$67),1,0)</f>
        <v>1</v>
      </c>
      <c r="CD67" s="250">
        <f>IF($BW$67=0,0,1)</f>
        <v>0</v>
      </c>
      <c r="CE67" s="250">
        <f>IF($BX$67=0,0,1)</f>
        <v>0</v>
      </c>
      <c r="CF67" s="250">
        <f>$BZ$67*$CA$67*$CB$67*$CC$67*$CD$67*$CE$67</f>
        <v>0</v>
      </c>
      <c r="CG67" s="251">
        <f t="shared" si="8"/>
        <v>0</v>
      </c>
      <c r="CH67" s="252">
        <f t="shared" si="9"/>
        <v>0</v>
      </c>
      <c r="CJ67" s="215" t="s">
        <v>275</v>
      </c>
      <c r="CK67" s="223" t="s">
        <v>276</v>
      </c>
      <c r="CL67" s="217"/>
      <c r="CM67" s="218"/>
      <c r="CN67" s="224"/>
      <c r="CO67" s="225"/>
      <c r="CP67" s="250">
        <f>IF(EXACT($A$67,$CJ$67),1,0)</f>
        <v>1</v>
      </c>
      <c r="CQ67" s="250">
        <f>IF(EXACT($B$67,$CK$67),1,0)</f>
        <v>1</v>
      </c>
      <c r="CR67" s="250">
        <f>IF(EXACT($C$67,$CL$67),1,0)</f>
        <v>1</v>
      </c>
      <c r="CS67" s="250">
        <f>IF(EXACT($D$67,$CM$67),1,0)</f>
        <v>1</v>
      </c>
      <c r="CT67" s="250">
        <f>IF($CM$67=0,0,1)</f>
        <v>0</v>
      </c>
      <c r="CU67" s="250">
        <f>IF($CN$67=0,0,1)</f>
        <v>0</v>
      </c>
      <c r="CV67" s="250">
        <f>$CP$67*$CQ$67*$CR$67*$CS$67*$CT$67*$CU$67</f>
        <v>0</v>
      </c>
      <c r="CW67" s="251">
        <f t="shared" si="10"/>
        <v>0</v>
      </c>
      <c r="CX67" s="252">
        <f t="shared" si="11"/>
        <v>0</v>
      </c>
      <c r="CZ67" s="215" t="s">
        <v>275</v>
      </c>
      <c r="DA67" s="216" t="s">
        <v>276</v>
      </c>
      <c r="DB67" s="217"/>
      <c r="DC67" s="218"/>
      <c r="DD67" s="219"/>
      <c r="DE67" s="220"/>
      <c r="DF67" s="250">
        <f>IF(EXACT($A$67,$CZ$67),1,0)</f>
        <v>1</v>
      </c>
      <c r="DG67" s="250">
        <f>IF(EXACT($B$67,$DA$67),1,0)</f>
        <v>1</v>
      </c>
      <c r="DH67" s="250">
        <f>IF(EXACT($C$67,$DB$67),1,0)</f>
        <v>1</v>
      </c>
      <c r="DI67" s="250">
        <f>IF(EXACT($D$67,$DC$67),1,0)</f>
        <v>1</v>
      </c>
      <c r="DJ67" s="250">
        <f>IF($DC$67=0,0,1)</f>
        <v>0</v>
      </c>
      <c r="DK67" s="250">
        <f>IF($DD$67=0,0,1)</f>
        <v>0</v>
      </c>
      <c r="DL67" s="250">
        <f>$DF$67*$DG$67*$DH$67*$DI$67*$DJ$67*$DK$67</f>
        <v>0</v>
      </c>
      <c r="DM67" s="251">
        <f t="shared" si="12"/>
        <v>0</v>
      </c>
      <c r="DN67" s="252">
        <f t="shared" si="13"/>
        <v>0</v>
      </c>
      <c r="DP67" s="215" t="s">
        <v>275</v>
      </c>
      <c r="DQ67" s="216" t="s">
        <v>276</v>
      </c>
      <c r="DR67" s="217"/>
      <c r="DS67" s="218"/>
      <c r="DT67" s="219"/>
      <c r="DU67" s="220"/>
      <c r="DV67" s="250">
        <f>IF(EXACT($A$67,$DP$67),1,0)</f>
        <v>1</v>
      </c>
      <c r="DW67" s="250">
        <f>IF(EXACT($B$67,$DQ$67),1,0)</f>
        <v>1</v>
      </c>
      <c r="DX67" s="250">
        <f>IF(EXACT($C$67,$DR$67),1,0)</f>
        <v>1</v>
      </c>
      <c r="DY67" s="250">
        <f>IF(EXACT($D$67,$DS$67),1,0)</f>
        <v>1</v>
      </c>
      <c r="DZ67" s="250">
        <f>IF($DS$67=0,0,1)</f>
        <v>0</v>
      </c>
      <c r="EA67" s="250">
        <f>IF($DT$67=0,0,1)</f>
        <v>0</v>
      </c>
      <c r="EB67" s="250">
        <f>$DV$67*$DW$67*$DX$67*$DY$67*$DZ$67*$EA$67</f>
        <v>0</v>
      </c>
      <c r="EC67" s="251">
        <f t="shared" si="14"/>
        <v>0</v>
      </c>
      <c r="ED67" s="252">
        <f t="shared" si="15"/>
        <v>0</v>
      </c>
      <c r="EF67" s="215" t="s">
        <v>275</v>
      </c>
      <c r="EG67" s="216" t="s">
        <v>276</v>
      </c>
      <c r="EH67" s="217"/>
      <c r="EI67" s="218"/>
      <c r="EJ67" s="219"/>
      <c r="EK67" s="220"/>
      <c r="EL67" s="250">
        <f>IF(EXACT($A$67,$EF$67),1,0)</f>
        <v>1</v>
      </c>
      <c r="EM67" s="250">
        <f>IF(EXACT($B$67,$EG$67),1,0)</f>
        <v>1</v>
      </c>
      <c r="EN67" s="250">
        <f>IF(EXACT($C$67,$EH$67),1,0)</f>
        <v>1</v>
      </c>
      <c r="EO67" s="250">
        <f>IF(EXACT($D$67,$EI$67),1,0)</f>
        <v>1</v>
      </c>
      <c r="EP67" s="250">
        <f>IF($EI$67=0,0,1)</f>
        <v>0</v>
      </c>
      <c r="EQ67" s="250">
        <f>IF($EJ$67=0,0,1)</f>
        <v>0</v>
      </c>
      <c r="ER67" s="250">
        <f>$EL$67*$EM$67*$EN$67*$EO$67*$EP$67*$EQ$67</f>
        <v>0</v>
      </c>
      <c r="ES67" s="251">
        <f t="shared" si="16"/>
        <v>0</v>
      </c>
      <c r="ET67" s="252">
        <f t="shared" si="17"/>
        <v>0</v>
      </c>
      <c r="EV67" s="215" t="s">
        <v>275</v>
      </c>
      <c r="EW67" s="216" t="s">
        <v>276</v>
      </c>
      <c r="EX67" s="217"/>
      <c r="EY67" s="218"/>
      <c r="EZ67" s="219"/>
      <c r="FA67" s="220"/>
      <c r="FB67" s="250">
        <f>IF(EXACT($A$67,$EV$67),1,0)</f>
        <v>1</v>
      </c>
      <c r="FC67" s="250">
        <f>IF(EXACT($B$67,$EW$67),1,0)</f>
        <v>1</v>
      </c>
      <c r="FD67" s="250">
        <f>IF(EXACT($C$67,$EX$67),1,0)</f>
        <v>1</v>
      </c>
      <c r="FE67" s="250">
        <f>IF(EXACT($D$67,$EY$67),1,0)</f>
        <v>1</v>
      </c>
      <c r="FF67" s="250">
        <f>IF($EY$67=0,0,1)</f>
        <v>0</v>
      </c>
      <c r="FG67" s="250">
        <f>IF($EZ$67=0,0,1)</f>
        <v>0</v>
      </c>
      <c r="FH67" s="250">
        <f>$FB$67*$FC$67*$FD$67*$FE$67*$FF$67*$FG$67</f>
        <v>0</v>
      </c>
      <c r="FI67" s="251">
        <f t="shared" si="18"/>
        <v>0</v>
      </c>
      <c r="FJ67" s="252">
        <f t="shared" si="19"/>
        <v>0</v>
      </c>
      <c r="FL67" s="215" t="s">
        <v>275</v>
      </c>
      <c r="FM67" s="216" t="s">
        <v>276</v>
      </c>
      <c r="FN67" s="217"/>
      <c r="FO67" s="218"/>
      <c r="FP67" s="219"/>
      <c r="FQ67" s="277"/>
      <c r="FR67" s="250">
        <f>IF(EXACT($A$67,$FL$67),1,0)</f>
        <v>1</v>
      </c>
      <c r="FS67" s="250">
        <f>IF(EXACT($B$67,$FM$67),1,0)</f>
        <v>1</v>
      </c>
      <c r="FT67" s="250">
        <f>IF(EXACT($C$67,$FN$67),1,0)</f>
        <v>1</v>
      </c>
      <c r="FU67" s="250">
        <f>IF(EXACT($D$67,$FO$67),1,0)</f>
        <v>1</v>
      </c>
      <c r="FV67" s="250">
        <f>IF($FO$67=0,0,1)</f>
        <v>0</v>
      </c>
      <c r="FW67" s="250">
        <f>IF($FP$67=0,0,1)</f>
        <v>0</v>
      </c>
      <c r="FX67" s="250">
        <f>$FR$67*$FS$67*$FT$67*$FU$67*$FV$67*$FW$67</f>
        <v>0</v>
      </c>
      <c r="FY67" s="251">
        <f t="shared" si="20"/>
        <v>0</v>
      </c>
      <c r="FZ67" s="252">
        <f t="shared" si="21"/>
        <v>0</v>
      </c>
      <c r="GB67" s="215" t="s">
        <v>275</v>
      </c>
      <c r="GC67" s="216" t="s">
        <v>276</v>
      </c>
      <c r="GD67" s="217"/>
      <c r="GE67" s="218"/>
      <c r="GF67" s="219"/>
      <c r="GG67" s="220"/>
      <c r="GH67" s="250">
        <f>IF(EXACT($A$67,$GB$67),1,0)</f>
        <v>1</v>
      </c>
      <c r="GI67" s="250">
        <f>IF(EXACT($B$67,$GC$67),1,0)</f>
        <v>1</v>
      </c>
      <c r="GJ67" s="250">
        <f>IF(EXACT($C$67,$GD$67),1,0)</f>
        <v>1</v>
      </c>
      <c r="GK67" s="250">
        <f>IF(EXACT($D$67,$GE$67),1,0)</f>
        <v>1</v>
      </c>
      <c r="GL67" s="250">
        <f>IF($GE$67=0,0,1)</f>
        <v>0</v>
      </c>
      <c r="GM67" s="250">
        <f>IF($GF$67=0,0,1)</f>
        <v>0</v>
      </c>
      <c r="GN67" s="250">
        <f>$GH$67*$GI$67*$GJ$67*$GK$67*$GL$67*$GM$67</f>
        <v>0</v>
      </c>
      <c r="GO67" s="251">
        <f t="shared" si="22"/>
        <v>0</v>
      </c>
      <c r="GP67" s="252">
        <f t="shared" si="23"/>
        <v>0</v>
      </c>
      <c r="GR67" s="215" t="s">
        <v>275</v>
      </c>
      <c r="GS67" s="216" t="s">
        <v>276</v>
      </c>
      <c r="GT67" s="217"/>
      <c r="GU67" s="218"/>
      <c r="GV67" s="219"/>
      <c r="GW67" s="220"/>
      <c r="GX67" s="250">
        <f>IF(EXACT($A$67,$GR$67),1,0)</f>
        <v>1</v>
      </c>
      <c r="GY67" s="250">
        <f>IF(EXACT($B$67,$GS$67),1,0)</f>
        <v>1</v>
      </c>
      <c r="GZ67" s="250">
        <f>IF(EXACT($C$67,$GT$67),1,0)</f>
        <v>1</v>
      </c>
      <c r="HA67" s="250">
        <f>IF(EXACT($D$67,$GU$67),1,0)</f>
        <v>1</v>
      </c>
      <c r="HB67" s="250">
        <f>IF($GU$67=0,0,1)</f>
        <v>0</v>
      </c>
      <c r="HC67" s="250">
        <f>IF($GV$67=0,0,1)</f>
        <v>0</v>
      </c>
      <c r="HD67" s="250">
        <f>$GX$67*$GY$67*$GZ$67*$HA$67*$HB$67*$HC$67</f>
        <v>0</v>
      </c>
      <c r="HE67" s="251">
        <f t="shared" si="24"/>
        <v>0</v>
      </c>
      <c r="HF67" s="252">
        <f t="shared" si="25"/>
        <v>0</v>
      </c>
      <c r="HH67" s="226" t="s">
        <v>275</v>
      </c>
      <c r="HI67" s="227" t="s">
        <v>276</v>
      </c>
      <c r="HJ67" s="228"/>
      <c r="HK67" s="229"/>
      <c r="HL67" s="230"/>
      <c r="HM67" s="231"/>
      <c r="HN67" s="250">
        <f>IF(EXACT($A$67,$HH$67),1,0)</f>
        <v>1</v>
      </c>
      <c r="HO67" s="250">
        <f>IF(EXACT($B$67,$HI$67),1,0)</f>
        <v>1</v>
      </c>
      <c r="HP67" s="250">
        <f>IF(EXACT($C$67,$HJ$67),1,0)</f>
        <v>1</v>
      </c>
      <c r="HQ67" s="250">
        <f>IF(EXACT($D$67,$HK$67),1,0)</f>
        <v>1</v>
      </c>
      <c r="HR67" s="250">
        <f>IF($HK$67=0,0,1)</f>
        <v>0</v>
      </c>
      <c r="HS67" s="250">
        <f>IF($HL$67=0,0,1)</f>
        <v>0</v>
      </c>
      <c r="HT67" s="250">
        <f>$HN$67*$HO$67*$HP$67*$HQ$67*$HR$67*$HS$67</f>
        <v>0</v>
      </c>
      <c r="HU67" s="251">
        <f t="shared" si="26"/>
        <v>0</v>
      </c>
      <c r="HV67" s="252">
        <f t="shared" si="27"/>
        <v>0</v>
      </c>
      <c r="HX67" s="215" t="s">
        <v>275</v>
      </c>
      <c r="HY67" s="216" t="s">
        <v>276</v>
      </c>
      <c r="HZ67" s="217"/>
      <c r="IA67" s="218"/>
      <c r="IB67" s="219"/>
      <c r="IC67" s="220"/>
      <c r="ID67" s="250">
        <f>IF(EXACT($A$67,$HX$67),1,0)</f>
        <v>1</v>
      </c>
      <c r="IE67" s="250">
        <f>IF(EXACT($B$67,$HY$67),1,0)</f>
        <v>1</v>
      </c>
      <c r="IF67" s="250">
        <f>IF(EXACT($C$67,$HZ$67),1,0)</f>
        <v>1</v>
      </c>
      <c r="IG67" s="250">
        <f>IF(EXACT($D$67,$IA$67),1,0)</f>
        <v>1</v>
      </c>
      <c r="IH67" s="250">
        <f>IF($IA$67=0,0,1)</f>
        <v>0</v>
      </c>
      <c r="II67" s="250">
        <f>IF($IB$67=0,0,1)</f>
        <v>0</v>
      </c>
      <c r="IJ67" s="250">
        <f>$ID$67*$IE$67*$IF$67*$IG$67*$IH$67*$II$67</f>
        <v>0</v>
      </c>
      <c r="IK67" s="251">
        <f t="shared" si="28"/>
        <v>0</v>
      </c>
      <c r="IL67" s="252">
        <f t="shared" si="29"/>
        <v>0</v>
      </c>
    </row>
    <row r="68" spans="1:246" s="238" customFormat="1" ht="18" hidden="1" thickTop="1" thickBot="1">
      <c r="A68" s="232" t="s">
        <v>277</v>
      </c>
      <c r="B68" s="233" t="s">
        <v>278</v>
      </c>
      <c r="C68" s="234"/>
      <c r="D68" s="235"/>
      <c r="E68" s="236"/>
      <c r="F68" s="237"/>
      <c r="H68" s="232" t="s">
        <v>277</v>
      </c>
      <c r="I68" s="239" t="s">
        <v>278</v>
      </c>
      <c r="J68" s="234"/>
      <c r="K68" s="235"/>
      <c r="L68" s="236"/>
      <c r="M68" s="237"/>
      <c r="N68" s="274"/>
      <c r="O68" s="274"/>
      <c r="P68" s="274"/>
      <c r="Q68" s="274"/>
      <c r="R68" s="274"/>
      <c r="S68" s="274"/>
      <c r="T68" s="274"/>
      <c r="U68" s="251">
        <f t="shared" si="0"/>
        <v>0</v>
      </c>
      <c r="V68" s="252">
        <f t="shared" si="1"/>
        <v>0</v>
      </c>
      <c r="X68" s="232" t="s">
        <v>277</v>
      </c>
      <c r="Y68" s="233" t="s">
        <v>278</v>
      </c>
      <c r="Z68" s="234"/>
      <c r="AA68" s="235"/>
      <c r="AB68" s="236"/>
      <c r="AC68" s="237"/>
      <c r="AD68" s="274"/>
      <c r="AE68" s="274"/>
      <c r="AF68" s="274"/>
      <c r="AG68" s="274"/>
      <c r="AH68" s="274"/>
      <c r="AI68" s="274"/>
      <c r="AJ68" s="274"/>
      <c r="AK68" s="251">
        <f t="shared" si="2"/>
        <v>0</v>
      </c>
      <c r="AL68" s="252">
        <f t="shared" si="3"/>
        <v>0</v>
      </c>
      <c r="AN68" s="232" t="s">
        <v>277</v>
      </c>
      <c r="AO68" s="233" t="s">
        <v>278</v>
      </c>
      <c r="AP68" s="234"/>
      <c r="AQ68" s="235"/>
      <c r="AR68" s="236"/>
      <c r="AS68" s="237"/>
      <c r="AT68" s="250">
        <f>IF(EXACT($A$68,$AN$68),1,0)</f>
        <v>1</v>
      </c>
      <c r="AU68" s="250">
        <f>IF(EXACT($B$68,$AO$68),1,0)</f>
        <v>1</v>
      </c>
      <c r="AV68" s="250">
        <f>IF(EXACT($C$68,$AP$68),1,0)</f>
        <v>1</v>
      </c>
      <c r="AW68" s="250">
        <f>IF(EXACT($D$68,$AQ$68),1,0)</f>
        <v>1</v>
      </c>
      <c r="AX68" s="250">
        <f>IF($AQ$68=0,0,1)</f>
        <v>0</v>
      </c>
      <c r="AY68" s="250">
        <f>IF($AR$68=0,0,1)</f>
        <v>0</v>
      </c>
      <c r="AZ68" s="250">
        <f>$AT$68*$AU$68*$AV$68*$AW$68*$AX$68*$AY$68</f>
        <v>0</v>
      </c>
      <c r="BA68" s="251">
        <f t="shared" si="4"/>
        <v>0</v>
      </c>
      <c r="BB68" s="252">
        <f t="shared" si="5"/>
        <v>0</v>
      </c>
      <c r="BD68" s="232" t="s">
        <v>277</v>
      </c>
      <c r="BE68" s="233" t="s">
        <v>278</v>
      </c>
      <c r="BF68" s="234"/>
      <c r="BG68" s="235"/>
      <c r="BH68" s="236"/>
      <c r="BI68" s="237"/>
      <c r="BJ68" s="250">
        <f>IF(EXACT($A$68,$BD$68),1,0)</f>
        <v>1</v>
      </c>
      <c r="BK68" s="250">
        <f>IF(EXACT($B$68,$BE$68),1,0)</f>
        <v>1</v>
      </c>
      <c r="BL68" s="250">
        <f>IF(EXACT($C$68,$BF$68),1,0)</f>
        <v>1</v>
      </c>
      <c r="BM68" s="250">
        <f>IF(EXACT($D$68,$BG$68),1,0)</f>
        <v>1</v>
      </c>
      <c r="BN68" s="250">
        <f>IF($BG$68=0,0,1)</f>
        <v>0</v>
      </c>
      <c r="BO68" s="250">
        <f>IF($BH$68=0,0,1)</f>
        <v>0</v>
      </c>
      <c r="BP68" s="250">
        <f>$BJ$68*$BK$68*$BL$68*$BM$68*$BN$68*$BO$68</f>
        <v>0</v>
      </c>
      <c r="BQ68" s="251">
        <f t="shared" si="6"/>
        <v>0</v>
      </c>
      <c r="BR68" s="252">
        <f t="shared" si="7"/>
        <v>0</v>
      </c>
      <c r="BT68" s="232" t="s">
        <v>277</v>
      </c>
      <c r="BU68" s="233" t="s">
        <v>278</v>
      </c>
      <c r="BV68" s="234"/>
      <c r="BW68" s="235"/>
      <c r="BX68" s="236"/>
      <c r="BY68" s="237"/>
      <c r="BZ68" s="250">
        <f>IF(EXACT($A$68,$BT$68),1,0)</f>
        <v>1</v>
      </c>
      <c r="CA68" s="250">
        <f>IF(EXACT($B$68,$BU$68),1,0)</f>
        <v>1</v>
      </c>
      <c r="CB68" s="250">
        <f>IF(EXACT($C$68,$BV$68),1,0)</f>
        <v>1</v>
      </c>
      <c r="CC68" s="250">
        <f>IF(EXACT($D$68,$BW$68),1,0)</f>
        <v>1</v>
      </c>
      <c r="CD68" s="250">
        <f>IF($BW$68=0,0,1)</f>
        <v>0</v>
      </c>
      <c r="CE68" s="250">
        <f>IF($BX$68=0,0,1)</f>
        <v>0</v>
      </c>
      <c r="CF68" s="250">
        <f>$BZ$68*$CA$68*$CB$68*$CC$68*$CD$68*$CE$68</f>
        <v>0</v>
      </c>
      <c r="CG68" s="251">
        <f t="shared" si="8"/>
        <v>0</v>
      </c>
      <c r="CH68" s="252">
        <f t="shared" si="9"/>
        <v>0</v>
      </c>
      <c r="CJ68" s="232" t="s">
        <v>277</v>
      </c>
      <c r="CK68" s="240" t="s">
        <v>278</v>
      </c>
      <c r="CL68" s="234"/>
      <c r="CM68" s="235"/>
      <c r="CN68" s="241"/>
      <c r="CO68" s="242"/>
      <c r="CP68" s="250">
        <f>IF(EXACT($A$68,$CJ$68),1,0)</f>
        <v>1</v>
      </c>
      <c r="CQ68" s="250">
        <f>IF(EXACT($B$68,$CK$68),1,0)</f>
        <v>1</v>
      </c>
      <c r="CR68" s="250">
        <f>IF(EXACT($C$68,$CL$68),1,0)</f>
        <v>1</v>
      </c>
      <c r="CS68" s="250">
        <f>IF(EXACT($D$68,$CM$68),1,0)</f>
        <v>1</v>
      </c>
      <c r="CT68" s="250">
        <f>IF($CM$68=0,0,1)</f>
        <v>0</v>
      </c>
      <c r="CU68" s="250">
        <f>IF($CN$68=0,0,1)</f>
        <v>0</v>
      </c>
      <c r="CV68" s="250">
        <f>$CP$68*$CQ$68*$CR$68*$CS$68*$CT$68*$CU$68</f>
        <v>0</v>
      </c>
      <c r="CW68" s="251">
        <f t="shared" si="10"/>
        <v>0</v>
      </c>
      <c r="CX68" s="252">
        <f t="shared" si="11"/>
        <v>0</v>
      </c>
      <c r="CZ68" s="232" t="s">
        <v>277</v>
      </c>
      <c r="DA68" s="233" t="s">
        <v>278</v>
      </c>
      <c r="DB68" s="234"/>
      <c r="DC68" s="235"/>
      <c r="DD68" s="236"/>
      <c r="DE68" s="237"/>
      <c r="DF68" s="250">
        <f>IF(EXACT($A$68,$CZ$68),1,0)</f>
        <v>1</v>
      </c>
      <c r="DG68" s="250">
        <f>IF(EXACT($B$68,$DA$68),1,0)</f>
        <v>1</v>
      </c>
      <c r="DH68" s="250">
        <f>IF(EXACT($C$68,$DB$68),1,0)</f>
        <v>1</v>
      </c>
      <c r="DI68" s="250">
        <f>IF(EXACT($D$68,$DC$68),1,0)</f>
        <v>1</v>
      </c>
      <c r="DJ68" s="250">
        <f>IF($DC$68=0,0,1)</f>
        <v>0</v>
      </c>
      <c r="DK68" s="250">
        <f>IF($DD$68=0,0,1)</f>
        <v>0</v>
      </c>
      <c r="DL68" s="250">
        <f>$DF$68*$DG$68*$DH$68*$DI$68*$DJ$68*$DK$68</f>
        <v>0</v>
      </c>
      <c r="DM68" s="251">
        <f t="shared" si="12"/>
        <v>0</v>
      </c>
      <c r="DN68" s="252">
        <f t="shared" si="13"/>
        <v>0</v>
      </c>
      <c r="DP68" s="232" t="s">
        <v>277</v>
      </c>
      <c r="DQ68" s="233" t="s">
        <v>278</v>
      </c>
      <c r="DR68" s="234"/>
      <c r="DS68" s="235"/>
      <c r="DT68" s="236"/>
      <c r="DU68" s="237"/>
      <c r="DV68" s="250">
        <f>IF(EXACT($A$68,$DP$68),1,0)</f>
        <v>1</v>
      </c>
      <c r="DW68" s="250">
        <f>IF(EXACT($B$68,$DQ$68),1,0)</f>
        <v>1</v>
      </c>
      <c r="DX68" s="250">
        <f>IF(EXACT($C$68,$DR$68),1,0)</f>
        <v>1</v>
      </c>
      <c r="DY68" s="250">
        <f>IF(EXACT($D$68,$DS$68),1,0)</f>
        <v>1</v>
      </c>
      <c r="DZ68" s="250">
        <f>IF($DS$68=0,0,1)</f>
        <v>0</v>
      </c>
      <c r="EA68" s="250">
        <f>IF($DT$68=0,0,1)</f>
        <v>0</v>
      </c>
      <c r="EB68" s="250">
        <f>$DV$68*$DW$68*$DX$68*$DY$68*$DZ$68*$EA$68</f>
        <v>0</v>
      </c>
      <c r="EC68" s="251">
        <f t="shared" si="14"/>
        <v>0</v>
      </c>
      <c r="ED68" s="252">
        <f t="shared" si="15"/>
        <v>0</v>
      </c>
      <c r="EF68" s="232" t="s">
        <v>277</v>
      </c>
      <c r="EG68" s="233" t="s">
        <v>278</v>
      </c>
      <c r="EH68" s="234"/>
      <c r="EI68" s="235"/>
      <c r="EJ68" s="236"/>
      <c r="EK68" s="237"/>
      <c r="EL68" s="250">
        <f>IF(EXACT($A$68,$EF$68),1,0)</f>
        <v>1</v>
      </c>
      <c r="EM68" s="250">
        <f>IF(EXACT($B$68,$EG$68),1,0)</f>
        <v>1</v>
      </c>
      <c r="EN68" s="250">
        <f>IF(EXACT($C$68,$EH$68),1,0)</f>
        <v>1</v>
      </c>
      <c r="EO68" s="250">
        <f>IF(EXACT($D$68,$EI$68),1,0)</f>
        <v>1</v>
      </c>
      <c r="EP68" s="250">
        <f>IF($EI$68=0,0,1)</f>
        <v>0</v>
      </c>
      <c r="EQ68" s="250">
        <f>IF($EJ$68=0,0,1)</f>
        <v>0</v>
      </c>
      <c r="ER68" s="250">
        <f>$EL$68*$EM$68*$EN$68*$EO$68*$EP$68*$EQ$68</f>
        <v>0</v>
      </c>
      <c r="ES68" s="251">
        <f t="shared" si="16"/>
        <v>0</v>
      </c>
      <c r="ET68" s="252">
        <f t="shared" si="17"/>
        <v>0</v>
      </c>
      <c r="EV68" s="232" t="s">
        <v>277</v>
      </c>
      <c r="EW68" s="233" t="s">
        <v>278</v>
      </c>
      <c r="EX68" s="234"/>
      <c r="EY68" s="235"/>
      <c r="EZ68" s="236"/>
      <c r="FA68" s="237"/>
      <c r="FB68" s="250">
        <f>IF(EXACT($A$68,$EV$68),1,0)</f>
        <v>1</v>
      </c>
      <c r="FC68" s="250">
        <f>IF(EXACT($B$68,$EW$68),1,0)</f>
        <v>1</v>
      </c>
      <c r="FD68" s="250">
        <f>IF(EXACT($C$68,$EX$68),1,0)</f>
        <v>1</v>
      </c>
      <c r="FE68" s="250">
        <f>IF(EXACT($D$68,$EY$68),1,0)</f>
        <v>1</v>
      </c>
      <c r="FF68" s="250">
        <f>IF($EY$68=0,0,1)</f>
        <v>0</v>
      </c>
      <c r="FG68" s="250">
        <f>IF($EZ$68=0,0,1)</f>
        <v>0</v>
      </c>
      <c r="FH68" s="250">
        <f>$FB$68*$FC$68*$FD$68*$FE$68*$FF$68*$FG$68</f>
        <v>0</v>
      </c>
      <c r="FI68" s="251">
        <f t="shared" si="18"/>
        <v>0</v>
      </c>
      <c r="FJ68" s="252">
        <f t="shared" si="19"/>
        <v>0</v>
      </c>
      <c r="FL68" s="232" t="s">
        <v>277</v>
      </c>
      <c r="FM68" s="233" t="s">
        <v>278</v>
      </c>
      <c r="FN68" s="234"/>
      <c r="FO68" s="235"/>
      <c r="FP68" s="236"/>
      <c r="FQ68" s="275"/>
      <c r="FR68" s="250">
        <f>IF(EXACT($A$68,$FL$68),1,0)</f>
        <v>1</v>
      </c>
      <c r="FS68" s="250">
        <f>IF(EXACT($B$68,$FM$68),1,0)</f>
        <v>1</v>
      </c>
      <c r="FT68" s="250">
        <f>IF(EXACT($C$68,$FN$68),1,0)</f>
        <v>1</v>
      </c>
      <c r="FU68" s="250">
        <f>IF(EXACT($D$68,$FO$68),1,0)</f>
        <v>1</v>
      </c>
      <c r="FV68" s="250">
        <f>IF($FO$68=0,0,1)</f>
        <v>0</v>
      </c>
      <c r="FW68" s="250">
        <f>IF($FP$68=0,0,1)</f>
        <v>0</v>
      </c>
      <c r="FX68" s="250">
        <f>$FR$68*$FS$68*$FT$68*$FU$68*$FV$68*$FW$68</f>
        <v>0</v>
      </c>
      <c r="FY68" s="251">
        <f t="shared" si="20"/>
        <v>0</v>
      </c>
      <c r="FZ68" s="252">
        <f t="shared" si="21"/>
        <v>0</v>
      </c>
      <c r="GB68" s="232" t="s">
        <v>277</v>
      </c>
      <c r="GC68" s="233" t="s">
        <v>278</v>
      </c>
      <c r="GD68" s="234"/>
      <c r="GE68" s="235"/>
      <c r="GF68" s="236"/>
      <c r="GG68" s="237"/>
      <c r="GH68" s="250">
        <f>IF(EXACT($A$68,$GB$68),1,0)</f>
        <v>1</v>
      </c>
      <c r="GI68" s="250">
        <f>IF(EXACT($B$68,$GC$68),1,0)</f>
        <v>1</v>
      </c>
      <c r="GJ68" s="250">
        <f>IF(EXACT($C$68,$GD$68),1,0)</f>
        <v>1</v>
      </c>
      <c r="GK68" s="250">
        <f>IF(EXACT($D$68,$GE$68),1,0)</f>
        <v>1</v>
      </c>
      <c r="GL68" s="250">
        <f>IF($GE$68=0,0,1)</f>
        <v>0</v>
      </c>
      <c r="GM68" s="250">
        <f>IF($GF$68=0,0,1)</f>
        <v>0</v>
      </c>
      <c r="GN68" s="250">
        <f>$GH$68*$GI$68*$GJ$68*$GK$68*$GL$68*$GM$68</f>
        <v>0</v>
      </c>
      <c r="GO68" s="251">
        <f t="shared" si="22"/>
        <v>0</v>
      </c>
      <c r="GP68" s="252">
        <f t="shared" si="23"/>
        <v>0</v>
      </c>
      <c r="GR68" s="232" t="s">
        <v>277</v>
      </c>
      <c r="GS68" s="233" t="s">
        <v>278</v>
      </c>
      <c r="GT68" s="234"/>
      <c r="GU68" s="235"/>
      <c r="GV68" s="236"/>
      <c r="GW68" s="237"/>
      <c r="GX68" s="250">
        <f>IF(EXACT($A$68,$GR$68),1,0)</f>
        <v>1</v>
      </c>
      <c r="GY68" s="250">
        <f>IF(EXACT($B$68,$GS$68),1,0)</f>
        <v>1</v>
      </c>
      <c r="GZ68" s="250">
        <f>IF(EXACT($C$68,$GT$68),1,0)</f>
        <v>1</v>
      </c>
      <c r="HA68" s="250">
        <f>IF(EXACT($D$68,$GU$68),1,0)</f>
        <v>1</v>
      </c>
      <c r="HB68" s="250">
        <f>IF($GU$68=0,0,1)</f>
        <v>0</v>
      </c>
      <c r="HC68" s="250">
        <f>IF($GV$68=0,0,1)</f>
        <v>0</v>
      </c>
      <c r="HD68" s="250">
        <f>$GX$68*$GY$68*$GZ$68*$HA$68*$HB$68*$HC$68</f>
        <v>0</v>
      </c>
      <c r="HE68" s="251">
        <f t="shared" si="24"/>
        <v>0</v>
      </c>
      <c r="HF68" s="252">
        <f t="shared" si="25"/>
        <v>0</v>
      </c>
      <c r="HH68" s="226" t="s">
        <v>277</v>
      </c>
      <c r="HI68" s="227" t="s">
        <v>278</v>
      </c>
      <c r="HJ68" s="228"/>
      <c r="HK68" s="229"/>
      <c r="HL68" s="230"/>
      <c r="HM68" s="231"/>
      <c r="HN68" s="250">
        <f>IF(EXACT($A$68,$HH$68),1,0)</f>
        <v>1</v>
      </c>
      <c r="HO68" s="250">
        <f>IF(EXACT($B$68,$HI$68),1,0)</f>
        <v>1</v>
      </c>
      <c r="HP68" s="250">
        <f>IF(EXACT($C$68,$HJ$68),1,0)</f>
        <v>1</v>
      </c>
      <c r="HQ68" s="250">
        <f>IF(EXACT($D$68,$HK$68),1,0)</f>
        <v>1</v>
      </c>
      <c r="HR68" s="250">
        <f>IF($HK$68=0,0,1)</f>
        <v>0</v>
      </c>
      <c r="HS68" s="250">
        <f>IF($HL$68=0,0,1)</f>
        <v>0</v>
      </c>
      <c r="HT68" s="250">
        <f>$HN$68*$HO$68*$HP$68*$HQ$68*$HR$68*$HS$68</f>
        <v>0</v>
      </c>
      <c r="HU68" s="251">
        <f t="shared" si="26"/>
        <v>0</v>
      </c>
      <c r="HV68" s="252">
        <f t="shared" si="27"/>
        <v>0</v>
      </c>
      <c r="HX68" s="232" t="s">
        <v>277</v>
      </c>
      <c r="HY68" s="233" t="s">
        <v>278</v>
      </c>
      <c r="HZ68" s="234"/>
      <c r="IA68" s="235"/>
      <c r="IB68" s="236"/>
      <c r="IC68" s="237"/>
      <c r="ID68" s="250">
        <f>IF(EXACT($A$68,$HX$68),1,0)</f>
        <v>1</v>
      </c>
      <c r="IE68" s="250">
        <f>IF(EXACT($B$68,$HY$68),1,0)</f>
        <v>1</v>
      </c>
      <c r="IF68" s="250">
        <f>IF(EXACT($C$68,$HZ$68),1,0)</f>
        <v>1</v>
      </c>
      <c r="IG68" s="250">
        <f>IF(EXACT($D$68,$IA$68),1,0)</f>
        <v>1</v>
      </c>
      <c r="IH68" s="250">
        <f>IF($IA$68=0,0,1)</f>
        <v>0</v>
      </c>
      <c r="II68" s="250">
        <f>IF($IB$68=0,0,1)</f>
        <v>0</v>
      </c>
      <c r="IJ68" s="250">
        <f>$ID$68*$IE$68*$IF$68*$IG$68*$IH$68*$II$68</f>
        <v>0</v>
      </c>
      <c r="IK68" s="251">
        <f t="shared" si="28"/>
        <v>0</v>
      </c>
      <c r="IL68" s="252">
        <f t="shared" si="29"/>
        <v>0</v>
      </c>
    </row>
    <row r="69" spans="1:246" s="238" customFormat="1" ht="75.75" customHeight="1">
      <c r="A69" s="243" t="s">
        <v>279</v>
      </c>
      <c r="B69" s="244" t="s">
        <v>280</v>
      </c>
      <c r="C69" s="245" t="s">
        <v>212</v>
      </c>
      <c r="D69" s="246">
        <v>62</v>
      </c>
      <c r="E69" s="247">
        <v>0</v>
      </c>
      <c r="F69" s="248">
        <f>ROUND(D69*E69,0)</f>
        <v>0</v>
      </c>
      <c r="H69" s="243" t="s">
        <v>279</v>
      </c>
      <c r="I69" s="249" t="s">
        <v>280</v>
      </c>
      <c r="J69" s="245" t="s">
        <v>212</v>
      </c>
      <c r="K69" s="246">
        <v>62</v>
      </c>
      <c r="L69" s="247">
        <v>41000</v>
      </c>
      <c r="M69" s="248">
        <f>ROUND(K69*L69,0)</f>
        <v>2542000</v>
      </c>
      <c r="N69" s="250">
        <f>IF(EXACT($A$69,$H$69),1,0)</f>
        <v>1</v>
      </c>
      <c r="O69" s="250">
        <f>IF(EXACT($B$69,$I$69),1,0)</f>
        <v>1</v>
      </c>
      <c r="P69" s="250">
        <f>IF(EXACT($C$69,$J$69),1,0)</f>
        <v>1</v>
      </c>
      <c r="Q69" s="250">
        <f>IF(EXACT($D$69,$K$69),1,0)</f>
        <v>1</v>
      </c>
      <c r="R69" s="250">
        <f>IF($K$69=0,0,1)</f>
        <v>1</v>
      </c>
      <c r="S69" s="250">
        <f>IF($L$69=0,0,1)</f>
        <v>1</v>
      </c>
      <c r="T69" s="261">
        <f>$N$69*$O$69*$P$69*$Q$69*$R$69*$S$69</f>
        <v>1</v>
      </c>
      <c r="U69" s="251">
        <f t="shared" si="0"/>
        <v>2542000</v>
      </c>
      <c r="V69" s="252">
        <f t="shared" si="1"/>
        <v>0</v>
      </c>
      <c r="X69" s="243" t="s">
        <v>279</v>
      </c>
      <c r="Y69" s="244" t="s">
        <v>280</v>
      </c>
      <c r="Z69" s="245" t="s">
        <v>212</v>
      </c>
      <c r="AA69" s="246">
        <v>62</v>
      </c>
      <c r="AB69" s="247">
        <v>54435</v>
      </c>
      <c r="AC69" s="248">
        <f>ROUND(AA69*AB69,0)</f>
        <v>3374970</v>
      </c>
      <c r="AD69" s="250">
        <f>IF(EXACT($A$69,$X$69),1,0)</f>
        <v>1</v>
      </c>
      <c r="AE69" s="250">
        <f>IF(EXACT($B$69,$Y$69),1,0)</f>
        <v>1</v>
      </c>
      <c r="AF69" s="250">
        <f>IF(EXACT($C$69,$Z$69),1,0)</f>
        <v>1</v>
      </c>
      <c r="AG69" s="250">
        <f>IF(EXACT($D$69,$AA$69),1,0)</f>
        <v>1</v>
      </c>
      <c r="AH69" s="250">
        <f>IF($AA$69=0,0,1)</f>
        <v>1</v>
      </c>
      <c r="AI69" s="250">
        <f>IF($AB$69=0,0,1)</f>
        <v>1</v>
      </c>
      <c r="AJ69" s="250">
        <f>$AD$69*$AE$69*$AF$69*$AG$69*$AH$69*$AI$69</f>
        <v>1</v>
      </c>
      <c r="AK69" s="251">
        <f t="shared" si="2"/>
        <v>3374970</v>
      </c>
      <c r="AL69" s="252">
        <f t="shared" si="3"/>
        <v>0</v>
      </c>
      <c r="AN69" s="243" t="s">
        <v>279</v>
      </c>
      <c r="AO69" s="244" t="s">
        <v>280</v>
      </c>
      <c r="AP69" s="245" t="s">
        <v>212</v>
      </c>
      <c r="AQ69" s="246">
        <v>62</v>
      </c>
      <c r="AR69" s="247">
        <v>32000</v>
      </c>
      <c r="AS69" s="248">
        <f>ROUND(AQ69*AR69,0)</f>
        <v>1984000</v>
      </c>
      <c r="AT69" s="250">
        <f>IF(EXACT($A$69,$AN$69),1,0)</f>
        <v>1</v>
      </c>
      <c r="AU69" s="250">
        <f>IF(EXACT($B$69,$AO$69),1,0)</f>
        <v>1</v>
      </c>
      <c r="AV69" s="250">
        <f>IF(EXACT($C$69,$AP$69),1,0)</f>
        <v>1</v>
      </c>
      <c r="AW69" s="250">
        <f>IF(EXACT($D$69,$AQ$69),1,0)</f>
        <v>1</v>
      </c>
      <c r="AX69" s="250">
        <f>IF($AQ$69=0,0,1)</f>
        <v>1</v>
      </c>
      <c r="AY69" s="250">
        <f>IF($AR$69=0,0,1)</f>
        <v>1</v>
      </c>
      <c r="AZ69" s="250">
        <f>$AT$69*$AU$69*$AV$69*$AW$69*$AX$69*$AY$69</f>
        <v>1</v>
      </c>
      <c r="BA69" s="251">
        <f t="shared" si="4"/>
        <v>1984000</v>
      </c>
      <c r="BB69" s="252">
        <f t="shared" si="5"/>
        <v>0</v>
      </c>
      <c r="BD69" s="243" t="s">
        <v>279</v>
      </c>
      <c r="BE69" s="244" t="s">
        <v>280</v>
      </c>
      <c r="BF69" s="245" t="s">
        <v>212</v>
      </c>
      <c r="BG69" s="246">
        <v>62</v>
      </c>
      <c r="BH69" s="247">
        <v>45000</v>
      </c>
      <c r="BI69" s="248">
        <f>ROUND(BG69*BH69,0)</f>
        <v>2790000</v>
      </c>
      <c r="BJ69" s="250">
        <f>IF(EXACT($A$69,$BD$69),1,0)</f>
        <v>1</v>
      </c>
      <c r="BK69" s="250">
        <f>IF(EXACT($B$69,$BE$69),1,0)</f>
        <v>1</v>
      </c>
      <c r="BL69" s="250">
        <f>IF(EXACT($C$69,$BF$69),1,0)</f>
        <v>1</v>
      </c>
      <c r="BM69" s="250">
        <f>IF(EXACT($D$69,$BG$69),1,0)</f>
        <v>1</v>
      </c>
      <c r="BN69" s="250">
        <f>IF($BG$69=0,0,1)</f>
        <v>1</v>
      </c>
      <c r="BO69" s="250">
        <f>IF($BH$69=0,0,1)</f>
        <v>1</v>
      </c>
      <c r="BP69" s="250">
        <f>$BJ$69*$BK$69*$BL$69*$BM$69*$BN$69*$BO$69</f>
        <v>1</v>
      </c>
      <c r="BQ69" s="251">
        <f t="shared" si="6"/>
        <v>2790000</v>
      </c>
      <c r="BR69" s="252">
        <f t="shared" si="7"/>
        <v>0</v>
      </c>
      <c r="BT69" s="243" t="s">
        <v>279</v>
      </c>
      <c r="BU69" s="244" t="s">
        <v>280</v>
      </c>
      <c r="BV69" s="245" t="s">
        <v>212</v>
      </c>
      <c r="BW69" s="246">
        <v>62</v>
      </c>
      <c r="BX69" s="247">
        <v>61400</v>
      </c>
      <c r="BY69" s="248">
        <f>ROUND(BW69*BX69,0)</f>
        <v>3806800</v>
      </c>
      <c r="BZ69" s="250">
        <f>IF(EXACT($A$69,$BT$69),1,0)</f>
        <v>1</v>
      </c>
      <c r="CA69" s="250">
        <f>IF(EXACT($B$69,$BU$69),1,0)</f>
        <v>1</v>
      </c>
      <c r="CB69" s="250">
        <f>IF(EXACT($C$69,$BV$69),1,0)</f>
        <v>1</v>
      </c>
      <c r="CC69" s="250">
        <f>IF(EXACT($D$69,$BW$69),1,0)</f>
        <v>1</v>
      </c>
      <c r="CD69" s="250">
        <f>IF($BW$69=0,0,1)</f>
        <v>1</v>
      </c>
      <c r="CE69" s="250">
        <f>IF($BX$69=0,0,1)</f>
        <v>1</v>
      </c>
      <c r="CF69" s="250">
        <f>$BZ$69*$CA$69*$CB$69*$CC$69*$CD$69*$CE$69</f>
        <v>1</v>
      </c>
      <c r="CG69" s="251">
        <f t="shared" si="8"/>
        <v>3806800</v>
      </c>
      <c r="CH69" s="252">
        <f t="shared" si="9"/>
        <v>0</v>
      </c>
      <c r="CJ69" s="243" t="s">
        <v>279</v>
      </c>
      <c r="CK69" s="254" t="s">
        <v>280</v>
      </c>
      <c r="CL69" s="245" t="s">
        <v>212</v>
      </c>
      <c r="CM69" s="246">
        <v>62</v>
      </c>
      <c r="CN69" s="255">
        <v>54600</v>
      </c>
      <c r="CO69" s="256">
        <f>ROUND(CM69*CN69,0)</f>
        <v>3385200</v>
      </c>
      <c r="CP69" s="250">
        <f>IF(EXACT($A$69,$CJ$69),1,0)</f>
        <v>1</v>
      </c>
      <c r="CQ69" s="250">
        <f>IF(EXACT($B$69,$CK$69),1,0)</f>
        <v>1</v>
      </c>
      <c r="CR69" s="250">
        <f>IF(EXACT($C$69,$CL$69),1,0)</f>
        <v>1</v>
      </c>
      <c r="CS69" s="250">
        <f>IF(EXACT($D$69,$CM$69),1,0)</f>
        <v>1</v>
      </c>
      <c r="CT69" s="250">
        <f>IF($CM$69=0,0,1)</f>
        <v>1</v>
      </c>
      <c r="CU69" s="250">
        <f>IF($CN$69=0,0,1)</f>
        <v>1</v>
      </c>
      <c r="CV69" s="250">
        <f>$CP$69*$CQ$69*$CR$69*$CS$69*$CT$69*$CU$69</f>
        <v>1</v>
      </c>
      <c r="CW69" s="251">
        <f t="shared" si="10"/>
        <v>3385200</v>
      </c>
      <c r="CX69" s="252">
        <f t="shared" si="11"/>
        <v>0</v>
      </c>
      <c r="CZ69" s="243" t="s">
        <v>279</v>
      </c>
      <c r="DA69" s="244" t="s">
        <v>280</v>
      </c>
      <c r="DB69" s="245" t="s">
        <v>212</v>
      </c>
      <c r="DC69" s="246">
        <v>62</v>
      </c>
      <c r="DD69" s="247">
        <v>60800</v>
      </c>
      <c r="DE69" s="248">
        <f>ROUND(DC69*DD69,0)</f>
        <v>3769600</v>
      </c>
      <c r="DF69" s="250">
        <f>IF(EXACT($A$69,$CZ$69),1,0)</f>
        <v>1</v>
      </c>
      <c r="DG69" s="250">
        <f>IF(EXACT($B$69,$DA$69),1,0)</f>
        <v>1</v>
      </c>
      <c r="DH69" s="250">
        <f>IF(EXACT($C$69,$DB$69),1,0)</f>
        <v>1</v>
      </c>
      <c r="DI69" s="250">
        <f>IF(EXACT($D$69,$DC$69),1,0)</f>
        <v>1</v>
      </c>
      <c r="DJ69" s="250">
        <f>IF($DC$69=0,0,1)</f>
        <v>1</v>
      </c>
      <c r="DK69" s="250">
        <f>IF($DD$69=0,0,1)</f>
        <v>1</v>
      </c>
      <c r="DL69" s="250">
        <f>$DF$69*$DG$69*$DH$69*$DI$69*$DJ$69*$DK$69</f>
        <v>1</v>
      </c>
      <c r="DM69" s="251">
        <f t="shared" si="12"/>
        <v>3769600</v>
      </c>
      <c r="DN69" s="252">
        <f t="shared" si="13"/>
        <v>0</v>
      </c>
      <c r="DP69" s="243" t="s">
        <v>279</v>
      </c>
      <c r="DQ69" s="244" t="s">
        <v>280</v>
      </c>
      <c r="DR69" s="245" t="s">
        <v>212</v>
      </c>
      <c r="DS69" s="246">
        <v>62</v>
      </c>
      <c r="DT69" s="247">
        <v>62000</v>
      </c>
      <c r="DU69" s="248">
        <f>ROUND(DS69*DT69,0)</f>
        <v>3844000</v>
      </c>
      <c r="DV69" s="250">
        <f>IF(EXACT($A$69,$DP$69),1,0)</f>
        <v>1</v>
      </c>
      <c r="DW69" s="250">
        <f>IF(EXACT($B$69,$DQ$69),1,0)</f>
        <v>1</v>
      </c>
      <c r="DX69" s="250">
        <f>IF(EXACT($C$69,$DR$69),1,0)</f>
        <v>1</v>
      </c>
      <c r="DY69" s="250">
        <f>IF(EXACT($D$69,$DS$69),1,0)</f>
        <v>1</v>
      </c>
      <c r="DZ69" s="250">
        <f>IF($DS$69=0,0,1)</f>
        <v>1</v>
      </c>
      <c r="EA69" s="250">
        <f>IF($DT$69=0,0,1)</f>
        <v>1</v>
      </c>
      <c r="EB69" s="250">
        <f>$DV$69*$DW$69*$DX$69*$DY$69*$DZ$69*$EA$69</f>
        <v>1</v>
      </c>
      <c r="EC69" s="251">
        <f t="shared" si="14"/>
        <v>3844000</v>
      </c>
      <c r="ED69" s="252">
        <f t="shared" si="15"/>
        <v>0</v>
      </c>
      <c r="EF69" s="243" t="s">
        <v>279</v>
      </c>
      <c r="EG69" s="244" t="s">
        <v>280</v>
      </c>
      <c r="EH69" s="245" t="s">
        <v>212</v>
      </c>
      <c r="EI69" s="246">
        <v>62</v>
      </c>
      <c r="EJ69" s="247">
        <v>65000</v>
      </c>
      <c r="EK69" s="248">
        <f>ROUND(EI69*EJ69,0)</f>
        <v>4030000</v>
      </c>
      <c r="EL69" s="250">
        <f>IF(EXACT($A$69,$EF$69),1,0)</f>
        <v>1</v>
      </c>
      <c r="EM69" s="250">
        <f>IF(EXACT($B$69,$EG$69),1,0)</f>
        <v>1</v>
      </c>
      <c r="EN69" s="250">
        <f>IF(EXACT($C$69,$EH$69),1,0)</f>
        <v>1</v>
      </c>
      <c r="EO69" s="250">
        <f>IF(EXACT($D$69,$EI$69),1,0)</f>
        <v>1</v>
      </c>
      <c r="EP69" s="250">
        <f>IF($EI$69=0,0,1)</f>
        <v>1</v>
      </c>
      <c r="EQ69" s="250">
        <f>IF($EJ$69=0,0,1)</f>
        <v>1</v>
      </c>
      <c r="ER69" s="250">
        <f>$EL$69*$EM$69*$EN$69*$EO$69*$EP$69*$EQ$69</f>
        <v>1</v>
      </c>
      <c r="ES69" s="251">
        <f t="shared" si="16"/>
        <v>4030000</v>
      </c>
      <c r="ET69" s="252">
        <f t="shared" si="17"/>
        <v>0</v>
      </c>
      <c r="EV69" s="243" t="s">
        <v>279</v>
      </c>
      <c r="EW69" s="244" t="s">
        <v>280</v>
      </c>
      <c r="EX69" s="245" t="s">
        <v>212</v>
      </c>
      <c r="EY69" s="246">
        <v>62</v>
      </c>
      <c r="EZ69" s="247">
        <v>80000</v>
      </c>
      <c r="FA69" s="248">
        <f>ROUND(EY69*EZ69,0)</f>
        <v>4960000</v>
      </c>
      <c r="FB69" s="250">
        <f>IF(EXACT($A$69,$EV$69),1,0)</f>
        <v>1</v>
      </c>
      <c r="FC69" s="250">
        <f>IF(EXACT($B$69,$EW$69),1,0)</f>
        <v>1</v>
      </c>
      <c r="FD69" s="250">
        <f>IF(EXACT($C$69,$EX$69),1,0)</f>
        <v>1</v>
      </c>
      <c r="FE69" s="250">
        <f>IF(EXACT($D$69,$EY$69),1,0)</f>
        <v>1</v>
      </c>
      <c r="FF69" s="250">
        <f>IF($EY$69=0,0,1)</f>
        <v>1</v>
      </c>
      <c r="FG69" s="250">
        <f>IF($EZ$69=0,0,1)</f>
        <v>1</v>
      </c>
      <c r="FH69" s="250">
        <f>$FB$69*$FC$69*$FD$69*$FE$69*$FF$69*$FG$69</f>
        <v>1</v>
      </c>
      <c r="FI69" s="251">
        <f t="shared" si="18"/>
        <v>4960000</v>
      </c>
      <c r="FJ69" s="252">
        <f t="shared" si="19"/>
        <v>0</v>
      </c>
      <c r="FL69" s="243" t="s">
        <v>279</v>
      </c>
      <c r="FM69" s="244" t="s">
        <v>280</v>
      </c>
      <c r="FN69" s="245" t="s">
        <v>212</v>
      </c>
      <c r="FO69" s="246">
        <v>62</v>
      </c>
      <c r="FP69" s="247">
        <v>37234</v>
      </c>
      <c r="FQ69" s="248">
        <f>ROUND(FO69*FP69,0)</f>
        <v>2308508</v>
      </c>
      <c r="FR69" s="250">
        <f>IF(EXACT($A$69,$FL$69),1,0)</f>
        <v>1</v>
      </c>
      <c r="FS69" s="250">
        <f>IF(EXACT($B$69,$FM$69),1,0)</f>
        <v>1</v>
      </c>
      <c r="FT69" s="250">
        <f>IF(EXACT($C$69,$FN$69),1,0)</f>
        <v>1</v>
      </c>
      <c r="FU69" s="250">
        <f>IF(EXACT($D$69,$FO$69),1,0)</f>
        <v>1</v>
      </c>
      <c r="FV69" s="250">
        <f>IF($FO$69=0,0,1)</f>
        <v>1</v>
      </c>
      <c r="FW69" s="250">
        <f>IF($FP$69=0,0,1)</f>
        <v>1</v>
      </c>
      <c r="FX69" s="250">
        <f>$FR$69*$FS$69*$FT$69*$FU$69*$FV$69*$FW$69</f>
        <v>1</v>
      </c>
      <c r="FY69" s="251">
        <f t="shared" si="20"/>
        <v>2308508</v>
      </c>
      <c r="FZ69" s="252">
        <f t="shared" si="21"/>
        <v>0</v>
      </c>
      <c r="GB69" s="243" t="s">
        <v>279</v>
      </c>
      <c r="GC69" s="244" t="s">
        <v>280</v>
      </c>
      <c r="GD69" s="245" t="s">
        <v>212</v>
      </c>
      <c r="GE69" s="246">
        <v>62</v>
      </c>
      <c r="GF69" s="247">
        <v>65000</v>
      </c>
      <c r="GG69" s="248">
        <f>ROUND(GE69*GF69,0)</f>
        <v>4030000</v>
      </c>
      <c r="GH69" s="250">
        <f>IF(EXACT($A$69,$GB$69),1,0)</f>
        <v>1</v>
      </c>
      <c r="GI69" s="250">
        <f>IF(EXACT($B$69,$GC$69),1,0)</f>
        <v>1</v>
      </c>
      <c r="GJ69" s="250">
        <f>IF(EXACT($C$69,$GD$69),1,0)</f>
        <v>1</v>
      </c>
      <c r="GK69" s="250">
        <f>IF(EXACT($D$69,$GE$69),1,0)</f>
        <v>1</v>
      </c>
      <c r="GL69" s="250">
        <f>IF($GE$69=0,0,1)</f>
        <v>1</v>
      </c>
      <c r="GM69" s="250">
        <f>IF($GF$69=0,0,1)</f>
        <v>1</v>
      </c>
      <c r="GN69" s="250">
        <f>$GH$69*$GI$69*$GJ$69*$GK$69*$GL$69*$GM$69</f>
        <v>1</v>
      </c>
      <c r="GO69" s="251">
        <f t="shared" si="22"/>
        <v>4030000</v>
      </c>
      <c r="GP69" s="252">
        <f t="shared" si="23"/>
        <v>0</v>
      </c>
      <c r="GR69" s="243" t="s">
        <v>279</v>
      </c>
      <c r="GS69" s="244" t="s">
        <v>280</v>
      </c>
      <c r="GT69" s="245" t="s">
        <v>212</v>
      </c>
      <c r="GU69" s="246">
        <v>62</v>
      </c>
      <c r="GV69" s="247">
        <v>37900</v>
      </c>
      <c r="GW69" s="248">
        <f>ROUND(GU69*GV69,0)</f>
        <v>2349800</v>
      </c>
      <c r="GX69" s="250">
        <f>IF(EXACT($A$69,$GR$69),1,0)</f>
        <v>1</v>
      </c>
      <c r="GY69" s="250">
        <f>IF(EXACT($B$69,$GS$69),1,0)</f>
        <v>1</v>
      </c>
      <c r="GZ69" s="250">
        <f>IF(EXACT($C$69,$GT$69),1,0)</f>
        <v>1</v>
      </c>
      <c r="HA69" s="250">
        <f>IF(EXACT($D$69,$GU$69),1,0)</f>
        <v>1</v>
      </c>
      <c r="HB69" s="250">
        <f>IF($GU$69=0,0,1)</f>
        <v>1</v>
      </c>
      <c r="HC69" s="250">
        <f>IF($GV$69=0,0,1)</f>
        <v>1</v>
      </c>
      <c r="HD69" s="250">
        <f>$GX$69*$GY$69*$GZ$69*$HA$69*$HB$69*$HC$69</f>
        <v>1</v>
      </c>
      <c r="HE69" s="251">
        <f t="shared" si="24"/>
        <v>2349800</v>
      </c>
      <c r="HF69" s="252">
        <f t="shared" si="25"/>
        <v>0</v>
      </c>
      <c r="HH69" s="257" t="s">
        <v>279</v>
      </c>
      <c r="HI69" s="258" t="s">
        <v>280</v>
      </c>
      <c r="HJ69" s="245" t="s">
        <v>212</v>
      </c>
      <c r="HK69" s="246">
        <v>62</v>
      </c>
      <c r="HL69" s="259">
        <v>50000</v>
      </c>
      <c r="HM69" s="248">
        <f>ROUND(HK69*HL69,0)</f>
        <v>3100000</v>
      </c>
      <c r="HN69" s="250">
        <f>IF(EXACT($A$69,$HH$69),1,0)</f>
        <v>1</v>
      </c>
      <c r="HO69" s="250">
        <f>IF(EXACT($B$69,$HI$69),1,0)</f>
        <v>1</v>
      </c>
      <c r="HP69" s="250">
        <f>IF(EXACT($C$69,$HJ$69),1,0)</f>
        <v>1</v>
      </c>
      <c r="HQ69" s="250">
        <f>IF(EXACT($D$69,$HK$69),1,0)</f>
        <v>1</v>
      </c>
      <c r="HR69" s="250">
        <f>IF($HK$69=0,0,1)</f>
        <v>1</v>
      </c>
      <c r="HS69" s="250">
        <f>IF($HL$69=0,0,1)</f>
        <v>1</v>
      </c>
      <c r="HT69" s="250">
        <f>$HN$69*$HO$69*$HP$69*$HQ$69*$HR$69*$HS$69</f>
        <v>1</v>
      </c>
      <c r="HU69" s="251">
        <f t="shared" si="26"/>
        <v>3100000</v>
      </c>
      <c r="HV69" s="252">
        <f t="shared" si="27"/>
        <v>0</v>
      </c>
      <c r="HX69" s="243" t="s">
        <v>279</v>
      </c>
      <c r="HY69" s="244" t="s">
        <v>280</v>
      </c>
      <c r="HZ69" s="245" t="s">
        <v>212</v>
      </c>
      <c r="IA69" s="246">
        <v>62</v>
      </c>
      <c r="IB69" s="247">
        <v>45000</v>
      </c>
      <c r="IC69" s="248">
        <f>ROUND(IA69*IB69,0)</f>
        <v>2790000</v>
      </c>
      <c r="ID69" s="250">
        <f>IF(EXACT($A$69,$HX$69),1,0)</f>
        <v>1</v>
      </c>
      <c r="IE69" s="250">
        <f>IF(EXACT($B$69,$HY$69),1,0)</f>
        <v>1</v>
      </c>
      <c r="IF69" s="250">
        <f>IF(EXACT($C$69,$HZ$69),1,0)</f>
        <v>1</v>
      </c>
      <c r="IG69" s="250">
        <f>IF(EXACT($D$69,$IA$69),1,0)</f>
        <v>1</v>
      </c>
      <c r="IH69" s="250">
        <f>IF($IA$69=0,0,1)</f>
        <v>1</v>
      </c>
      <c r="II69" s="250">
        <f>IF($IB$69=0,0,1)</f>
        <v>1</v>
      </c>
      <c r="IJ69" s="250">
        <f>$ID$69*$IE$69*$IF$69*$IG$69*$IH$69*$II$69</f>
        <v>1</v>
      </c>
      <c r="IK69" s="251">
        <f t="shared" si="28"/>
        <v>2790000</v>
      </c>
      <c r="IL69" s="252">
        <f t="shared" si="29"/>
        <v>0</v>
      </c>
    </row>
    <row r="70" spans="1:246" s="238" customFormat="1" ht="105">
      <c r="A70" s="243" t="s">
        <v>281</v>
      </c>
      <c r="B70" s="244" t="s">
        <v>282</v>
      </c>
      <c r="C70" s="245" t="s">
        <v>212</v>
      </c>
      <c r="D70" s="246">
        <v>3</v>
      </c>
      <c r="E70" s="247">
        <v>0</v>
      </c>
      <c r="F70" s="248">
        <f>ROUND(D70*E70,0)</f>
        <v>0</v>
      </c>
      <c r="H70" s="243" t="s">
        <v>281</v>
      </c>
      <c r="I70" s="249" t="s">
        <v>282</v>
      </c>
      <c r="J70" s="245" t="s">
        <v>212</v>
      </c>
      <c r="K70" s="246">
        <v>3</v>
      </c>
      <c r="L70" s="247">
        <v>30000</v>
      </c>
      <c r="M70" s="248">
        <f>ROUND(K70*L70,0)</f>
        <v>90000</v>
      </c>
      <c r="N70" s="250">
        <f>IF(EXACT($A$70,$H$70),1,0)</f>
        <v>1</v>
      </c>
      <c r="O70" s="250">
        <f>IF(EXACT($B$70,$I$70),1,0)</f>
        <v>1</v>
      </c>
      <c r="P70" s="250">
        <f>IF(EXACT($C$70,$J$70),1,0)</f>
        <v>1</v>
      </c>
      <c r="Q70" s="250">
        <f>IF(EXACT($D$70,$K$70),1,0)</f>
        <v>1</v>
      </c>
      <c r="R70" s="250">
        <f>IF($K$70=0,0,1)</f>
        <v>1</v>
      </c>
      <c r="S70" s="250">
        <f>IF($L$70=0,0,1)</f>
        <v>1</v>
      </c>
      <c r="T70" s="261">
        <f>$N$70*$O$70*$P$70*$Q$70*$R$70*$S$70</f>
        <v>1</v>
      </c>
      <c r="U70" s="251">
        <f t="shared" si="0"/>
        <v>90000</v>
      </c>
      <c r="V70" s="252">
        <f t="shared" si="1"/>
        <v>0</v>
      </c>
      <c r="X70" s="243" t="s">
        <v>281</v>
      </c>
      <c r="Y70" s="244" t="s">
        <v>282</v>
      </c>
      <c r="Z70" s="245" t="s">
        <v>212</v>
      </c>
      <c r="AA70" s="246">
        <v>3</v>
      </c>
      <c r="AB70" s="247">
        <v>95146</v>
      </c>
      <c r="AC70" s="248">
        <f>ROUND(AA70*AB70,0)</f>
        <v>285438</v>
      </c>
      <c r="AD70" s="250">
        <f>IF(EXACT($A$70,$X$70),1,0)</f>
        <v>1</v>
      </c>
      <c r="AE70" s="250">
        <f>IF(EXACT($B$70,$Y$70),1,0)</f>
        <v>1</v>
      </c>
      <c r="AF70" s="250">
        <f>IF(EXACT($C$70,$Z$70),1,0)</f>
        <v>1</v>
      </c>
      <c r="AG70" s="250">
        <f>IF(EXACT($D$70,$AA$70),1,0)</f>
        <v>1</v>
      </c>
      <c r="AH70" s="250">
        <f>IF($AA$70=0,0,1)</f>
        <v>1</v>
      </c>
      <c r="AI70" s="250">
        <f>IF($AB$70=0,0,1)</f>
        <v>1</v>
      </c>
      <c r="AJ70" s="250">
        <f>$AD$70*$AE$70*$AF$70*$AG$70*$AH$70*$AI$70</f>
        <v>1</v>
      </c>
      <c r="AK70" s="251">
        <f t="shared" si="2"/>
        <v>285438</v>
      </c>
      <c r="AL70" s="252">
        <f t="shared" si="3"/>
        <v>0</v>
      </c>
      <c r="AN70" s="243" t="s">
        <v>281</v>
      </c>
      <c r="AO70" s="244" t="s">
        <v>282</v>
      </c>
      <c r="AP70" s="245" t="s">
        <v>212</v>
      </c>
      <c r="AQ70" s="246">
        <v>3</v>
      </c>
      <c r="AR70" s="247">
        <v>23000</v>
      </c>
      <c r="AS70" s="248">
        <f>ROUND(AQ70*AR70,0)</f>
        <v>69000</v>
      </c>
      <c r="AT70" s="250">
        <f>IF(EXACT($A$70,$AN$70),1,0)</f>
        <v>1</v>
      </c>
      <c r="AU70" s="250">
        <f>IF(EXACT($B$70,$AO$70),1,0)</f>
        <v>1</v>
      </c>
      <c r="AV70" s="250">
        <f>IF(EXACT($C$70,$AP$70),1,0)</f>
        <v>1</v>
      </c>
      <c r="AW70" s="250">
        <f>IF(EXACT($D$70,$AQ$70),1,0)</f>
        <v>1</v>
      </c>
      <c r="AX70" s="250">
        <f>IF($AQ$70=0,0,1)</f>
        <v>1</v>
      </c>
      <c r="AY70" s="250">
        <f>IF($AR$70=0,0,1)</f>
        <v>1</v>
      </c>
      <c r="AZ70" s="250">
        <f>$AT$70*$AU$70*$AV$70*$AW$70*$AX$70*$AY$70</f>
        <v>1</v>
      </c>
      <c r="BA70" s="251">
        <f t="shared" si="4"/>
        <v>69000</v>
      </c>
      <c r="BB70" s="252">
        <f t="shared" si="5"/>
        <v>0</v>
      </c>
      <c r="BD70" s="243" t="s">
        <v>281</v>
      </c>
      <c r="BE70" s="244" t="s">
        <v>282</v>
      </c>
      <c r="BF70" s="245" t="s">
        <v>212</v>
      </c>
      <c r="BG70" s="246">
        <v>3</v>
      </c>
      <c r="BH70" s="247">
        <v>85000</v>
      </c>
      <c r="BI70" s="248">
        <f>ROUND(BG70*BH70,0)</f>
        <v>255000</v>
      </c>
      <c r="BJ70" s="250">
        <f>IF(EXACT($A$70,$BD$70),1,0)</f>
        <v>1</v>
      </c>
      <c r="BK70" s="250">
        <f>IF(EXACT($B$70,$BE$70),1,0)</f>
        <v>1</v>
      </c>
      <c r="BL70" s="250">
        <f>IF(EXACT($C$70,$BF$70),1,0)</f>
        <v>1</v>
      </c>
      <c r="BM70" s="250">
        <f>IF(EXACT($D$70,$BG$70),1,0)</f>
        <v>1</v>
      </c>
      <c r="BN70" s="250">
        <f>IF($BG$70=0,0,1)</f>
        <v>1</v>
      </c>
      <c r="BO70" s="250">
        <f>IF($BH$70=0,0,1)</f>
        <v>1</v>
      </c>
      <c r="BP70" s="250">
        <f>$BJ$70*$BK$70*$BL$70*$BM$70*$BN$70*$BO$70</f>
        <v>1</v>
      </c>
      <c r="BQ70" s="251">
        <f t="shared" si="6"/>
        <v>255000</v>
      </c>
      <c r="BR70" s="252">
        <f t="shared" si="7"/>
        <v>0</v>
      </c>
      <c r="BT70" s="243" t="s">
        <v>281</v>
      </c>
      <c r="BU70" s="244" t="s">
        <v>282</v>
      </c>
      <c r="BV70" s="245" t="s">
        <v>212</v>
      </c>
      <c r="BW70" s="246">
        <v>3</v>
      </c>
      <c r="BX70" s="247">
        <v>41600</v>
      </c>
      <c r="BY70" s="248">
        <f>ROUND(BW70*BX70,0)</f>
        <v>124800</v>
      </c>
      <c r="BZ70" s="250">
        <f>IF(EXACT($A$70,$BT$70),1,0)</f>
        <v>1</v>
      </c>
      <c r="CA70" s="250">
        <f>IF(EXACT($B$70,$BU$70),1,0)</f>
        <v>1</v>
      </c>
      <c r="CB70" s="250">
        <f>IF(EXACT($C$70,$BV$70),1,0)</f>
        <v>1</v>
      </c>
      <c r="CC70" s="250">
        <f>IF(EXACT($D$70,$BW$70),1,0)</f>
        <v>1</v>
      </c>
      <c r="CD70" s="250">
        <f>IF($BW$70=0,0,1)</f>
        <v>1</v>
      </c>
      <c r="CE70" s="250">
        <f>IF($BX$70=0,0,1)</f>
        <v>1</v>
      </c>
      <c r="CF70" s="250">
        <f>$BZ$70*$CA$70*$CB$70*$CC$70*$CD$70*$CE$70</f>
        <v>1</v>
      </c>
      <c r="CG70" s="251">
        <f t="shared" si="8"/>
        <v>124800</v>
      </c>
      <c r="CH70" s="252">
        <f t="shared" si="9"/>
        <v>0</v>
      </c>
      <c r="CJ70" s="243" t="s">
        <v>281</v>
      </c>
      <c r="CK70" s="254" t="s">
        <v>282</v>
      </c>
      <c r="CL70" s="245" t="s">
        <v>212</v>
      </c>
      <c r="CM70" s="246">
        <v>3</v>
      </c>
      <c r="CN70" s="255">
        <v>63168</v>
      </c>
      <c r="CO70" s="256">
        <f>ROUND(CM70*CN70,0)</f>
        <v>189504</v>
      </c>
      <c r="CP70" s="250">
        <f>IF(EXACT($A$70,$CJ$70),1,0)</f>
        <v>1</v>
      </c>
      <c r="CQ70" s="250">
        <f>IF(EXACT($B$70,$CK$70),1,0)</f>
        <v>1</v>
      </c>
      <c r="CR70" s="250">
        <f>IF(EXACT($C$70,$CL$70),1,0)</f>
        <v>1</v>
      </c>
      <c r="CS70" s="250">
        <f>IF(EXACT($D$70,$CM$70),1,0)</f>
        <v>1</v>
      </c>
      <c r="CT70" s="250">
        <f>IF($CM$70=0,0,1)</f>
        <v>1</v>
      </c>
      <c r="CU70" s="250">
        <f>IF($CN$70=0,0,1)</f>
        <v>1</v>
      </c>
      <c r="CV70" s="250">
        <f>$CP$70*$CQ$70*$CR$70*$CS$70*$CT$70*$CU$70</f>
        <v>1</v>
      </c>
      <c r="CW70" s="251">
        <f t="shared" si="10"/>
        <v>189504</v>
      </c>
      <c r="CX70" s="252">
        <f t="shared" si="11"/>
        <v>0</v>
      </c>
      <c r="CZ70" s="243" t="s">
        <v>281</v>
      </c>
      <c r="DA70" s="244" t="s">
        <v>282</v>
      </c>
      <c r="DB70" s="245" t="s">
        <v>212</v>
      </c>
      <c r="DC70" s="246">
        <v>3</v>
      </c>
      <c r="DD70" s="247">
        <v>43000</v>
      </c>
      <c r="DE70" s="248">
        <f>ROUND(DC70*DD70,0)</f>
        <v>129000</v>
      </c>
      <c r="DF70" s="250">
        <f>IF(EXACT($A$70,$CZ$70),1,0)</f>
        <v>1</v>
      </c>
      <c r="DG70" s="250">
        <f>IF(EXACT($B$70,$DA$70),1,0)</f>
        <v>1</v>
      </c>
      <c r="DH70" s="250">
        <f>IF(EXACT($C$70,$DB$70),1,0)</f>
        <v>1</v>
      </c>
      <c r="DI70" s="250">
        <f>IF(EXACT($D$70,$DC$70),1,0)</f>
        <v>1</v>
      </c>
      <c r="DJ70" s="250">
        <f>IF($DC$70=0,0,1)</f>
        <v>1</v>
      </c>
      <c r="DK70" s="250">
        <f>IF($DD$70=0,0,1)</f>
        <v>1</v>
      </c>
      <c r="DL70" s="250">
        <f>$DF$70*$DG$70*$DH$70*$DI$70*$DJ$70*$DK$70</f>
        <v>1</v>
      </c>
      <c r="DM70" s="251">
        <f t="shared" si="12"/>
        <v>129000</v>
      </c>
      <c r="DN70" s="252">
        <f t="shared" si="13"/>
        <v>0</v>
      </c>
      <c r="DP70" s="243" t="s">
        <v>281</v>
      </c>
      <c r="DQ70" s="244" t="s">
        <v>282</v>
      </c>
      <c r="DR70" s="245" t="s">
        <v>212</v>
      </c>
      <c r="DS70" s="246">
        <v>3</v>
      </c>
      <c r="DT70" s="247">
        <v>42000</v>
      </c>
      <c r="DU70" s="248">
        <f>ROUND(DS70*DT70,0)</f>
        <v>126000</v>
      </c>
      <c r="DV70" s="250">
        <f>IF(EXACT($A$70,$DP$70),1,0)</f>
        <v>1</v>
      </c>
      <c r="DW70" s="250">
        <f>IF(EXACT($B$70,$DQ$70),1,0)</f>
        <v>1</v>
      </c>
      <c r="DX70" s="250">
        <f>IF(EXACT($C$70,$DR$70),1,0)</f>
        <v>1</v>
      </c>
      <c r="DY70" s="250">
        <f>IF(EXACT($D$70,$DS$70),1,0)</f>
        <v>1</v>
      </c>
      <c r="DZ70" s="250">
        <f>IF($DS$70=0,0,1)</f>
        <v>1</v>
      </c>
      <c r="EA70" s="250">
        <f>IF($DT$70=0,0,1)</f>
        <v>1</v>
      </c>
      <c r="EB70" s="250">
        <f>$DV$70*$DW$70*$DX$70*$DY$70*$DZ$70*$EA$70</f>
        <v>1</v>
      </c>
      <c r="EC70" s="251">
        <f t="shared" si="14"/>
        <v>126000</v>
      </c>
      <c r="ED70" s="252">
        <f t="shared" si="15"/>
        <v>0</v>
      </c>
      <c r="EF70" s="243" t="s">
        <v>281</v>
      </c>
      <c r="EG70" s="244" t="s">
        <v>282</v>
      </c>
      <c r="EH70" s="245" t="s">
        <v>212</v>
      </c>
      <c r="EI70" s="246">
        <v>3</v>
      </c>
      <c r="EJ70" s="247">
        <v>44500</v>
      </c>
      <c r="EK70" s="248">
        <f>ROUND(EI70*EJ70,0)</f>
        <v>133500</v>
      </c>
      <c r="EL70" s="250">
        <f>IF(EXACT($A$70,$EF$70),1,0)</f>
        <v>1</v>
      </c>
      <c r="EM70" s="250">
        <f>IF(EXACT($B$70,$EG$70),1,0)</f>
        <v>1</v>
      </c>
      <c r="EN70" s="250">
        <f>IF(EXACT($C$70,$EH$70),1,0)</f>
        <v>1</v>
      </c>
      <c r="EO70" s="250">
        <f>IF(EXACT($D$70,$EI$70),1,0)</f>
        <v>1</v>
      </c>
      <c r="EP70" s="250">
        <f>IF($EI$70=0,0,1)</f>
        <v>1</v>
      </c>
      <c r="EQ70" s="250">
        <f>IF($EJ$70=0,0,1)</f>
        <v>1</v>
      </c>
      <c r="ER70" s="250">
        <f>$EL$70*$EM$70*$EN$70*$EO$70*$EP$70*$EQ$70</f>
        <v>1</v>
      </c>
      <c r="ES70" s="251">
        <f t="shared" si="16"/>
        <v>133500</v>
      </c>
      <c r="ET70" s="252">
        <f t="shared" si="17"/>
        <v>0</v>
      </c>
      <c r="EV70" s="243" t="s">
        <v>281</v>
      </c>
      <c r="EW70" s="244" t="s">
        <v>282</v>
      </c>
      <c r="EX70" s="245" t="s">
        <v>212</v>
      </c>
      <c r="EY70" s="246">
        <v>3</v>
      </c>
      <c r="EZ70" s="247">
        <v>80000</v>
      </c>
      <c r="FA70" s="248">
        <f>ROUND(EY70*EZ70,0)</f>
        <v>240000</v>
      </c>
      <c r="FB70" s="250">
        <f>IF(EXACT($A$70,$EV$70),1,0)</f>
        <v>1</v>
      </c>
      <c r="FC70" s="250">
        <f>IF(EXACT($B$70,$EW$70),1,0)</f>
        <v>1</v>
      </c>
      <c r="FD70" s="250">
        <f>IF(EXACT($C$70,$EX$70),1,0)</f>
        <v>1</v>
      </c>
      <c r="FE70" s="250">
        <f>IF(EXACT($D$70,$EY$70),1,0)</f>
        <v>1</v>
      </c>
      <c r="FF70" s="250">
        <f>IF($EY$70=0,0,1)</f>
        <v>1</v>
      </c>
      <c r="FG70" s="250">
        <f>IF($EZ$70=0,0,1)</f>
        <v>1</v>
      </c>
      <c r="FH70" s="250">
        <f>$FB$70*$FC$70*$FD$70*$FE$70*$FF$70*$FG$70</f>
        <v>1</v>
      </c>
      <c r="FI70" s="251">
        <f t="shared" si="18"/>
        <v>240000</v>
      </c>
      <c r="FJ70" s="252">
        <f t="shared" si="19"/>
        <v>0</v>
      </c>
      <c r="FL70" s="243" t="s">
        <v>281</v>
      </c>
      <c r="FM70" s="244" t="s">
        <v>282</v>
      </c>
      <c r="FN70" s="245" t="s">
        <v>212</v>
      </c>
      <c r="FO70" s="246">
        <v>3</v>
      </c>
      <c r="FP70" s="247">
        <v>53376</v>
      </c>
      <c r="FQ70" s="248">
        <f>ROUND(FO70*FP70,0)</f>
        <v>160128</v>
      </c>
      <c r="FR70" s="250">
        <f>IF(EXACT($A$70,$FL$70),1,0)</f>
        <v>1</v>
      </c>
      <c r="FS70" s="250">
        <f>IF(EXACT($B$70,$FM$70),1,0)</f>
        <v>1</v>
      </c>
      <c r="FT70" s="250">
        <f>IF(EXACT($C$70,$FN$70),1,0)</f>
        <v>1</v>
      </c>
      <c r="FU70" s="250">
        <f>IF(EXACT($D$70,$FO$70),1,0)</f>
        <v>1</v>
      </c>
      <c r="FV70" s="250">
        <f>IF($FO$70=0,0,1)</f>
        <v>1</v>
      </c>
      <c r="FW70" s="250">
        <f>IF($FP$70=0,0,1)</f>
        <v>1</v>
      </c>
      <c r="FX70" s="250">
        <f>$FR$70*$FS$70*$FT$70*$FU$70*$FV$70*$FW$70</f>
        <v>1</v>
      </c>
      <c r="FY70" s="251">
        <f t="shared" si="20"/>
        <v>160128</v>
      </c>
      <c r="FZ70" s="252">
        <f t="shared" si="21"/>
        <v>0</v>
      </c>
      <c r="GB70" s="243" t="s">
        <v>281</v>
      </c>
      <c r="GC70" s="244" t="s">
        <v>282</v>
      </c>
      <c r="GD70" s="245" t="s">
        <v>212</v>
      </c>
      <c r="GE70" s="246">
        <v>3</v>
      </c>
      <c r="GF70" s="247">
        <v>45000</v>
      </c>
      <c r="GG70" s="248">
        <f>ROUND(GE70*GF70,0)</f>
        <v>135000</v>
      </c>
      <c r="GH70" s="250">
        <f>IF(EXACT($A$70,$GB$70),1,0)</f>
        <v>1</v>
      </c>
      <c r="GI70" s="250">
        <f>IF(EXACT($B$70,$GC$70),1,0)</f>
        <v>1</v>
      </c>
      <c r="GJ70" s="250">
        <f>IF(EXACT($C$70,$GD$70),1,0)</f>
        <v>1</v>
      </c>
      <c r="GK70" s="250">
        <f>IF(EXACT($D$70,$GE$70),1,0)</f>
        <v>1</v>
      </c>
      <c r="GL70" s="250">
        <f>IF($GE$70=0,0,1)</f>
        <v>1</v>
      </c>
      <c r="GM70" s="250">
        <f>IF($GF$70=0,0,1)</f>
        <v>1</v>
      </c>
      <c r="GN70" s="250">
        <f>$GH$70*$GI$70*$GJ$70*$GK$70*$GL$70*$GM$70</f>
        <v>1</v>
      </c>
      <c r="GO70" s="251">
        <f t="shared" si="22"/>
        <v>135000</v>
      </c>
      <c r="GP70" s="252">
        <f t="shared" si="23"/>
        <v>0</v>
      </c>
      <c r="GR70" s="243" t="s">
        <v>281</v>
      </c>
      <c r="GS70" s="244" t="s">
        <v>282</v>
      </c>
      <c r="GT70" s="245" t="s">
        <v>212</v>
      </c>
      <c r="GU70" s="246">
        <v>3</v>
      </c>
      <c r="GV70" s="247">
        <v>64500</v>
      </c>
      <c r="GW70" s="248">
        <f>ROUND(GU70*GV70,0)</f>
        <v>193500</v>
      </c>
      <c r="GX70" s="250">
        <f>IF(EXACT($A$70,$GR$70),1,0)</f>
        <v>1</v>
      </c>
      <c r="GY70" s="250">
        <f>IF(EXACT($B$70,$GS$70),1,0)</f>
        <v>1</v>
      </c>
      <c r="GZ70" s="250">
        <f>IF(EXACT($C$70,$GT$70),1,0)</f>
        <v>1</v>
      </c>
      <c r="HA70" s="250">
        <f>IF(EXACT($D$70,$GU$70),1,0)</f>
        <v>1</v>
      </c>
      <c r="HB70" s="250">
        <f>IF($GU$70=0,0,1)</f>
        <v>1</v>
      </c>
      <c r="HC70" s="250">
        <f>IF($GV$70=0,0,1)</f>
        <v>1</v>
      </c>
      <c r="HD70" s="250">
        <f>$GX$70*$GY$70*$GZ$70*$HA$70*$HB$70*$HC$70</f>
        <v>1</v>
      </c>
      <c r="HE70" s="251">
        <f t="shared" si="24"/>
        <v>193500</v>
      </c>
      <c r="HF70" s="252">
        <f t="shared" si="25"/>
        <v>0</v>
      </c>
      <c r="HH70" s="257" t="s">
        <v>281</v>
      </c>
      <c r="HI70" s="258" t="s">
        <v>282</v>
      </c>
      <c r="HJ70" s="245" t="s">
        <v>212</v>
      </c>
      <c r="HK70" s="246">
        <v>3</v>
      </c>
      <c r="HL70" s="259">
        <v>45000</v>
      </c>
      <c r="HM70" s="248">
        <f>ROUND(HK70*HL70,0)</f>
        <v>135000</v>
      </c>
      <c r="HN70" s="250">
        <f>IF(EXACT($A$70,$HH$70),1,0)</f>
        <v>1</v>
      </c>
      <c r="HO70" s="250">
        <f>IF(EXACT($B$70,$HI$70),1,0)</f>
        <v>1</v>
      </c>
      <c r="HP70" s="250">
        <f>IF(EXACT($C$70,$HJ$70),1,0)</f>
        <v>1</v>
      </c>
      <c r="HQ70" s="250">
        <f>IF(EXACT($D$70,$HK$70),1,0)</f>
        <v>1</v>
      </c>
      <c r="HR70" s="250">
        <f>IF($HK$70=0,0,1)</f>
        <v>1</v>
      </c>
      <c r="HS70" s="250">
        <f>IF($HL$70=0,0,1)</f>
        <v>1</v>
      </c>
      <c r="HT70" s="250">
        <f>$HN$70*$HO$70*$HP$70*$HQ$70*$HR$70*$HS$70</f>
        <v>1</v>
      </c>
      <c r="HU70" s="251">
        <f t="shared" si="26"/>
        <v>135000</v>
      </c>
      <c r="HV70" s="252">
        <f t="shared" si="27"/>
        <v>0</v>
      </c>
      <c r="HX70" s="243" t="s">
        <v>281</v>
      </c>
      <c r="HY70" s="244" t="s">
        <v>282</v>
      </c>
      <c r="HZ70" s="245" t="s">
        <v>212</v>
      </c>
      <c r="IA70" s="246">
        <v>3</v>
      </c>
      <c r="IB70" s="247">
        <v>35000</v>
      </c>
      <c r="IC70" s="248">
        <f>ROUND(IA70*IB70,0)</f>
        <v>105000</v>
      </c>
      <c r="ID70" s="250">
        <f>IF(EXACT($A$70,$HX$70),1,0)</f>
        <v>1</v>
      </c>
      <c r="IE70" s="250">
        <f>IF(EXACT($B$70,$HY$70),1,0)</f>
        <v>1</v>
      </c>
      <c r="IF70" s="250">
        <f>IF(EXACT($C$70,$HZ$70),1,0)</f>
        <v>1</v>
      </c>
      <c r="IG70" s="250">
        <f>IF(EXACT($D$70,$IA$70),1,0)</f>
        <v>1</v>
      </c>
      <c r="IH70" s="250">
        <f>IF($IA$70=0,0,1)</f>
        <v>1</v>
      </c>
      <c r="II70" s="250">
        <f>IF($IB$70=0,0,1)</f>
        <v>1</v>
      </c>
      <c r="IJ70" s="250">
        <f>$ID$70*$IE$70*$IF$70*$IG$70*$IH$70*$II$70</f>
        <v>1</v>
      </c>
      <c r="IK70" s="251">
        <f t="shared" si="28"/>
        <v>105000</v>
      </c>
      <c r="IL70" s="252">
        <f t="shared" si="29"/>
        <v>0</v>
      </c>
    </row>
    <row r="71" spans="1:246" s="238" customFormat="1" ht="75">
      <c r="A71" s="243" t="s">
        <v>283</v>
      </c>
      <c r="B71" s="244" t="s">
        <v>284</v>
      </c>
      <c r="C71" s="245" t="s">
        <v>171</v>
      </c>
      <c r="D71" s="246">
        <v>66</v>
      </c>
      <c r="E71" s="247">
        <v>0</v>
      </c>
      <c r="F71" s="248">
        <f>ROUND(D71*E71,0)</f>
        <v>0</v>
      </c>
      <c r="H71" s="243" t="s">
        <v>283</v>
      </c>
      <c r="I71" s="249" t="s">
        <v>284</v>
      </c>
      <c r="J71" s="245" t="s">
        <v>171</v>
      </c>
      <c r="K71" s="246">
        <v>66</v>
      </c>
      <c r="L71" s="247">
        <v>39000</v>
      </c>
      <c r="M71" s="248">
        <f>ROUND(K71*L71,0)</f>
        <v>2574000</v>
      </c>
      <c r="N71" s="250">
        <f>IF(EXACT($A$71,$H$71),1,0)</f>
        <v>1</v>
      </c>
      <c r="O71" s="250">
        <f>IF(EXACT($B$71,$I$71),1,0)</f>
        <v>1</v>
      </c>
      <c r="P71" s="250">
        <f>IF(EXACT($C$71,$J$71),1,0)</f>
        <v>1</v>
      </c>
      <c r="Q71" s="250">
        <f>IF(EXACT($D$71,$K$71),1,0)</f>
        <v>1</v>
      </c>
      <c r="R71" s="250">
        <f>IF($K$71=0,0,1)</f>
        <v>1</v>
      </c>
      <c r="S71" s="250">
        <f>IF($L$71=0,0,1)</f>
        <v>1</v>
      </c>
      <c r="T71" s="261">
        <f>$N$71*$O$71*$P$71*$Q$71*$R$71*$S$71</f>
        <v>1</v>
      </c>
      <c r="U71" s="251">
        <f t="shared" si="0"/>
        <v>2574000</v>
      </c>
      <c r="V71" s="252">
        <f t="shared" si="1"/>
        <v>0</v>
      </c>
      <c r="X71" s="243" t="s">
        <v>283</v>
      </c>
      <c r="Y71" s="244" t="s">
        <v>284</v>
      </c>
      <c r="Z71" s="245" t="s">
        <v>171</v>
      </c>
      <c r="AA71" s="246">
        <v>66</v>
      </c>
      <c r="AB71" s="247">
        <v>33997</v>
      </c>
      <c r="AC71" s="248">
        <f>ROUND(AA71*AB71,0)</f>
        <v>2243802</v>
      </c>
      <c r="AD71" s="250">
        <f>IF(EXACT($A$71,$X$71),1,0)</f>
        <v>1</v>
      </c>
      <c r="AE71" s="250">
        <f>IF(EXACT($B$71,$Y$71),1,0)</f>
        <v>1</v>
      </c>
      <c r="AF71" s="250">
        <f>IF(EXACT($C$71,$Z$71),1,0)</f>
        <v>1</v>
      </c>
      <c r="AG71" s="250">
        <f>IF(EXACT($D$71,$AA$71),1,0)</f>
        <v>1</v>
      </c>
      <c r="AH71" s="250">
        <f>IF($AA$71=0,0,1)</f>
        <v>1</v>
      </c>
      <c r="AI71" s="250">
        <f>IF($AB$71=0,0,1)</f>
        <v>1</v>
      </c>
      <c r="AJ71" s="250">
        <f>$AD$71*$AE$71*$AF$71*$AG$71*$AH$71*$AI$71</f>
        <v>1</v>
      </c>
      <c r="AK71" s="251">
        <f t="shared" si="2"/>
        <v>2243802</v>
      </c>
      <c r="AL71" s="252">
        <f t="shared" si="3"/>
        <v>0</v>
      </c>
      <c r="AN71" s="243" t="s">
        <v>283</v>
      </c>
      <c r="AO71" s="244" t="s">
        <v>284</v>
      </c>
      <c r="AP71" s="245" t="s">
        <v>171</v>
      </c>
      <c r="AQ71" s="246">
        <v>66</v>
      </c>
      <c r="AR71" s="247">
        <v>65000</v>
      </c>
      <c r="AS71" s="248">
        <f>ROUND(AQ71*AR71,0)</f>
        <v>4290000</v>
      </c>
      <c r="AT71" s="250">
        <f>IF(EXACT($A$71,$AN$71),1,0)</f>
        <v>1</v>
      </c>
      <c r="AU71" s="250">
        <f>IF(EXACT($B$71,$AO$71),1,0)</f>
        <v>1</v>
      </c>
      <c r="AV71" s="250">
        <f>IF(EXACT($C$71,$AP$71),1,0)</f>
        <v>1</v>
      </c>
      <c r="AW71" s="250">
        <f>IF(EXACT($D$71,$AQ$71),1,0)</f>
        <v>1</v>
      </c>
      <c r="AX71" s="250">
        <f>IF($AQ$71=0,0,1)</f>
        <v>1</v>
      </c>
      <c r="AY71" s="250">
        <f>IF($AR$71=0,0,1)</f>
        <v>1</v>
      </c>
      <c r="AZ71" s="250">
        <f>$AT$71*$AU$71*$AV$71*$AW$71*$AX$71*$AY$71</f>
        <v>1</v>
      </c>
      <c r="BA71" s="251">
        <f t="shared" si="4"/>
        <v>4290000</v>
      </c>
      <c r="BB71" s="252">
        <f t="shared" si="5"/>
        <v>0</v>
      </c>
      <c r="BD71" s="243" t="s">
        <v>283</v>
      </c>
      <c r="BE71" s="244" t="s">
        <v>284</v>
      </c>
      <c r="BF71" s="245" t="s">
        <v>171</v>
      </c>
      <c r="BG71" s="246">
        <v>66</v>
      </c>
      <c r="BH71" s="247">
        <v>120000</v>
      </c>
      <c r="BI71" s="248">
        <f>ROUND(BG71*BH71,0)</f>
        <v>7920000</v>
      </c>
      <c r="BJ71" s="250">
        <f>IF(EXACT($A$71,$BD$71),1,0)</f>
        <v>1</v>
      </c>
      <c r="BK71" s="250">
        <f>IF(EXACT($B$71,$BE$71),1,0)</f>
        <v>1</v>
      </c>
      <c r="BL71" s="250">
        <f>IF(EXACT($C$71,$BF$71),1,0)</f>
        <v>1</v>
      </c>
      <c r="BM71" s="250">
        <f>IF(EXACT($D$71,$BG$71),1,0)</f>
        <v>1</v>
      </c>
      <c r="BN71" s="250">
        <f>IF($BG$71=0,0,1)</f>
        <v>1</v>
      </c>
      <c r="BO71" s="250">
        <f>IF($BH$71=0,0,1)</f>
        <v>1</v>
      </c>
      <c r="BP71" s="250">
        <f>$BJ$71*$BK$71*$BL$71*$BM$71*$BN$71*$BO$71</f>
        <v>1</v>
      </c>
      <c r="BQ71" s="251">
        <f t="shared" si="6"/>
        <v>7920000</v>
      </c>
      <c r="BR71" s="252">
        <f t="shared" si="7"/>
        <v>0</v>
      </c>
      <c r="BT71" s="243" t="s">
        <v>283</v>
      </c>
      <c r="BU71" s="244" t="s">
        <v>284</v>
      </c>
      <c r="BV71" s="245" t="s">
        <v>171</v>
      </c>
      <c r="BW71" s="246">
        <v>66</v>
      </c>
      <c r="BX71" s="247">
        <v>89150</v>
      </c>
      <c r="BY71" s="248">
        <f>ROUND(BW71*BX71,0)</f>
        <v>5883900</v>
      </c>
      <c r="BZ71" s="250">
        <f>IF(EXACT($A$71,$BT$71),1,0)</f>
        <v>1</v>
      </c>
      <c r="CA71" s="250">
        <f>IF(EXACT($B$71,$BU$71),1,0)</f>
        <v>1</v>
      </c>
      <c r="CB71" s="250">
        <f>IF(EXACT($C$71,$BV$71),1,0)</f>
        <v>1</v>
      </c>
      <c r="CC71" s="250">
        <f>IF(EXACT($D$71,$BW$71),1,0)</f>
        <v>1</v>
      </c>
      <c r="CD71" s="250">
        <f>IF($BW$71=0,0,1)</f>
        <v>1</v>
      </c>
      <c r="CE71" s="250">
        <f>IF($BX$71=0,0,1)</f>
        <v>1</v>
      </c>
      <c r="CF71" s="250">
        <f>$BZ$71*$CA$71*$CB$71*$CC$71*$CD$71*$CE$71</f>
        <v>1</v>
      </c>
      <c r="CG71" s="251">
        <f t="shared" si="8"/>
        <v>5883900</v>
      </c>
      <c r="CH71" s="252">
        <f t="shared" si="9"/>
        <v>0</v>
      </c>
      <c r="CJ71" s="243" t="s">
        <v>283</v>
      </c>
      <c r="CK71" s="254" t="s">
        <v>284</v>
      </c>
      <c r="CL71" s="245" t="s">
        <v>171</v>
      </c>
      <c r="CM71" s="246">
        <v>66</v>
      </c>
      <c r="CN71" s="255">
        <v>113400</v>
      </c>
      <c r="CO71" s="256">
        <f>ROUND(CM71*CN71,0)</f>
        <v>7484400</v>
      </c>
      <c r="CP71" s="250">
        <f>IF(EXACT($A$71,$CJ$71),1,0)</f>
        <v>1</v>
      </c>
      <c r="CQ71" s="250">
        <f>IF(EXACT($B$71,$CK$71),1,0)</f>
        <v>1</v>
      </c>
      <c r="CR71" s="250">
        <f>IF(EXACT($C$71,$CL$71),1,0)</f>
        <v>1</v>
      </c>
      <c r="CS71" s="250">
        <f>IF(EXACT($D$71,$CM$71),1,0)</f>
        <v>1</v>
      </c>
      <c r="CT71" s="250">
        <f>IF($CM$71=0,0,1)</f>
        <v>1</v>
      </c>
      <c r="CU71" s="250">
        <f>IF($CN$71=0,0,1)</f>
        <v>1</v>
      </c>
      <c r="CV71" s="250">
        <f>$CP$71*$CQ$71*$CR$71*$CS$71*$CT$71*$CU$71</f>
        <v>1</v>
      </c>
      <c r="CW71" s="251">
        <f t="shared" si="10"/>
        <v>7484400</v>
      </c>
      <c r="CX71" s="252">
        <f t="shared" si="11"/>
        <v>0</v>
      </c>
      <c r="CZ71" s="243" t="s">
        <v>283</v>
      </c>
      <c r="DA71" s="244" t="s">
        <v>284</v>
      </c>
      <c r="DB71" s="245" t="s">
        <v>171</v>
      </c>
      <c r="DC71" s="246">
        <v>66</v>
      </c>
      <c r="DD71" s="247">
        <v>88900</v>
      </c>
      <c r="DE71" s="248">
        <f>ROUND(DC71*DD71,0)</f>
        <v>5867400</v>
      </c>
      <c r="DF71" s="250">
        <f>IF(EXACT($A$71,$CZ$71),1,0)</f>
        <v>1</v>
      </c>
      <c r="DG71" s="250">
        <f>IF(EXACT($B$71,$DA$71),1,0)</f>
        <v>1</v>
      </c>
      <c r="DH71" s="250">
        <f>IF(EXACT($C$71,$DB$71),1,0)</f>
        <v>1</v>
      </c>
      <c r="DI71" s="250">
        <f>IF(EXACT($D$71,$DC$71),1,0)</f>
        <v>1</v>
      </c>
      <c r="DJ71" s="250">
        <f>IF($DC$71=0,0,1)</f>
        <v>1</v>
      </c>
      <c r="DK71" s="250">
        <f>IF($DD$71=0,0,1)</f>
        <v>1</v>
      </c>
      <c r="DL71" s="250">
        <f>$DF$71*$DG$71*$DH$71*$DI$71*$DJ$71*$DK$71</f>
        <v>1</v>
      </c>
      <c r="DM71" s="251">
        <f t="shared" si="12"/>
        <v>5867400</v>
      </c>
      <c r="DN71" s="252">
        <f t="shared" si="13"/>
        <v>0</v>
      </c>
      <c r="DP71" s="243" t="s">
        <v>283</v>
      </c>
      <c r="DQ71" s="244" t="s">
        <v>284</v>
      </c>
      <c r="DR71" s="245" t="s">
        <v>171</v>
      </c>
      <c r="DS71" s="246">
        <v>66</v>
      </c>
      <c r="DT71" s="247">
        <v>90000</v>
      </c>
      <c r="DU71" s="248">
        <f>ROUND(DS71*DT71,0)</f>
        <v>5940000</v>
      </c>
      <c r="DV71" s="250">
        <f>IF(EXACT($A$71,$DP$71),1,0)</f>
        <v>1</v>
      </c>
      <c r="DW71" s="250">
        <f>IF(EXACT($B$71,$DQ$71),1,0)</f>
        <v>1</v>
      </c>
      <c r="DX71" s="250">
        <f>IF(EXACT($C$71,$DR$71),1,0)</f>
        <v>1</v>
      </c>
      <c r="DY71" s="250">
        <f>IF(EXACT($D$71,$DS$71),1,0)</f>
        <v>1</v>
      </c>
      <c r="DZ71" s="250">
        <f>IF($DS$71=0,0,1)</f>
        <v>1</v>
      </c>
      <c r="EA71" s="250">
        <f>IF($DT$71=0,0,1)</f>
        <v>1</v>
      </c>
      <c r="EB71" s="250">
        <f>$DV$71*$DW$71*$DX$71*$DY$71*$DZ$71*$EA$71</f>
        <v>1</v>
      </c>
      <c r="EC71" s="251">
        <f t="shared" si="14"/>
        <v>5940000</v>
      </c>
      <c r="ED71" s="252">
        <f t="shared" si="15"/>
        <v>0</v>
      </c>
      <c r="EF71" s="243" t="s">
        <v>283</v>
      </c>
      <c r="EG71" s="244" t="s">
        <v>284</v>
      </c>
      <c r="EH71" s="245" t="s">
        <v>171</v>
      </c>
      <c r="EI71" s="246">
        <v>66</v>
      </c>
      <c r="EJ71" s="247">
        <v>93000</v>
      </c>
      <c r="EK71" s="248">
        <f>ROUND(EI71*EJ71,0)</f>
        <v>6138000</v>
      </c>
      <c r="EL71" s="250">
        <f>IF(EXACT($A$71,$EF$71),1,0)</f>
        <v>1</v>
      </c>
      <c r="EM71" s="250">
        <f>IF(EXACT($B$71,$EG$71),1,0)</f>
        <v>1</v>
      </c>
      <c r="EN71" s="250">
        <f>IF(EXACT($C$71,$EH$71),1,0)</f>
        <v>1</v>
      </c>
      <c r="EO71" s="250">
        <f>IF(EXACT($D$71,$EI$71),1,0)</f>
        <v>1</v>
      </c>
      <c r="EP71" s="250">
        <f>IF($EI$71=0,0,1)</f>
        <v>1</v>
      </c>
      <c r="EQ71" s="250">
        <f>IF($EJ$71=0,0,1)</f>
        <v>1</v>
      </c>
      <c r="ER71" s="250">
        <f>$EL$71*$EM$71*$EN$71*$EO$71*$EP$71*$EQ$71</f>
        <v>1</v>
      </c>
      <c r="ES71" s="251">
        <f t="shared" si="16"/>
        <v>6138000</v>
      </c>
      <c r="ET71" s="252">
        <f t="shared" si="17"/>
        <v>0</v>
      </c>
      <c r="EV71" s="243" t="s">
        <v>283</v>
      </c>
      <c r="EW71" s="244" t="s">
        <v>284</v>
      </c>
      <c r="EX71" s="245" t="s">
        <v>171</v>
      </c>
      <c r="EY71" s="246">
        <v>66</v>
      </c>
      <c r="EZ71" s="247">
        <v>90000</v>
      </c>
      <c r="FA71" s="248">
        <f>ROUND(EY71*EZ71,0)</f>
        <v>5940000</v>
      </c>
      <c r="FB71" s="250">
        <f>IF(EXACT($A$71,$EV$71),1,0)</f>
        <v>1</v>
      </c>
      <c r="FC71" s="250">
        <f>IF(EXACT($B$71,$EW$71),1,0)</f>
        <v>1</v>
      </c>
      <c r="FD71" s="250">
        <f>IF(EXACT($C$71,$EX$71),1,0)</f>
        <v>1</v>
      </c>
      <c r="FE71" s="250">
        <f>IF(EXACT($D$71,$EY$71),1,0)</f>
        <v>1</v>
      </c>
      <c r="FF71" s="250">
        <f>IF($EY$71=0,0,1)</f>
        <v>1</v>
      </c>
      <c r="FG71" s="250">
        <f>IF($EZ$71=0,0,1)</f>
        <v>1</v>
      </c>
      <c r="FH71" s="250">
        <f>$FB$71*$FC$71*$FD$71*$FE$71*$FF$71*$FG$71</f>
        <v>1</v>
      </c>
      <c r="FI71" s="251">
        <f t="shared" si="18"/>
        <v>5940000</v>
      </c>
      <c r="FJ71" s="252">
        <f t="shared" si="19"/>
        <v>0</v>
      </c>
      <c r="FL71" s="243" t="s">
        <v>283</v>
      </c>
      <c r="FM71" s="244" t="s">
        <v>284</v>
      </c>
      <c r="FN71" s="245" t="s">
        <v>171</v>
      </c>
      <c r="FO71" s="246">
        <v>66</v>
      </c>
      <c r="FP71" s="247">
        <v>80100</v>
      </c>
      <c r="FQ71" s="248">
        <f>ROUND(FO71*FP71,0)</f>
        <v>5286600</v>
      </c>
      <c r="FR71" s="250">
        <f>IF(EXACT($A$71,$FL$71),1,0)</f>
        <v>1</v>
      </c>
      <c r="FS71" s="250">
        <f>IF(EXACT($B$71,$FM$71),1,0)</f>
        <v>1</v>
      </c>
      <c r="FT71" s="250">
        <f>IF(EXACT($C$71,$FN$71),1,0)</f>
        <v>1</v>
      </c>
      <c r="FU71" s="250">
        <f>IF(EXACT($D$71,$FO$71),1,0)</f>
        <v>1</v>
      </c>
      <c r="FV71" s="250">
        <f>IF($FO$71=0,0,1)</f>
        <v>1</v>
      </c>
      <c r="FW71" s="250">
        <f>IF($FP$71=0,0,1)</f>
        <v>1</v>
      </c>
      <c r="FX71" s="250">
        <f>$FR$71*$FS$71*$FT$71*$FU$71*$FV$71*$FW$71</f>
        <v>1</v>
      </c>
      <c r="FY71" s="251">
        <f t="shared" si="20"/>
        <v>5286600</v>
      </c>
      <c r="FZ71" s="252">
        <f t="shared" si="21"/>
        <v>0</v>
      </c>
      <c r="GB71" s="243" t="s">
        <v>283</v>
      </c>
      <c r="GC71" s="244" t="s">
        <v>284</v>
      </c>
      <c r="GD71" s="245" t="s">
        <v>171</v>
      </c>
      <c r="GE71" s="246">
        <v>66</v>
      </c>
      <c r="GF71" s="247">
        <v>80000</v>
      </c>
      <c r="GG71" s="248">
        <f>ROUND(GE71*GF71,0)</f>
        <v>5280000</v>
      </c>
      <c r="GH71" s="250">
        <f>IF(EXACT($A$71,$GB$71),1,0)</f>
        <v>1</v>
      </c>
      <c r="GI71" s="250">
        <f>IF(EXACT($B$71,$GC$71),1,0)</f>
        <v>1</v>
      </c>
      <c r="GJ71" s="250">
        <f>IF(EXACT($C$71,$GD$71),1,0)</f>
        <v>1</v>
      </c>
      <c r="GK71" s="250">
        <f>IF(EXACT($D$71,$GE$71),1,0)</f>
        <v>1</v>
      </c>
      <c r="GL71" s="250">
        <f>IF($GE$71=0,0,1)</f>
        <v>1</v>
      </c>
      <c r="GM71" s="250">
        <f>IF($GF$71=0,0,1)</f>
        <v>1</v>
      </c>
      <c r="GN71" s="250">
        <f>$GH$71*$GI$71*$GJ$71*$GK$71*$GL$71*$GM$71</f>
        <v>1</v>
      </c>
      <c r="GO71" s="251">
        <f t="shared" si="22"/>
        <v>5280000</v>
      </c>
      <c r="GP71" s="252">
        <f t="shared" si="23"/>
        <v>0</v>
      </c>
      <c r="GR71" s="243" t="s">
        <v>283</v>
      </c>
      <c r="GS71" s="244" t="s">
        <v>284</v>
      </c>
      <c r="GT71" s="245" t="s">
        <v>171</v>
      </c>
      <c r="GU71" s="246">
        <v>66</v>
      </c>
      <c r="GV71" s="247">
        <v>124300</v>
      </c>
      <c r="GW71" s="248">
        <f>ROUND(GU71*GV71,0)</f>
        <v>8203800</v>
      </c>
      <c r="GX71" s="250">
        <f>IF(EXACT($A$71,$GR$71),1,0)</f>
        <v>1</v>
      </c>
      <c r="GY71" s="250">
        <f>IF(EXACT($B$71,$GS$71),1,0)</f>
        <v>1</v>
      </c>
      <c r="GZ71" s="250">
        <f>IF(EXACT($C$71,$GT$71),1,0)</f>
        <v>1</v>
      </c>
      <c r="HA71" s="250">
        <f>IF(EXACT($D$71,$GU$71),1,0)</f>
        <v>1</v>
      </c>
      <c r="HB71" s="250">
        <f>IF($GU$71=0,0,1)</f>
        <v>1</v>
      </c>
      <c r="HC71" s="250">
        <f>IF($GV$71=0,0,1)</f>
        <v>1</v>
      </c>
      <c r="HD71" s="250">
        <f>$GX$71*$GY$71*$GZ$71*$HA$71*$HB$71*$HC$71</f>
        <v>1</v>
      </c>
      <c r="HE71" s="251">
        <f t="shared" si="24"/>
        <v>8203800</v>
      </c>
      <c r="HF71" s="252">
        <f t="shared" si="25"/>
        <v>0</v>
      </c>
      <c r="HH71" s="257" t="s">
        <v>283</v>
      </c>
      <c r="HI71" s="258" t="s">
        <v>284</v>
      </c>
      <c r="HJ71" s="245" t="s">
        <v>171</v>
      </c>
      <c r="HK71" s="246">
        <v>66</v>
      </c>
      <c r="HL71" s="259">
        <v>95000</v>
      </c>
      <c r="HM71" s="248">
        <f>ROUND(HK71*HL71,0)</f>
        <v>6270000</v>
      </c>
      <c r="HN71" s="250">
        <f>IF(EXACT($A$71,$HH$71),1,0)</f>
        <v>1</v>
      </c>
      <c r="HO71" s="250">
        <f>IF(EXACT($B$71,$HI$71),1,0)</f>
        <v>1</v>
      </c>
      <c r="HP71" s="250">
        <f>IF(EXACT($C$71,$HJ$71),1,0)</f>
        <v>1</v>
      </c>
      <c r="HQ71" s="250">
        <f>IF(EXACT($D$71,$HK$71),1,0)</f>
        <v>1</v>
      </c>
      <c r="HR71" s="250">
        <f>IF($HK$71=0,0,1)</f>
        <v>1</v>
      </c>
      <c r="HS71" s="250">
        <f>IF($HL$71=0,0,1)</f>
        <v>1</v>
      </c>
      <c r="HT71" s="250">
        <f>$HN$71*$HO$71*$HP$71*$HQ$71*$HR$71*$HS$71</f>
        <v>1</v>
      </c>
      <c r="HU71" s="251">
        <f t="shared" si="26"/>
        <v>6270000</v>
      </c>
      <c r="HV71" s="252">
        <f t="shared" si="27"/>
        <v>0</v>
      </c>
      <c r="HX71" s="243" t="s">
        <v>283</v>
      </c>
      <c r="HY71" s="244" t="s">
        <v>284</v>
      </c>
      <c r="HZ71" s="245" t="s">
        <v>171</v>
      </c>
      <c r="IA71" s="246">
        <v>66</v>
      </c>
      <c r="IB71" s="247">
        <v>130000</v>
      </c>
      <c r="IC71" s="248">
        <f>ROUND(IA71*IB71,0)</f>
        <v>8580000</v>
      </c>
      <c r="ID71" s="250">
        <f>IF(EXACT($A$71,$HX$71),1,0)</f>
        <v>1</v>
      </c>
      <c r="IE71" s="250">
        <f>IF(EXACT($B$71,$HY$71),1,0)</f>
        <v>1</v>
      </c>
      <c r="IF71" s="250">
        <f>IF(EXACT($C$71,$HZ$71),1,0)</f>
        <v>1</v>
      </c>
      <c r="IG71" s="250">
        <f>IF(EXACT($D$71,$IA$71),1,0)</f>
        <v>1</v>
      </c>
      <c r="IH71" s="250">
        <f>IF($IA$71=0,0,1)</f>
        <v>1</v>
      </c>
      <c r="II71" s="250">
        <f>IF($IB$71=0,0,1)</f>
        <v>1</v>
      </c>
      <c r="IJ71" s="250">
        <f>$ID$71*$IE$71*$IF$71*$IG$71*$IH$71*$II$71</f>
        <v>1</v>
      </c>
      <c r="IK71" s="251">
        <f t="shared" si="28"/>
        <v>8580000</v>
      </c>
      <c r="IL71" s="252">
        <f t="shared" si="29"/>
        <v>0</v>
      </c>
    </row>
    <row r="72" spans="1:246" s="221" customFormat="1" ht="18" hidden="1" thickTop="1" thickBot="1">
      <c r="A72" s="215" t="s">
        <v>285</v>
      </c>
      <c r="B72" s="216" t="s">
        <v>286</v>
      </c>
      <c r="C72" s="217"/>
      <c r="D72" s="218"/>
      <c r="E72" s="219"/>
      <c r="F72" s="220"/>
      <c r="H72" s="215" t="s">
        <v>285</v>
      </c>
      <c r="I72" s="222" t="s">
        <v>286</v>
      </c>
      <c r="J72" s="217"/>
      <c r="K72" s="218"/>
      <c r="L72" s="219"/>
      <c r="M72" s="220"/>
      <c r="N72" s="274"/>
      <c r="O72" s="274"/>
      <c r="P72" s="274"/>
      <c r="Q72" s="274"/>
      <c r="R72" s="274"/>
      <c r="S72" s="274"/>
      <c r="T72" s="274"/>
      <c r="U72" s="251">
        <f t="shared" si="0"/>
        <v>0</v>
      </c>
      <c r="V72" s="252">
        <f t="shared" si="1"/>
        <v>0</v>
      </c>
      <c r="X72" s="215" t="s">
        <v>285</v>
      </c>
      <c r="Y72" s="216" t="s">
        <v>286</v>
      </c>
      <c r="Z72" s="217"/>
      <c r="AA72" s="218"/>
      <c r="AB72" s="219"/>
      <c r="AC72" s="220"/>
      <c r="AD72" s="274"/>
      <c r="AE72" s="274"/>
      <c r="AF72" s="274"/>
      <c r="AG72" s="274"/>
      <c r="AH72" s="274"/>
      <c r="AI72" s="274"/>
      <c r="AJ72" s="274"/>
      <c r="AK72" s="251">
        <f t="shared" si="2"/>
        <v>0</v>
      </c>
      <c r="AL72" s="252">
        <f t="shared" si="3"/>
        <v>0</v>
      </c>
      <c r="AN72" s="215" t="s">
        <v>285</v>
      </c>
      <c r="AO72" s="216" t="s">
        <v>286</v>
      </c>
      <c r="AP72" s="217"/>
      <c r="AQ72" s="218"/>
      <c r="AR72" s="219"/>
      <c r="AS72" s="220"/>
      <c r="AT72" s="250">
        <f>IF(EXACT($A$72,$AN$72),1,0)</f>
        <v>1</v>
      </c>
      <c r="AU72" s="250">
        <f>IF(EXACT($B$72,$AO$72),1,0)</f>
        <v>1</v>
      </c>
      <c r="AV72" s="250">
        <f>IF(EXACT($C$72,$AP$72),1,0)</f>
        <v>1</v>
      </c>
      <c r="AW72" s="250">
        <f>IF(EXACT($D$72,$AQ$72),1,0)</f>
        <v>1</v>
      </c>
      <c r="AX72" s="250">
        <f>IF($AQ$72=0,0,1)</f>
        <v>0</v>
      </c>
      <c r="AY72" s="250">
        <f>IF($AR$72=0,0,1)</f>
        <v>0</v>
      </c>
      <c r="AZ72" s="250">
        <f>$AT$72*$AU$72*$AV$72*$AW$72*$AX$72*$AY$72</f>
        <v>0</v>
      </c>
      <c r="BA72" s="251">
        <f t="shared" si="4"/>
        <v>0</v>
      </c>
      <c r="BB72" s="252">
        <f t="shared" si="5"/>
        <v>0</v>
      </c>
      <c r="BD72" s="215" t="s">
        <v>285</v>
      </c>
      <c r="BE72" s="216" t="s">
        <v>286</v>
      </c>
      <c r="BF72" s="217"/>
      <c r="BG72" s="218"/>
      <c r="BH72" s="219"/>
      <c r="BI72" s="220"/>
      <c r="BJ72" s="250">
        <f>IF(EXACT($A$72,$BD$72),1,0)</f>
        <v>1</v>
      </c>
      <c r="BK72" s="250">
        <f>IF(EXACT($B$72,$BE$72),1,0)</f>
        <v>1</v>
      </c>
      <c r="BL72" s="250">
        <f>IF(EXACT($C$72,$BF$72),1,0)</f>
        <v>1</v>
      </c>
      <c r="BM72" s="250">
        <f>IF(EXACT($D$72,$BG$72),1,0)</f>
        <v>1</v>
      </c>
      <c r="BN72" s="250">
        <f>IF($BG$72=0,0,1)</f>
        <v>0</v>
      </c>
      <c r="BO72" s="250">
        <f>IF($BH$72=0,0,1)</f>
        <v>0</v>
      </c>
      <c r="BP72" s="250">
        <f>$BJ$72*$BK$72*$BL$72*$BM$72*$BN$72*$BO$72</f>
        <v>0</v>
      </c>
      <c r="BQ72" s="251">
        <f t="shared" si="6"/>
        <v>0</v>
      </c>
      <c r="BR72" s="252">
        <f t="shared" si="7"/>
        <v>0</v>
      </c>
      <c r="BT72" s="215" t="s">
        <v>285</v>
      </c>
      <c r="BU72" s="216" t="s">
        <v>286</v>
      </c>
      <c r="BV72" s="217"/>
      <c r="BW72" s="218"/>
      <c r="BX72" s="219"/>
      <c r="BY72" s="220"/>
      <c r="BZ72" s="250">
        <f>IF(EXACT($A$72,$BT$72),1,0)</f>
        <v>1</v>
      </c>
      <c r="CA72" s="250">
        <f>IF(EXACT($B$72,$BU$72),1,0)</f>
        <v>1</v>
      </c>
      <c r="CB72" s="250">
        <f>IF(EXACT($C$72,$BV$72),1,0)</f>
        <v>1</v>
      </c>
      <c r="CC72" s="250">
        <f>IF(EXACT($D$72,$BW$72),1,0)</f>
        <v>1</v>
      </c>
      <c r="CD72" s="250">
        <f>IF($BW$72=0,0,1)</f>
        <v>0</v>
      </c>
      <c r="CE72" s="250">
        <f>IF($BX$72=0,0,1)</f>
        <v>0</v>
      </c>
      <c r="CF72" s="250">
        <f>$BZ$72*$CA$72*$CB$72*$CC$72*$CD$72*$CE$72</f>
        <v>0</v>
      </c>
      <c r="CG72" s="251">
        <f t="shared" si="8"/>
        <v>0</v>
      </c>
      <c r="CH72" s="252">
        <f t="shared" si="9"/>
        <v>0</v>
      </c>
      <c r="CJ72" s="215" t="s">
        <v>285</v>
      </c>
      <c r="CK72" s="223" t="s">
        <v>286</v>
      </c>
      <c r="CL72" s="217"/>
      <c r="CM72" s="218"/>
      <c r="CN72" s="224"/>
      <c r="CO72" s="225"/>
      <c r="CP72" s="250">
        <f>IF(EXACT($A$72,$CJ$72),1,0)</f>
        <v>1</v>
      </c>
      <c r="CQ72" s="250">
        <f>IF(EXACT($B$72,$CK$72),1,0)</f>
        <v>1</v>
      </c>
      <c r="CR72" s="250">
        <f>IF(EXACT($C$72,$CL$72),1,0)</f>
        <v>1</v>
      </c>
      <c r="CS72" s="250">
        <f>IF(EXACT($D$72,$CM$72),1,0)</f>
        <v>1</v>
      </c>
      <c r="CT72" s="250">
        <f>IF($CM$72=0,0,1)</f>
        <v>0</v>
      </c>
      <c r="CU72" s="250">
        <f>IF($CN$72=0,0,1)</f>
        <v>0</v>
      </c>
      <c r="CV72" s="250">
        <f>$CP$72*$CQ$72*$CR$72*$CS$72*$CT$72*$CU$72</f>
        <v>0</v>
      </c>
      <c r="CW72" s="251">
        <f t="shared" si="10"/>
        <v>0</v>
      </c>
      <c r="CX72" s="252">
        <f t="shared" si="11"/>
        <v>0</v>
      </c>
      <c r="CZ72" s="215" t="s">
        <v>285</v>
      </c>
      <c r="DA72" s="216" t="s">
        <v>286</v>
      </c>
      <c r="DB72" s="217"/>
      <c r="DC72" s="218"/>
      <c r="DD72" s="219"/>
      <c r="DE72" s="220"/>
      <c r="DF72" s="250">
        <f>IF(EXACT($A$72,$CZ$72),1,0)</f>
        <v>1</v>
      </c>
      <c r="DG72" s="250">
        <f>IF(EXACT($B$72,$DA$72),1,0)</f>
        <v>1</v>
      </c>
      <c r="DH72" s="250">
        <f>IF(EXACT($C$72,$DB$72),1,0)</f>
        <v>1</v>
      </c>
      <c r="DI72" s="250">
        <f>IF(EXACT($D$72,$DC$72),1,0)</f>
        <v>1</v>
      </c>
      <c r="DJ72" s="250">
        <f>IF($DC$72=0,0,1)</f>
        <v>0</v>
      </c>
      <c r="DK72" s="250">
        <f>IF($DD$72=0,0,1)</f>
        <v>0</v>
      </c>
      <c r="DL72" s="250">
        <f>$DF$72*$DG$72*$DH$72*$DI$72*$DJ$72*$DK$72</f>
        <v>0</v>
      </c>
      <c r="DM72" s="251">
        <f t="shared" si="12"/>
        <v>0</v>
      </c>
      <c r="DN72" s="252">
        <f t="shared" si="13"/>
        <v>0</v>
      </c>
      <c r="DP72" s="215" t="s">
        <v>285</v>
      </c>
      <c r="DQ72" s="216" t="s">
        <v>286</v>
      </c>
      <c r="DR72" s="217"/>
      <c r="DS72" s="218"/>
      <c r="DT72" s="219"/>
      <c r="DU72" s="220"/>
      <c r="DV72" s="250">
        <f>IF(EXACT($A$72,$DP$72),1,0)</f>
        <v>1</v>
      </c>
      <c r="DW72" s="250">
        <f>IF(EXACT($B$72,$DQ$72),1,0)</f>
        <v>1</v>
      </c>
      <c r="DX72" s="250">
        <f>IF(EXACT($C$72,$DR$72),1,0)</f>
        <v>1</v>
      </c>
      <c r="DY72" s="250">
        <f>IF(EXACT($D$72,$DS$72),1,0)</f>
        <v>1</v>
      </c>
      <c r="DZ72" s="250">
        <f>IF($DS$72=0,0,1)</f>
        <v>0</v>
      </c>
      <c r="EA72" s="250">
        <f>IF($DT$72=0,0,1)</f>
        <v>0</v>
      </c>
      <c r="EB72" s="250">
        <f>$DV$72*$DW$72*$DX$72*$DY$72*$DZ$72*$EA$72</f>
        <v>0</v>
      </c>
      <c r="EC72" s="251">
        <f t="shared" si="14"/>
        <v>0</v>
      </c>
      <c r="ED72" s="252">
        <f t="shared" si="15"/>
        <v>0</v>
      </c>
      <c r="EF72" s="215" t="s">
        <v>285</v>
      </c>
      <c r="EG72" s="216" t="s">
        <v>286</v>
      </c>
      <c r="EH72" s="217"/>
      <c r="EI72" s="218"/>
      <c r="EJ72" s="219"/>
      <c r="EK72" s="220"/>
      <c r="EL72" s="250">
        <f>IF(EXACT($A$72,$EF$72),1,0)</f>
        <v>1</v>
      </c>
      <c r="EM72" s="250">
        <f>IF(EXACT($B$72,$EG$72),1,0)</f>
        <v>1</v>
      </c>
      <c r="EN72" s="250">
        <f>IF(EXACT($C$72,$EH$72),1,0)</f>
        <v>1</v>
      </c>
      <c r="EO72" s="250">
        <f>IF(EXACT($D$72,$EI$72),1,0)</f>
        <v>1</v>
      </c>
      <c r="EP72" s="250">
        <f>IF($EI$72=0,0,1)</f>
        <v>0</v>
      </c>
      <c r="EQ72" s="250">
        <f>IF($EJ$72=0,0,1)</f>
        <v>0</v>
      </c>
      <c r="ER72" s="250">
        <f>$EL$72*$EM$72*$EN$72*$EO$72*$EP$72*$EQ$72</f>
        <v>0</v>
      </c>
      <c r="ES72" s="251">
        <f t="shared" si="16"/>
        <v>0</v>
      </c>
      <c r="ET72" s="252">
        <f t="shared" si="17"/>
        <v>0</v>
      </c>
      <c r="EV72" s="215" t="s">
        <v>285</v>
      </c>
      <c r="EW72" s="216" t="s">
        <v>286</v>
      </c>
      <c r="EX72" s="217"/>
      <c r="EY72" s="218"/>
      <c r="EZ72" s="219"/>
      <c r="FA72" s="220"/>
      <c r="FB72" s="250">
        <f>IF(EXACT($A$72,$EV$72),1,0)</f>
        <v>1</v>
      </c>
      <c r="FC72" s="250">
        <f>IF(EXACT($B$72,$EW$72),1,0)</f>
        <v>1</v>
      </c>
      <c r="FD72" s="250">
        <f>IF(EXACT($C$72,$EX$72),1,0)</f>
        <v>1</v>
      </c>
      <c r="FE72" s="250">
        <f>IF(EXACT($D$72,$EY$72),1,0)</f>
        <v>1</v>
      </c>
      <c r="FF72" s="250">
        <f>IF($EY$72=0,0,1)</f>
        <v>0</v>
      </c>
      <c r="FG72" s="250">
        <f>IF($EZ$72=0,0,1)</f>
        <v>0</v>
      </c>
      <c r="FH72" s="250">
        <f>$FB$72*$FC$72*$FD$72*$FE$72*$FF$72*$FG$72</f>
        <v>0</v>
      </c>
      <c r="FI72" s="251">
        <f t="shared" si="18"/>
        <v>0</v>
      </c>
      <c r="FJ72" s="252">
        <f t="shared" si="19"/>
        <v>0</v>
      </c>
      <c r="FL72" s="215" t="s">
        <v>285</v>
      </c>
      <c r="FM72" s="216" t="s">
        <v>286</v>
      </c>
      <c r="FN72" s="217"/>
      <c r="FO72" s="218"/>
      <c r="FP72" s="219"/>
      <c r="FQ72" s="277"/>
      <c r="FR72" s="250">
        <f>IF(EXACT($A$72,$FL$72),1,0)</f>
        <v>1</v>
      </c>
      <c r="FS72" s="250">
        <f>IF(EXACT($B$72,$FM$72),1,0)</f>
        <v>1</v>
      </c>
      <c r="FT72" s="250">
        <f>IF(EXACT($C$72,$FN$72),1,0)</f>
        <v>1</v>
      </c>
      <c r="FU72" s="250">
        <f>IF(EXACT($D$72,$FO$72),1,0)</f>
        <v>1</v>
      </c>
      <c r="FV72" s="250">
        <f>IF($FO$72=0,0,1)</f>
        <v>0</v>
      </c>
      <c r="FW72" s="250">
        <f>IF($FP$72=0,0,1)</f>
        <v>0</v>
      </c>
      <c r="FX72" s="250">
        <f>$FR$72*$FS$72*$FT$72*$FU$72*$FV$72*$FW$72</f>
        <v>0</v>
      </c>
      <c r="FY72" s="251">
        <f t="shared" si="20"/>
        <v>0</v>
      </c>
      <c r="FZ72" s="252">
        <f t="shared" si="21"/>
        <v>0</v>
      </c>
      <c r="GB72" s="215" t="s">
        <v>285</v>
      </c>
      <c r="GC72" s="216" t="s">
        <v>286</v>
      </c>
      <c r="GD72" s="217"/>
      <c r="GE72" s="218"/>
      <c r="GF72" s="219"/>
      <c r="GG72" s="220"/>
      <c r="GH72" s="250">
        <f>IF(EXACT($A$72,$GB$72),1,0)</f>
        <v>1</v>
      </c>
      <c r="GI72" s="250">
        <f>IF(EXACT($B$72,$GC$72),1,0)</f>
        <v>1</v>
      </c>
      <c r="GJ72" s="250">
        <f>IF(EXACT($C$72,$GD$72),1,0)</f>
        <v>1</v>
      </c>
      <c r="GK72" s="250">
        <f>IF(EXACT($D$72,$GE$72),1,0)</f>
        <v>1</v>
      </c>
      <c r="GL72" s="250">
        <f>IF($GE$72=0,0,1)</f>
        <v>0</v>
      </c>
      <c r="GM72" s="250">
        <f>IF($GF$72=0,0,1)</f>
        <v>0</v>
      </c>
      <c r="GN72" s="250">
        <f>$GH$72*$GI$72*$GJ$72*$GK$72*$GL$72*$GM$72</f>
        <v>0</v>
      </c>
      <c r="GO72" s="251">
        <f t="shared" si="22"/>
        <v>0</v>
      </c>
      <c r="GP72" s="252">
        <f t="shared" si="23"/>
        <v>0</v>
      </c>
      <c r="GR72" s="215" t="s">
        <v>285</v>
      </c>
      <c r="GS72" s="216" t="s">
        <v>286</v>
      </c>
      <c r="GT72" s="217"/>
      <c r="GU72" s="218"/>
      <c r="GV72" s="219"/>
      <c r="GW72" s="220"/>
      <c r="GX72" s="250">
        <f>IF(EXACT($A$72,$GR$72),1,0)</f>
        <v>1</v>
      </c>
      <c r="GY72" s="250">
        <f>IF(EXACT($B$72,$GS$72),1,0)</f>
        <v>1</v>
      </c>
      <c r="GZ72" s="250">
        <f>IF(EXACT($C$72,$GT$72),1,0)</f>
        <v>1</v>
      </c>
      <c r="HA72" s="250">
        <f>IF(EXACT($D$72,$GU$72),1,0)</f>
        <v>1</v>
      </c>
      <c r="HB72" s="250">
        <f>IF($GU$72=0,0,1)</f>
        <v>0</v>
      </c>
      <c r="HC72" s="250">
        <f>IF($GV$72=0,0,1)</f>
        <v>0</v>
      </c>
      <c r="HD72" s="250">
        <f>$GX$72*$GY$72*$GZ$72*$HA$72*$HB$72*$HC$72</f>
        <v>0</v>
      </c>
      <c r="HE72" s="251">
        <f t="shared" si="24"/>
        <v>0</v>
      </c>
      <c r="HF72" s="252">
        <f t="shared" si="25"/>
        <v>0</v>
      </c>
      <c r="HH72" s="226" t="s">
        <v>285</v>
      </c>
      <c r="HI72" s="227" t="s">
        <v>286</v>
      </c>
      <c r="HJ72" s="228"/>
      <c r="HK72" s="229"/>
      <c r="HL72" s="230"/>
      <c r="HM72" s="231"/>
      <c r="HN72" s="250">
        <f>IF(EXACT($A$72,$HH$72),1,0)</f>
        <v>1</v>
      </c>
      <c r="HO72" s="250">
        <f>IF(EXACT($B$72,$HI$72),1,0)</f>
        <v>1</v>
      </c>
      <c r="HP72" s="250">
        <f>IF(EXACT($C$72,$HJ$72),1,0)</f>
        <v>1</v>
      </c>
      <c r="HQ72" s="250">
        <f>IF(EXACT($D$72,$HK$72),1,0)</f>
        <v>1</v>
      </c>
      <c r="HR72" s="250">
        <f>IF($HK$72=0,0,1)</f>
        <v>0</v>
      </c>
      <c r="HS72" s="250">
        <f>IF($HL$72=0,0,1)</f>
        <v>0</v>
      </c>
      <c r="HT72" s="250">
        <f>$HN$72*$HO$72*$HP$72*$HQ$72*$HR$72*$HS$72</f>
        <v>0</v>
      </c>
      <c r="HU72" s="251">
        <f t="shared" si="26"/>
        <v>0</v>
      </c>
      <c r="HV72" s="252">
        <f t="shared" si="27"/>
        <v>0</v>
      </c>
      <c r="HX72" s="215" t="s">
        <v>285</v>
      </c>
      <c r="HY72" s="216" t="s">
        <v>286</v>
      </c>
      <c r="HZ72" s="217"/>
      <c r="IA72" s="218"/>
      <c r="IB72" s="219"/>
      <c r="IC72" s="220"/>
      <c r="ID72" s="250">
        <f>IF(EXACT($A$72,$HX$72),1,0)</f>
        <v>1</v>
      </c>
      <c r="IE72" s="250">
        <f>IF(EXACT($B$72,$HY$72),1,0)</f>
        <v>1</v>
      </c>
      <c r="IF72" s="250">
        <f>IF(EXACT($C$72,$HZ$72),1,0)</f>
        <v>1</v>
      </c>
      <c r="IG72" s="250">
        <f>IF(EXACT($D$72,$IA$72),1,0)</f>
        <v>1</v>
      </c>
      <c r="IH72" s="250">
        <f>IF($IA$72=0,0,1)</f>
        <v>0</v>
      </c>
      <c r="II72" s="250">
        <f>IF($IB$72=0,0,1)</f>
        <v>0</v>
      </c>
      <c r="IJ72" s="250">
        <f>$ID$72*$IE$72*$IF$72*$IG$72*$IH$72*$II$72</f>
        <v>0</v>
      </c>
      <c r="IK72" s="251">
        <f t="shared" si="28"/>
        <v>0</v>
      </c>
      <c r="IL72" s="252">
        <f t="shared" si="29"/>
        <v>0</v>
      </c>
    </row>
    <row r="73" spans="1:246" s="238" customFormat="1" ht="18" hidden="1" thickTop="1" thickBot="1">
      <c r="A73" s="232" t="s">
        <v>287</v>
      </c>
      <c r="B73" s="233" t="s">
        <v>288</v>
      </c>
      <c r="C73" s="234"/>
      <c r="D73" s="235"/>
      <c r="E73" s="236"/>
      <c r="F73" s="237"/>
      <c r="H73" s="232" t="s">
        <v>287</v>
      </c>
      <c r="I73" s="239" t="s">
        <v>288</v>
      </c>
      <c r="J73" s="234"/>
      <c r="K73" s="235"/>
      <c r="L73" s="236"/>
      <c r="M73" s="237"/>
      <c r="N73" s="274"/>
      <c r="O73" s="274"/>
      <c r="P73" s="274"/>
      <c r="Q73" s="274"/>
      <c r="R73" s="274"/>
      <c r="S73" s="274"/>
      <c r="T73" s="274"/>
      <c r="U73" s="251">
        <f t="shared" si="0"/>
        <v>0</v>
      </c>
      <c r="V73" s="252">
        <f t="shared" si="1"/>
        <v>0</v>
      </c>
      <c r="X73" s="232" t="s">
        <v>287</v>
      </c>
      <c r="Y73" s="233" t="s">
        <v>288</v>
      </c>
      <c r="Z73" s="234"/>
      <c r="AA73" s="235"/>
      <c r="AB73" s="236"/>
      <c r="AC73" s="237"/>
      <c r="AD73" s="274"/>
      <c r="AE73" s="274"/>
      <c r="AF73" s="274"/>
      <c r="AG73" s="274"/>
      <c r="AH73" s="274"/>
      <c r="AI73" s="274"/>
      <c r="AJ73" s="274"/>
      <c r="AK73" s="251">
        <f t="shared" si="2"/>
        <v>0</v>
      </c>
      <c r="AL73" s="252">
        <f t="shared" si="3"/>
        <v>0</v>
      </c>
      <c r="AN73" s="232" t="s">
        <v>287</v>
      </c>
      <c r="AO73" s="233" t="s">
        <v>288</v>
      </c>
      <c r="AP73" s="234"/>
      <c r="AQ73" s="235"/>
      <c r="AR73" s="236"/>
      <c r="AS73" s="237"/>
      <c r="AT73" s="250">
        <f>IF(EXACT($A$73,$AN$73),1,0)</f>
        <v>1</v>
      </c>
      <c r="AU73" s="250">
        <f>IF(EXACT($B$73,$AO$73),1,0)</f>
        <v>1</v>
      </c>
      <c r="AV73" s="250">
        <f>IF(EXACT($C$73,$AP$73),1,0)</f>
        <v>1</v>
      </c>
      <c r="AW73" s="250">
        <f>IF(EXACT($D$73,$AQ$73),1,0)</f>
        <v>1</v>
      </c>
      <c r="AX73" s="250">
        <f>IF($AQ$73=0,0,1)</f>
        <v>0</v>
      </c>
      <c r="AY73" s="250">
        <f>IF($AR$73=0,0,1)</f>
        <v>0</v>
      </c>
      <c r="AZ73" s="250">
        <f>$AT$73*$AU$73*$AV$73*$AW$73*$AX$73*$AY$73</f>
        <v>0</v>
      </c>
      <c r="BA73" s="251">
        <f t="shared" si="4"/>
        <v>0</v>
      </c>
      <c r="BB73" s="252">
        <f t="shared" si="5"/>
        <v>0</v>
      </c>
      <c r="BD73" s="232" t="s">
        <v>287</v>
      </c>
      <c r="BE73" s="233" t="s">
        <v>288</v>
      </c>
      <c r="BF73" s="234"/>
      <c r="BG73" s="235"/>
      <c r="BH73" s="236"/>
      <c r="BI73" s="237"/>
      <c r="BJ73" s="250">
        <f>IF(EXACT($A$73,$BD$73),1,0)</f>
        <v>1</v>
      </c>
      <c r="BK73" s="250">
        <f>IF(EXACT($B$73,$BE$73),1,0)</f>
        <v>1</v>
      </c>
      <c r="BL73" s="250">
        <f>IF(EXACT($C$73,$BF$73),1,0)</f>
        <v>1</v>
      </c>
      <c r="BM73" s="250">
        <f>IF(EXACT($D$73,$BG$73),1,0)</f>
        <v>1</v>
      </c>
      <c r="BN73" s="250">
        <f>IF($BG$73=0,0,1)</f>
        <v>0</v>
      </c>
      <c r="BO73" s="250">
        <f>IF($BH$73=0,0,1)</f>
        <v>0</v>
      </c>
      <c r="BP73" s="250">
        <f>$BJ$73*$BK$73*$BL$73*$BM$73*$BN$73*$BO$73</f>
        <v>0</v>
      </c>
      <c r="BQ73" s="251">
        <f t="shared" si="6"/>
        <v>0</v>
      </c>
      <c r="BR73" s="252">
        <f t="shared" si="7"/>
        <v>0</v>
      </c>
      <c r="BT73" s="232" t="s">
        <v>287</v>
      </c>
      <c r="BU73" s="233" t="s">
        <v>288</v>
      </c>
      <c r="BV73" s="234"/>
      <c r="BW73" s="235"/>
      <c r="BX73" s="236"/>
      <c r="BY73" s="237"/>
      <c r="BZ73" s="250">
        <f>IF(EXACT($A$73,$BT$73),1,0)</f>
        <v>1</v>
      </c>
      <c r="CA73" s="250">
        <f>IF(EXACT($B$73,$BU$73),1,0)</f>
        <v>1</v>
      </c>
      <c r="CB73" s="250">
        <f>IF(EXACT($C$73,$BV$73),1,0)</f>
        <v>1</v>
      </c>
      <c r="CC73" s="250">
        <f>IF(EXACT($D$73,$BW$73),1,0)</f>
        <v>1</v>
      </c>
      <c r="CD73" s="250">
        <f>IF($BW$73=0,0,1)</f>
        <v>0</v>
      </c>
      <c r="CE73" s="250">
        <f>IF($BX$73=0,0,1)</f>
        <v>0</v>
      </c>
      <c r="CF73" s="250">
        <f>$BZ$73*$CA$73*$CB$73*$CC$73*$CD$73*$CE$73</f>
        <v>0</v>
      </c>
      <c r="CG73" s="251">
        <f t="shared" si="8"/>
        <v>0</v>
      </c>
      <c r="CH73" s="252">
        <f t="shared" si="9"/>
        <v>0</v>
      </c>
      <c r="CJ73" s="232" t="s">
        <v>287</v>
      </c>
      <c r="CK73" s="240" t="s">
        <v>288</v>
      </c>
      <c r="CL73" s="234"/>
      <c r="CM73" s="235"/>
      <c r="CN73" s="241"/>
      <c r="CO73" s="242"/>
      <c r="CP73" s="250">
        <f>IF(EXACT($A$73,$CJ$73),1,0)</f>
        <v>1</v>
      </c>
      <c r="CQ73" s="250">
        <f>IF(EXACT($B$73,$CK$73),1,0)</f>
        <v>1</v>
      </c>
      <c r="CR73" s="250">
        <f>IF(EXACT($C$73,$CL$73),1,0)</f>
        <v>1</v>
      </c>
      <c r="CS73" s="250">
        <f>IF(EXACT($D$73,$CM$73),1,0)</f>
        <v>1</v>
      </c>
      <c r="CT73" s="250">
        <f>IF($CM$73=0,0,1)</f>
        <v>0</v>
      </c>
      <c r="CU73" s="250">
        <f>IF($CN$73=0,0,1)</f>
        <v>0</v>
      </c>
      <c r="CV73" s="250">
        <f>$CP$73*$CQ$73*$CR$73*$CS$73*$CT$73*$CU$73</f>
        <v>0</v>
      </c>
      <c r="CW73" s="251">
        <f t="shared" si="10"/>
        <v>0</v>
      </c>
      <c r="CX73" s="252">
        <f t="shared" si="11"/>
        <v>0</v>
      </c>
      <c r="CZ73" s="232" t="s">
        <v>287</v>
      </c>
      <c r="DA73" s="233" t="s">
        <v>288</v>
      </c>
      <c r="DB73" s="234"/>
      <c r="DC73" s="235"/>
      <c r="DD73" s="236"/>
      <c r="DE73" s="237"/>
      <c r="DF73" s="250">
        <f>IF(EXACT($A$73,$CZ$73),1,0)</f>
        <v>1</v>
      </c>
      <c r="DG73" s="250">
        <f>IF(EXACT($B$73,$DA$73),1,0)</f>
        <v>1</v>
      </c>
      <c r="DH73" s="250">
        <f>IF(EXACT($C$73,$DB$73),1,0)</f>
        <v>1</v>
      </c>
      <c r="DI73" s="250">
        <f>IF(EXACT($D$73,$DC$73),1,0)</f>
        <v>1</v>
      </c>
      <c r="DJ73" s="250">
        <f>IF($DC$73=0,0,1)</f>
        <v>0</v>
      </c>
      <c r="DK73" s="250">
        <f>IF($DD$73=0,0,1)</f>
        <v>0</v>
      </c>
      <c r="DL73" s="250">
        <f>$DF$73*$DG$73*$DH$73*$DI$73*$DJ$73*$DK$73</f>
        <v>0</v>
      </c>
      <c r="DM73" s="251">
        <f t="shared" si="12"/>
        <v>0</v>
      </c>
      <c r="DN73" s="252">
        <f t="shared" si="13"/>
        <v>0</v>
      </c>
      <c r="DP73" s="232" t="s">
        <v>287</v>
      </c>
      <c r="DQ73" s="233" t="s">
        <v>288</v>
      </c>
      <c r="DR73" s="234"/>
      <c r="DS73" s="235"/>
      <c r="DT73" s="236"/>
      <c r="DU73" s="237"/>
      <c r="DV73" s="250">
        <f>IF(EXACT($A$73,$DP$73),1,0)</f>
        <v>1</v>
      </c>
      <c r="DW73" s="250">
        <f>IF(EXACT($B$73,$DQ$73),1,0)</f>
        <v>1</v>
      </c>
      <c r="DX73" s="250">
        <f>IF(EXACT($C$73,$DR$73),1,0)</f>
        <v>1</v>
      </c>
      <c r="DY73" s="250">
        <f>IF(EXACT($D$73,$DS$73),1,0)</f>
        <v>1</v>
      </c>
      <c r="DZ73" s="250">
        <f>IF($DS$73=0,0,1)</f>
        <v>0</v>
      </c>
      <c r="EA73" s="250">
        <f>IF($DT$73=0,0,1)</f>
        <v>0</v>
      </c>
      <c r="EB73" s="250">
        <f>$DV$73*$DW$73*$DX$73*$DY$73*$DZ$73*$EA$73</f>
        <v>0</v>
      </c>
      <c r="EC73" s="251">
        <f t="shared" si="14"/>
        <v>0</v>
      </c>
      <c r="ED73" s="252">
        <f t="shared" si="15"/>
        <v>0</v>
      </c>
      <c r="EF73" s="232" t="s">
        <v>287</v>
      </c>
      <c r="EG73" s="233" t="s">
        <v>288</v>
      </c>
      <c r="EH73" s="234"/>
      <c r="EI73" s="235"/>
      <c r="EJ73" s="236"/>
      <c r="EK73" s="237"/>
      <c r="EL73" s="250">
        <f>IF(EXACT($A$73,$EF$73),1,0)</f>
        <v>1</v>
      </c>
      <c r="EM73" s="250">
        <f>IF(EXACT($B$73,$EG$73),1,0)</f>
        <v>1</v>
      </c>
      <c r="EN73" s="250">
        <f>IF(EXACT($C$73,$EH$73),1,0)</f>
        <v>1</v>
      </c>
      <c r="EO73" s="250">
        <f>IF(EXACT($D$73,$EI$73),1,0)</f>
        <v>1</v>
      </c>
      <c r="EP73" s="250">
        <f>IF($EI$73=0,0,1)</f>
        <v>0</v>
      </c>
      <c r="EQ73" s="250">
        <f>IF($EJ$73=0,0,1)</f>
        <v>0</v>
      </c>
      <c r="ER73" s="250">
        <f>$EL$73*$EM$73*$EN$73*$EO$73*$EP$73*$EQ$73</f>
        <v>0</v>
      </c>
      <c r="ES73" s="251">
        <f t="shared" si="16"/>
        <v>0</v>
      </c>
      <c r="ET73" s="252">
        <f t="shared" si="17"/>
        <v>0</v>
      </c>
      <c r="EV73" s="232" t="s">
        <v>287</v>
      </c>
      <c r="EW73" s="233" t="s">
        <v>288</v>
      </c>
      <c r="EX73" s="234"/>
      <c r="EY73" s="235"/>
      <c r="EZ73" s="236"/>
      <c r="FA73" s="237"/>
      <c r="FB73" s="250">
        <f>IF(EXACT($A$73,$EV$73),1,0)</f>
        <v>1</v>
      </c>
      <c r="FC73" s="250">
        <f>IF(EXACT($B$73,$EW$73),1,0)</f>
        <v>1</v>
      </c>
      <c r="FD73" s="250">
        <f>IF(EXACT($C$73,$EX$73),1,0)</f>
        <v>1</v>
      </c>
      <c r="FE73" s="250">
        <f>IF(EXACT($D$73,$EY$73),1,0)</f>
        <v>1</v>
      </c>
      <c r="FF73" s="250">
        <f>IF($EY$73=0,0,1)</f>
        <v>0</v>
      </c>
      <c r="FG73" s="250">
        <f>IF($EZ$73=0,0,1)</f>
        <v>0</v>
      </c>
      <c r="FH73" s="250">
        <f>$FB$73*$FC$73*$FD$73*$FE$73*$FF$73*$FG$73</f>
        <v>0</v>
      </c>
      <c r="FI73" s="251">
        <f t="shared" si="18"/>
        <v>0</v>
      </c>
      <c r="FJ73" s="252">
        <f t="shared" si="19"/>
        <v>0</v>
      </c>
      <c r="FL73" s="232" t="s">
        <v>287</v>
      </c>
      <c r="FM73" s="233" t="s">
        <v>288</v>
      </c>
      <c r="FN73" s="234"/>
      <c r="FO73" s="235"/>
      <c r="FP73" s="236"/>
      <c r="FQ73" s="275"/>
      <c r="FR73" s="250">
        <f>IF(EXACT($A$73,$FL$73),1,0)</f>
        <v>1</v>
      </c>
      <c r="FS73" s="250">
        <f>IF(EXACT($B$73,$FM$73),1,0)</f>
        <v>1</v>
      </c>
      <c r="FT73" s="250">
        <f>IF(EXACT($C$73,$FN$73),1,0)</f>
        <v>1</v>
      </c>
      <c r="FU73" s="250">
        <f>IF(EXACT($D$73,$FO$73),1,0)</f>
        <v>1</v>
      </c>
      <c r="FV73" s="250">
        <f>IF($FO$73=0,0,1)</f>
        <v>0</v>
      </c>
      <c r="FW73" s="250">
        <f>IF($FP$73=0,0,1)</f>
        <v>0</v>
      </c>
      <c r="FX73" s="250">
        <f>$FR$73*$FS$73*$FT$73*$FU$73*$FV$73*$FW$73</f>
        <v>0</v>
      </c>
      <c r="FY73" s="251">
        <f t="shared" si="20"/>
        <v>0</v>
      </c>
      <c r="FZ73" s="252">
        <f t="shared" si="21"/>
        <v>0</v>
      </c>
      <c r="GB73" s="232" t="s">
        <v>287</v>
      </c>
      <c r="GC73" s="233" t="s">
        <v>288</v>
      </c>
      <c r="GD73" s="234"/>
      <c r="GE73" s="235"/>
      <c r="GF73" s="236"/>
      <c r="GG73" s="237"/>
      <c r="GH73" s="250">
        <f>IF(EXACT($A$73,$GB$73),1,0)</f>
        <v>1</v>
      </c>
      <c r="GI73" s="250">
        <f>IF(EXACT($B$73,$GC$73),1,0)</f>
        <v>1</v>
      </c>
      <c r="GJ73" s="250">
        <f>IF(EXACT($C$73,$GD$73),1,0)</f>
        <v>1</v>
      </c>
      <c r="GK73" s="250">
        <f>IF(EXACT($D$73,$GE$73),1,0)</f>
        <v>1</v>
      </c>
      <c r="GL73" s="250">
        <f>IF($GE$73=0,0,1)</f>
        <v>0</v>
      </c>
      <c r="GM73" s="250">
        <f>IF($GF$73=0,0,1)</f>
        <v>0</v>
      </c>
      <c r="GN73" s="250">
        <f>$GH$73*$GI$73*$GJ$73*$GK$73*$GL$73*$GM$73</f>
        <v>0</v>
      </c>
      <c r="GO73" s="251">
        <f t="shared" si="22"/>
        <v>0</v>
      </c>
      <c r="GP73" s="252">
        <f t="shared" si="23"/>
        <v>0</v>
      </c>
      <c r="GR73" s="232" t="s">
        <v>287</v>
      </c>
      <c r="GS73" s="233" t="s">
        <v>288</v>
      </c>
      <c r="GT73" s="234"/>
      <c r="GU73" s="235"/>
      <c r="GV73" s="236"/>
      <c r="GW73" s="237"/>
      <c r="GX73" s="250">
        <f>IF(EXACT($A$73,$GR$73),1,0)</f>
        <v>1</v>
      </c>
      <c r="GY73" s="250">
        <f>IF(EXACT($B$73,$GS$73),1,0)</f>
        <v>1</v>
      </c>
      <c r="GZ73" s="250">
        <f>IF(EXACT($C$73,$GT$73),1,0)</f>
        <v>1</v>
      </c>
      <c r="HA73" s="250">
        <f>IF(EXACT($D$73,$GU$73),1,0)</f>
        <v>1</v>
      </c>
      <c r="HB73" s="250">
        <f>IF($GU$73=0,0,1)</f>
        <v>0</v>
      </c>
      <c r="HC73" s="250">
        <f>IF($GV$73=0,0,1)</f>
        <v>0</v>
      </c>
      <c r="HD73" s="250">
        <f>$GX$73*$GY$73*$GZ$73*$HA$73*$HB$73*$HC$73</f>
        <v>0</v>
      </c>
      <c r="HE73" s="251">
        <f t="shared" si="24"/>
        <v>0</v>
      </c>
      <c r="HF73" s="252">
        <f t="shared" si="25"/>
        <v>0</v>
      </c>
      <c r="HH73" s="226" t="s">
        <v>287</v>
      </c>
      <c r="HI73" s="227" t="s">
        <v>288</v>
      </c>
      <c r="HJ73" s="228"/>
      <c r="HK73" s="229"/>
      <c r="HL73" s="230"/>
      <c r="HM73" s="231"/>
      <c r="HN73" s="250">
        <f>IF(EXACT($A$73,$HH$73),1,0)</f>
        <v>1</v>
      </c>
      <c r="HO73" s="250">
        <f>IF(EXACT($B$73,$HI$73),1,0)</f>
        <v>1</v>
      </c>
      <c r="HP73" s="250">
        <f>IF(EXACT($C$73,$HJ$73),1,0)</f>
        <v>1</v>
      </c>
      <c r="HQ73" s="250">
        <f>IF(EXACT($D$73,$HK$73),1,0)</f>
        <v>1</v>
      </c>
      <c r="HR73" s="250">
        <f>IF($HK$73=0,0,1)</f>
        <v>0</v>
      </c>
      <c r="HS73" s="250">
        <f>IF($HL$73=0,0,1)</f>
        <v>0</v>
      </c>
      <c r="HT73" s="250">
        <f>$HN$73*$HO$73*$HP$73*$HQ$73*$HR$73*$HS$73</f>
        <v>0</v>
      </c>
      <c r="HU73" s="251">
        <f t="shared" si="26"/>
        <v>0</v>
      </c>
      <c r="HV73" s="252">
        <f t="shared" si="27"/>
        <v>0</v>
      </c>
      <c r="HX73" s="232" t="s">
        <v>287</v>
      </c>
      <c r="HY73" s="233" t="s">
        <v>288</v>
      </c>
      <c r="HZ73" s="234"/>
      <c r="IA73" s="235"/>
      <c r="IB73" s="236"/>
      <c r="IC73" s="237"/>
      <c r="ID73" s="250">
        <f>IF(EXACT($A$73,$HX$73),1,0)</f>
        <v>1</v>
      </c>
      <c r="IE73" s="250">
        <f>IF(EXACT($B$73,$HY$73),1,0)</f>
        <v>1</v>
      </c>
      <c r="IF73" s="250">
        <f>IF(EXACT($C$73,$HZ$73),1,0)</f>
        <v>1</v>
      </c>
      <c r="IG73" s="250">
        <f>IF(EXACT($D$73,$IA$73),1,0)</f>
        <v>1</v>
      </c>
      <c r="IH73" s="250">
        <f>IF($IA$73=0,0,1)</f>
        <v>0</v>
      </c>
      <c r="II73" s="250">
        <f>IF($IB$73=0,0,1)</f>
        <v>0</v>
      </c>
      <c r="IJ73" s="250">
        <f>$ID$73*$IE$73*$IF$73*$IG$73*$IH$73*$II$73</f>
        <v>0</v>
      </c>
      <c r="IK73" s="251">
        <f t="shared" si="28"/>
        <v>0</v>
      </c>
      <c r="IL73" s="252">
        <f t="shared" si="29"/>
        <v>0</v>
      </c>
    </row>
    <row r="74" spans="1:246" s="238" customFormat="1" ht="75">
      <c r="A74" s="243" t="s">
        <v>289</v>
      </c>
      <c r="B74" s="244" t="s">
        <v>290</v>
      </c>
      <c r="C74" s="245" t="s">
        <v>168</v>
      </c>
      <c r="D74" s="246">
        <v>2</v>
      </c>
      <c r="E74" s="247">
        <v>0</v>
      </c>
      <c r="F74" s="248">
        <f>ROUND(D74*E74,0)</f>
        <v>0</v>
      </c>
      <c r="H74" s="243" t="s">
        <v>289</v>
      </c>
      <c r="I74" s="249" t="s">
        <v>290</v>
      </c>
      <c r="J74" s="245" t="s">
        <v>168</v>
      </c>
      <c r="K74" s="246">
        <v>2</v>
      </c>
      <c r="L74" s="247">
        <v>450000</v>
      </c>
      <c r="M74" s="248">
        <f>ROUND(K74*L74,0)</f>
        <v>900000</v>
      </c>
      <c r="N74" s="250">
        <f>IF(EXACT($A$74,$H$74),1,0)</f>
        <v>1</v>
      </c>
      <c r="O74" s="250">
        <f>IF(EXACT($B$74,$I$74),1,0)</f>
        <v>1</v>
      </c>
      <c r="P74" s="250">
        <f>IF(EXACT($C$74,$J$74),1,0)</f>
        <v>1</v>
      </c>
      <c r="Q74" s="250">
        <f>IF(EXACT($D$74,$K$74),1,0)</f>
        <v>1</v>
      </c>
      <c r="R74" s="250">
        <f>IF($K$74=0,0,1)</f>
        <v>1</v>
      </c>
      <c r="S74" s="250">
        <f>IF($L$74=0,0,1)</f>
        <v>1</v>
      </c>
      <c r="T74" s="261">
        <f>$N$74*$O$74*$P$74*$Q$74*$R$74*$S$74</f>
        <v>1</v>
      </c>
      <c r="U74" s="251">
        <f t="shared" si="0"/>
        <v>900000</v>
      </c>
      <c r="V74" s="252">
        <f t="shared" si="1"/>
        <v>0</v>
      </c>
      <c r="X74" s="243" t="s">
        <v>289</v>
      </c>
      <c r="Y74" s="244" t="s">
        <v>290</v>
      </c>
      <c r="Z74" s="245" t="s">
        <v>168</v>
      </c>
      <c r="AA74" s="246">
        <v>2</v>
      </c>
      <c r="AB74" s="247">
        <v>197697</v>
      </c>
      <c r="AC74" s="248">
        <f>ROUND(AA74*AB74,0)</f>
        <v>395394</v>
      </c>
      <c r="AD74" s="250">
        <f>IF(EXACT($A$74,$X$74),1,0)</f>
        <v>1</v>
      </c>
      <c r="AE74" s="250">
        <f>IF(EXACT($B$74,$Y$74),1,0)</f>
        <v>1</v>
      </c>
      <c r="AF74" s="250">
        <f>IF(EXACT($C$74,$Z$74),1,0)</f>
        <v>1</v>
      </c>
      <c r="AG74" s="250">
        <f>IF(EXACT($D$74,$AA$74),1,0)</f>
        <v>1</v>
      </c>
      <c r="AH74" s="250">
        <f>IF($AA$74=0,0,1)</f>
        <v>1</v>
      </c>
      <c r="AI74" s="250">
        <f>IF($AB$74=0,0,1)</f>
        <v>1</v>
      </c>
      <c r="AJ74" s="250">
        <f>$AD$74*$AE$74*$AF$74*$AG$74*$AH$74*$AI$74</f>
        <v>1</v>
      </c>
      <c r="AK74" s="251">
        <f t="shared" si="2"/>
        <v>395394</v>
      </c>
      <c r="AL74" s="252">
        <f t="shared" si="3"/>
        <v>0</v>
      </c>
      <c r="AN74" s="243" t="s">
        <v>289</v>
      </c>
      <c r="AO74" s="244" t="s">
        <v>290</v>
      </c>
      <c r="AP74" s="245" t="s">
        <v>168</v>
      </c>
      <c r="AQ74" s="246">
        <v>2</v>
      </c>
      <c r="AR74" s="247">
        <v>660000</v>
      </c>
      <c r="AS74" s="248">
        <f>ROUND(AQ74*AR74,0)</f>
        <v>1320000</v>
      </c>
      <c r="AT74" s="250">
        <f>IF(EXACT($A$74,$AN$74),1,0)</f>
        <v>1</v>
      </c>
      <c r="AU74" s="250">
        <f>IF(EXACT($B$74,$AO$74),1,0)</f>
        <v>1</v>
      </c>
      <c r="AV74" s="250">
        <f>IF(EXACT($C$74,$AP$74),1,0)</f>
        <v>1</v>
      </c>
      <c r="AW74" s="250">
        <f>IF(EXACT($D$74,$AQ$74),1,0)</f>
        <v>1</v>
      </c>
      <c r="AX74" s="250">
        <f>IF($AQ$74=0,0,1)</f>
        <v>1</v>
      </c>
      <c r="AY74" s="250">
        <f>IF($AR$74=0,0,1)</f>
        <v>1</v>
      </c>
      <c r="AZ74" s="250">
        <f>$AT$74*$AU$74*$AV$74*$AW$74*$AX$74*$AY$74</f>
        <v>1</v>
      </c>
      <c r="BA74" s="251">
        <f t="shared" si="4"/>
        <v>1320000</v>
      </c>
      <c r="BB74" s="252">
        <f t="shared" si="5"/>
        <v>0</v>
      </c>
      <c r="BD74" s="243" t="s">
        <v>289</v>
      </c>
      <c r="BE74" s="244" t="s">
        <v>290</v>
      </c>
      <c r="BF74" s="245" t="s">
        <v>168</v>
      </c>
      <c r="BG74" s="246">
        <v>2</v>
      </c>
      <c r="BH74" s="247">
        <v>900000</v>
      </c>
      <c r="BI74" s="248">
        <f>ROUND(BG74*BH74,0)</f>
        <v>1800000</v>
      </c>
      <c r="BJ74" s="250">
        <f>IF(EXACT($A$74,$BD$74),1,0)</f>
        <v>1</v>
      </c>
      <c r="BK74" s="250">
        <f>IF(EXACT($B$74,$BE$74),1,0)</f>
        <v>1</v>
      </c>
      <c r="BL74" s="250">
        <f>IF(EXACT($C$74,$BF$74),1,0)</f>
        <v>1</v>
      </c>
      <c r="BM74" s="250">
        <f>IF(EXACT($D$74,$BG$74),1,0)</f>
        <v>1</v>
      </c>
      <c r="BN74" s="250">
        <f>IF($BG$74=0,0,1)</f>
        <v>1</v>
      </c>
      <c r="BO74" s="250">
        <f>IF($BH$74=0,0,1)</f>
        <v>1</v>
      </c>
      <c r="BP74" s="250">
        <f>$BJ$74*$BK$74*$BL$74*$BM$74*$BN$74*$BO$74</f>
        <v>1</v>
      </c>
      <c r="BQ74" s="251">
        <f t="shared" si="6"/>
        <v>1800000</v>
      </c>
      <c r="BR74" s="252">
        <f t="shared" si="7"/>
        <v>0</v>
      </c>
      <c r="BT74" s="243" t="s">
        <v>289</v>
      </c>
      <c r="BU74" s="244" t="s">
        <v>290</v>
      </c>
      <c r="BV74" s="245" t="s">
        <v>168</v>
      </c>
      <c r="BW74" s="246">
        <v>2</v>
      </c>
      <c r="BX74" s="247">
        <v>523000</v>
      </c>
      <c r="BY74" s="248">
        <f>ROUND(BW74*BX74,0)</f>
        <v>1046000</v>
      </c>
      <c r="BZ74" s="250">
        <f>IF(EXACT($A$74,$BT$74),1,0)</f>
        <v>1</v>
      </c>
      <c r="CA74" s="250">
        <f>IF(EXACT($B$74,$BU$74),1,0)</f>
        <v>1</v>
      </c>
      <c r="CB74" s="250">
        <f>IF(EXACT($C$74,$BV$74),1,0)</f>
        <v>1</v>
      </c>
      <c r="CC74" s="250">
        <f>IF(EXACT($D$74,$BW$74),1,0)</f>
        <v>1</v>
      </c>
      <c r="CD74" s="250">
        <f>IF($BW$74=0,0,1)</f>
        <v>1</v>
      </c>
      <c r="CE74" s="250">
        <f>IF($BX$74=0,0,1)</f>
        <v>1</v>
      </c>
      <c r="CF74" s="250">
        <f>$BZ$74*$CA$74*$CB$74*$CC$74*$CD$74*$CE$74</f>
        <v>1</v>
      </c>
      <c r="CG74" s="251">
        <f t="shared" si="8"/>
        <v>1046000</v>
      </c>
      <c r="CH74" s="252">
        <f t="shared" si="9"/>
        <v>0</v>
      </c>
      <c r="CJ74" s="243" t="s">
        <v>289</v>
      </c>
      <c r="CK74" s="254" t="s">
        <v>290</v>
      </c>
      <c r="CL74" s="245" t="s">
        <v>168</v>
      </c>
      <c r="CM74" s="246">
        <v>2</v>
      </c>
      <c r="CN74" s="255">
        <v>714000</v>
      </c>
      <c r="CO74" s="256">
        <f>ROUND(CM74*CN74,0)</f>
        <v>1428000</v>
      </c>
      <c r="CP74" s="250">
        <f>IF(EXACT($A$74,$CJ$74),1,0)</f>
        <v>1</v>
      </c>
      <c r="CQ74" s="250">
        <f>IF(EXACT($B$74,$CK$74),1,0)</f>
        <v>1</v>
      </c>
      <c r="CR74" s="250">
        <f>IF(EXACT($C$74,$CL$74),1,0)</f>
        <v>1</v>
      </c>
      <c r="CS74" s="250">
        <f>IF(EXACT($D$74,$CM$74),1,0)</f>
        <v>1</v>
      </c>
      <c r="CT74" s="250">
        <f>IF($CM$74=0,0,1)</f>
        <v>1</v>
      </c>
      <c r="CU74" s="250">
        <f>IF($CN$74=0,0,1)</f>
        <v>1</v>
      </c>
      <c r="CV74" s="250">
        <f>$CP$74*$CQ$74*$CR$74*$CS$74*$CT$74*$CU$74</f>
        <v>1</v>
      </c>
      <c r="CW74" s="251">
        <f t="shared" si="10"/>
        <v>1428000</v>
      </c>
      <c r="CX74" s="252">
        <f t="shared" si="11"/>
        <v>0</v>
      </c>
      <c r="CZ74" s="243" t="s">
        <v>289</v>
      </c>
      <c r="DA74" s="244" t="s">
        <v>290</v>
      </c>
      <c r="DB74" s="245" t="s">
        <v>168</v>
      </c>
      <c r="DC74" s="246">
        <v>2</v>
      </c>
      <c r="DD74" s="247">
        <v>530000</v>
      </c>
      <c r="DE74" s="248">
        <f>ROUND(DC74*DD74,0)</f>
        <v>1060000</v>
      </c>
      <c r="DF74" s="250">
        <f>IF(EXACT($A$74,$CZ$74),1,0)</f>
        <v>1</v>
      </c>
      <c r="DG74" s="250">
        <f>IF(EXACT($B$74,$DA$74),1,0)</f>
        <v>1</v>
      </c>
      <c r="DH74" s="250">
        <f>IF(EXACT($C$74,$DB$74),1,0)</f>
        <v>1</v>
      </c>
      <c r="DI74" s="250">
        <f>IF(EXACT($D$74,$DC$74),1,0)</f>
        <v>1</v>
      </c>
      <c r="DJ74" s="250">
        <f>IF($DC$74=0,0,1)</f>
        <v>1</v>
      </c>
      <c r="DK74" s="250">
        <f>IF($DD$74=0,0,1)</f>
        <v>1</v>
      </c>
      <c r="DL74" s="250">
        <f>$DF$74*$DG$74*$DH$74*$DI$74*$DJ$74*$DK$74</f>
        <v>1</v>
      </c>
      <c r="DM74" s="251">
        <f t="shared" si="12"/>
        <v>1060000</v>
      </c>
      <c r="DN74" s="252">
        <f t="shared" si="13"/>
        <v>0</v>
      </c>
      <c r="DP74" s="243" t="s">
        <v>289</v>
      </c>
      <c r="DQ74" s="244" t="s">
        <v>290</v>
      </c>
      <c r="DR74" s="245" t="s">
        <v>168</v>
      </c>
      <c r="DS74" s="246">
        <v>2</v>
      </c>
      <c r="DT74" s="247">
        <v>528000</v>
      </c>
      <c r="DU74" s="248">
        <f>ROUND(DS74*DT74,0)</f>
        <v>1056000</v>
      </c>
      <c r="DV74" s="250">
        <f>IF(EXACT($A$74,$DP$74),1,0)</f>
        <v>1</v>
      </c>
      <c r="DW74" s="250">
        <f>IF(EXACT($B$74,$DQ$74),1,0)</f>
        <v>1</v>
      </c>
      <c r="DX74" s="250">
        <f>IF(EXACT($C$74,$DR$74),1,0)</f>
        <v>1</v>
      </c>
      <c r="DY74" s="250">
        <f>IF(EXACT($D$74,$DS$74),1,0)</f>
        <v>1</v>
      </c>
      <c r="DZ74" s="250">
        <f>IF($DS$74=0,0,1)</f>
        <v>1</v>
      </c>
      <c r="EA74" s="250">
        <f>IF($DT$74=0,0,1)</f>
        <v>1</v>
      </c>
      <c r="EB74" s="250">
        <f>$DV$74*$DW$74*$DX$74*$DY$74*$DZ$74*$EA$74</f>
        <v>1</v>
      </c>
      <c r="EC74" s="251">
        <f t="shared" si="14"/>
        <v>1056000</v>
      </c>
      <c r="ED74" s="252">
        <f t="shared" si="15"/>
        <v>0</v>
      </c>
      <c r="EF74" s="243" t="s">
        <v>289</v>
      </c>
      <c r="EG74" s="244" t="s">
        <v>290</v>
      </c>
      <c r="EH74" s="245" t="s">
        <v>168</v>
      </c>
      <c r="EI74" s="246">
        <v>2</v>
      </c>
      <c r="EJ74" s="247">
        <v>540000</v>
      </c>
      <c r="EK74" s="248">
        <f>ROUND(EI74*EJ74,0)</f>
        <v>1080000</v>
      </c>
      <c r="EL74" s="250">
        <f>IF(EXACT($A$74,$EF$74),1,0)</f>
        <v>1</v>
      </c>
      <c r="EM74" s="250">
        <f>IF(EXACT($B$74,$EG$74),1,0)</f>
        <v>1</v>
      </c>
      <c r="EN74" s="250">
        <f>IF(EXACT($C$74,$EH$74),1,0)</f>
        <v>1</v>
      </c>
      <c r="EO74" s="250">
        <f>IF(EXACT($D$74,$EI$74),1,0)</f>
        <v>1</v>
      </c>
      <c r="EP74" s="250">
        <f>IF($EI$74=0,0,1)</f>
        <v>1</v>
      </c>
      <c r="EQ74" s="250">
        <f>IF($EJ$74=0,0,1)</f>
        <v>1</v>
      </c>
      <c r="ER74" s="250">
        <f>$EL$74*$EM$74*$EN$74*$EO$74*$EP$74*$EQ$74</f>
        <v>1</v>
      </c>
      <c r="ES74" s="251">
        <f t="shared" si="16"/>
        <v>1080000</v>
      </c>
      <c r="ET74" s="252">
        <f t="shared" si="17"/>
        <v>0</v>
      </c>
      <c r="EV74" s="243" t="s">
        <v>289</v>
      </c>
      <c r="EW74" s="244" t="s">
        <v>290</v>
      </c>
      <c r="EX74" s="245" t="s">
        <v>168</v>
      </c>
      <c r="EY74" s="246">
        <v>2</v>
      </c>
      <c r="EZ74" s="247">
        <v>500000</v>
      </c>
      <c r="FA74" s="248">
        <f>ROUND(EY74*EZ74,0)</f>
        <v>1000000</v>
      </c>
      <c r="FB74" s="250">
        <f>IF(EXACT($A$74,$EV$74),1,0)</f>
        <v>1</v>
      </c>
      <c r="FC74" s="250">
        <f>IF(EXACT($B$74,$EW$74),1,0)</f>
        <v>1</v>
      </c>
      <c r="FD74" s="250">
        <f>IF(EXACT($C$74,$EX$74),1,0)</f>
        <v>1</v>
      </c>
      <c r="FE74" s="250">
        <f>IF(EXACT($D$74,$EY$74),1,0)</f>
        <v>1</v>
      </c>
      <c r="FF74" s="250">
        <f>IF($EY$74=0,0,1)</f>
        <v>1</v>
      </c>
      <c r="FG74" s="250">
        <f>IF($EZ$74=0,0,1)</f>
        <v>1</v>
      </c>
      <c r="FH74" s="250">
        <f>$FB$74*$FC$74*$FD$74*$FE$74*$FF$74*$FG$74</f>
        <v>1</v>
      </c>
      <c r="FI74" s="251">
        <f t="shared" si="18"/>
        <v>1000000</v>
      </c>
      <c r="FJ74" s="252">
        <f t="shared" si="19"/>
        <v>0</v>
      </c>
      <c r="FL74" s="243" t="s">
        <v>289</v>
      </c>
      <c r="FM74" s="244" t="s">
        <v>290</v>
      </c>
      <c r="FN74" s="245" t="s">
        <v>168</v>
      </c>
      <c r="FO74" s="246">
        <v>2</v>
      </c>
      <c r="FP74" s="247">
        <v>1636065</v>
      </c>
      <c r="FQ74" s="248">
        <f>ROUND(FO74*FP74,0)</f>
        <v>3272130</v>
      </c>
      <c r="FR74" s="250">
        <f>IF(EXACT($A$74,$FL$74),1,0)</f>
        <v>1</v>
      </c>
      <c r="FS74" s="250">
        <f>IF(EXACT($B$74,$FM$74),1,0)</f>
        <v>1</v>
      </c>
      <c r="FT74" s="250">
        <f>IF(EXACT($C$74,$FN$74),1,0)</f>
        <v>1</v>
      </c>
      <c r="FU74" s="250">
        <f>IF(EXACT($D$74,$FO$74),1,0)</f>
        <v>1</v>
      </c>
      <c r="FV74" s="250">
        <f>IF($FO$74=0,0,1)</f>
        <v>1</v>
      </c>
      <c r="FW74" s="250">
        <f>IF($FP$74=0,0,1)</f>
        <v>1</v>
      </c>
      <c r="FX74" s="250">
        <f>$FR$74*$FS$74*$FT$74*$FU$74*$FV$74*$FW$74</f>
        <v>1</v>
      </c>
      <c r="FY74" s="251">
        <f t="shared" si="20"/>
        <v>3272130</v>
      </c>
      <c r="FZ74" s="252">
        <f t="shared" si="21"/>
        <v>0</v>
      </c>
      <c r="GB74" s="243" t="s">
        <v>289</v>
      </c>
      <c r="GC74" s="244" t="s">
        <v>290</v>
      </c>
      <c r="GD74" s="245" t="s">
        <v>168</v>
      </c>
      <c r="GE74" s="246">
        <v>2</v>
      </c>
      <c r="GF74" s="247">
        <v>780000</v>
      </c>
      <c r="GG74" s="248">
        <f>ROUND(GE74*GF74,0)</f>
        <v>1560000</v>
      </c>
      <c r="GH74" s="250">
        <f>IF(EXACT($A$74,$GB$74),1,0)</f>
        <v>1</v>
      </c>
      <c r="GI74" s="250">
        <f>IF(EXACT($B$74,$GC$74),1,0)</f>
        <v>1</v>
      </c>
      <c r="GJ74" s="250">
        <f>IF(EXACT($C$74,$GD$74),1,0)</f>
        <v>1</v>
      </c>
      <c r="GK74" s="250">
        <f>IF(EXACT($D$74,$GE$74),1,0)</f>
        <v>1</v>
      </c>
      <c r="GL74" s="250">
        <f>IF($GE$74=0,0,1)</f>
        <v>1</v>
      </c>
      <c r="GM74" s="250">
        <f>IF($GF$74=0,0,1)</f>
        <v>1</v>
      </c>
      <c r="GN74" s="250">
        <f>$GH$74*$GI$74*$GJ$74*$GK$74*$GL$74*$GM$74</f>
        <v>1</v>
      </c>
      <c r="GO74" s="251">
        <f t="shared" si="22"/>
        <v>1560000</v>
      </c>
      <c r="GP74" s="252">
        <f t="shared" si="23"/>
        <v>0</v>
      </c>
      <c r="GR74" s="243" t="s">
        <v>289</v>
      </c>
      <c r="GS74" s="258" t="s">
        <v>290</v>
      </c>
      <c r="GT74" s="245" t="s">
        <v>168</v>
      </c>
      <c r="GU74" s="246">
        <v>2</v>
      </c>
      <c r="GV74" s="247">
        <v>990100</v>
      </c>
      <c r="GW74" s="248">
        <f>ROUND(GU74*GV74,0)</f>
        <v>1980200</v>
      </c>
      <c r="GX74" s="250">
        <f>IF(EXACT($A$74,$GR$74),1,0)</f>
        <v>1</v>
      </c>
      <c r="GY74" s="250">
        <f>IF(EXACT($B$74,$GS$74),1,0)</f>
        <v>1</v>
      </c>
      <c r="GZ74" s="250">
        <f>IF(EXACT($C$74,$GT$74),1,0)</f>
        <v>1</v>
      </c>
      <c r="HA74" s="250">
        <f>IF(EXACT($D$74,$GU$74),1,0)</f>
        <v>1</v>
      </c>
      <c r="HB74" s="250">
        <f>IF($GU$74=0,0,1)</f>
        <v>1</v>
      </c>
      <c r="HC74" s="250">
        <f>IF($GV$74=0,0,1)</f>
        <v>1</v>
      </c>
      <c r="HD74" s="250">
        <f>$GX$74*$GY$74*$GZ$74*$HA$74*$HB$74*$HC$74</f>
        <v>1</v>
      </c>
      <c r="HE74" s="251">
        <f t="shared" si="24"/>
        <v>1980200</v>
      </c>
      <c r="HF74" s="252">
        <f t="shared" si="25"/>
        <v>0</v>
      </c>
      <c r="HH74" s="257" t="s">
        <v>289</v>
      </c>
      <c r="HI74" s="258" t="s">
        <v>290</v>
      </c>
      <c r="HJ74" s="245" t="s">
        <v>168</v>
      </c>
      <c r="HK74" s="246">
        <v>2</v>
      </c>
      <c r="HL74" s="259">
        <v>400000</v>
      </c>
      <c r="HM74" s="248">
        <f>ROUND(HK74*HL74,0)</f>
        <v>800000</v>
      </c>
      <c r="HN74" s="250">
        <f>IF(EXACT($A$74,$HH$74),1,0)</f>
        <v>1</v>
      </c>
      <c r="HO74" s="250">
        <f>IF(EXACT($B$74,$HI$74),1,0)</f>
        <v>1</v>
      </c>
      <c r="HP74" s="250">
        <f>IF(EXACT($C$74,$HJ$74),1,0)</f>
        <v>1</v>
      </c>
      <c r="HQ74" s="250">
        <f>IF(EXACT($D$74,$HK$74),1,0)</f>
        <v>1</v>
      </c>
      <c r="HR74" s="250">
        <f>IF($HK$74=0,0,1)</f>
        <v>1</v>
      </c>
      <c r="HS74" s="250">
        <f>IF($HL$74=0,0,1)</f>
        <v>1</v>
      </c>
      <c r="HT74" s="250">
        <f>$HN$74*$HO$74*$HP$74*$HQ$74*$HR$74*$HS$74</f>
        <v>1</v>
      </c>
      <c r="HU74" s="251">
        <f t="shared" si="26"/>
        <v>800000</v>
      </c>
      <c r="HV74" s="252">
        <f t="shared" si="27"/>
        <v>0</v>
      </c>
      <c r="HX74" s="243" t="s">
        <v>289</v>
      </c>
      <c r="HY74" s="244" t="s">
        <v>290</v>
      </c>
      <c r="HZ74" s="245" t="s">
        <v>168</v>
      </c>
      <c r="IA74" s="246">
        <v>2</v>
      </c>
      <c r="IB74" s="247">
        <v>1000000</v>
      </c>
      <c r="IC74" s="248">
        <f>ROUND(IA74*IB74,0)</f>
        <v>2000000</v>
      </c>
      <c r="ID74" s="250">
        <f>IF(EXACT($A$74,$HX$74),1,0)</f>
        <v>1</v>
      </c>
      <c r="IE74" s="250">
        <f>IF(EXACT($B$74,$HY$74),1,0)</f>
        <v>1</v>
      </c>
      <c r="IF74" s="250">
        <f>IF(EXACT($C$74,$HZ$74),1,0)</f>
        <v>1</v>
      </c>
      <c r="IG74" s="250">
        <f>IF(EXACT($D$74,$IA$74),1,0)</f>
        <v>1</v>
      </c>
      <c r="IH74" s="250">
        <f>IF($IA$74=0,0,1)</f>
        <v>1</v>
      </c>
      <c r="II74" s="250">
        <f>IF($IB$74=0,0,1)</f>
        <v>1</v>
      </c>
      <c r="IJ74" s="250">
        <f>$ID$74*$IE$74*$IF$74*$IG$74*$IH$74*$II$74</f>
        <v>1</v>
      </c>
      <c r="IK74" s="251">
        <f t="shared" si="28"/>
        <v>2000000</v>
      </c>
      <c r="IL74" s="252">
        <f t="shared" si="29"/>
        <v>0</v>
      </c>
    </row>
    <row r="75" spans="1:246" s="238" customFormat="1" ht="18" hidden="1" thickTop="1" thickBot="1">
      <c r="A75" s="232" t="s">
        <v>291</v>
      </c>
      <c r="B75" s="233" t="s">
        <v>292</v>
      </c>
      <c r="C75" s="234"/>
      <c r="D75" s="235"/>
      <c r="E75" s="236"/>
      <c r="F75" s="237"/>
      <c r="H75" s="232" t="s">
        <v>291</v>
      </c>
      <c r="I75" s="239" t="s">
        <v>292</v>
      </c>
      <c r="J75" s="234"/>
      <c r="K75" s="235"/>
      <c r="L75" s="236"/>
      <c r="M75" s="237"/>
      <c r="N75" s="274"/>
      <c r="O75" s="274"/>
      <c r="P75" s="274"/>
      <c r="Q75" s="274"/>
      <c r="R75" s="274"/>
      <c r="S75" s="274"/>
      <c r="T75" s="274"/>
      <c r="U75" s="251">
        <f t="shared" si="0"/>
        <v>0</v>
      </c>
      <c r="V75" s="252">
        <f t="shared" si="1"/>
        <v>0</v>
      </c>
      <c r="X75" s="232" t="s">
        <v>291</v>
      </c>
      <c r="Y75" s="233" t="s">
        <v>292</v>
      </c>
      <c r="Z75" s="234"/>
      <c r="AA75" s="235"/>
      <c r="AB75" s="236"/>
      <c r="AC75" s="237"/>
      <c r="AD75" s="274"/>
      <c r="AE75" s="274"/>
      <c r="AF75" s="274"/>
      <c r="AG75" s="274"/>
      <c r="AH75" s="274"/>
      <c r="AI75" s="274"/>
      <c r="AJ75" s="274"/>
      <c r="AK75" s="251">
        <f t="shared" si="2"/>
        <v>0</v>
      </c>
      <c r="AL75" s="252">
        <f t="shared" si="3"/>
        <v>0</v>
      </c>
      <c r="AN75" s="232" t="s">
        <v>291</v>
      </c>
      <c r="AO75" s="233" t="s">
        <v>292</v>
      </c>
      <c r="AP75" s="234"/>
      <c r="AQ75" s="235"/>
      <c r="AR75" s="236"/>
      <c r="AS75" s="237"/>
      <c r="AT75" s="250">
        <f>IF(EXACT($A$75,$AN$75),1,0)</f>
        <v>1</v>
      </c>
      <c r="AU75" s="250">
        <f>IF(EXACT($B$75,$AO$75),1,0)</f>
        <v>1</v>
      </c>
      <c r="AV75" s="250">
        <f>IF(EXACT($C$75,$AP$75),1,0)</f>
        <v>1</v>
      </c>
      <c r="AW75" s="250">
        <f>IF(EXACT($D$75,$AQ$75),1,0)</f>
        <v>1</v>
      </c>
      <c r="AX75" s="250">
        <f>IF($AQ$75=0,0,1)</f>
        <v>0</v>
      </c>
      <c r="AY75" s="250">
        <f>IF($AR$75=0,0,1)</f>
        <v>0</v>
      </c>
      <c r="AZ75" s="250">
        <f>$AT$75*$AU$75*$AV$75*$AW$75*$AX$75*$AY$75</f>
        <v>0</v>
      </c>
      <c r="BA75" s="251">
        <f t="shared" si="4"/>
        <v>0</v>
      </c>
      <c r="BB75" s="252">
        <f t="shared" si="5"/>
        <v>0</v>
      </c>
      <c r="BD75" s="232" t="s">
        <v>291</v>
      </c>
      <c r="BE75" s="233" t="s">
        <v>292</v>
      </c>
      <c r="BF75" s="234"/>
      <c r="BG75" s="235"/>
      <c r="BH75" s="236"/>
      <c r="BI75" s="237"/>
      <c r="BJ75" s="250">
        <f>IF(EXACT($A$75,$BD$75),1,0)</f>
        <v>1</v>
      </c>
      <c r="BK75" s="250">
        <f>IF(EXACT($B$75,$BE$75),1,0)</f>
        <v>1</v>
      </c>
      <c r="BL75" s="250">
        <f>IF(EXACT($C$75,$BF$75),1,0)</f>
        <v>1</v>
      </c>
      <c r="BM75" s="250">
        <f>IF(EXACT($D$75,$BG$75),1,0)</f>
        <v>1</v>
      </c>
      <c r="BN75" s="250">
        <f>IF($BG$75=0,0,1)</f>
        <v>0</v>
      </c>
      <c r="BO75" s="250">
        <f>IF($BH$75=0,0,1)</f>
        <v>0</v>
      </c>
      <c r="BP75" s="250">
        <f>$BJ$75*$BK$75*$BL$75*$BM$75*$BN$75*$BO$75</f>
        <v>0</v>
      </c>
      <c r="BQ75" s="251">
        <f t="shared" si="6"/>
        <v>0</v>
      </c>
      <c r="BR75" s="252">
        <f t="shared" si="7"/>
        <v>0</v>
      </c>
      <c r="BT75" s="232" t="s">
        <v>291</v>
      </c>
      <c r="BU75" s="233" t="s">
        <v>292</v>
      </c>
      <c r="BV75" s="234"/>
      <c r="BW75" s="235"/>
      <c r="BX75" s="236"/>
      <c r="BY75" s="237"/>
      <c r="BZ75" s="250">
        <f>IF(EXACT($A$75,$BT$75),1,0)</f>
        <v>1</v>
      </c>
      <c r="CA75" s="250">
        <f>IF(EXACT($B$75,$BU$75),1,0)</f>
        <v>1</v>
      </c>
      <c r="CB75" s="250">
        <f>IF(EXACT($C$75,$BV$75),1,0)</f>
        <v>1</v>
      </c>
      <c r="CC75" s="250">
        <f>IF(EXACT($D$75,$BW$75),1,0)</f>
        <v>1</v>
      </c>
      <c r="CD75" s="250">
        <f>IF($BW$75=0,0,1)</f>
        <v>0</v>
      </c>
      <c r="CE75" s="250">
        <f>IF($BX$75=0,0,1)</f>
        <v>0</v>
      </c>
      <c r="CF75" s="250">
        <f>$BZ$75*$CA$75*$CB$75*$CC$75*$CD$75*$CE$75</f>
        <v>0</v>
      </c>
      <c r="CG75" s="251">
        <f t="shared" si="8"/>
        <v>0</v>
      </c>
      <c r="CH75" s="252">
        <f t="shared" si="9"/>
        <v>0</v>
      </c>
      <c r="CJ75" s="232" t="s">
        <v>291</v>
      </c>
      <c r="CK75" s="240" t="s">
        <v>292</v>
      </c>
      <c r="CL75" s="234"/>
      <c r="CM75" s="235"/>
      <c r="CN75" s="241"/>
      <c r="CO75" s="242"/>
      <c r="CP75" s="250">
        <f>IF(EXACT($A$75,$CJ$75),1,0)</f>
        <v>1</v>
      </c>
      <c r="CQ75" s="250">
        <f>IF(EXACT($B$75,$CK$75),1,0)</f>
        <v>1</v>
      </c>
      <c r="CR75" s="250">
        <f>IF(EXACT($C$75,$CL$75),1,0)</f>
        <v>1</v>
      </c>
      <c r="CS75" s="250">
        <f>IF(EXACT($D$75,$CM$75),1,0)</f>
        <v>1</v>
      </c>
      <c r="CT75" s="250">
        <f>IF($CM$75=0,0,1)</f>
        <v>0</v>
      </c>
      <c r="CU75" s="250">
        <f>IF($CN$75=0,0,1)</f>
        <v>0</v>
      </c>
      <c r="CV75" s="250">
        <f>$CP$75*$CQ$75*$CR$75*$CS$75*$CT$75*$CU$75</f>
        <v>0</v>
      </c>
      <c r="CW75" s="251">
        <f t="shared" si="10"/>
        <v>0</v>
      </c>
      <c r="CX75" s="252">
        <f t="shared" si="11"/>
        <v>0</v>
      </c>
      <c r="CZ75" s="232" t="s">
        <v>291</v>
      </c>
      <c r="DA75" s="233" t="s">
        <v>292</v>
      </c>
      <c r="DB75" s="234"/>
      <c r="DC75" s="235"/>
      <c r="DD75" s="236"/>
      <c r="DE75" s="237"/>
      <c r="DF75" s="250">
        <f>IF(EXACT($A$75,$CZ$75),1,0)</f>
        <v>1</v>
      </c>
      <c r="DG75" s="250">
        <f>IF(EXACT($B$75,$DA$75),1,0)</f>
        <v>1</v>
      </c>
      <c r="DH75" s="250">
        <f>IF(EXACT($C$75,$DB$75),1,0)</f>
        <v>1</v>
      </c>
      <c r="DI75" s="250">
        <f>IF(EXACT($D$75,$DC$75),1,0)</f>
        <v>1</v>
      </c>
      <c r="DJ75" s="250">
        <f>IF($DC$75=0,0,1)</f>
        <v>0</v>
      </c>
      <c r="DK75" s="250">
        <f>IF($DD$75=0,0,1)</f>
        <v>0</v>
      </c>
      <c r="DL75" s="250">
        <f>$DF$75*$DG$75*$DH$75*$DI$75*$DJ$75*$DK$75</f>
        <v>0</v>
      </c>
      <c r="DM75" s="251">
        <f t="shared" si="12"/>
        <v>0</v>
      </c>
      <c r="DN75" s="252">
        <f t="shared" si="13"/>
        <v>0</v>
      </c>
      <c r="DP75" s="232" t="s">
        <v>291</v>
      </c>
      <c r="DQ75" s="233" t="s">
        <v>292</v>
      </c>
      <c r="DR75" s="234"/>
      <c r="DS75" s="235"/>
      <c r="DT75" s="236"/>
      <c r="DU75" s="237"/>
      <c r="DV75" s="250">
        <f>IF(EXACT($A$75,$DP$75),1,0)</f>
        <v>1</v>
      </c>
      <c r="DW75" s="250">
        <f>IF(EXACT($B$75,$DQ$75),1,0)</f>
        <v>1</v>
      </c>
      <c r="DX75" s="250">
        <f>IF(EXACT($C$75,$DR$75),1,0)</f>
        <v>1</v>
      </c>
      <c r="DY75" s="250">
        <f>IF(EXACT($D$75,$DS$75),1,0)</f>
        <v>1</v>
      </c>
      <c r="DZ75" s="250">
        <f>IF($DS$75=0,0,1)</f>
        <v>0</v>
      </c>
      <c r="EA75" s="250">
        <f>IF($DT$75=0,0,1)</f>
        <v>0</v>
      </c>
      <c r="EB75" s="250">
        <f>$DV$75*$DW$75*$DX$75*$DY$75*$DZ$75*$EA$75</f>
        <v>0</v>
      </c>
      <c r="EC75" s="251">
        <f t="shared" si="14"/>
        <v>0</v>
      </c>
      <c r="ED75" s="252">
        <f t="shared" si="15"/>
        <v>0</v>
      </c>
      <c r="EF75" s="232" t="s">
        <v>291</v>
      </c>
      <c r="EG75" s="233" t="s">
        <v>292</v>
      </c>
      <c r="EH75" s="234"/>
      <c r="EI75" s="235"/>
      <c r="EJ75" s="236"/>
      <c r="EK75" s="237"/>
      <c r="EL75" s="250">
        <f>IF(EXACT($A$75,$EF$75),1,0)</f>
        <v>1</v>
      </c>
      <c r="EM75" s="250">
        <f>IF(EXACT($B$75,$EG$75),1,0)</f>
        <v>1</v>
      </c>
      <c r="EN75" s="250">
        <f>IF(EXACT($C$75,$EH$75),1,0)</f>
        <v>1</v>
      </c>
      <c r="EO75" s="250">
        <f>IF(EXACT($D$75,$EI$75),1,0)</f>
        <v>1</v>
      </c>
      <c r="EP75" s="250">
        <f>IF($EI$75=0,0,1)</f>
        <v>0</v>
      </c>
      <c r="EQ75" s="250">
        <f>IF($EJ$75=0,0,1)</f>
        <v>0</v>
      </c>
      <c r="ER75" s="250">
        <f>$EL$75*$EM$75*$EN$75*$EO$75*$EP$75*$EQ$75</f>
        <v>0</v>
      </c>
      <c r="ES75" s="251">
        <f t="shared" si="16"/>
        <v>0</v>
      </c>
      <c r="ET75" s="252">
        <f t="shared" si="17"/>
        <v>0</v>
      </c>
      <c r="EV75" s="232" t="s">
        <v>291</v>
      </c>
      <c r="EW75" s="233" t="s">
        <v>292</v>
      </c>
      <c r="EX75" s="234"/>
      <c r="EY75" s="235"/>
      <c r="EZ75" s="236"/>
      <c r="FA75" s="237"/>
      <c r="FB75" s="250">
        <f>IF(EXACT($A$75,$EV$75),1,0)</f>
        <v>1</v>
      </c>
      <c r="FC75" s="250">
        <f>IF(EXACT($B$75,$EW$75),1,0)</f>
        <v>1</v>
      </c>
      <c r="FD75" s="250">
        <f>IF(EXACT($C$75,$EX$75),1,0)</f>
        <v>1</v>
      </c>
      <c r="FE75" s="250">
        <f>IF(EXACT($D$75,$EY$75),1,0)</f>
        <v>1</v>
      </c>
      <c r="FF75" s="250">
        <f>IF($EY$75=0,0,1)</f>
        <v>0</v>
      </c>
      <c r="FG75" s="250">
        <f>IF($EZ$75=0,0,1)</f>
        <v>0</v>
      </c>
      <c r="FH75" s="250">
        <f>$FB$75*$FC$75*$FD$75*$FE$75*$FF$75*$FG$75</f>
        <v>0</v>
      </c>
      <c r="FI75" s="251">
        <f t="shared" si="18"/>
        <v>0</v>
      </c>
      <c r="FJ75" s="252">
        <f t="shared" si="19"/>
        <v>0</v>
      </c>
      <c r="FL75" s="232" t="s">
        <v>291</v>
      </c>
      <c r="FM75" s="233" t="s">
        <v>292</v>
      </c>
      <c r="FN75" s="234"/>
      <c r="FO75" s="235"/>
      <c r="FP75" s="236"/>
      <c r="FQ75" s="275"/>
      <c r="FR75" s="250">
        <f>IF(EXACT($A$75,$FL$75),1,0)</f>
        <v>1</v>
      </c>
      <c r="FS75" s="250">
        <f>IF(EXACT($B$75,$FM$75),1,0)</f>
        <v>1</v>
      </c>
      <c r="FT75" s="250">
        <f>IF(EXACT($C$75,$FN$75),1,0)</f>
        <v>1</v>
      </c>
      <c r="FU75" s="250">
        <f>IF(EXACT($D$75,$FO$75),1,0)</f>
        <v>1</v>
      </c>
      <c r="FV75" s="250">
        <f>IF($FO$75=0,0,1)</f>
        <v>0</v>
      </c>
      <c r="FW75" s="250">
        <f>IF($FP$75=0,0,1)</f>
        <v>0</v>
      </c>
      <c r="FX75" s="250">
        <f>$FR$75*$FS$75*$FT$75*$FU$75*$FV$75*$FW$75</f>
        <v>0</v>
      </c>
      <c r="FY75" s="251">
        <f t="shared" si="20"/>
        <v>0</v>
      </c>
      <c r="FZ75" s="252">
        <f t="shared" si="21"/>
        <v>0</v>
      </c>
      <c r="GB75" s="232" t="s">
        <v>291</v>
      </c>
      <c r="GC75" s="233" t="s">
        <v>292</v>
      </c>
      <c r="GD75" s="234"/>
      <c r="GE75" s="235"/>
      <c r="GF75" s="236"/>
      <c r="GG75" s="237"/>
      <c r="GH75" s="250">
        <f>IF(EXACT($A$75,$GB$75),1,0)</f>
        <v>1</v>
      </c>
      <c r="GI75" s="250">
        <f>IF(EXACT($B$75,$GC$75),1,0)</f>
        <v>1</v>
      </c>
      <c r="GJ75" s="250">
        <f>IF(EXACT($C$75,$GD$75),1,0)</f>
        <v>1</v>
      </c>
      <c r="GK75" s="250">
        <f>IF(EXACT($D$75,$GE$75),1,0)</f>
        <v>1</v>
      </c>
      <c r="GL75" s="250">
        <f>IF($GE$75=0,0,1)</f>
        <v>0</v>
      </c>
      <c r="GM75" s="250">
        <f>IF($GF$75=0,0,1)</f>
        <v>0</v>
      </c>
      <c r="GN75" s="250">
        <f>$GH$75*$GI$75*$GJ$75*$GK$75*$GL$75*$GM$75</f>
        <v>0</v>
      </c>
      <c r="GO75" s="251">
        <f t="shared" si="22"/>
        <v>0</v>
      </c>
      <c r="GP75" s="252">
        <f t="shared" si="23"/>
        <v>0</v>
      </c>
      <c r="GR75" s="232" t="s">
        <v>291</v>
      </c>
      <c r="GS75" s="233" t="s">
        <v>292</v>
      </c>
      <c r="GT75" s="234"/>
      <c r="GU75" s="235"/>
      <c r="GV75" s="236"/>
      <c r="GW75" s="237"/>
      <c r="GX75" s="250">
        <f>IF(EXACT($A$75,$GR$75),1,0)</f>
        <v>1</v>
      </c>
      <c r="GY75" s="250">
        <f>IF(EXACT($B$75,$GS$75),1,0)</f>
        <v>1</v>
      </c>
      <c r="GZ75" s="250">
        <f>IF(EXACT($C$75,$GT$75),1,0)</f>
        <v>1</v>
      </c>
      <c r="HA75" s="250">
        <f>IF(EXACT($D$75,$GU$75),1,0)</f>
        <v>1</v>
      </c>
      <c r="HB75" s="250">
        <f>IF($GU$75=0,0,1)</f>
        <v>0</v>
      </c>
      <c r="HC75" s="250">
        <f>IF($GV$75=0,0,1)</f>
        <v>0</v>
      </c>
      <c r="HD75" s="250">
        <f>$GX$75*$GY$75*$GZ$75*$HA$75*$HB$75*$HC$75</f>
        <v>0</v>
      </c>
      <c r="HE75" s="251">
        <f t="shared" si="24"/>
        <v>0</v>
      </c>
      <c r="HF75" s="252">
        <f t="shared" si="25"/>
        <v>0</v>
      </c>
      <c r="HH75" s="226" t="s">
        <v>291</v>
      </c>
      <c r="HI75" s="227" t="s">
        <v>292</v>
      </c>
      <c r="HJ75" s="228"/>
      <c r="HK75" s="229"/>
      <c r="HL75" s="230"/>
      <c r="HM75" s="231"/>
      <c r="HN75" s="250">
        <f>IF(EXACT($A$75,$HH$75),1,0)</f>
        <v>1</v>
      </c>
      <c r="HO75" s="250">
        <f>IF(EXACT($B$75,$HI$75),1,0)</f>
        <v>1</v>
      </c>
      <c r="HP75" s="250">
        <f>IF(EXACT($C$75,$HJ$75),1,0)</f>
        <v>1</v>
      </c>
      <c r="HQ75" s="250">
        <f>IF(EXACT($D$75,$HK$75),1,0)</f>
        <v>1</v>
      </c>
      <c r="HR75" s="250">
        <f>IF($HK$75=0,0,1)</f>
        <v>0</v>
      </c>
      <c r="HS75" s="250">
        <f>IF($HL$75=0,0,1)</f>
        <v>0</v>
      </c>
      <c r="HT75" s="250">
        <f>$HN$75*$HO$75*$HP$75*$HQ$75*$HR$75*$HS$75</f>
        <v>0</v>
      </c>
      <c r="HU75" s="251">
        <f t="shared" si="26"/>
        <v>0</v>
      </c>
      <c r="HV75" s="252">
        <f t="shared" si="27"/>
        <v>0</v>
      </c>
      <c r="HX75" s="232" t="s">
        <v>291</v>
      </c>
      <c r="HY75" s="233" t="s">
        <v>292</v>
      </c>
      <c r="HZ75" s="234"/>
      <c r="IA75" s="235"/>
      <c r="IB75" s="236"/>
      <c r="IC75" s="237"/>
      <c r="ID75" s="250">
        <f>IF(EXACT($A$75,$HX$75),1,0)</f>
        <v>1</v>
      </c>
      <c r="IE75" s="250">
        <f>IF(EXACT($B$75,$HY$75),1,0)</f>
        <v>1</v>
      </c>
      <c r="IF75" s="250">
        <f>IF(EXACT($C$75,$HZ$75),1,0)</f>
        <v>1</v>
      </c>
      <c r="IG75" s="250">
        <f>IF(EXACT($D$75,$IA$75),1,0)</f>
        <v>1</v>
      </c>
      <c r="IH75" s="250">
        <f>IF($IA$75=0,0,1)</f>
        <v>0</v>
      </c>
      <c r="II75" s="250">
        <f>IF($IB$75=0,0,1)</f>
        <v>0</v>
      </c>
      <c r="IJ75" s="250">
        <f>$ID$75*$IE$75*$IF$75*$IG$75*$IH$75*$II$75</f>
        <v>0</v>
      </c>
      <c r="IK75" s="251">
        <f t="shared" si="28"/>
        <v>0</v>
      </c>
      <c r="IL75" s="252">
        <f t="shared" si="29"/>
        <v>0</v>
      </c>
    </row>
    <row r="76" spans="1:246" s="238" customFormat="1" ht="30">
      <c r="A76" s="243" t="s">
        <v>293</v>
      </c>
      <c r="B76" s="244" t="s">
        <v>294</v>
      </c>
      <c r="C76" s="245" t="s">
        <v>168</v>
      </c>
      <c r="D76" s="246">
        <v>11</v>
      </c>
      <c r="E76" s="247">
        <v>0</v>
      </c>
      <c r="F76" s="248">
        <f>ROUND(D76*E76,0)</f>
        <v>0</v>
      </c>
      <c r="H76" s="243" t="s">
        <v>293</v>
      </c>
      <c r="I76" s="249" t="s">
        <v>294</v>
      </c>
      <c r="J76" s="245" t="s">
        <v>168</v>
      </c>
      <c r="K76" s="246">
        <v>11</v>
      </c>
      <c r="L76" s="247">
        <v>40000</v>
      </c>
      <c r="M76" s="248">
        <f>ROUND(K76*L76,0)</f>
        <v>440000</v>
      </c>
      <c r="N76" s="250">
        <f>IF(EXACT($A$76,$H$76),1,0)</f>
        <v>1</v>
      </c>
      <c r="O76" s="250">
        <f>IF(EXACT($B$76,$I$76),1,0)</f>
        <v>1</v>
      </c>
      <c r="P76" s="250">
        <f>IF(EXACT($C$76,$J$76),1,0)</f>
        <v>1</v>
      </c>
      <c r="Q76" s="250">
        <f>IF(EXACT($D$76,$K$76),1,0)</f>
        <v>1</v>
      </c>
      <c r="R76" s="250">
        <f>IF($K$76=0,0,1)</f>
        <v>1</v>
      </c>
      <c r="S76" s="250">
        <f>IF($L$76=0,0,1)</f>
        <v>1</v>
      </c>
      <c r="T76" s="261">
        <f>$N$76*$O$76*$P$76*$Q$76*$R$76*$S$76</f>
        <v>1</v>
      </c>
      <c r="U76" s="251">
        <f t="shared" si="0"/>
        <v>440000</v>
      </c>
      <c r="V76" s="252">
        <f t="shared" si="1"/>
        <v>0</v>
      </c>
      <c r="X76" s="243" t="s">
        <v>293</v>
      </c>
      <c r="Y76" s="244" t="s">
        <v>294</v>
      </c>
      <c r="Z76" s="245" t="s">
        <v>168</v>
      </c>
      <c r="AA76" s="246">
        <v>11</v>
      </c>
      <c r="AB76" s="247">
        <v>26500</v>
      </c>
      <c r="AC76" s="248">
        <f>ROUND(AA76*AB76,0)</f>
        <v>291500</v>
      </c>
      <c r="AD76" s="250">
        <f>IF(EXACT($A$76,$X$76),1,0)</f>
        <v>1</v>
      </c>
      <c r="AE76" s="250">
        <f>IF(EXACT($B$76,$Y$76),1,0)</f>
        <v>1</v>
      </c>
      <c r="AF76" s="250">
        <f>IF(EXACT($C$76,$Z$76),1,0)</f>
        <v>1</v>
      </c>
      <c r="AG76" s="250">
        <f>IF(EXACT($D$76,$AA$76),1,0)</f>
        <v>1</v>
      </c>
      <c r="AH76" s="250">
        <f>IF($AA$76=0,0,1)</f>
        <v>1</v>
      </c>
      <c r="AI76" s="250">
        <f>IF($AB$76=0,0,1)</f>
        <v>1</v>
      </c>
      <c r="AJ76" s="250">
        <f>$AD$76*$AE$76*$AF$76*$AG$76*$AH$76*$AI$76</f>
        <v>1</v>
      </c>
      <c r="AK76" s="251">
        <f t="shared" si="2"/>
        <v>291500</v>
      </c>
      <c r="AL76" s="252">
        <f t="shared" si="3"/>
        <v>0</v>
      </c>
      <c r="AN76" s="243" t="s">
        <v>293</v>
      </c>
      <c r="AO76" s="244" t="s">
        <v>294</v>
      </c>
      <c r="AP76" s="245" t="s">
        <v>168</v>
      </c>
      <c r="AQ76" s="246">
        <v>11</v>
      </c>
      <c r="AR76" s="247">
        <v>28000</v>
      </c>
      <c r="AS76" s="248">
        <f>ROUND(AQ76*AR76,0)</f>
        <v>308000</v>
      </c>
      <c r="AT76" s="250">
        <f>IF(EXACT($A$76,$AN$76),1,0)</f>
        <v>1</v>
      </c>
      <c r="AU76" s="250">
        <f>IF(EXACT($B$76,$AO$76),1,0)</f>
        <v>1</v>
      </c>
      <c r="AV76" s="250">
        <f>IF(EXACT($C$76,$AP$76),1,0)</f>
        <v>1</v>
      </c>
      <c r="AW76" s="250">
        <f>IF(EXACT($D$76,$AQ$76),1,0)</f>
        <v>1</v>
      </c>
      <c r="AX76" s="250">
        <f>IF($AQ$76=0,0,1)</f>
        <v>1</v>
      </c>
      <c r="AY76" s="250">
        <f>IF($AR$76=0,0,1)</f>
        <v>1</v>
      </c>
      <c r="AZ76" s="250">
        <f>$AT$76*$AU$76*$AV$76*$AW$76*$AX$76*$AY$76</f>
        <v>1</v>
      </c>
      <c r="BA76" s="251">
        <f t="shared" si="4"/>
        <v>308000</v>
      </c>
      <c r="BB76" s="252">
        <f t="shared" si="5"/>
        <v>0</v>
      </c>
      <c r="BD76" s="243" t="s">
        <v>293</v>
      </c>
      <c r="BE76" s="244" t="s">
        <v>294</v>
      </c>
      <c r="BF76" s="245" t="s">
        <v>168</v>
      </c>
      <c r="BG76" s="246">
        <v>11</v>
      </c>
      <c r="BH76" s="247">
        <v>85000</v>
      </c>
      <c r="BI76" s="248">
        <f>ROUND(BG76*BH76,0)</f>
        <v>935000</v>
      </c>
      <c r="BJ76" s="250">
        <f>IF(EXACT($A$76,$BD$76),1,0)</f>
        <v>1</v>
      </c>
      <c r="BK76" s="250">
        <f>IF(EXACT($B$76,$BE$76),1,0)</f>
        <v>1</v>
      </c>
      <c r="BL76" s="250">
        <f>IF(EXACT($C$76,$BF$76),1,0)</f>
        <v>1</v>
      </c>
      <c r="BM76" s="250">
        <f>IF(EXACT($D$76,$BG$76),1,0)</f>
        <v>1</v>
      </c>
      <c r="BN76" s="250">
        <f>IF($BG$76=0,0,1)</f>
        <v>1</v>
      </c>
      <c r="BO76" s="250">
        <f>IF($BH$76=0,0,1)</f>
        <v>1</v>
      </c>
      <c r="BP76" s="250">
        <f>$BJ$76*$BK$76*$BL$76*$BM$76*$BN$76*$BO$76</f>
        <v>1</v>
      </c>
      <c r="BQ76" s="251">
        <f t="shared" si="6"/>
        <v>935000</v>
      </c>
      <c r="BR76" s="252">
        <f t="shared" si="7"/>
        <v>0</v>
      </c>
      <c r="BT76" s="243" t="s">
        <v>293</v>
      </c>
      <c r="BU76" s="244" t="s">
        <v>294</v>
      </c>
      <c r="BV76" s="245" t="s">
        <v>168</v>
      </c>
      <c r="BW76" s="246">
        <v>11</v>
      </c>
      <c r="BX76" s="247">
        <v>89200</v>
      </c>
      <c r="BY76" s="248">
        <f>ROUND(BW76*BX76,0)</f>
        <v>981200</v>
      </c>
      <c r="BZ76" s="250">
        <f>IF(EXACT($A$76,$BT$76),1,0)</f>
        <v>1</v>
      </c>
      <c r="CA76" s="250">
        <f>IF(EXACT($B$76,$BU$76),1,0)</f>
        <v>1</v>
      </c>
      <c r="CB76" s="250">
        <f>IF(EXACT($C$76,$BV$76),1,0)</f>
        <v>1</v>
      </c>
      <c r="CC76" s="250">
        <f>IF(EXACT($D$76,$BW$76),1,0)</f>
        <v>1</v>
      </c>
      <c r="CD76" s="250">
        <f>IF($BW$76=0,0,1)</f>
        <v>1</v>
      </c>
      <c r="CE76" s="250">
        <f>IF($BX$76=0,0,1)</f>
        <v>1</v>
      </c>
      <c r="CF76" s="250">
        <f>$BZ$76*$CA$76*$CB$76*$CC$76*$CD$76*$CE$76</f>
        <v>1</v>
      </c>
      <c r="CG76" s="251">
        <f t="shared" si="8"/>
        <v>981200</v>
      </c>
      <c r="CH76" s="252">
        <f t="shared" si="9"/>
        <v>0</v>
      </c>
      <c r="CJ76" s="243" t="s">
        <v>293</v>
      </c>
      <c r="CK76" s="254" t="s">
        <v>294</v>
      </c>
      <c r="CL76" s="245" t="s">
        <v>168</v>
      </c>
      <c r="CM76" s="246">
        <v>11</v>
      </c>
      <c r="CN76" s="255">
        <v>100800</v>
      </c>
      <c r="CO76" s="256">
        <f>ROUND(CM76*CN76,0)</f>
        <v>1108800</v>
      </c>
      <c r="CP76" s="250">
        <f>IF(EXACT($A$76,$CJ$76),1,0)</f>
        <v>1</v>
      </c>
      <c r="CQ76" s="250">
        <f>IF(EXACT($B$76,$CK$76),1,0)</f>
        <v>1</v>
      </c>
      <c r="CR76" s="250">
        <f>IF(EXACT($C$76,$CL$76),1,0)</f>
        <v>1</v>
      </c>
      <c r="CS76" s="250">
        <f>IF(EXACT($D$76,$CM$76),1,0)</f>
        <v>1</v>
      </c>
      <c r="CT76" s="250">
        <f>IF($CM$76=0,0,1)</f>
        <v>1</v>
      </c>
      <c r="CU76" s="250">
        <f>IF($CN$76=0,0,1)</f>
        <v>1</v>
      </c>
      <c r="CV76" s="250">
        <f>$CP$76*$CQ$76*$CR$76*$CS$76*$CT$76*$CU$76</f>
        <v>1</v>
      </c>
      <c r="CW76" s="251">
        <f t="shared" si="10"/>
        <v>1108800</v>
      </c>
      <c r="CX76" s="252">
        <f t="shared" si="11"/>
        <v>0</v>
      </c>
      <c r="CZ76" s="243" t="s">
        <v>293</v>
      </c>
      <c r="DA76" s="244" t="s">
        <v>294</v>
      </c>
      <c r="DB76" s="245" t="s">
        <v>168</v>
      </c>
      <c r="DC76" s="246">
        <v>11</v>
      </c>
      <c r="DD76" s="247">
        <v>89200</v>
      </c>
      <c r="DE76" s="248">
        <f>ROUND(DC76*DD76,0)</f>
        <v>981200</v>
      </c>
      <c r="DF76" s="250">
        <f>IF(EXACT($A$76,$CZ$76),1,0)</f>
        <v>1</v>
      </c>
      <c r="DG76" s="250">
        <f>IF(EXACT($B$76,$DA$76),1,0)</f>
        <v>1</v>
      </c>
      <c r="DH76" s="250">
        <f>IF(EXACT($C$76,$DB$76),1,0)</f>
        <v>1</v>
      </c>
      <c r="DI76" s="250">
        <f>IF(EXACT($D$76,$DC$76),1,0)</f>
        <v>1</v>
      </c>
      <c r="DJ76" s="250">
        <f>IF($DC$76=0,0,1)</f>
        <v>1</v>
      </c>
      <c r="DK76" s="250">
        <f>IF($DD$76=0,0,1)</f>
        <v>1</v>
      </c>
      <c r="DL76" s="250">
        <f>$DF$76*$DG$76*$DH$76*$DI$76*$DJ$76*$DK$76</f>
        <v>1</v>
      </c>
      <c r="DM76" s="251">
        <f t="shared" si="12"/>
        <v>981200</v>
      </c>
      <c r="DN76" s="252">
        <f t="shared" si="13"/>
        <v>0</v>
      </c>
      <c r="DP76" s="243" t="s">
        <v>293</v>
      </c>
      <c r="DQ76" s="244" t="s">
        <v>294</v>
      </c>
      <c r="DR76" s="245" t="s">
        <v>168</v>
      </c>
      <c r="DS76" s="246">
        <v>11</v>
      </c>
      <c r="DT76" s="247">
        <v>90000</v>
      </c>
      <c r="DU76" s="248">
        <f>ROUND(DS76*DT76,0)</f>
        <v>990000</v>
      </c>
      <c r="DV76" s="250">
        <f>IF(EXACT($A$76,$DP$76),1,0)</f>
        <v>1</v>
      </c>
      <c r="DW76" s="250">
        <f>IF(EXACT($B$76,$DQ$76),1,0)</f>
        <v>1</v>
      </c>
      <c r="DX76" s="250">
        <f>IF(EXACT($C$76,$DR$76),1,0)</f>
        <v>1</v>
      </c>
      <c r="DY76" s="250">
        <f>IF(EXACT($D$76,$DS$76),1,0)</f>
        <v>1</v>
      </c>
      <c r="DZ76" s="250">
        <f>IF($DS$76=0,0,1)</f>
        <v>1</v>
      </c>
      <c r="EA76" s="250">
        <f>IF($DT$76=0,0,1)</f>
        <v>1</v>
      </c>
      <c r="EB76" s="250">
        <f>$DV$76*$DW$76*$DX$76*$DY$76*$DZ$76*$EA$76</f>
        <v>1</v>
      </c>
      <c r="EC76" s="251">
        <f t="shared" si="14"/>
        <v>990000</v>
      </c>
      <c r="ED76" s="252">
        <f t="shared" si="15"/>
        <v>0</v>
      </c>
      <c r="EF76" s="243" t="s">
        <v>293</v>
      </c>
      <c r="EG76" s="244" t="s">
        <v>294</v>
      </c>
      <c r="EH76" s="245" t="s">
        <v>168</v>
      </c>
      <c r="EI76" s="246">
        <v>11</v>
      </c>
      <c r="EJ76" s="247">
        <v>88000</v>
      </c>
      <c r="EK76" s="248">
        <f>ROUND(EI76*EJ76,0)</f>
        <v>968000</v>
      </c>
      <c r="EL76" s="250">
        <f>IF(EXACT($A$76,$EF$76),1,0)</f>
        <v>1</v>
      </c>
      <c r="EM76" s="250">
        <f>IF(EXACT($B$76,$EG$76),1,0)</f>
        <v>1</v>
      </c>
      <c r="EN76" s="250">
        <f>IF(EXACT($C$76,$EH$76),1,0)</f>
        <v>1</v>
      </c>
      <c r="EO76" s="250">
        <f>IF(EXACT($D$76,$EI$76),1,0)</f>
        <v>1</v>
      </c>
      <c r="EP76" s="250">
        <f>IF($EI$76=0,0,1)</f>
        <v>1</v>
      </c>
      <c r="EQ76" s="250">
        <f>IF($EJ$76=0,0,1)</f>
        <v>1</v>
      </c>
      <c r="ER76" s="250">
        <f>$EL$76*$EM$76*$EN$76*$EO$76*$EP$76*$EQ$76</f>
        <v>1</v>
      </c>
      <c r="ES76" s="251">
        <f t="shared" si="16"/>
        <v>968000</v>
      </c>
      <c r="ET76" s="252">
        <f t="shared" si="17"/>
        <v>0</v>
      </c>
      <c r="EV76" s="243" t="s">
        <v>293</v>
      </c>
      <c r="EW76" s="244" t="s">
        <v>294</v>
      </c>
      <c r="EX76" s="245" t="s">
        <v>168</v>
      </c>
      <c r="EY76" s="246">
        <v>11</v>
      </c>
      <c r="EZ76" s="247">
        <v>55000</v>
      </c>
      <c r="FA76" s="248">
        <f>ROUND(EY76*EZ76,0)</f>
        <v>605000</v>
      </c>
      <c r="FB76" s="250">
        <f>IF(EXACT($A$76,$EV$76),1,0)</f>
        <v>1</v>
      </c>
      <c r="FC76" s="250">
        <f>IF(EXACT($B$76,$EW$76),1,0)</f>
        <v>1</v>
      </c>
      <c r="FD76" s="250">
        <f>IF(EXACT($C$76,$EX$76),1,0)</f>
        <v>1</v>
      </c>
      <c r="FE76" s="250">
        <f>IF(EXACT($D$76,$EY$76),1,0)</f>
        <v>1</v>
      </c>
      <c r="FF76" s="250">
        <f>IF($EY$76=0,0,1)</f>
        <v>1</v>
      </c>
      <c r="FG76" s="250">
        <f>IF($EZ$76=0,0,1)</f>
        <v>1</v>
      </c>
      <c r="FH76" s="250">
        <f>$FB$76*$FC$76*$FD$76*$FE$76*$FF$76*$FG$76</f>
        <v>1</v>
      </c>
      <c r="FI76" s="251">
        <f t="shared" si="18"/>
        <v>605000</v>
      </c>
      <c r="FJ76" s="252">
        <f t="shared" si="19"/>
        <v>0</v>
      </c>
      <c r="FL76" s="243" t="s">
        <v>293</v>
      </c>
      <c r="FM76" s="244" t="s">
        <v>294</v>
      </c>
      <c r="FN76" s="245" t="s">
        <v>168</v>
      </c>
      <c r="FO76" s="246">
        <v>11</v>
      </c>
      <c r="FP76" s="247">
        <v>24747</v>
      </c>
      <c r="FQ76" s="248">
        <f>ROUND(FO76*FP76,0)</f>
        <v>272217</v>
      </c>
      <c r="FR76" s="250">
        <f>IF(EXACT($A$76,$FL$76),1,0)</f>
        <v>1</v>
      </c>
      <c r="FS76" s="250">
        <f>IF(EXACT($B$76,$FM$76),1,0)</f>
        <v>1</v>
      </c>
      <c r="FT76" s="250">
        <f>IF(EXACT($C$76,$FN$76),1,0)</f>
        <v>1</v>
      </c>
      <c r="FU76" s="250">
        <f>IF(EXACT($D$76,$FO$76),1,0)</f>
        <v>1</v>
      </c>
      <c r="FV76" s="250">
        <f>IF($FO$76=0,0,1)</f>
        <v>1</v>
      </c>
      <c r="FW76" s="250">
        <f>IF($FP$76=0,0,1)</f>
        <v>1</v>
      </c>
      <c r="FX76" s="250">
        <f>$FR$76*$FS$76*$FT$76*$FU$76*$FV$76*$FW$76</f>
        <v>1</v>
      </c>
      <c r="FY76" s="251">
        <f t="shared" si="20"/>
        <v>272217</v>
      </c>
      <c r="FZ76" s="252">
        <f t="shared" si="21"/>
        <v>0</v>
      </c>
      <c r="GB76" s="243" t="s">
        <v>293</v>
      </c>
      <c r="GC76" s="244" t="s">
        <v>294</v>
      </c>
      <c r="GD76" s="245" t="s">
        <v>168</v>
      </c>
      <c r="GE76" s="246">
        <v>11</v>
      </c>
      <c r="GF76" s="247">
        <v>45000</v>
      </c>
      <c r="GG76" s="248">
        <f>ROUND(GE76*GF76,0)</f>
        <v>495000</v>
      </c>
      <c r="GH76" s="250">
        <f>IF(EXACT($A$76,$GB$76),1,0)</f>
        <v>1</v>
      </c>
      <c r="GI76" s="250">
        <f>IF(EXACT($B$76,$GC$76),1,0)</f>
        <v>1</v>
      </c>
      <c r="GJ76" s="250">
        <f>IF(EXACT($C$76,$GD$76),1,0)</f>
        <v>1</v>
      </c>
      <c r="GK76" s="250">
        <f>IF(EXACT($D$76,$GE$76),1,0)</f>
        <v>1</v>
      </c>
      <c r="GL76" s="250">
        <f>IF($GE$76=0,0,1)</f>
        <v>1</v>
      </c>
      <c r="GM76" s="250">
        <f>IF($GF$76=0,0,1)</f>
        <v>1</v>
      </c>
      <c r="GN76" s="250">
        <f>$GH$76*$GI$76*$GJ$76*$GK$76*$GL$76*$GM$76</f>
        <v>1</v>
      </c>
      <c r="GO76" s="251">
        <f t="shared" si="22"/>
        <v>495000</v>
      </c>
      <c r="GP76" s="252">
        <f t="shared" si="23"/>
        <v>0</v>
      </c>
      <c r="GR76" s="243" t="s">
        <v>293</v>
      </c>
      <c r="GS76" s="244" t="s">
        <v>294</v>
      </c>
      <c r="GT76" s="245" t="s">
        <v>168</v>
      </c>
      <c r="GU76" s="246">
        <v>11</v>
      </c>
      <c r="GV76" s="247">
        <v>44300</v>
      </c>
      <c r="GW76" s="248">
        <f>ROUND(GU76*GV76,0)</f>
        <v>487300</v>
      </c>
      <c r="GX76" s="250">
        <f>IF(EXACT($A$76,$GR$76),1,0)</f>
        <v>1</v>
      </c>
      <c r="GY76" s="250">
        <f>IF(EXACT($B$76,$GS$76),1,0)</f>
        <v>1</v>
      </c>
      <c r="GZ76" s="250">
        <f>IF(EXACT($C$76,$GT$76),1,0)</f>
        <v>1</v>
      </c>
      <c r="HA76" s="250">
        <f>IF(EXACT($D$76,$GU$76),1,0)</f>
        <v>1</v>
      </c>
      <c r="HB76" s="250">
        <f>IF($GU$76=0,0,1)</f>
        <v>1</v>
      </c>
      <c r="HC76" s="250">
        <f>IF($GV$76=0,0,1)</f>
        <v>1</v>
      </c>
      <c r="HD76" s="250">
        <f>$GX$76*$GY$76*$GZ$76*$HA$76*$HB$76*$HC$76</f>
        <v>1</v>
      </c>
      <c r="HE76" s="251">
        <f t="shared" si="24"/>
        <v>487300</v>
      </c>
      <c r="HF76" s="252">
        <f t="shared" si="25"/>
        <v>0</v>
      </c>
      <c r="HH76" s="257" t="s">
        <v>293</v>
      </c>
      <c r="HI76" s="258" t="s">
        <v>294</v>
      </c>
      <c r="HJ76" s="245" t="s">
        <v>168</v>
      </c>
      <c r="HK76" s="246">
        <v>11</v>
      </c>
      <c r="HL76" s="259">
        <v>60000</v>
      </c>
      <c r="HM76" s="248">
        <f>ROUND(HK76*HL76,0)</f>
        <v>660000</v>
      </c>
      <c r="HN76" s="250">
        <f>IF(EXACT($A$76,$HH$76),1,0)</f>
        <v>1</v>
      </c>
      <c r="HO76" s="250">
        <f>IF(EXACT($B$76,$HI$76),1,0)</f>
        <v>1</v>
      </c>
      <c r="HP76" s="250">
        <f>IF(EXACT($C$76,$HJ$76),1,0)</f>
        <v>1</v>
      </c>
      <c r="HQ76" s="250">
        <f>IF(EXACT($D$76,$HK$76),1,0)</f>
        <v>1</v>
      </c>
      <c r="HR76" s="250">
        <f>IF($HK$76=0,0,1)</f>
        <v>1</v>
      </c>
      <c r="HS76" s="250">
        <f>IF($HL$76=0,0,1)</f>
        <v>1</v>
      </c>
      <c r="HT76" s="250">
        <f>$HN$76*$HO$76*$HP$76*$HQ$76*$HR$76*$HS$76</f>
        <v>1</v>
      </c>
      <c r="HU76" s="251">
        <f t="shared" si="26"/>
        <v>660000</v>
      </c>
      <c r="HV76" s="252">
        <f t="shared" si="27"/>
        <v>0</v>
      </c>
      <c r="HX76" s="243" t="s">
        <v>293</v>
      </c>
      <c r="HY76" s="244" t="s">
        <v>294</v>
      </c>
      <c r="HZ76" s="245" t="s">
        <v>168</v>
      </c>
      <c r="IA76" s="246">
        <v>11</v>
      </c>
      <c r="IB76" s="247">
        <v>60000</v>
      </c>
      <c r="IC76" s="248">
        <f>ROUND(IA76*IB76,0)</f>
        <v>660000</v>
      </c>
      <c r="ID76" s="250">
        <f>IF(EXACT($A$76,$HX$76),1,0)</f>
        <v>1</v>
      </c>
      <c r="IE76" s="250">
        <f>IF(EXACT($B$76,$HY$76),1,0)</f>
        <v>1</v>
      </c>
      <c r="IF76" s="250">
        <f>IF(EXACT($C$76,$HZ$76),1,0)</f>
        <v>1</v>
      </c>
      <c r="IG76" s="250">
        <f>IF(EXACT($D$76,$IA$76),1,0)</f>
        <v>1</v>
      </c>
      <c r="IH76" s="250">
        <f>IF($IA$76=0,0,1)</f>
        <v>1</v>
      </c>
      <c r="II76" s="250">
        <f>IF($IB$76=0,0,1)</f>
        <v>1</v>
      </c>
      <c r="IJ76" s="250">
        <f>$ID$76*$IE$76*$IF$76*$IG$76*$IH$76*$II$76</f>
        <v>1</v>
      </c>
      <c r="IK76" s="251">
        <f t="shared" si="28"/>
        <v>660000</v>
      </c>
      <c r="IL76" s="252">
        <f t="shared" si="29"/>
        <v>0</v>
      </c>
    </row>
    <row r="77" spans="1:246" s="238" customFormat="1" ht="18" hidden="1" thickTop="1" thickBot="1">
      <c r="A77" s="232" t="s">
        <v>295</v>
      </c>
      <c r="B77" s="233" t="s">
        <v>296</v>
      </c>
      <c r="C77" s="234"/>
      <c r="D77" s="235"/>
      <c r="E77" s="236"/>
      <c r="F77" s="237"/>
      <c r="H77" s="232" t="s">
        <v>295</v>
      </c>
      <c r="I77" s="239" t="s">
        <v>296</v>
      </c>
      <c r="J77" s="234"/>
      <c r="K77" s="235"/>
      <c r="L77" s="236"/>
      <c r="M77" s="237"/>
      <c r="N77" s="274"/>
      <c r="O77" s="274"/>
      <c r="P77" s="274"/>
      <c r="Q77" s="274"/>
      <c r="R77" s="274"/>
      <c r="S77" s="274"/>
      <c r="T77" s="274"/>
      <c r="U77" s="251">
        <f t="shared" si="0"/>
        <v>0</v>
      </c>
      <c r="V77" s="252">
        <f t="shared" si="1"/>
        <v>0</v>
      </c>
      <c r="X77" s="232" t="s">
        <v>295</v>
      </c>
      <c r="Y77" s="233" t="s">
        <v>296</v>
      </c>
      <c r="Z77" s="234"/>
      <c r="AA77" s="235"/>
      <c r="AB77" s="236"/>
      <c r="AC77" s="237"/>
      <c r="AD77" s="274"/>
      <c r="AE77" s="274"/>
      <c r="AF77" s="274"/>
      <c r="AG77" s="274"/>
      <c r="AH77" s="274"/>
      <c r="AI77" s="274"/>
      <c r="AJ77" s="274"/>
      <c r="AK77" s="251">
        <f t="shared" si="2"/>
        <v>0</v>
      </c>
      <c r="AL77" s="252">
        <f t="shared" si="3"/>
        <v>0</v>
      </c>
      <c r="AN77" s="232" t="s">
        <v>295</v>
      </c>
      <c r="AO77" s="233" t="s">
        <v>296</v>
      </c>
      <c r="AP77" s="234"/>
      <c r="AQ77" s="235"/>
      <c r="AR77" s="236"/>
      <c r="AS77" s="237"/>
      <c r="AT77" s="250">
        <f>IF(EXACT($A$77,$AN$77),1,0)</f>
        <v>1</v>
      </c>
      <c r="AU77" s="250">
        <f>IF(EXACT($B$77,$AO$77),1,0)</f>
        <v>1</v>
      </c>
      <c r="AV77" s="250">
        <f>IF(EXACT($C$77,$AP$77),1,0)</f>
        <v>1</v>
      </c>
      <c r="AW77" s="250">
        <f>IF(EXACT($D$77,$AQ$77),1,0)</f>
        <v>1</v>
      </c>
      <c r="AX77" s="250">
        <f>IF($AQ$77=0,0,1)</f>
        <v>0</v>
      </c>
      <c r="AY77" s="250">
        <f>IF($AR$77=0,0,1)</f>
        <v>0</v>
      </c>
      <c r="AZ77" s="250">
        <f>$AT$77*$AU$77*$AV$77*$AW$77*$AX$77*$AY$77</f>
        <v>0</v>
      </c>
      <c r="BA77" s="251">
        <f t="shared" si="4"/>
        <v>0</v>
      </c>
      <c r="BB77" s="252">
        <f t="shared" si="5"/>
        <v>0</v>
      </c>
      <c r="BD77" s="232" t="s">
        <v>295</v>
      </c>
      <c r="BE77" s="233" t="s">
        <v>296</v>
      </c>
      <c r="BF77" s="234"/>
      <c r="BG77" s="235"/>
      <c r="BH77" s="236"/>
      <c r="BI77" s="237"/>
      <c r="BJ77" s="250">
        <f>IF(EXACT($A$77,$BD$77),1,0)</f>
        <v>1</v>
      </c>
      <c r="BK77" s="250">
        <f>IF(EXACT($B$77,$BE$77),1,0)</f>
        <v>1</v>
      </c>
      <c r="BL77" s="250">
        <f>IF(EXACT($C$77,$BF$77),1,0)</f>
        <v>1</v>
      </c>
      <c r="BM77" s="250">
        <f>IF(EXACT($D$77,$BG$77),1,0)</f>
        <v>1</v>
      </c>
      <c r="BN77" s="250">
        <f>IF($BG$77=0,0,1)</f>
        <v>0</v>
      </c>
      <c r="BO77" s="250">
        <f>IF($BH$77=0,0,1)</f>
        <v>0</v>
      </c>
      <c r="BP77" s="250">
        <f>$BJ$77*$BK$77*$BL$77*$BM$77*$BN$77*$BO$77</f>
        <v>0</v>
      </c>
      <c r="BQ77" s="251">
        <f t="shared" si="6"/>
        <v>0</v>
      </c>
      <c r="BR77" s="252">
        <f t="shared" si="7"/>
        <v>0</v>
      </c>
      <c r="BT77" s="232" t="s">
        <v>295</v>
      </c>
      <c r="BU77" s="233" t="s">
        <v>296</v>
      </c>
      <c r="BV77" s="234"/>
      <c r="BW77" s="235"/>
      <c r="BX77" s="236"/>
      <c r="BY77" s="237"/>
      <c r="BZ77" s="250">
        <f>IF(EXACT($A$77,$BT$77),1,0)</f>
        <v>1</v>
      </c>
      <c r="CA77" s="250">
        <f>IF(EXACT($B$77,$BU$77),1,0)</f>
        <v>1</v>
      </c>
      <c r="CB77" s="250">
        <f>IF(EXACT($C$77,$BV$77),1,0)</f>
        <v>1</v>
      </c>
      <c r="CC77" s="250">
        <f>IF(EXACT($D$77,$BW$77),1,0)</f>
        <v>1</v>
      </c>
      <c r="CD77" s="250">
        <f>IF($BW$77=0,0,1)</f>
        <v>0</v>
      </c>
      <c r="CE77" s="250">
        <f>IF($BX$77=0,0,1)</f>
        <v>0</v>
      </c>
      <c r="CF77" s="250">
        <f>$BZ$77*$CA$77*$CB$77*$CC$77*$CD$77*$CE$77</f>
        <v>0</v>
      </c>
      <c r="CG77" s="251">
        <f t="shared" si="8"/>
        <v>0</v>
      </c>
      <c r="CH77" s="252">
        <f t="shared" si="9"/>
        <v>0</v>
      </c>
      <c r="CJ77" s="232" t="s">
        <v>295</v>
      </c>
      <c r="CK77" s="240" t="s">
        <v>296</v>
      </c>
      <c r="CL77" s="234"/>
      <c r="CM77" s="235"/>
      <c r="CN77" s="241"/>
      <c r="CO77" s="242"/>
      <c r="CP77" s="250">
        <f>IF(EXACT($A$77,$CJ$77),1,0)</f>
        <v>1</v>
      </c>
      <c r="CQ77" s="250">
        <f>IF(EXACT($B$77,$CK$77),1,0)</f>
        <v>1</v>
      </c>
      <c r="CR77" s="250">
        <f>IF(EXACT($C$77,$CL$77),1,0)</f>
        <v>1</v>
      </c>
      <c r="CS77" s="250">
        <f>IF(EXACT($D$77,$CM$77),1,0)</f>
        <v>1</v>
      </c>
      <c r="CT77" s="250">
        <f>IF($CM$77=0,0,1)</f>
        <v>0</v>
      </c>
      <c r="CU77" s="250">
        <f>IF($CN$77=0,0,1)</f>
        <v>0</v>
      </c>
      <c r="CV77" s="250">
        <f>$CP$77*$CQ$77*$CR$77*$CS$77*$CT$77*$CU$77</f>
        <v>0</v>
      </c>
      <c r="CW77" s="251">
        <f t="shared" si="10"/>
        <v>0</v>
      </c>
      <c r="CX77" s="252">
        <f t="shared" si="11"/>
        <v>0</v>
      </c>
      <c r="CZ77" s="232" t="s">
        <v>295</v>
      </c>
      <c r="DA77" s="233" t="s">
        <v>296</v>
      </c>
      <c r="DB77" s="234"/>
      <c r="DC77" s="235"/>
      <c r="DD77" s="236"/>
      <c r="DE77" s="237"/>
      <c r="DF77" s="250">
        <f>IF(EXACT($A$77,$CZ$77),1,0)</f>
        <v>1</v>
      </c>
      <c r="DG77" s="250">
        <f>IF(EXACT($B$77,$DA$77),1,0)</f>
        <v>1</v>
      </c>
      <c r="DH77" s="250">
        <f>IF(EXACT($C$77,$DB$77),1,0)</f>
        <v>1</v>
      </c>
      <c r="DI77" s="250">
        <f>IF(EXACT($D$77,$DC$77),1,0)</f>
        <v>1</v>
      </c>
      <c r="DJ77" s="250">
        <f>IF($DC$77=0,0,1)</f>
        <v>0</v>
      </c>
      <c r="DK77" s="250">
        <f>IF($DD$77=0,0,1)</f>
        <v>0</v>
      </c>
      <c r="DL77" s="250">
        <f>$DF$77*$DG$77*$DH$77*$DI$77*$DJ$77*$DK$77</f>
        <v>0</v>
      </c>
      <c r="DM77" s="251">
        <f t="shared" si="12"/>
        <v>0</v>
      </c>
      <c r="DN77" s="252">
        <f t="shared" si="13"/>
        <v>0</v>
      </c>
      <c r="DP77" s="232" t="s">
        <v>295</v>
      </c>
      <c r="DQ77" s="233" t="s">
        <v>296</v>
      </c>
      <c r="DR77" s="234"/>
      <c r="DS77" s="235"/>
      <c r="DT77" s="236"/>
      <c r="DU77" s="237"/>
      <c r="DV77" s="250">
        <f>IF(EXACT($A$77,$DP$77),1,0)</f>
        <v>1</v>
      </c>
      <c r="DW77" s="250">
        <f>IF(EXACT($B$77,$DQ$77),1,0)</f>
        <v>1</v>
      </c>
      <c r="DX77" s="250">
        <f>IF(EXACT($C$77,$DR$77),1,0)</f>
        <v>1</v>
      </c>
      <c r="DY77" s="250">
        <f>IF(EXACT($D$77,$DS$77),1,0)</f>
        <v>1</v>
      </c>
      <c r="DZ77" s="250">
        <f>IF($DS$77=0,0,1)</f>
        <v>0</v>
      </c>
      <c r="EA77" s="250">
        <f>IF($DT$77=0,0,1)</f>
        <v>0</v>
      </c>
      <c r="EB77" s="250">
        <f>$DV$77*$DW$77*$DX$77*$DY$77*$DZ$77*$EA$77</f>
        <v>0</v>
      </c>
      <c r="EC77" s="251">
        <f t="shared" si="14"/>
        <v>0</v>
      </c>
      <c r="ED77" s="252">
        <f t="shared" si="15"/>
        <v>0</v>
      </c>
      <c r="EF77" s="232" t="s">
        <v>295</v>
      </c>
      <c r="EG77" s="233" t="s">
        <v>296</v>
      </c>
      <c r="EH77" s="234"/>
      <c r="EI77" s="235"/>
      <c r="EJ77" s="236"/>
      <c r="EK77" s="237"/>
      <c r="EL77" s="250">
        <f>IF(EXACT($A$77,$EF$77),1,0)</f>
        <v>1</v>
      </c>
      <c r="EM77" s="250">
        <f>IF(EXACT($B$77,$EG$77),1,0)</f>
        <v>1</v>
      </c>
      <c r="EN77" s="250">
        <f>IF(EXACT($C$77,$EH$77),1,0)</f>
        <v>1</v>
      </c>
      <c r="EO77" s="250">
        <f>IF(EXACT($D$77,$EI$77),1,0)</f>
        <v>1</v>
      </c>
      <c r="EP77" s="250">
        <f>IF($EI$77=0,0,1)</f>
        <v>0</v>
      </c>
      <c r="EQ77" s="250">
        <f>IF($EJ$77=0,0,1)</f>
        <v>0</v>
      </c>
      <c r="ER77" s="250">
        <f>$EL$77*$EM$77*$EN$77*$EO$77*$EP$77*$EQ$77</f>
        <v>0</v>
      </c>
      <c r="ES77" s="251">
        <f t="shared" si="16"/>
        <v>0</v>
      </c>
      <c r="ET77" s="252">
        <f t="shared" si="17"/>
        <v>0</v>
      </c>
      <c r="EV77" s="232" t="s">
        <v>295</v>
      </c>
      <c r="EW77" s="233" t="s">
        <v>296</v>
      </c>
      <c r="EX77" s="234"/>
      <c r="EY77" s="235"/>
      <c r="EZ77" s="236"/>
      <c r="FA77" s="237"/>
      <c r="FB77" s="250">
        <f>IF(EXACT($A$77,$EV$77),1,0)</f>
        <v>1</v>
      </c>
      <c r="FC77" s="250">
        <f>IF(EXACT($B$77,$EW$77),1,0)</f>
        <v>1</v>
      </c>
      <c r="FD77" s="250">
        <f>IF(EXACT($C$77,$EX$77),1,0)</f>
        <v>1</v>
      </c>
      <c r="FE77" s="250">
        <f>IF(EXACT($D$77,$EY$77),1,0)</f>
        <v>1</v>
      </c>
      <c r="FF77" s="250">
        <f>IF($EY$77=0,0,1)</f>
        <v>0</v>
      </c>
      <c r="FG77" s="250">
        <f>IF($EZ$77=0,0,1)</f>
        <v>0</v>
      </c>
      <c r="FH77" s="250">
        <f>$FB$77*$FC$77*$FD$77*$FE$77*$FF$77*$FG$77</f>
        <v>0</v>
      </c>
      <c r="FI77" s="251">
        <f t="shared" si="18"/>
        <v>0</v>
      </c>
      <c r="FJ77" s="252">
        <f t="shared" si="19"/>
        <v>0</v>
      </c>
      <c r="FL77" s="232" t="s">
        <v>295</v>
      </c>
      <c r="FM77" s="233" t="s">
        <v>296</v>
      </c>
      <c r="FN77" s="234"/>
      <c r="FO77" s="235"/>
      <c r="FP77" s="236"/>
      <c r="FQ77" s="275"/>
      <c r="FR77" s="250">
        <f>IF(EXACT($A$77,$FL$77),1,0)</f>
        <v>1</v>
      </c>
      <c r="FS77" s="250">
        <f>IF(EXACT($B$77,$FM$77),1,0)</f>
        <v>1</v>
      </c>
      <c r="FT77" s="250">
        <f>IF(EXACT($C$77,$FN$77),1,0)</f>
        <v>1</v>
      </c>
      <c r="FU77" s="250">
        <f>IF(EXACT($D$77,$FO$77),1,0)</f>
        <v>1</v>
      </c>
      <c r="FV77" s="250">
        <f>IF($FO$77=0,0,1)</f>
        <v>0</v>
      </c>
      <c r="FW77" s="250">
        <f>IF($FP$77=0,0,1)</f>
        <v>0</v>
      </c>
      <c r="FX77" s="250">
        <f>$FR$77*$FS$77*$FT$77*$FU$77*$FV$77*$FW$77</f>
        <v>0</v>
      </c>
      <c r="FY77" s="251">
        <f t="shared" si="20"/>
        <v>0</v>
      </c>
      <c r="FZ77" s="252">
        <f t="shared" si="21"/>
        <v>0</v>
      </c>
      <c r="GB77" s="232" t="s">
        <v>295</v>
      </c>
      <c r="GC77" s="233" t="s">
        <v>296</v>
      </c>
      <c r="GD77" s="234"/>
      <c r="GE77" s="235"/>
      <c r="GF77" s="236"/>
      <c r="GG77" s="237"/>
      <c r="GH77" s="250">
        <f>IF(EXACT($A$77,$GB$77),1,0)</f>
        <v>1</v>
      </c>
      <c r="GI77" s="250">
        <f>IF(EXACT($B$77,$GC$77),1,0)</f>
        <v>1</v>
      </c>
      <c r="GJ77" s="250">
        <f>IF(EXACT($C$77,$GD$77),1,0)</f>
        <v>1</v>
      </c>
      <c r="GK77" s="250">
        <f>IF(EXACT($D$77,$GE$77),1,0)</f>
        <v>1</v>
      </c>
      <c r="GL77" s="250">
        <f>IF($GE$77=0,0,1)</f>
        <v>0</v>
      </c>
      <c r="GM77" s="250">
        <f>IF($GF$77=0,0,1)</f>
        <v>0</v>
      </c>
      <c r="GN77" s="250">
        <f>$GH$77*$GI$77*$GJ$77*$GK$77*$GL$77*$GM$77</f>
        <v>0</v>
      </c>
      <c r="GO77" s="251">
        <f t="shared" si="22"/>
        <v>0</v>
      </c>
      <c r="GP77" s="252">
        <f t="shared" si="23"/>
        <v>0</v>
      </c>
      <c r="GR77" s="232" t="s">
        <v>295</v>
      </c>
      <c r="GS77" s="233" t="s">
        <v>296</v>
      </c>
      <c r="GT77" s="234"/>
      <c r="GU77" s="235"/>
      <c r="GV77" s="236"/>
      <c r="GW77" s="237"/>
      <c r="GX77" s="250">
        <f>IF(EXACT($A$77,$GR$77),1,0)</f>
        <v>1</v>
      </c>
      <c r="GY77" s="250">
        <f>IF(EXACT($B$77,$GS$77),1,0)</f>
        <v>1</v>
      </c>
      <c r="GZ77" s="250">
        <f>IF(EXACT($C$77,$GT$77),1,0)</f>
        <v>1</v>
      </c>
      <c r="HA77" s="250">
        <f>IF(EXACT($D$77,$GU$77),1,0)</f>
        <v>1</v>
      </c>
      <c r="HB77" s="250">
        <f>IF($GU$77=0,0,1)</f>
        <v>0</v>
      </c>
      <c r="HC77" s="250">
        <f>IF($GV$77=0,0,1)</f>
        <v>0</v>
      </c>
      <c r="HD77" s="250">
        <f>$GX$77*$GY$77*$GZ$77*$HA$77*$HB$77*$HC$77</f>
        <v>0</v>
      </c>
      <c r="HE77" s="251">
        <f t="shared" si="24"/>
        <v>0</v>
      </c>
      <c r="HF77" s="252">
        <f t="shared" si="25"/>
        <v>0</v>
      </c>
      <c r="HH77" s="226" t="s">
        <v>295</v>
      </c>
      <c r="HI77" s="227" t="s">
        <v>296</v>
      </c>
      <c r="HJ77" s="228"/>
      <c r="HK77" s="229"/>
      <c r="HL77" s="230"/>
      <c r="HM77" s="231"/>
      <c r="HN77" s="250">
        <f>IF(EXACT($A$77,$HH$77),1,0)</f>
        <v>1</v>
      </c>
      <c r="HO77" s="250">
        <f>IF(EXACT($B$77,$HI$77),1,0)</f>
        <v>1</v>
      </c>
      <c r="HP77" s="250">
        <f>IF(EXACT($C$77,$HJ$77),1,0)</f>
        <v>1</v>
      </c>
      <c r="HQ77" s="250">
        <f>IF(EXACT($D$77,$HK$77),1,0)</f>
        <v>1</v>
      </c>
      <c r="HR77" s="250">
        <f>IF($HK$77=0,0,1)</f>
        <v>0</v>
      </c>
      <c r="HS77" s="250">
        <f>IF($HL$77=0,0,1)</f>
        <v>0</v>
      </c>
      <c r="HT77" s="250">
        <f>$HN$77*$HO$77*$HP$77*$HQ$77*$HR$77*$HS$77</f>
        <v>0</v>
      </c>
      <c r="HU77" s="251">
        <f t="shared" si="26"/>
        <v>0</v>
      </c>
      <c r="HV77" s="252">
        <f t="shared" si="27"/>
        <v>0</v>
      </c>
      <c r="HX77" s="232" t="s">
        <v>295</v>
      </c>
      <c r="HY77" s="233" t="s">
        <v>296</v>
      </c>
      <c r="HZ77" s="234"/>
      <c r="IA77" s="235"/>
      <c r="IB77" s="236"/>
      <c r="IC77" s="237"/>
      <c r="ID77" s="250">
        <f>IF(EXACT($A$77,$HX$77),1,0)</f>
        <v>1</v>
      </c>
      <c r="IE77" s="250">
        <f>IF(EXACT($B$77,$HY$77),1,0)</f>
        <v>1</v>
      </c>
      <c r="IF77" s="250">
        <f>IF(EXACT($C$77,$HZ$77),1,0)</f>
        <v>1</v>
      </c>
      <c r="IG77" s="250">
        <f>IF(EXACT($D$77,$IA$77),1,0)</f>
        <v>1</v>
      </c>
      <c r="IH77" s="250">
        <f>IF($IA$77=0,0,1)</f>
        <v>0</v>
      </c>
      <c r="II77" s="250">
        <f>IF($IB$77=0,0,1)</f>
        <v>0</v>
      </c>
      <c r="IJ77" s="250">
        <f>$ID$77*$IE$77*$IF$77*$IG$77*$IH$77*$II$77</f>
        <v>0</v>
      </c>
      <c r="IK77" s="251">
        <f t="shared" si="28"/>
        <v>0</v>
      </c>
      <c r="IL77" s="252">
        <f t="shared" si="29"/>
        <v>0</v>
      </c>
    </row>
    <row r="78" spans="1:246" s="238" customFormat="1" ht="45">
      <c r="A78" s="243" t="s">
        <v>297</v>
      </c>
      <c r="B78" s="244" t="s">
        <v>298</v>
      </c>
      <c r="C78" s="245" t="s">
        <v>168</v>
      </c>
      <c r="D78" s="246">
        <v>2</v>
      </c>
      <c r="E78" s="247">
        <v>0</v>
      </c>
      <c r="F78" s="248">
        <f>ROUND(D78*E78,0)</f>
        <v>0</v>
      </c>
      <c r="H78" s="243" t="s">
        <v>297</v>
      </c>
      <c r="I78" s="249" t="s">
        <v>298</v>
      </c>
      <c r="J78" s="245" t="s">
        <v>168</v>
      </c>
      <c r="K78" s="246">
        <v>2</v>
      </c>
      <c r="L78" s="247">
        <v>250000</v>
      </c>
      <c r="M78" s="248">
        <f>ROUND(K78*L78,0)</f>
        <v>500000</v>
      </c>
      <c r="N78" s="250">
        <f>IF(EXACT($A$78,$H$78),1,0)</f>
        <v>1</v>
      </c>
      <c r="O78" s="250">
        <f>IF(EXACT($B$78,$I$78),1,0)</f>
        <v>1</v>
      </c>
      <c r="P78" s="250">
        <f>IF(EXACT($C$78,$J$78),1,0)</f>
        <v>1</v>
      </c>
      <c r="Q78" s="250">
        <f>IF(EXACT($D$78,$K$78),1,0)</f>
        <v>1</v>
      </c>
      <c r="R78" s="250">
        <f>IF($K$78=0,0,1)</f>
        <v>1</v>
      </c>
      <c r="S78" s="250">
        <f>IF($L$78=0,0,1)</f>
        <v>1</v>
      </c>
      <c r="T78" s="261">
        <f>$N$78*$O$78*$P$78*$Q$78*$R$78*$S$78</f>
        <v>1</v>
      </c>
      <c r="U78" s="251">
        <f t="shared" ref="U78:U141" si="30">ROUND(M78,0)</f>
        <v>500000</v>
      </c>
      <c r="V78" s="252">
        <f t="shared" ref="V78:V141" si="31">M78-U78</f>
        <v>0</v>
      </c>
      <c r="X78" s="243" t="s">
        <v>297</v>
      </c>
      <c r="Y78" s="244" t="s">
        <v>298</v>
      </c>
      <c r="Z78" s="245" t="s">
        <v>168</v>
      </c>
      <c r="AA78" s="246">
        <v>2</v>
      </c>
      <c r="AB78" s="247">
        <v>254000</v>
      </c>
      <c r="AC78" s="248">
        <f>ROUND(AA78*AB78,0)</f>
        <v>508000</v>
      </c>
      <c r="AD78" s="250">
        <f>IF(EXACT($A$78,$X$78),1,0)</f>
        <v>1</v>
      </c>
      <c r="AE78" s="250">
        <f>IF(EXACT($B$78,$Y$78),1,0)</f>
        <v>1</v>
      </c>
      <c r="AF78" s="250">
        <f>IF(EXACT($C$78,$Z$78),1,0)</f>
        <v>1</v>
      </c>
      <c r="AG78" s="250">
        <f>IF(EXACT($D$78,$AA$78),1,0)</f>
        <v>1</v>
      </c>
      <c r="AH78" s="250">
        <f>IF($AA$78=0,0,1)</f>
        <v>1</v>
      </c>
      <c r="AI78" s="250">
        <f>IF($AB$78=0,0,1)</f>
        <v>1</v>
      </c>
      <c r="AJ78" s="250">
        <f>$AD$78*$AE$78*$AF$78*$AG$78*$AH$78*$AI$78</f>
        <v>1</v>
      </c>
      <c r="AK78" s="251">
        <f t="shared" ref="AK78:AK141" si="32">ROUND(AC78,0)</f>
        <v>508000</v>
      </c>
      <c r="AL78" s="252">
        <f t="shared" ref="AL78:AL141" si="33">AC78-AK78</f>
        <v>0</v>
      </c>
      <c r="AN78" s="243" t="s">
        <v>297</v>
      </c>
      <c r="AO78" s="244" t="s">
        <v>298</v>
      </c>
      <c r="AP78" s="245" t="s">
        <v>168</v>
      </c>
      <c r="AQ78" s="246">
        <v>2</v>
      </c>
      <c r="AR78" s="247">
        <v>380000</v>
      </c>
      <c r="AS78" s="248">
        <f>ROUND(AQ78*AR78,0)</f>
        <v>760000</v>
      </c>
      <c r="AT78" s="250">
        <f>IF(EXACT($A$78,$AN$78),1,0)</f>
        <v>1</v>
      </c>
      <c r="AU78" s="250">
        <f>IF(EXACT($B$78,$AO$78),1,0)</f>
        <v>1</v>
      </c>
      <c r="AV78" s="250">
        <f>IF(EXACT($C$78,$AP$78),1,0)</f>
        <v>1</v>
      </c>
      <c r="AW78" s="250">
        <f>IF(EXACT($D$78,$AQ$78),1,0)</f>
        <v>1</v>
      </c>
      <c r="AX78" s="250">
        <f>IF($AQ$78=0,0,1)</f>
        <v>1</v>
      </c>
      <c r="AY78" s="250">
        <f>IF($AR$78=0,0,1)</f>
        <v>1</v>
      </c>
      <c r="AZ78" s="250">
        <f>$AT$78*$AU$78*$AV$78*$AW$78*$AX$78*$AY$78</f>
        <v>1</v>
      </c>
      <c r="BA78" s="251">
        <f t="shared" ref="BA78:BA141" si="34">ROUND(AS78,0)</f>
        <v>760000</v>
      </c>
      <c r="BB78" s="252">
        <f t="shared" ref="BB78:BB141" si="35">AS78-BA78</f>
        <v>0</v>
      </c>
      <c r="BD78" s="243" t="s">
        <v>297</v>
      </c>
      <c r="BE78" s="244" t="s">
        <v>298</v>
      </c>
      <c r="BF78" s="245" t="s">
        <v>168</v>
      </c>
      <c r="BG78" s="246">
        <v>2</v>
      </c>
      <c r="BH78" s="247">
        <v>350000</v>
      </c>
      <c r="BI78" s="248">
        <f>ROUND(BG78*BH78,0)</f>
        <v>700000</v>
      </c>
      <c r="BJ78" s="250">
        <f>IF(EXACT($A$78,$BD$78),1,0)</f>
        <v>1</v>
      </c>
      <c r="BK78" s="250">
        <f>IF(EXACT($B$78,$BE$78),1,0)</f>
        <v>1</v>
      </c>
      <c r="BL78" s="250">
        <f>IF(EXACT($C$78,$BF$78),1,0)</f>
        <v>1</v>
      </c>
      <c r="BM78" s="250">
        <f>IF(EXACT($D$78,$BG$78),1,0)</f>
        <v>1</v>
      </c>
      <c r="BN78" s="250">
        <f>IF($BG$78=0,0,1)</f>
        <v>1</v>
      </c>
      <c r="BO78" s="250">
        <f>IF($BH$78=0,0,1)</f>
        <v>1</v>
      </c>
      <c r="BP78" s="250">
        <f>$BJ$78*$BK$78*$BL$78*$BM$78*$BN$78*$BO$78</f>
        <v>1</v>
      </c>
      <c r="BQ78" s="251">
        <f t="shared" ref="BQ78:BQ141" si="36">ROUND(BI78,0)</f>
        <v>700000</v>
      </c>
      <c r="BR78" s="252">
        <f t="shared" ref="BR78:BR141" si="37">BI78-BQ78</f>
        <v>0</v>
      </c>
      <c r="BT78" s="243" t="s">
        <v>297</v>
      </c>
      <c r="BU78" s="244" t="s">
        <v>298</v>
      </c>
      <c r="BV78" s="245" t="s">
        <v>168</v>
      </c>
      <c r="BW78" s="246">
        <v>2</v>
      </c>
      <c r="BX78" s="247">
        <v>183200</v>
      </c>
      <c r="BY78" s="248">
        <f>ROUND(BW78*BX78,0)</f>
        <v>366400</v>
      </c>
      <c r="BZ78" s="250">
        <f>IF(EXACT($A$78,$BT$78),1,0)</f>
        <v>1</v>
      </c>
      <c r="CA78" s="250">
        <f>IF(EXACT($B$78,$BU$78),1,0)</f>
        <v>1</v>
      </c>
      <c r="CB78" s="250">
        <f>IF(EXACT($C$78,$BV$78),1,0)</f>
        <v>1</v>
      </c>
      <c r="CC78" s="250">
        <f>IF(EXACT($D$78,$BW$78),1,0)</f>
        <v>1</v>
      </c>
      <c r="CD78" s="250">
        <f>IF($BW$78=0,0,1)</f>
        <v>1</v>
      </c>
      <c r="CE78" s="250">
        <f>IF($BX$78=0,0,1)</f>
        <v>1</v>
      </c>
      <c r="CF78" s="250">
        <f>$BZ$78*$CA$78*$CB$78*$CC$78*$CD$78*$CE$78</f>
        <v>1</v>
      </c>
      <c r="CG78" s="251">
        <f t="shared" ref="CG78:CG141" si="38">ROUND(BY78,0)</f>
        <v>366400</v>
      </c>
      <c r="CH78" s="252">
        <f t="shared" ref="CH78:CH141" si="39">BY78-CG78</f>
        <v>0</v>
      </c>
      <c r="CJ78" s="243" t="s">
        <v>297</v>
      </c>
      <c r="CK78" s="254" t="s">
        <v>298</v>
      </c>
      <c r="CL78" s="245" t="s">
        <v>168</v>
      </c>
      <c r="CM78" s="246">
        <v>2</v>
      </c>
      <c r="CN78" s="255">
        <v>414893</v>
      </c>
      <c r="CO78" s="256">
        <f>ROUND(CM78*CN78,0)</f>
        <v>829786</v>
      </c>
      <c r="CP78" s="250">
        <f>IF(EXACT($A$78,$CJ$78),1,0)</f>
        <v>1</v>
      </c>
      <c r="CQ78" s="250">
        <f>IF(EXACT($B$78,$CK$78),1,0)</f>
        <v>1</v>
      </c>
      <c r="CR78" s="250">
        <f>IF(EXACT($C$78,$CL$78),1,0)</f>
        <v>1</v>
      </c>
      <c r="CS78" s="250">
        <f>IF(EXACT($D$78,$CM$78),1,0)</f>
        <v>1</v>
      </c>
      <c r="CT78" s="250">
        <f>IF($CM$78=0,0,1)</f>
        <v>1</v>
      </c>
      <c r="CU78" s="250">
        <f>IF($CN$78=0,0,1)</f>
        <v>1</v>
      </c>
      <c r="CV78" s="250">
        <f>$CP$78*$CQ$78*$CR$78*$CS$78*$CT$78*$CU$78</f>
        <v>1</v>
      </c>
      <c r="CW78" s="251">
        <f t="shared" ref="CW78:CW141" si="40">ROUND(CO78,0)</f>
        <v>829786</v>
      </c>
      <c r="CX78" s="252">
        <f t="shared" ref="CX78:CX141" si="41">CO78-CW78</f>
        <v>0</v>
      </c>
      <c r="CZ78" s="243" t="s">
        <v>297</v>
      </c>
      <c r="DA78" s="244" t="s">
        <v>298</v>
      </c>
      <c r="DB78" s="245" t="s">
        <v>168</v>
      </c>
      <c r="DC78" s="246">
        <v>2</v>
      </c>
      <c r="DD78" s="247">
        <v>418100</v>
      </c>
      <c r="DE78" s="248">
        <f>ROUND(DC78*DD78,0)</f>
        <v>836200</v>
      </c>
      <c r="DF78" s="250">
        <f>IF(EXACT($A$78,$CZ$78),1,0)</f>
        <v>1</v>
      </c>
      <c r="DG78" s="250">
        <f>IF(EXACT($B$78,$DA$78),1,0)</f>
        <v>1</v>
      </c>
      <c r="DH78" s="250">
        <f>IF(EXACT($C$78,$DB$78),1,0)</f>
        <v>1</v>
      </c>
      <c r="DI78" s="250">
        <f>IF(EXACT($D$78,$DC$78),1,0)</f>
        <v>1</v>
      </c>
      <c r="DJ78" s="250">
        <f>IF($DC$78=0,0,1)</f>
        <v>1</v>
      </c>
      <c r="DK78" s="250">
        <f>IF($DD$78=0,0,1)</f>
        <v>1</v>
      </c>
      <c r="DL78" s="250">
        <f>$DF$78*$DG$78*$DH$78*$DI$78*$DJ$78*$DK$78</f>
        <v>1</v>
      </c>
      <c r="DM78" s="251">
        <f t="shared" ref="DM78:DM141" si="42">ROUND(DE78,0)</f>
        <v>836200</v>
      </c>
      <c r="DN78" s="252">
        <f t="shared" ref="DN78:DN141" si="43">DE78-DM78</f>
        <v>0</v>
      </c>
      <c r="DP78" s="243" t="s">
        <v>297</v>
      </c>
      <c r="DQ78" s="244" t="s">
        <v>298</v>
      </c>
      <c r="DR78" s="245" t="s">
        <v>168</v>
      </c>
      <c r="DS78" s="246">
        <v>2</v>
      </c>
      <c r="DT78" s="247">
        <v>185000</v>
      </c>
      <c r="DU78" s="248">
        <f>ROUND(DS78*DT78,0)</f>
        <v>370000</v>
      </c>
      <c r="DV78" s="250">
        <f>IF(EXACT($A$78,$DP$78),1,0)</f>
        <v>1</v>
      </c>
      <c r="DW78" s="250">
        <f>IF(EXACT($B$78,$DQ$78),1,0)</f>
        <v>1</v>
      </c>
      <c r="DX78" s="250">
        <f>IF(EXACT($C$78,$DR$78),1,0)</f>
        <v>1</v>
      </c>
      <c r="DY78" s="250">
        <f>IF(EXACT($D$78,$DS$78),1,0)</f>
        <v>1</v>
      </c>
      <c r="DZ78" s="250">
        <f>IF($DS$78=0,0,1)</f>
        <v>1</v>
      </c>
      <c r="EA78" s="250">
        <f>IF($DT$78=0,0,1)</f>
        <v>1</v>
      </c>
      <c r="EB78" s="250">
        <f>$DV$78*$DW$78*$DX$78*$DY$78*$DZ$78*$EA$78</f>
        <v>1</v>
      </c>
      <c r="EC78" s="251">
        <f t="shared" ref="EC78:EC141" si="44">ROUND(DU78,0)</f>
        <v>370000</v>
      </c>
      <c r="ED78" s="252">
        <f t="shared" ref="ED78:ED141" si="45">DU78-EC78</f>
        <v>0</v>
      </c>
      <c r="EF78" s="243" t="s">
        <v>297</v>
      </c>
      <c r="EG78" s="244" t="s">
        <v>298</v>
      </c>
      <c r="EH78" s="245" t="s">
        <v>168</v>
      </c>
      <c r="EI78" s="246">
        <v>2</v>
      </c>
      <c r="EJ78" s="247">
        <v>190000</v>
      </c>
      <c r="EK78" s="248">
        <f>ROUND(EI78*EJ78,0)</f>
        <v>380000</v>
      </c>
      <c r="EL78" s="250">
        <f>IF(EXACT($A$78,$EF$78),1,0)</f>
        <v>1</v>
      </c>
      <c r="EM78" s="250">
        <f>IF(EXACT($B$78,$EG$78),1,0)</f>
        <v>1</v>
      </c>
      <c r="EN78" s="250">
        <f>IF(EXACT($C$78,$EH$78),1,0)</f>
        <v>1</v>
      </c>
      <c r="EO78" s="250">
        <f>IF(EXACT($D$78,$EI$78),1,0)</f>
        <v>1</v>
      </c>
      <c r="EP78" s="250">
        <f>IF($EI$78=0,0,1)</f>
        <v>1</v>
      </c>
      <c r="EQ78" s="250">
        <f>IF($EJ$78=0,0,1)</f>
        <v>1</v>
      </c>
      <c r="ER78" s="250">
        <f>$EL$78*$EM$78*$EN$78*$EO$78*$EP$78*$EQ$78</f>
        <v>1</v>
      </c>
      <c r="ES78" s="251">
        <f t="shared" ref="ES78:ES141" si="46">ROUND(EK78,0)</f>
        <v>380000</v>
      </c>
      <c r="ET78" s="252">
        <f t="shared" ref="ET78:ET141" si="47">EK78-ES78</f>
        <v>0</v>
      </c>
      <c r="EV78" s="243" t="s">
        <v>297</v>
      </c>
      <c r="EW78" s="244" t="s">
        <v>298</v>
      </c>
      <c r="EX78" s="245" t="s">
        <v>168</v>
      </c>
      <c r="EY78" s="246">
        <v>2</v>
      </c>
      <c r="EZ78" s="247">
        <v>350000</v>
      </c>
      <c r="FA78" s="248">
        <f>ROUND(EY78*EZ78,0)</f>
        <v>700000</v>
      </c>
      <c r="FB78" s="250">
        <f>IF(EXACT($A$78,$EV$78),1,0)</f>
        <v>1</v>
      </c>
      <c r="FC78" s="250">
        <f>IF(EXACT($B$78,$EW$78),1,0)</f>
        <v>1</v>
      </c>
      <c r="FD78" s="250">
        <f>IF(EXACT($C$78,$EX$78),1,0)</f>
        <v>1</v>
      </c>
      <c r="FE78" s="250">
        <f>IF(EXACT($D$78,$EY$78),1,0)</f>
        <v>1</v>
      </c>
      <c r="FF78" s="250">
        <f>IF($EY$78=0,0,1)</f>
        <v>1</v>
      </c>
      <c r="FG78" s="250">
        <f>IF($EZ$78=0,0,1)</f>
        <v>1</v>
      </c>
      <c r="FH78" s="250">
        <f>$FB$78*$FC$78*$FD$78*$FE$78*$FF$78*$FG$78</f>
        <v>1</v>
      </c>
      <c r="FI78" s="251">
        <f t="shared" ref="FI78:FI141" si="48">ROUND(FA78,0)</f>
        <v>700000</v>
      </c>
      <c r="FJ78" s="252">
        <f t="shared" ref="FJ78:FJ141" si="49">FA78-FI78</f>
        <v>0</v>
      </c>
      <c r="FL78" s="243" t="s">
        <v>297</v>
      </c>
      <c r="FM78" s="244" t="s">
        <v>298</v>
      </c>
      <c r="FN78" s="245" t="s">
        <v>168</v>
      </c>
      <c r="FO78" s="246">
        <v>2</v>
      </c>
      <c r="FP78" s="247">
        <v>183261</v>
      </c>
      <c r="FQ78" s="248">
        <f>ROUND(FO78*FP78,0)</f>
        <v>366522</v>
      </c>
      <c r="FR78" s="250">
        <f>IF(EXACT($A$78,$FL$78),1,0)</f>
        <v>1</v>
      </c>
      <c r="FS78" s="250">
        <f>IF(EXACT($B$78,$FM$78),1,0)</f>
        <v>1</v>
      </c>
      <c r="FT78" s="250">
        <f>IF(EXACT($C$78,$FN$78),1,0)</f>
        <v>1</v>
      </c>
      <c r="FU78" s="250">
        <f>IF(EXACT($D$78,$FO$78),1,0)</f>
        <v>1</v>
      </c>
      <c r="FV78" s="250">
        <f>IF($FO$78=0,0,1)</f>
        <v>1</v>
      </c>
      <c r="FW78" s="250">
        <f>IF($FP$78=0,0,1)</f>
        <v>1</v>
      </c>
      <c r="FX78" s="250">
        <f>$FR$78*$FS$78*$FT$78*$FU$78*$FV$78*$FW$78</f>
        <v>1</v>
      </c>
      <c r="FY78" s="251">
        <f t="shared" ref="FY78:FY141" si="50">ROUND(FQ78,0)</f>
        <v>366522</v>
      </c>
      <c r="FZ78" s="252">
        <f t="shared" ref="FZ78:FZ141" si="51">FQ78-FY78</f>
        <v>0</v>
      </c>
      <c r="GB78" s="243" t="s">
        <v>297</v>
      </c>
      <c r="GC78" s="244" t="s">
        <v>298</v>
      </c>
      <c r="GD78" s="245" t="s">
        <v>168</v>
      </c>
      <c r="GE78" s="246">
        <v>2</v>
      </c>
      <c r="GF78" s="247">
        <v>77000</v>
      </c>
      <c r="GG78" s="248">
        <f>ROUND(GE78*GF78,0)</f>
        <v>154000</v>
      </c>
      <c r="GH78" s="250">
        <f>IF(EXACT($A$78,$GB$78),1,0)</f>
        <v>1</v>
      </c>
      <c r="GI78" s="250">
        <f>IF(EXACT($B$78,$GC$78),1,0)</f>
        <v>1</v>
      </c>
      <c r="GJ78" s="250">
        <f>IF(EXACT($C$78,$GD$78),1,0)</f>
        <v>1</v>
      </c>
      <c r="GK78" s="250">
        <f>IF(EXACT($D$78,$GE$78),1,0)</f>
        <v>1</v>
      </c>
      <c r="GL78" s="250">
        <f>IF($GE$78=0,0,1)</f>
        <v>1</v>
      </c>
      <c r="GM78" s="250">
        <f>IF($GF$78=0,0,1)</f>
        <v>1</v>
      </c>
      <c r="GN78" s="250">
        <f>$GH$78*$GI$78*$GJ$78*$GK$78*$GL$78*$GM$78</f>
        <v>1</v>
      </c>
      <c r="GO78" s="251">
        <f t="shared" ref="GO78:GO141" si="52">ROUND(GG78,0)</f>
        <v>154000</v>
      </c>
      <c r="GP78" s="252">
        <f t="shared" ref="GP78:GP141" si="53">GG78-GO78</f>
        <v>0</v>
      </c>
      <c r="GR78" s="243" t="s">
        <v>297</v>
      </c>
      <c r="GS78" s="258" t="s">
        <v>298</v>
      </c>
      <c r="GT78" s="245" t="s">
        <v>168</v>
      </c>
      <c r="GU78" s="246">
        <v>2</v>
      </c>
      <c r="GV78" s="247">
        <v>378300</v>
      </c>
      <c r="GW78" s="248">
        <f>ROUND(GU78*GV78,0)</f>
        <v>756600</v>
      </c>
      <c r="GX78" s="250">
        <f>IF(EXACT($A$78,$GR$78),1,0)</f>
        <v>1</v>
      </c>
      <c r="GY78" s="250">
        <f>IF(EXACT($B$78,$GS$78),1,0)</f>
        <v>1</v>
      </c>
      <c r="GZ78" s="250">
        <f>IF(EXACT($C$78,$GT$78),1,0)</f>
        <v>1</v>
      </c>
      <c r="HA78" s="250">
        <f>IF(EXACT($D$78,$GU$78),1,0)</f>
        <v>1</v>
      </c>
      <c r="HB78" s="250">
        <f>IF($GU$78=0,0,1)</f>
        <v>1</v>
      </c>
      <c r="HC78" s="250">
        <f>IF($GV$78=0,0,1)</f>
        <v>1</v>
      </c>
      <c r="HD78" s="250">
        <f>$GX$78*$GY$78*$GZ$78*$HA$78*$HB$78*$HC$78</f>
        <v>1</v>
      </c>
      <c r="HE78" s="251">
        <f t="shared" ref="HE78:HE141" si="54">ROUND(GW78,0)</f>
        <v>756600</v>
      </c>
      <c r="HF78" s="252">
        <f t="shared" ref="HF78:HF141" si="55">GW78-HE78</f>
        <v>0</v>
      </c>
      <c r="HH78" s="257" t="s">
        <v>297</v>
      </c>
      <c r="HI78" s="258" t="s">
        <v>298</v>
      </c>
      <c r="HJ78" s="245" t="s">
        <v>168</v>
      </c>
      <c r="HK78" s="246">
        <v>2</v>
      </c>
      <c r="HL78" s="259">
        <v>390000</v>
      </c>
      <c r="HM78" s="248">
        <f>ROUND(HK78*HL78,0)</f>
        <v>780000</v>
      </c>
      <c r="HN78" s="250">
        <f>IF(EXACT($A$78,$HH$78),1,0)</f>
        <v>1</v>
      </c>
      <c r="HO78" s="250">
        <f>IF(EXACT($B$78,$HI$78),1,0)</f>
        <v>1</v>
      </c>
      <c r="HP78" s="250">
        <f>IF(EXACT($C$78,$HJ$78),1,0)</f>
        <v>1</v>
      </c>
      <c r="HQ78" s="250">
        <f>IF(EXACT($D$78,$HK$78),1,0)</f>
        <v>1</v>
      </c>
      <c r="HR78" s="250">
        <f>IF($HK$78=0,0,1)</f>
        <v>1</v>
      </c>
      <c r="HS78" s="250">
        <f>IF($HL$78=0,0,1)</f>
        <v>1</v>
      </c>
      <c r="HT78" s="250">
        <f>$HN$78*$HO$78*$HP$78*$HQ$78*$HR$78*$HS$78</f>
        <v>1</v>
      </c>
      <c r="HU78" s="251">
        <f t="shared" ref="HU78:HU141" si="56">ROUND(HM78,0)</f>
        <v>780000</v>
      </c>
      <c r="HV78" s="252">
        <f t="shared" ref="HV78:HV141" si="57">HM78-HU78</f>
        <v>0</v>
      </c>
      <c r="HX78" s="243" t="s">
        <v>297</v>
      </c>
      <c r="HY78" s="244" t="s">
        <v>298</v>
      </c>
      <c r="HZ78" s="245" t="s">
        <v>168</v>
      </c>
      <c r="IA78" s="246">
        <v>2</v>
      </c>
      <c r="IB78" s="247">
        <v>150000</v>
      </c>
      <c r="IC78" s="248">
        <f>ROUND(IA78*IB78,0)</f>
        <v>300000</v>
      </c>
      <c r="ID78" s="250">
        <f>IF(EXACT($A$78,$HX$78),1,0)</f>
        <v>1</v>
      </c>
      <c r="IE78" s="250">
        <f>IF(EXACT($B$78,$HY$78),1,0)</f>
        <v>1</v>
      </c>
      <c r="IF78" s="250">
        <f>IF(EXACT($C$78,$HZ$78),1,0)</f>
        <v>1</v>
      </c>
      <c r="IG78" s="250">
        <f>IF(EXACT($D$78,$IA$78),1,0)</f>
        <v>1</v>
      </c>
      <c r="IH78" s="250">
        <f>IF($IA$78=0,0,1)</f>
        <v>1</v>
      </c>
      <c r="II78" s="250">
        <f>IF($IB$78=0,0,1)</f>
        <v>1</v>
      </c>
      <c r="IJ78" s="250">
        <f>$ID$78*$IE$78*$IF$78*$IG$78*$IH$78*$II$78</f>
        <v>1</v>
      </c>
      <c r="IK78" s="251">
        <f t="shared" ref="IK78:IK141" si="58">ROUND(IC78,0)</f>
        <v>300000</v>
      </c>
      <c r="IL78" s="252">
        <f t="shared" ref="IL78:IL141" si="59">IC78-IK78</f>
        <v>0</v>
      </c>
    </row>
    <row r="79" spans="1:246" s="238" customFormat="1" ht="60">
      <c r="A79" s="278" t="s">
        <v>299</v>
      </c>
      <c r="B79" s="244" t="s">
        <v>300</v>
      </c>
      <c r="C79" s="290" t="s">
        <v>168</v>
      </c>
      <c r="D79" s="291">
        <v>2</v>
      </c>
      <c r="E79" s="247">
        <v>0</v>
      </c>
      <c r="F79" s="292">
        <f>ROUND(D79*E79,0)</f>
        <v>0</v>
      </c>
      <c r="H79" s="278" t="s">
        <v>299</v>
      </c>
      <c r="I79" s="249" t="s">
        <v>300</v>
      </c>
      <c r="J79" s="290" t="s">
        <v>168</v>
      </c>
      <c r="K79" s="291">
        <v>2</v>
      </c>
      <c r="L79" s="247">
        <v>280000</v>
      </c>
      <c r="M79" s="292">
        <f>ROUND(K79*L79,0)</f>
        <v>560000</v>
      </c>
      <c r="N79" s="250">
        <f>IF(EXACT($A$79,$H$79),1,0)</f>
        <v>1</v>
      </c>
      <c r="O79" s="250">
        <f>IF(EXACT($B$79,$I$79),1,0)</f>
        <v>1</v>
      </c>
      <c r="P79" s="250">
        <f>IF(EXACT($C$79,$J$79),1,0)</f>
        <v>1</v>
      </c>
      <c r="Q79" s="250">
        <f>IF(EXACT($D$79,$K$79),1,0)</f>
        <v>1</v>
      </c>
      <c r="R79" s="250">
        <f>IF($K$79=0,0,1)</f>
        <v>1</v>
      </c>
      <c r="S79" s="250">
        <f>IF($L$79=0,0,1)</f>
        <v>1</v>
      </c>
      <c r="T79" s="261">
        <f>$N$79*$O$79*$P$79*$Q$79*$R$79*$S$79</f>
        <v>1</v>
      </c>
      <c r="U79" s="251">
        <f t="shared" si="30"/>
        <v>560000</v>
      </c>
      <c r="V79" s="252">
        <f t="shared" si="31"/>
        <v>0</v>
      </c>
      <c r="X79" s="278" t="s">
        <v>299</v>
      </c>
      <c r="Y79" s="244" t="s">
        <v>300</v>
      </c>
      <c r="Z79" s="290" t="s">
        <v>168</v>
      </c>
      <c r="AA79" s="291">
        <v>2</v>
      </c>
      <c r="AB79" s="247">
        <v>331200</v>
      </c>
      <c r="AC79" s="292">
        <f>ROUND(AA79*AB79,0)</f>
        <v>662400</v>
      </c>
      <c r="AD79" s="250">
        <f>IF(EXACT($A$79,$X$79),1,0)</f>
        <v>1</v>
      </c>
      <c r="AE79" s="250">
        <f>IF(EXACT($B$79,$Y$79),1,0)</f>
        <v>1</v>
      </c>
      <c r="AF79" s="250">
        <f>IF(EXACT($C$79,$Z$79),1,0)</f>
        <v>1</v>
      </c>
      <c r="AG79" s="250">
        <f>IF(EXACT($D$79,$AA$79),1,0)</f>
        <v>1</v>
      </c>
      <c r="AH79" s="250">
        <f>IF($AA$79=0,0,1)</f>
        <v>1</v>
      </c>
      <c r="AI79" s="250">
        <f>IF($AB$79=0,0,1)</f>
        <v>1</v>
      </c>
      <c r="AJ79" s="250">
        <f>$AD$79*$AE$79*$AF$79*$AG$79*$AH$79*$AI$79</f>
        <v>1</v>
      </c>
      <c r="AK79" s="251">
        <f t="shared" si="32"/>
        <v>662400</v>
      </c>
      <c r="AL79" s="252">
        <f t="shared" si="33"/>
        <v>0</v>
      </c>
      <c r="AN79" s="278" t="s">
        <v>299</v>
      </c>
      <c r="AO79" s="244" t="s">
        <v>300</v>
      </c>
      <c r="AP79" s="290" t="s">
        <v>168</v>
      </c>
      <c r="AQ79" s="291">
        <v>2</v>
      </c>
      <c r="AR79" s="247">
        <v>380000</v>
      </c>
      <c r="AS79" s="292">
        <f>ROUND(AQ79*AR79,0)</f>
        <v>760000</v>
      </c>
      <c r="AT79" s="250">
        <f>IF(EXACT($A$79,$AN$79),1,0)</f>
        <v>1</v>
      </c>
      <c r="AU79" s="250">
        <f>IF(EXACT($B$79,$AO$79),1,0)</f>
        <v>1</v>
      </c>
      <c r="AV79" s="250">
        <f>IF(EXACT($C$79,$AP$79),1,0)</f>
        <v>1</v>
      </c>
      <c r="AW79" s="250">
        <f>IF(EXACT($D$79,$AQ$79),1,0)</f>
        <v>1</v>
      </c>
      <c r="AX79" s="250">
        <f>IF($AQ$79=0,0,1)</f>
        <v>1</v>
      </c>
      <c r="AY79" s="250">
        <f>IF($AR$79=0,0,1)</f>
        <v>1</v>
      </c>
      <c r="AZ79" s="250">
        <f>$AT$79*$AU$79*$AV$79*$AW$79*$AX$79*$AY$79</f>
        <v>1</v>
      </c>
      <c r="BA79" s="251">
        <f t="shared" si="34"/>
        <v>760000</v>
      </c>
      <c r="BB79" s="252">
        <f t="shared" si="35"/>
        <v>0</v>
      </c>
      <c r="BD79" s="278" t="s">
        <v>299</v>
      </c>
      <c r="BE79" s="244" t="s">
        <v>300</v>
      </c>
      <c r="BF79" s="290" t="s">
        <v>168</v>
      </c>
      <c r="BG79" s="291">
        <v>2</v>
      </c>
      <c r="BH79" s="247">
        <v>300000</v>
      </c>
      <c r="BI79" s="292">
        <f>ROUND(BG79*BH79,0)</f>
        <v>600000</v>
      </c>
      <c r="BJ79" s="250">
        <f>IF(EXACT($A$79,$BD$79),1,0)</f>
        <v>1</v>
      </c>
      <c r="BK79" s="250">
        <f>IF(EXACT($B$79,$BE$79),1,0)</f>
        <v>1</v>
      </c>
      <c r="BL79" s="250">
        <f>IF(EXACT($C$79,$BF$79),1,0)</f>
        <v>1</v>
      </c>
      <c r="BM79" s="250">
        <f>IF(EXACT($D$79,$BG$79),1,0)</f>
        <v>1</v>
      </c>
      <c r="BN79" s="250">
        <f>IF($BG$79=0,0,1)</f>
        <v>1</v>
      </c>
      <c r="BO79" s="250">
        <f>IF($BH$79=0,0,1)</f>
        <v>1</v>
      </c>
      <c r="BP79" s="250">
        <f>$BJ$79*$BK$79*$BL$79*$BM$79*$BN$79*$BO$79</f>
        <v>1</v>
      </c>
      <c r="BQ79" s="251">
        <f t="shared" si="36"/>
        <v>600000</v>
      </c>
      <c r="BR79" s="252">
        <f t="shared" si="37"/>
        <v>0</v>
      </c>
      <c r="BT79" s="278" t="s">
        <v>299</v>
      </c>
      <c r="BU79" s="244" t="s">
        <v>300</v>
      </c>
      <c r="BV79" s="290" t="s">
        <v>168</v>
      </c>
      <c r="BW79" s="291">
        <v>2</v>
      </c>
      <c r="BX79" s="247">
        <v>415850</v>
      </c>
      <c r="BY79" s="292">
        <f>ROUND(BW79*BX79,0)</f>
        <v>831700</v>
      </c>
      <c r="BZ79" s="250">
        <f>IF(EXACT($A$79,$BT$79),1,0)</f>
        <v>1</v>
      </c>
      <c r="CA79" s="250">
        <f>IF(EXACT($B$79,$BU$79),1,0)</f>
        <v>1</v>
      </c>
      <c r="CB79" s="250">
        <f>IF(EXACT($C$79,$BV$79),1,0)</f>
        <v>1</v>
      </c>
      <c r="CC79" s="250">
        <f>IF(EXACT($D$79,$BW$79),1,0)</f>
        <v>1</v>
      </c>
      <c r="CD79" s="250">
        <f>IF($BW$79=0,0,1)</f>
        <v>1</v>
      </c>
      <c r="CE79" s="250">
        <f>IF($BX$79=0,0,1)</f>
        <v>1</v>
      </c>
      <c r="CF79" s="250">
        <f>$BZ$79*$CA$79*$CB$79*$CC$79*$CD$79*$CE$79</f>
        <v>1</v>
      </c>
      <c r="CG79" s="251">
        <f t="shared" si="38"/>
        <v>831700</v>
      </c>
      <c r="CH79" s="252">
        <f t="shared" si="39"/>
        <v>0</v>
      </c>
      <c r="CJ79" s="278" t="s">
        <v>299</v>
      </c>
      <c r="CK79" s="254" t="s">
        <v>300</v>
      </c>
      <c r="CL79" s="290" t="s">
        <v>168</v>
      </c>
      <c r="CM79" s="291">
        <v>2</v>
      </c>
      <c r="CN79" s="255">
        <v>439085</v>
      </c>
      <c r="CO79" s="295">
        <f>ROUND(CM79*CN79,0)</f>
        <v>878170</v>
      </c>
      <c r="CP79" s="250">
        <f>IF(EXACT($A$79,$CJ$79),1,0)</f>
        <v>1</v>
      </c>
      <c r="CQ79" s="250">
        <f>IF(EXACT($B$79,$CK$79),1,0)</f>
        <v>1</v>
      </c>
      <c r="CR79" s="250">
        <f>IF(EXACT($C$79,$CL$79),1,0)</f>
        <v>1</v>
      </c>
      <c r="CS79" s="250">
        <f>IF(EXACT($D$79,$CM$79),1,0)</f>
        <v>1</v>
      </c>
      <c r="CT79" s="250">
        <f>IF($CM$79=0,0,1)</f>
        <v>1</v>
      </c>
      <c r="CU79" s="250">
        <f>IF($CN$79=0,0,1)</f>
        <v>1</v>
      </c>
      <c r="CV79" s="250">
        <f>$CP$79*$CQ$79*$CR$79*$CS$79*$CT$79*$CU$79</f>
        <v>1</v>
      </c>
      <c r="CW79" s="251">
        <f t="shared" si="40"/>
        <v>878170</v>
      </c>
      <c r="CX79" s="252">
        <f t="shared" si="41"/>
        <v>0</v>
      </c>
      <c r="CZ79" s="278" t="s">
        <v>299</v>
      </c>
      <c r="DA79" s="244" t="s">
        <v>300</v>
      </c>
      <c r="DB79" s="290" t="s">
        <v>168</v>
      </c>
      <c r="DC79" s="291">
        <v>2</v>
      </c>
      <c r="DD79" s="247">
        <v>418100</v>
      </c>
      <c r="DE79" s="292">
        <f>ROUND(DC79*DD79,0)</f>
        <v>836200</v>
      </c>
      <c r="DF79" s="250">
        <f>IF(EXACT($A$79,$CZ$79),1,0)</f>
        <v>1</v>
      </c>
      <c r="DG79" s="250">
        <f>IF(EXACT($B$79,$DA$79),1,0)</f>
        <v>1</v>
      </c>
      <c r="DH79" s="250">
        <f>IF(EXACT($C$79,$DB$79),1,0)</f>
        <v>1</v>
      </c>
      <c r="DI79" s="250">
        <f>IF(EXACT($D$79,$DC$79),1,0)</f>
        <v>1</v>
      </c>
      <c r="DJ79" s="250">
        <f>IF($DC$79=0,0,1)</f>
        <v>1</v>
      </c>
      <c r="DK79" s="250">
        <f>IF($DD$79=0,0,1)</f>
        <v>1</v>
      </c>
      <c r="DL79" s="250">
        <f>$DF$79*$DG$79*$DH$79*$DI$79*$DJ$79*$DK$79</f>
        <v>1</v>
      </c>
      <c r="DM79" s="251">
        <f t="shared" si="42"/>
        <v>836200</v>
      </c>
      <c r="DN79" s="252">
        <f t="shared" si="43"/>
        <v>0</v>
      </c>
      <c r="DP79" s="278" t="s">
        <v>299</v>
      </c>
      <c r="DQ79" s="244" t="s">
        <v>300</v>
      </c>
      <c r="DR79" s="290" t="s">
        <v>168</v>
      </c>
      <c r="DS79" s="291">
        <v>2</v>
      </c>
      <c r="DT79" s="247">
        <v>420000</v>
      </c>
      <c r="DU79" s="292">
        <f>ROUND(DS79*DT79,0)</f>
        <v>840000</v>
      </c>
      <c r="DV79" s="250">
        <f>IF(EXACT($A$79,$DP$79),1,0)</f>
        <v>1</v>
      </c>
      <c r="DW79" s="250">
        <f>IF(EXACT($B$79,$DQ$79),1,0)</f>
        <v>1</v>
      </c>
      <c r="DX79" s="250">
        <f>IF(EXACT($C$79,$DR$79),1,0)</f>
        <v>1</v>
      </c>
      <c r="DY79" s="250">
        <f>IF(EXACT($D$79,$DS$79),1,0)</f>
        <v>1</v>
      </c>
      <c r="DZ79" s="250">
        <f>IF($DS$79=0,0,1)</f>
        <v>1</v>
      </c>
      <c r="EA79" s="250">
        <f>IF($DT$79=0,0,1)</f>
        <v>1</v>
      </c>
      <c r="EB79" s="250">
        <f>$DV$79*$DW$79*$DX$79*$DY$79*$DZ$79*$EA$79</f>
        <v>1</v>
      </c>
      <c r="EC79" s="251">
        <f t="shared" si="44"/>
        <v>840000</v>
      </c>
      <c r="ED79" s="252">
        <f t="shared" si="45"/>
        <v>0</v>
      </c>
      <c r="EF79" s="278" t="s">
        <v>299</v>
      </c>
      <c r="EG79" s="244" t="s">
        <v>300</v>
      </c>
      <c r="EH79" s="290" t="s">
        <v>168</v>
      </c>
      <c r="EI79" s="291">
        <v>2</v>
      </c>
      <c r="EJ79" s="247">
        <v>415000</v>
      </c>
      <c r="EK79" s="292">
        <f>ROUND(EI79*EJ79,0)</f>
        <v>830000</v>
      </c>
      <c r="EL79" s="250">
        <f>IF(EXACT($A$79,$EF$79),1,0)</f>
        <v>1</v>
      </c>
      <c r="EM79" s="250">
        <f>IF(EXACT($B$79,$EG$79),1,0)</f>
        <v>1</v>
      </c>
      <c r="EN79" s="250">
        <f>IF(EXACT($C$79,$EH$79),1,0)</f>
        <v>1</v>
      </c>
      <c r="EO79" s="250">
        <f>IF(EXACT($D$79,$EI$79),1,0)</f>
        <v>1</v>
      </c>
      <c r="EP79" s="250">
        <f>IF($EI$79=0,0,1)</f>
        <v>1</v>
      </c>
      <c r="EQ79" s="250">
        <f>IF($EJ$79=0,0,1)</f>
        <v>1</v>
      </c>
      <c r="ER79" s="250">
        <f>$EL$79*$EM$79*$EN$79*$EO$79*$EP$79*$EQ$79</f>
        <v>1</v>
      </c>
      <c r="ES79" s="251">
        <f t="shared" si="46"/>
        <v>830000</v>
      </c>
      <c r="ET79" s="252">
        <f t="shared" si="47"/>
        <v>0</v>
      </c>
      <c r="EV79" s="278" t="s">
        <v>299</v>
      </c>
      <c r="EW79" s="244" t="s">
        <v>300</v>
      </c>
      <c r="EX79" s="290" t="s">
        <v>168</v>
      </c>
      <c r="EY79" s="291">
        <v>2</v>
      </c>
      <c r="EZ79" s="247">
        <v>400000</v>
      </c>
      <c r="FA79" s="292">
        <f>ROUND(EY79*EZ79,0)</f>
        <v>800000</v>
      </c>
      <c r="FB79" s="250">
        <f>IF(EXACT($A$79,$EV$79),1,0)</f>
        <v>1</v>
      </c>
      <c r="FC79" s="250">
        <f>IF(EXACT($B$79,$EW$79),1,0)</f>
        <v>1</v>
      </c>
      <c r="FD79" s="250">
        <f>IF(EXACT($C$79,$EX$79),1,0)</f>
        <v>1</v>
      </c>
      <c r="FE79" s="250">
        <f>IF(EXACT($D$79,$EY$79),1,0)</f>
        <v>1</v>
      </c>
      <c r="FF79" s="250">
        <f>IF($EY$79=0,0,1)</f>
        <v>1</v>
      </c>
      <c r="FG79" s="250">
        <f>IF($EZ$79=0,0,1)</f>
        <v>1</v>
      </c>
      <c r="FH79" s="250">
        <f>$FB$79*$FC$79*$FD$79*$FE$79*$FF$79*$FG$79</f>
        <v>1</v>
      </c>
      <c r="FI79" s="251">
        <f t="shared" si="48"/>
        <v>800000</v>
      </c>
      <c r="FJ79" s="252">
        <f t="shared" si="49"/>
        <v>0</v>
      </c>
      <c r="FL79" s="278" t="s">
        <v>299</v>
      </c>
      <c r="FM79" s="244" t="s">
        <v>300</v>
      </c>
      <c r="FN79" s="290" t="s">
        <v>168</v>
      </c>
      <c r="FO79" s="291">
        <v>2</v>
      </c>
      <c r="FP79" s="247">
        <v>313743</v>
      </c>
      <c r="FQ79" s="292">
        <f>ROUND(FO79*FP79,0)</f>
        <v>627486</v>
      </c>
      <c r="FR79" s="250">
        <f>IF(EXACT($A$79,$FL$79),1,0)</f>
        <v>1</v>
      </c>
      <c r="FS79" s="250">
        <f>IF(EXACT($B$79,$FM$79),1,0)</f>
        <v>1</v>
      </c>
      <c r="FT79" s="250">
        <f>IF(EXACT($C$79,$FN$79),1,0)</f>
        <v>1</v>
      </c>
      <c r="FU79" s="250">
        <f>IF(EXACT($D$79,$FO$79),1,0)</f>
        <v>1</v>
      </c>
      <c r="FV79" s="250">
        <f>IF($FO$79=0,0,1)</f>
        <v>1</v>
      </c>
      <c r="FW79" s="250">
        <f>IF($FP$79=0,0,1)</f>
        <v>1</v>
      </c>
      <c r="FX79" s="250">
        <f>$FR$79*$FS$79*$FT$79*$FU$79*$FV$79*$FW$79</f>
        <v>1</v>
      </c>
      <c r="FY79" s="251">
        <f t="shared" si="50"/>
        <v>627486</v>
      </c>
      <c r="FZ79" s="252">
        <f t="shared" si="51"/>
        <v>0</v>
      </c>
      <c r="GB79" s="278" t="s">
        <v>299</v>
      </c>
      <c r="GC79" s="244" t="s">
        <v>300</v>
      </c>
      <c r="GD79" s="290" t="s">
        <v>168</v>
      </c>
      <c r="GE79" s="291">
        <v>2</v>
      </c>
      <c r="GF79" s="247">
        <v>98000</v>
      </c>
      <c r="GG79" s="292">
        <f>ROUND(GE79*GF79,0)</f>
        <v>196000</v>
      </c>
      <c r="GH79" s="250">
        <f>IF(EXACT($A$79,$GB$79),1,0)</f>
        <v>1</v>
      </c>
      <c r="GI79" s="250">
        <f>IF(EXACT($B$79,$GC$79),1,0)</f>
        <v>1</v>
      </c>
      <c r="GJ79" s="250">
        <f>IF(EXACT($C$79,$GD$79),1,0)</f>
        <v>1</v>
      </c>
      <c r="GK79" s="250">
        <f>IF(EXACT($D$79,$GE$79),1,0)</f>
        <v>1</v>
      </c>
      <c r="GL79" s="250">
        <f>IF($GE$79=0,0,1)</f>
        <v>1</v>
      </c>
      <c r="GM79" s="250">
        <f>IF($GF$79=0,0,1)</f>
        <v>1</v>
      </c>
      <c r="GN79" s="250">
        <f>$GH$79*$GI$79*$GJ$79*$GK$79*$GL$79*$GM$79</f>
        <v>1</v>
      </c>
      <c r="GO79" s="251">
        <f t="shared" si="52"/>
        <v>196000</v>
      </c>
      <c r="GP79" s="252">
        <f t="shared" si="53"/>
        <v>0</v>
      </c>
      <c r="GR79" s="278" t="s">
        <v>299</v>
      </c>
      <c r="GS79" s="258" t="s">
        <v>300</v>
      </c>
      <c r="GT79" s="290" t="s">
        <v>168</v>
      </c>
      <c r="GU79" s="291">
        <v>2</v>
      </c>
      <c r="GV79" s="247">
        <v>397200</v>
      </c>
      <c r="GW79" s="292">
        <f>ROUND(GU79*GV79,0)</f>
        <v>794400</v>
      </c>
      <c r="GX79" s="250">
        <f>IF(EXACT($A$79,$GR$79),1,0)</f>
        <v>1</v>
      </c>
      <c r="GY79" s="250">
        <f>IF(EXACT($B$79,$GS$79),1,0)</f>
        <v>1</v>
      </c>
      <c r="GZ79" s="250">
        <f>IF(EXACT($C$79,$GT$79),1,0)</f>
        <v>1</v>
      </c>
      <c r="HA79" s="250">
        <f>IF(EXACT($D$79,$GU$79),1,0)</f>
        <v>1</v>
      </c>
      <c r="HB79" s="250">
        <f>IF($GU$79=0,0,1)</f>
        <v>1</v>
      </c>
      <c r="HC79" s="250">
        <f>IF($GV$79=0,0,1)</f>
        <v>1</v>
      </c>
      <c r="HD79" s="250">
        <f>$GX$79*$GY$79*$GZ$79*$HA$79*$HB$79*$HC$79</f>
        <v>1</v>
      </c>
      <c r="HE79" s="251">
        <f t="shared" si="54"/>
        <v>794400</v>
      </c>
      <c r="HF79" s="252">
        <f t="shared" si="55"/>
        <v>0</v>
      </c>
      <c r="HH79" s="286" t="s">
        <v>299</v>
      </c>
      <c r="HI79" s="258" t="s">
        <v>300</v>
      </c>
      <c r="HJ79" s="290" t="s">
        <v>168</v>
      </c>
      <c r="HK79" s="291">
        <v>2</v>
      </c>
      <c r="HL79" s="259">
        <v>490000</v>
      </c>
      <c r="HM79" s="292">
        <f>ROUND(HK79*HL79,0)</f>
        <v>980000</v>
      </c>
      <c r="HN79" s="250">
        <f>IF(EXACT($A$79,$HH$79),1,0)</f>
        <v>1</v>
      </c>
      <c r="HO79" s="250">
        <f>IF(EXACT($B$79,$HI$79),1,0)</f>
        <v>1</v>
      </c>
      <c r="HP79" s="250">
        <f>IF(EXACT($C$79,$HJ$79),1,0)</f>
        <v>1</v>
      </c>
      <c r="HQ79" s="250">
        <f>IF(EXACT($D$79,$HK$79),1,0)</f>
        <v>1</v>
      </c>
      <c r="HR79" s="250">
        <f>IF($HK$79=0,0,1)</f>
        <v>1</v>
      </c>
      <c r="HS79" s="250">
        <f>IF($HL$79=0,0,1)</f>
        <v>1</v>
      </c>
      <c r="HT79" s="250">
        <f>$HN$79*$HO$79*$HP$79*$HQ$79*$HR$79*$HS$79</f>
        <v>1</v>
      </c>
      <c r="HU79" s="251">
        <f t="shared" si="56"/>
        <v>980000</v>
      </c>
      <c r="HV79" s="252">
        <f t="shared" si="57"/>
        <v>0</v>
      </c>
      <c r="HX79" s="278" t="s">
        <v>299</v>
      </c>
      <c r="HY79" s="244" t="s">
        <v>300</v>
      </c>
      <c r="HZ79" s="290" t="s">
        <v>168</v>
      </c>
      <c r="IA79" s="291">
        <v>2</v>
      </c>
      <c r="IB79" s="247">
        <v>300000</v>
      </c>
      <c r="IC79" s="292">
        <f>ROUND(IA79*IB79,0)</f>
        <v>600000</v>
      </c>
      <c r="ID79" s="250">
        <f>IF(EXACT($A$79,$HX$79),1,0)</f>
        <v>1</v>
      </c>
      <c r="IE79" s="250">
        <f>IF(EXACT($B$79,$HY$79),1,0)</f>
        <v>1</v>
      </c>
      <c r="IF79" s="250">
        <f>IF(EXACT($C$79,$HZ$79),1,0)</f>
        <v>1</v>
      </c>
      <c r="IG79" s="250">
        <f>IF(EXACT($D$79,$IA$79),1,0)</f>
        <v>1</v>
      </c>
      <c r="IH79" s="250">
        <f>IF($IA$79=0,0,1)</f>
        <v>1</v>
      </c>
      <c r="II79" s="250">
        <f>IF($IB$79=0,0,1)</f>
        <v>1</v>
      </c>
      <c r="IJ79" s="250">
        <f>$ID$79*$IE$79*$IF$79*$IG$79*$IH$79*$II$79</f>
        <v>1</v>
      </c>
      <c r="IK79" s="251">
        <f t="shared" si="58"/>
        <v>600000</v>
      </c>
      <c r="IL79" s="252">
        <f t="shared" si="59"/>
        <v>0</v>
      </c>
    </row>
    <row r="80" spans="1:246" s="221" customFormat="1" ht="18" hidden="1" thickTop="1" thickBot="1">
      <c r="A80" s="215" t="s">
        <v>301</v>
      </c>
      <c r="B80" s="216" t="s">
        <v>302</v>
      </c>
      <c r="C80" s="217"/>
      <c r="D80" s="218"/>
      <c r="E80" s="219"/>
      <c r="F80" s="220"/>
      <c r="H80" s="215" t="s">
        <v>301</v>
      </c>
      <c r="I80" s="222" t="s">
        <v>302</v>
      </c>
      <c r="J80" s="217"/>
      <c r="K80" s="218"/>
      <c r="L80" s="219"/>
      <c r="M80" s="220"/>
      <c r="N80" s="274"/>
      <c r="O80" s="274"/>
      <c r="P80" s="274"/>
      <c r="Q80" s="274"/>
      <c r="R80" s="274"/>
      <c r="S80" s="274"/>
      <c r="T80" s="274"/>
      <c r="U80" s="251">
        <f t="shared" si="30"/>
        <v>0</v>
      </c>
      <c r="V80" s="252">
        <f t="shared" si="31"/>
        <v>0</v>
      </c>
      <c r="X80" s="215" t="s">
        <v>301</v>
      </c>
      <c r="Y80" s="216" t="s">
        <v>302</v>
      </c>
      <c r="Z80" s="217"/>
      <c r="AA80" s="218"/>
      <c r="AB80" s="219"/>
      <c r="AC80" s="220"/>
      <c r="AD80" s="274"/>
      <c r="AE80" s="274"/>
      <c r="AF80" s="274"/>
      <c r="AG80" s="274"/>
      <c r="AH80" s="274"/>
      <c r="AI80" s="274"/>
      <c r="AJ80" s="274"/>
      <c r="AK80" s="251">
        <f t="shared" si="32"/>
        <v>0</v>
      </c>
      <c r="AL80" s="252">
        <f t="shared" si="33"/>
        <v>0</v>
      </c>
      <c r="AN80" s="215" t="s">
        <v>301</v>
      </c>
      <c r="AO80" s="216" t="s">
        <v>302</v>
      </c>
      <c r="AP80" s="217"/>
      <c r="AQ80" s="218"/>
      <c r="AR80" s="219"/>
      <c r="AS80" s="220"/>
      <c r="AT80" s="250">
        <f>IF(EXACT($A$80,$AN$80),1,0)</f>
        <v>1</v>
      </c>
      <c r="AU80" s="250">
        <f>IF(EXACT($B$80,$AO$80),1,0)</f>
        <v>1</v>
      </c>
      <c r="AV80" s="250">
        <f>IF(EXACT($C$80,$AP$80),1,0)</f>
        <v>1</v>
      </c>
      <c r="AW80" s="250">
        <f>IF(EXACT($D$80,$AQ$80),1,0)</f>
        <v>1</v>
      </c>
      <c r="AX80" s="250">
        <f>IF($AQ$80=0,0,1)</f>
        <v>0</v>
      </c>
      <c r="AY80" s="250">
        <f>IF($AR$80=0,0,1)</f>
        <v>0</v>
      </c>
      <c r="AZ80" s="250">
        <f>$AT$80*$AU$80*$AV$80*$AW$80*$AX$80*$AY$80</f>
        <v>0</v>
      </c>
      <c r="BA80" s="251">
        <f t="shared" si="34"/>
        <v>0</v>
      </c>
      <c r="BB80" s="252">
        <f t="shared" si="35"/>
        <v>0</v>
      </c>
      <c r="BD80" s="215" t="s">
        <v>301</v>
      </c>
      <c r="BE80" s="216" t="s">
        <v>302</v>
      </c>
      <c r="BF80" s="217"/>
      <c r="BG80" s="218"/>
      <c r="BH80" s="219"/>
      <c r="BI80" s="220"/>
      <c r="BJ80" s="250">
        <f>IF(EXACT($A$80,$BD$80),1,0)</f>
        <v>1</v>
      </c>
      <c r="BK80" s="250">
        <f>IF(EXACT($B$80,$BE$80),1,0)</f>
        <v>1</v>
      </c>
      <c r="BL80" s="250">
        <f>IF(EXACT($C$80,$BF$80),1,0)</f>
        <v>1</v>
      </c>
      <c r="BM80" s="250">
        <f>IF(EXACT($D$80,$BG$80),1,0)</f>
        <v>1</v>
      </c>
      <c r="BN80" s="250">
        <f>IF($BG$80=0,0,1)</f>
        <v>0</v>
      </c>
      <c r="BO80" s="250">
        <f>IF($BH$80=0,0,1)</f>
        <v>0</v>
      </c>
      <c r="BP80" s="250">
        <f>$BJ$80*$BK$80*$BL$80*$BM$80*$BN$80*$BO$80</f>
        <v>0</v>
      </c>
      <c r="BQ80" s="251">
        <f t="shared" si="36"/>
        <v>0</v>
      </c>
      <c r="BR80" s="252">
        <f t="shared" si="37"/>
        <v>0</v>
      </c>
      <c r="BT80" s="215" t="s">
        <v>301</v>
      </c>
      <c r="BU80" s="216" t="s">
        <v>302</v>
      </c>
      <c r="BV80" s="217"/>
      <c r="BW80" s="218"/>
      <c r="BX80" s="219"/>
      <c r="BY80" s="220"/>
      <c r="BZ80" s="250">
        <f>IF(EXACT($A$80,$BT$80),1,0)</f>
        <v>1</v>
      </c>
      <c r="CA80" s="250">
        <f>IF(EXACT($B$80,$BU$80),1,0)</f>
        <v>1</v>
      </c>
      <c r="CB80" s="250">
        <f>IF(EXACT($C$80,$BV$80),1,0)</f>
        <v>1</v>
      </c>
      <c r="CC80" s="250">
        <f>IF(EXACT($D$80,$BW$80),1,0)</f>
        <v>1</v>
      </c>
      <c r="CD80" s="250">
        <f>IF($BW$80=0,0,1)</f>
        <v>0</v>
      </c>
      <c r="CE80" s="250">
        <f>IF($BX$80=0,0,1)</f>
        <v>0</v>
      </c>
      <c r="CF80" s="250">
        <f>$BZ$80*$CA$80*$CB$80*$CC$80*$CD$80*$CE$80</f>
        <v>0</v>
      </c>
      <c r="CG80" s="251">
        <f t="shared" si="38"/>
        <v>0</v>
      </c>
      <c r="CH80" s="252">
        <f t="shared" si="39"/>
        <v>0</v>
      </c>
      <c r="CJ80" s="215" t="s">
        <v>301</v>
      </c>
      <c r="CK80" s="223" t="s">
        <v>302</v>
      </c>
      <c r="CL80" s="217"/>
      <c r="CM80" s="218"/>
      <c r="CN80" s="224"/>
      <c r="CO80" s="225"/>
      <c r="CP80" s="250">
        <f>IF(EXACT($A$80,$CJ$80),1,0)</f>
        <v>1</v>
      </c>
      <c r="CQ80" s="250">
        <f>IF(EXACT($B$80,$CK$80),1,0)</f>
        <v>1</v>
      </c>
      <c r="CR80" s="250">
        <f>IF(EXACT($C$80,$CL$80),1,0)</f>
        <v>1</v>
      </c>
      <c r="CS80" s="250">
        <f>IF(EXACT($D$80,$CM$80),1,0)</f>
        <v>1</v>
      </c>
      <c r="CT80" s="250">
        <f>IF($CM$80=0,0,1)</f>
        <v>0</v>
      </c>
      <c r="CU80" s="250">
        <f>IF($CN$80=0,0,1)</f>
        <v>0</v>
      </c>
      <c r="CV80" s="250">
        <f>$CP$80*$CQ$80*$CR$80*$CS$80*$CT$80*$CU$80</f>
        <v>0</v>
      </c>
      <c r="CW80" s="251">
        <f t="shared" si="40"/>
        <v>0</v>
      </c>
      <c r="CX80" s="252">
        <f t="shared" si="41"/>
        <v>0</v>
      </c>
      <c r="CZ80" s="215" t="s">
        <v>301</v>
      </c>
      <c r="DA80" s="216" t="s">
        <v>302</v>
      </c>
      <c r="DB80" s="217"/>
      <c r="DC80" s="218"/>
      <c r="DD80" s="219"/>
      <c r="DE80" s="220"/>
      <c r="DF80" s="250">
        <f>IF(EXACT($A$80,$CZ$80),1,0)</f>
        <v>1</v>
      </c>
      <c r="DG80" s="250">
        <f>IF(EXACT($B$80,$DA$80),1,0)</f>
        <v>1</v>
      </c>
      <c r="DH80" s="250">
        <f>IF(EXACT($C$80,$DB$80),1,0)</f>
        <v>1</v>
      </c>
      <c r="DI80" s="250">
        <f>IF(EXACT($D$80,$DC$80),1,0)</f>
        <v>1</v>
      </c>
      <c r="DJ80" s="250">
        <f>IF($DC$80=0,0,1)</f>
        <v>0</v>
      </c>
      <c r="DK80" s="250">
        <f>IF($DD$80=0,0,1)</f>
        <v>0</v>
      </c>
      <c r="DL80" s="250">
        <f>$DF$80*$DG$80*$DH$80*$DI$80*$DJ$80*$DK$80</f>
        <v>0</v>
      </c>
      <c r="DM80" s="251">
        <f t="shared" si="42"/>
        <v>0</v>
      </c>
      <c r="DN80" s="252">
        <f t="shared" si="43"/>
        <v>0</v>
      </c>
      <c r="DP80" s="215" t="s">
        <v>301</v>
      </c>
      <c r="DQ80" s="216" t="s">
        <v>302</v>
      </c>
      <c r="DR80" s="217"/>
      <c r="DS80" s="218"/>
      <c r="DT80" s="219"/>
      <c r="DU80" s="220"/>
      <c r="DV80" s="250">
        <f>IF(EXACT($A$80,$DP$80),1,0)</f>
        <v>1</v>
      </c>
      <c r="DW80" s="250">
        <f>IF(EXACT($B$80,$DQ$80),1,0)</f>
        <v>1</v>
      </c>
      <c r="DX80" s="250">
        <f>IF(EXACT($C$80,$DR$80),1,0)</f>
        <v>1</v>
      </c>
      <c r="DY80" s="250">
        <f>IF(EXACT($D$80,$DS$80),1,0)</f>
        <v>1</v>
      </c>
      <c r="DZ80" s="250">
        <f>IF($DS$80=0,0,1)</f>
        <v>0</v>
      </c>
      <c r="EA80" s="250">
        <f>IF($DT$80=0,0,1)</f>
        <v>0</v>
      </c>
      <c r="EB80" s="250">
        <f>$DV$80*$DW$80*$DX$80*$DY$80*$DZ$80*$EA$80</f>
        <v>0</v>
      </c>
      <c r="EC80" s="251">
        <f t="shared" si="44"/>
        <v>0</v>
      </c>
      <c r="ED80" s="252">
        <f t="shared" si="45"/>
        <v>0</v>
      </c>
      <c r="EF80" s="215" t="s">
        <v>301</v>
      </c>
      <c r="EG80" s="216" t="s">
        <v>302</v>
      </c>
      <c r="EH80" s="217"/>
      <c r="EI80" s="218"/>
      <c r="EJ80" s="219"/>
      <c r="EK80" s="220"/>
      <c r="EL80" s="250">
        <f>IF(EXACT($A$80,$EF$80),1,0)</f>
        <v>1</v>
      </c>
      <c r="EM80" s="250">
        <f>IF(EXACT($B$80,$EG$80),1,0)</f>
        <v>1</v>
      </c>
      <c r="EN80" s="250">
        <f>IF(EXACT($C$80,$EH$80),1,0)</f>
        <v>1</v>
      </c>
      <c r="EO80" s="250">
        <f>IF(EXACT($D$80,$EI$80),1,0)</f>
        <v>1</v>
      </c>
      <c r="EP80" s="250">
        <f>IF($EI$80=0,0,1)</f>
        <v>0</v>
      </c>
      <c r="EQ80" s="250">
        <f>IF($EJ$80=0,0,1)</f>
        <v>0</v>
      </c>
      <c r="ER80" s="250">
        <f>$EL$80*$EM$80*$EN$80*$EO$80*$EP$80*$EQ$80</f>
        <v>0</v>
      </c>
      <c r="ES80" s="251">
        <f t="shared" si="46"/>
        <v>0</v>
      </c>
      <c r="ET80" s="252">
        <f t="shared" si="47"/>
        <v>0</v>
      </c>
      <c r="EV80" s="215" t="s">
        <v>301</v>
      </c>
      <c r="EW80" s="216" t="s">
        <v>302</v>
      </c>
      <c r="EX80" s="217"/>
      <c r="EY80" s="218"/>
      <c r="EZ80" s="219"/>
      <c r="FA80" s="220"/>
      <c r="FB80" s="250">
        <f>IF(EXACT($A$80,$EV$80),1,0)</f>
        <v>1</v>
      </c>
      <c r="FC80" s="250">
        <f>IF(EXACT($B$80,$EW$80),1,0)</f>
        <v>1</v>
      </c>
      <c r="FD80" s="250">
        <f>IF(EXACT($C$80,$EX$80),1,0)</f>
        <v>1</v>
      </c>
      <c r="FE80" s="250">
        <f>IF(EXACT($D$80,$EY$80),1,0)</f>
        <v>1</v>
      </c>
      <c r="FF80" s="250">
        <f>IF($EY$80=0,0,1)</f>
        <v>0</v>
      </c>
      <c r="FG80" s="250">
        <f>IF($EZ$80=0,0,1)</f>
        <v>0</v>
      </c>
      <c r="FH80" s="250">
        <f>$FB$80*$FC$80*$FD$80*$FE$80*$FF$80*$FG$80</f>
        <v>0</v>
      </c>
      <c r="FI80" s="251">
        <f t="shared" si="48"/>
        <v>0</v>
      </c>
      <c r="FJ80" s="252">
        <f t="shared" si="49"/>
        <v>0</v>
      </c>
      <c r="FL80" s="215" t="s">
        <v>301</v>
      </c>
      <c r="FM80" s="216" t="s">
        <v>302</v>
      </c>
      <c r="FN80" s="217"/>
      <c r="FO80" s="218"/>
      <c r="FP80" s="219"/>
      <c r="FQ80" s="277"/>
      <c r="FR80" s="250">
        <f>IF(EXACT($A$80,$FL$80),1,0)</f>
        <v>1</v>
      </c>
      <c r="FS80" s="250">
        <f>IF(EXACT($B$80,$FM$80),1,0)</f>
        <v>1</v>
      </c>
      <c r="FT80" s="250">
        <f>IF(EXACT($C$80,$FN$80),1,0)</f>
        <v>1</v>
      </c>
      <c r="FU80" s="250">
        <f>IF(EXACT($D$80,$FO$80),1,0)</f>
        <v>1</v>
      </c>
      <c r="FV80" s="250">
        <f>IF($FO$80=0,0,1)</f>
        <v>0</v>
      </c>
      <c r="FW80" s="250">
        <f>IF($FP$80=0,0,1)</f>
        <v>0</v>
      </c>
      <c r="FX80" s="250">
        <f>$FR$80*$FS$80*$FT$80*$FU$80*$FV$80*$FW$80</f>
        <v>0</v>
      </c>
      <c r="FY80" s="251">
        <f t="shared" si="50"/>
        <v>0</v>
      </c>
      <c r="FZ80" s="252">
        <f t="shared" si="51"/>
        <v>0</v>
      </c>
      <c r="GB80" s="215" t="s">
        <v>301</v>
      </c>
      <c r="GC80" s="216" t="s">
        <v>302</v>
      </c>
      <c r="GD80" s="217"/>
      <c r="GE80" s="218"/>
      <c r="GF80" s="219"/>
      <c r="GG80" s="220"/>
      <c r="GH80" s="250">
        <f>IF(EXACT($A$80,$GB$80),1,0)</f>
        <v>1</v>
      </c>
      <c r="GI80" s="250">
        <f>IF(EXACT($B$80,$GC$80),1,0)</f>
        <v>1</v>
      </c>
      <c r="GJ80" s="250">
        <f>IF(EXACT($C$80,$GD$80),1,0)</f>
        <v>1</v>
      </c>
      <c r="GK80" s="250">
        <f>IF(EXACT($D$80,$GE$80),1,0)</f>
        <v>1</v>
      </c>
      <c r="GL80" s="250">
        <f>IF($GE$80=0,0,1)</f>
        <v>0</v>
      </c>
      <c r="GM80" s="250">
        <f>IF($GF$80=0,0,1)</f>
        <v>0</v>
      </c>
      <c r="GN80" s="250">
        <f>$GH$80*$GI$80*$GJ$80*$GK$80*$GL$80*$GM$80</f>
        <v>0</v>
      </c>
      <c r="GO80" s="251">
        <f t="shared" si="52"/>
        <v>0</v>
      </c>
      <c r="GP80" s="252">
        <f t="shared" si="53"/>
        <v>0</v>
      </c>
      <c r="GR80" s="215" t="s">
        <v>301</v>
      </c>
      <c r="GS80" s="216" t="s">
        <v>302</v>
      </c>
      <c r="GT80" s="217"/>
      <c r="GU80" s="218"/>
      <c r="GV80" s="219"/>
      <c r="GW80" s="220"/>
      <c r="GX80" s="250">
        <f>IF(EXACT($A$80,$GR$80),1,0)</f>
        <v>1</v>
      </c>
      <c r="GY80" s="250">
        <f>IF(EXACT($B$80,$GS$80),1,0)</f>
        <v>1</v>
      </c>
      <c r="GZ80" s="250">
        <f>IF(EXACT($C$80,$GT$80),1,0)</f>
        <v>1</v>
      </c>
      <c r="HA80" s="250">
        <f>IF(EXACT($D$80,$GU$80),1,0)</f>
        <v>1</v>
      </c>
      <c r="HB80" s="250">
        <f>IF($GU$80=0,0,1)</f>
        <v>0</v>
      </c>
      <c r="HC80" s="250">
        <f>IF($GV$80=0,0,1)</f>
        <v>0</v>
      </c>
      <c r="HD80" s="250">
        <f>$GX$80*$GY$80*$GZ$80*$HA$80*$HB$80*$HC$80</f>
        <v>0</v>
      </c>
      <c r="HE80" s="251">
        <f t="shared" si="54"/>
        <v>0</v>
      </c>
      <c r="HF80" s="252">
        <f t="shared" si="55"/>
        <v>0</v>
      </c>
      <c r="HH80" s="226" t="s">
        <v>301</v>
      </c>
      <c r="HI80" s="227" t="s">
        <v>302</v>
      </c>
      <c r="HJ80" s="228"/>
      <c r="HK80" s="229"/>
      <c r="HL80" s="230"/>
      <c r="HM80" s="231"/>
      <c r="HN80" s="250">
        <f>IF(EXACT($A$80,$HH$80),1,0)</f>
        <v>1</v>
      </c>
      <c r="HO80" s="250">
        <f>IF(EXACT($B$80,$HI$80),1,0)</f>
        <v>1</v>
      </c>
      <c r="HP80" s="250">
        <f>IF(EXACT($C$80,$HJ$80),1,0)</f>
        <v>1</v>
      </c>
      <c r="HQ80" s="250">
        <f>IF(EXACT($D$80,$HK$80),1,0)</f>
        <v>1</v>
      </c>
      <c r="HR80" s="250">
        <f>IF($HK$80=0,0,1)</f>
        <v>0</v>
      </c>
      <c r="HS80" s="250">
        <f>IF($HL$80=0,0,1)</f>
        <v>0</v>
      </c>
      <c r="HT80" s="250">
        <f>$HN$80*$HO$80*$HP$80*$HQ$80*$HR$80*$HS$80</f>
        <v>0</v>
      </c>
      <c r="HU80" s="251">
        <f t="shared" si="56"/>
        <v>0</v>
      </c>
      <c r="HV80" s="252">
        <f t="shared" si="57"/>
        <v>0</v>
      </c>
      <c r="HX80" s="215" t="s">
        <v>301</v>
      </c>
      <c r="HY80" s="216" t="s">
        <v>302</v>
      </c>
      <c r="HZ80" s="217"/>
      <c r="IA80" s="218"/>
      <c r="IB80" s="219"/>
      <c r="IC80" s="220"/>
      <c r="ID80" s="250">
        <f>IF(EXACT($A$80,$HX$80),1,0)</f>
        <v>1</v>
      </c>
      <c r="IE80" s="250">
        <f>IF(EXACT($B$80,$HY$80),1,0)</f>
        <v>1</v>
      </c>
      <c r="IF80" s="250">
        <f>IF(EXACT($C$80,$HZ$80),1,0)</f>
        <v>1</v>
      </c>
      <c r="IG80" s="250">
        <f>IF(EXACT($D$80,$IA$80),1,0)</f>
        <v>1</v>
      </c>
      <c r="IH80" s="250">
        <f>IF($IA$80=0,0,1)</f>
        <v>0</v>
      </c>
      <c r="II80" s="250">
        <f>IF($IB$80=0,0,1)</f>
        <v>0</v>
      </c>
      <c r="IJ80" s="250">
        <f>$ID$80*$IE$80*$IF$80*$IG$80*$IH$80*$II$80</f>
        <v>0</v>
      </c>
      <c r="IK80" s="251">
        <f t="shared" si="58"/>
        <v>0</v>
      </c>
      <c r="IL80" s="252">
        <f t="shared" si="59"/>
        <v>0</v>
      </c>
    </row>
    <row r="81" spans="1:246" s="238" customFormat="1" ht="18" hidden="1" thickTop="1" thickBot="1">
      <c r="A81" s="232" t="s">
        <v>303</v>
      </c>
      <c r="B81" s="233" t="s">
        <v>304</v>
      </c>
      <c r="C81" s="234"/>
      <c r="D81" s="235"/>
      <c r="E81" s="236"/>
      <c r="F81" s="237"/>
      <c r="H81" s="232" t="s">
        <v>303</v>
      </c>
      <c r="I81" s="239" t="s">
        <v>304</v>
      </c>
      <c r="J81" s="234"/>
      <c r="K81" s="235"/>
      <c r="L81" s="236"/>
      <c r="M81" s="237"/>
      <c r="N81" s="274"/>
      <c r="O81" s="274"/>
      <c r="P81" s="274"/>
      <c r="Q81" s="274"/>
      <c r="R81" s="274"/>
      <c r="S81" s="274"/>
      <c r="T81" s="274"/>
      <c r="U81" s="251">
        <f t="shared" si="30"/>
        <v>0</v>
      </c>
      <c r="V81" s="252">
        <f t="shared" si="31"/>
        <v>0</v>
      </c>
      <c r="X81" s="232" t="s">
        <v>303</v>
      </c>
      <c r="Y81" s="233" t="s">
        <v>304</v>
      </c>
      <c r="Z81" s="234"/>
      <c r="AA81" s="235"/>
      <c r="AB81" s="236"/>
      <c r="AC81" s="237"/>
      <c r="AD81" s="274"/>
      <c r="AE81" s="274"/>
      <c r="AF81" s="274"/>
      <c r="AG81" s="274"/>
      <c r="AH81" s="274"/>
      <c r="AI81" s="274"/>
      <c r="AJ81" s="274"/>
      <c r="AK81" s="251">
        <f t="shared" si="32"/>
        <v>0</v>
      </c>
      <c r="AL81" s="252">
        <f t="shared" si="33"/>
        <v>0</v>
      </c>
      <c r="AN81" s="232" t="s">
        <v>303</v>
      </c>
      <c r="AO81" s="233" t="s">
        <v>304</v>
      </c>
      <c r="AP81" s="234"/>
      <c r="AQ81" s="235"/>
      <c r="AR81" s="236"/>
      <c r="AS81" s="237"/>
      <c r="AT81" s="250">
        <f>IF(EXACT($A$81,$AN$81),1,0)</f>
        <v>1</v>
      </c>
      <c r="AU81" s="250">
        <f>IF(EXACT($B$81,$AO$81),1,0)</f>
        <v>1</v>
      </c>
      <c r="AV81" s="250">
        <f>IF(EXACT($C$81,$AP$81),1,0)</f>
        <v>1</v>
      </c>
      <c r="AW81" s="250">
        <f>IF(EXACT($D$81,$AQ$81),1,0)</f>
        <v>1</v>
      </c>
      <c r="AX81" s="250">
        <f>IF($AQ$81=0,0,1)</f>
        <v>0</v>
      </c>
      <c r="AY81" s="250">
        <f>IF($AR$81=0,0,1)</f>
        <v>0</v>
      </c>
      <c r="AZ81" s="250">
        <f>$AT$81*$AU$81*$AV$81*$AW$81*$AX$81*$AY$81</f>
        <v>0</v>
      </c>
      <c r="BA81" s="251">
        <f t="shared" si="34"/>
        <v>0</v>
      </c>
      <c r="BB81" s="252">
        <f t="shared" si="35"/>
        <v>0</v>
      </c>
      <c r="BD81" s="232" t="s">
        <v>303</v>
      </c>
      <c r="BE81" s="233" t="s">
        <v>304</v>
      </c>
      <c r="BF81" s="234"/>
      <c r="BG81" s="235"/>
      <c r="BH81" s="236"/>
      <c r="BI81" s="237"/>
      <c r="BJ81" s="250">
        <f>IF(EXACT($A$81,$BD$81),1,0)</f>
        <v>1</v>
      </c>
      <c r="BK81" s="250">
        <f>IF(EXACT($B$81,$BE$81),1,0)</f>
        <v>1</v>
      </c>
      <c r="BL81" s="250">
        <f>IF(EXACT($C$81,$BF$81),1,0)</f>
        <v>1</v>
      </c>
      <c r="BM81" s="250">
        <f>IF(EXACT($D$81,$BG$81),1,0)</f>
        <v>1</v>
      </c>
      <c r="BN81" s="250">
        <f>IF($BG$81=0,0,1)</f>
        <v>0</v>
      </c>
      <c r="BO81" s="250">
        <f>IF($BH$81=0,0,1)</f>
        <v>0</v>
      </c>
      <c r="BP81" s="250">
        <f>$BJ$81*$BK$81*$BL$81*$BM$81*$BN$81*$BO$81</f>
        <v>0</v>
      </c>
      <c r="BQ81" s="251">
        <f t="shared" si="36"/>
        <v>0</v>
      </c>
      <c r="BR81" s="252">
        <f t="shared" si="37"/>
        <v>0</v>
      </c>
      <c r="BT81" s="232" t="s">
        <v>303</v>
      </c>
      <c r="BU81" s="233" t="s">
        <v>304</v>
      </c>
      <c r="BV81" s="234"/>
      <c r="BW81" s="235"/>
      <c r="BX81" s="236"/>
      <c r="BY81" s="237"/>
      <c r="BZ81" s="250">
        <f>IF(EXACT($A$81,$BT$81),1,0)</f>
        <v>1</v>
      </c>
      <c r="CA81" s="250">
        <f>IF(EXACT($B$81,$BU$81),1,0)</f>
        <v>1</v>
      </c>
      <c r="CB81" s="250">
        <f>IF(EXACT($C$81,$BV$81),1,0)</f>
        <v>1</v>
      </c>
      <c r="CC81" s="250">
        <f>IF(EXACT($D$81,$BW$81),1,0)</f>
        <v>1</v>
      </c>
      <c r="CD81" s="250">
        <f>IF($BW$81=0,0,1)</f>
        <v>0</v>
      </c>
      <c r="CE81" s="250">
        <f>IF($BX$81=0,0,1)</f>
        <v>0</v>
      </c>
      <c r="CF81" s="250">
        <f>$BZ$81*$CA$81*$CB$81*$CC$81*$CD$81*$CE$81</f>
        <v>0</v>
      </c>
      <c r="CG81" s="251">
        <f t="shared" si="38"/>
        <v>0</v>
      </c>
      <c r="CH81" s="252">
        <f t="shared" si="39"/>
        <v>0</v>
      </c>
      <c r="CJ81" s="232" t="s">
        <v>303</v>
      </c>
      <c r="CK81" s="240" t="s">
        <v>304</v>
      </c>
      <c r="CL81" s="234"/>
      <c r="CM81" s="235"/>
      <c r="CN81" s="241"/>
      <c r="CO81" s="242"/>
      <c r="CP81" s="250">
        <f>IF(EXACT($A$81,$CJ$81),1,0)</f>
        <v>1</v>
      </c>
      <c r="CQ81" s="250">
        <f>IF(EXACT($B$81,$CK$81),1,0)</f>
        <v>1</v>
      </c>
      <c r="CR81" s="250">
        <f>IF(EXACT($C$81,$CL$81),1,0)</f>
        <v>1</v>
      </c>
      <c r="CS81" s="250">
        <f>IF(EXACT($D$81,$CM$81),1,0)</f>
        <v>1</v>
      </c>
      <c r="CT81" s="250">
        <f>IF($CM$81=0,0,1)</f>
        <v>0</v>
      </c>
      <c r="CU81" s="250">
        <f>IF($CN$81=0,0,1)</f>
        <v>0</v>
      </c>
      <c r="CV81" s="250">
        <f>$CP$81*$CQ$81*$CR$81*$CS$81*$CT$81*$CU$81</f>
        <v>0</v>
      </c>
      <c r="CW81" s="251">
        <f t="shared" si="40"/>
        <v>0</v>
      </c>
      <c r="CX81" s="252">
        <f t="shared" si="41"/>
        <v>0</v>
      </c>
      <c r="CZ81" s="232" t="s">
        <v>303</v>
      </c>
      <c r="DA81" s="233" t="s">
        <v>304</v>
      </c>
      <c r="DB81" s="234"/>
      <c r="DC81" s="235"/>
      <c r="DD81" s="236"/>
      <c r="DE81" s="237"/>
      <c r="DF81" s="250">
        <f>IF(EXACT($A$81,$CZ$81),1,0)</f>
        <v>1</v>
      </c>
      <c r="DG81" s="250">
        <f>IF(EXACT($B$81,$DA$81),1,0)</f>
        <v>1</v>
      </c>
      <c r="DH81" s="250">
        <f>IF(EXACT($C$81,$DB$81),1,0)</f>
        <v>1</v>
      </c>
      <c r="DI81" s="250">
        <f>IF(EXACT($D$81,$DC$81),1,0)</f>
        <v>1</v>
      </c>
      <c r="DJ81" s="250">
        <f>IF($DC$81=0,0,1)</f>
        <v>0</v>
      </c>
      <c r="DK81" s="250">
        <f>IF($DD$81=0,0,1)</f>
        <v>0</v>
      </c>
      <c r="DL81" s="250">
        <f>$DF$81*$DG$81*$DH$81*$DI$81*$DJ$81*$DK$81</f>
        <v>0</v>
      </c>
      <c r="DM81" s="251">
        <f t="shared" si="42"/>
        <v>0</v>
      </c>
      <c r="DN81" s="252">
        <f t="shared" si="43"/>
        <v>0</v>
      </c>
      <c r="DP81" s="232" t="s">
        <v>303</v>
      </c>
      <c r="DQ81" s="233" t="s">
        <v>304</v>
      </c>
      <c r="DR81" s="234"/>
      <c r="DS81" s="235"/>
      <c r="DT81" s="236"/>
      <c r="DU81" s="237"/>
      <c r="DV81" s="250">
        <f>IF(EXACT($A$81,$DP$81),1,0)</f>
        <v>1</v>
      </c>
      <c r="DW81" s="250">
        <f>IF(EXACT($B$81,$DQ$81),1,0)</f>
        <v>1</v>
      </c>
      <c r="DX81" s="250">
        <f>IF(EXACT($C$81,$DR$81),1,0)</f>
        <v>1</v>
      </c>
      <c r="DY81" s="250">
        <f>IF(EXACT($D$81,$DS$81),1,0)</f>
        <v>1</v>
      </c>
      <c r="DZ81" s="250">
        <f>IF($DS$81=0,0,1)</f>
        <v>0</v>
      </c>
      <c r="EA81" s="250">
        <f>IF($DT$81=0,0,1)</f>
        <v>0</v>
      </c>
      <c r="EB81" s="250">
        <f>$DV$81*$DW$81*$DX$81*$DY$81*$DZ$81*$EA$81</f>
        <v>0</v>
      </c>
      <c r="EC81" s="251">
        <f t="shared" si="44"/>
        <v>0</v>
      </c>
      <c r="ED81" s="252">
        <f t="shared" si="45"/>
        <v>0</v>
      </c>
      <c r="EF81" s="232" t="s">
        <v>303</v>
      </c>
      <c r="EG81" s="233" t="s">
        <v>304</v>
      </c>
      <c r="EH81" s="234"/>
      <c r="EI81" s="235"/>
      <c r="EJ81" s="236"/>
      <c r="EK81" s="237"/>
      <c r="EL81" s="250">
        <f>IF(EXACT($A$81,$EF$81),1,0)</f>
        <v>1</v>
      </c>
      <c r="EM81" s="250">
        <f>IF(EXACT($B$81,$EG$81),1,0)</f>
        <v>1</v>
      </c>
      <c r="EN81" s="250">
        <f>IF(EXACT($C$81,$EH$81),1,0)</f>
        <v>1</v>
      </c>
      <c r="EO81" s="250">
        <f>IF(EXACT($D$81,$EI$81),1,0)</f>
        <v>1</v>
      </c>
      <c r="EP81" s="250">
        <f>IF($EI$81=0,0,1)</f>
        <v>0</v>
      </c>
      <c r="EQ81" s="250">
        <f>IF($EJ$81=0,0,1)</f>
        <v>0</v>
      </c>
      <c r="ER81" s="250">
        <f>$EL$81*$EM$81*$EN$81*$EO$81*$EP$81*$EQ$81</f>
        <v>0</v>
      </c>
      <c r="ES81" s="251">
        <f t="shared" si="46"/>
        <v>0</v>
      </c>
      <c r="ET81" s="252">
        <f t="shared" si="47"/>
        <v>0</v>
      </c>
      <c r="EV81" s="232" t="s">
        <v>303</v>
      </c>
      <c r="EW81" s="233" t="s">
        <v>304</v>
      </c>
      <c r="EX81" s="234"/>
      <c r="EY81" s="235"/>
      <c r="EZ81" s="236"/>
      <c r="FA81" s="237"/>
      <c r="FB81" s="250">
        <f>IF(EXACT($A$81,$EV$81),1,0)</f>
        <v>1</v>
      </c>
      <c r="FC81" s="250">
        <f>IF(EXACT($B$81,$EW$81),1,0)</f>
        <v>1</v>
      </c>
      <c r="FD81" s="250">
        <f>IF(EXACT($C$81,$EX$81),1,0)</f>
        <v>1</v>
      </c>
      <c r="FE81" s="250">
        <f>IF(EXACT($D$81,$EY$81),1,0)</f>
        <v>1</v>
      </c>
      <c r="FF81" s="250">
        <f>IF($EY$81=0,0,1)</f>
        <v>0</v>
      </c>
      <c r="FG81" s="250">
        <f>IF($EZ$81=0,0,1)</f>
        <v>0</v>
      </c>
      <c r="FH81" s="250">
        <f>$FB$81*$FC$81*$FD$81*$FE$81*$FF$81*$FG$81</f>
        <v>0</v>
      </c>
      <c r="FI81" s="251">
        <f t="shared" si="48"/>
        <v>0</v>
      </c>
      <c r="FJ81" s="252">
        <f t="shared" si="49"/>
        <v>0</v>
      </c>
      <c r="FL81" s="232" t="s">
        <v>303</v>
      </c>
      <c r="FM81" s="233" t="s">
        <v>304</v>
      </c>
      <c r="FN81" s="234"/>
      <c r="FO81" s="235"/>
      <c r="FP81" s="236"/>
      <c r="FQ81" s="275"/>
      <c r="FR81" s="250">
        <f>IF(EXACT($A$81,$FL$81),1,0)</f>
        <v>1</v>
      </c>
      <c r="FS81" s="250">
        <f>IF(EXACT($B$81,$FM$81),1,0)</f>
        <v>1</v>
      </c>
      <c r="FT81" s="250">
        <f>IF(EXACT($C$81,$FN$81),1,0)</f>
        <v>1</v>
      </c>
      <c r="FU81" s="250">
        <f>IF(EXACT($D$81,$FO$81),1,0)</f>
        <v>1</v>
      </c>
      <c r="FV81" s="250">
        <f>IF($FO$81=0,0,1)</f>
        <v>0</v>
      </c>
      <c r="FW81" s="250">
        <f>IF($FP$81=0,0,1)</f>
        <v>0</v>
      </c>
      <c r="FX81" s="250">
        <f>$FR$81*$FS$81*$FT$81*$FU$81*$FV$81*$FW$81</f>
        <v>0</v>
      </c>
      <c r="FY81" s="251">
        <f t="shared" si="50"/>
        <v>0</v>
      </c>
      <c r="FZ81" s="252">
        <f t="shared" si="51"/>
        <v>0</v>
      </c>
      <c r="GB81" s="232" t="s">
        <v>303</v>
      </c>
      <c r="GC81" s="233" t="s">
        <v>304</v>
      </c>
      <c r="GD81" s="234"/>
      <c r="GE81" s="235"/>
      <c r="GF81" s="236"/>
      <c r="GG81" s="237"/>
      <c r="GH81" s="250">
        <f>IF(EXACT($A$81,$GB$81),1,0)</f>
        <v>1</v>
      </c>
      <c r="GI81" s="250">
        <f>IF(EXACT($B$81,$GC$81),1,0)</f>
        <v>1</v>
      </c>
      <c r="GJ81" s="250">
        <f>IF(EXACT($C$81,$GD$81),1,0)</f>
        <v>1</v>
      </c>
      <c r="GK81" s="250">
        <f>IF(EXACT($D$81,$GE$81),1,0)</f>
        <v>1</v>
      </c>
      <c r="GL81" s="250">
        <f>IF($GE$81=0,0,1)</f>
        <v>0</v>
      </c>
      <c r="GM81" s="250">
        <f>IF($GF$81=0,0,1)</f>
        <v>0</v>
      </c>
      <c r="GN81" s="250">
        <f>$GH$81*$GI$81*$GJ$81*$GK$81*$GL$81*$GM$81</f>
        <v>0</v>
      </c>
      <c r="GO81" s="251">
        <f t="shared" si="52"/>
        <v>0</v>
      </c>
      <c r="GP81" s="252">
        <f t="shared" si="53"/>
        <v>0</v>
      </c>
      <c r="GR81" s="232" t="s">
        <v>303</v>
      </c>
      <c r="GS81" s="233" t="s">
        <v>304</v>
      </c>
      <c r="GT81" s="234"/>
      <c r="GU81" s="235"/>
      <c r="GV81" s="236"/>
      <c r="GW81" s="237"/>
      <c r="GX81" s="250">
        <f>IF(EXACT($A$81,$GR$81),1,0)</f>
        <v>1</v>
      </c>
      <c r="GY81" s="250">
        <f>IF(EXACT($B$81,$GS$81),1,0)</f>
        <v>1</v>
      </c>
      <c r="GZ81" s="250">
        <f>IF(EXACT($C$81,$GT$81),1,0)</f>
        <v>1</v>
      </c>
      <c r="HA81" s="250">
        <f>IF(EXACT($D$81,$GU$81),1,0)</f>
        <v>1</v>
      </c>
      <c r="HB81" s="250">
        <f>IF($GU$81=0,0,1)</f>
        <v>0</v>
      </c>
      <c r="HC81" s="250">
        <f>IF($GV$81=0,0,1)</f>
        <v>0</v>
      </c>
      <c r="HD81" s="250">
        <f>$GX$81*$GY$81*$GZ$81*$HA$81*$HB$81*$HC$81</f>
        <v>0</v>
      </c>
      <c r="HE81" s="251">
        <f t="shared" si="54"/>
        <v>0</v>
      </c>
      <c r="HF81" s="252">
        <f t="shared" si="55"/>
        <v>0</v>
      </c>
      <c r="HH81" s="226" t="s">
        <v>303</v>
      </c>
      <c r="HI81" s="227" t="s">
        <v>304</v>
      </c>
      <c r="HJ81" s="228"/>
      <c r="HK81" s="229"/>
      <c r="HL81" s="230"/>
      <c r="HM81" s="231"/>
      <c r="HN81" s="250">
        <f>IF(EXACT($A$81,$HH$81),1,0)</f>
        <v>1</v>
      </c>
      <c r="HO81" s="250">
        <f>IF(EXACT($B$81,$HI$81),1,0)</f>
        <v>1</v>
      </c>
      <c r="HP81" s="250">
        <f>IF(EXACT($C$81,$HJ$81),1,0)</f>
        <v>1</v>
      </c>
      <c r="HQ81" s="250">
        <f>IF(EXACT($D$81,$HK$81),1,0)</f>
        <v>1</v>
      </c>
      <c r="HR81" s="250">
        <f>IF($HK$81=0,0,1)</f>
        <v>0</v>
      </c>
      <c r="HS81" s="250">
        <f>IF($HL$81=0,0,1)</f>
        <v>0</v>
      </c>
      <c r="HT81" s="250">
        <f>$HN$81*$HO$81*$HP$81*$HQ$81*$HR$81*$HS$81</f>
        <v>0</v>
      </c>
      <c r="HU81" s="251">
        <f t="shared" si="56"/>
        <v>0</v>
      </c>
      <c r="HV81" s="252">
        <f t="shared" si="57"/>
        <v>0</v>
      </c>
      <c r="HX81" s="232" t="s">
        <v>303</v>
      </c>
      <c r="HY81" s="233" t="s">
        <v>304</v>
      </c>
      <c r="HZ81" s="234"/>
      <c r="IA81" s="235"/>
      <c r="IB81" s="236"/>
      <c r="IC81" s="237"/>
      <c r="ID81" s="250">
        <f>IF(EXACT($A$81,$HX$81),1,0)</f>
        <v>1</v>
      </c>
      <c r="IE81" s="250">
        <f>IF(EXACT($B$81,$HY$81),1,0)</f>
        <v>1</v>
      </c>
      <c r="IF81" s="250">
        <f>IF(EXACT($C$81,$HZ$81),1,0)</f>
        <v>1</v>
      </c>
      <c r="IG81" s="250">
        <f>IF(EXACT($D$81,$IA$81),1,0)</f>
        <v>1</v>
      </c>
      <c r="IH81" s="250">
        <f>IF($IA$81=0,0,1)</f>
        <v>0</v>
      </c>
      <c r="II81" s="250">
        <f>IF($IB$81=0,0,1)</f>
        <v>0</v>
      </c>
      <c r="IJ81" s="250">
        <f>$ID$81*$IE$81*$IF$81*$IG$81*$IH$81*$II$81</f>
        <v>0</v>
      </c>
      <c r="IK81" s="251">
        <f t="shared" si="58"/>
        <v>0</v>
      </c>
      <c r="IL81" s="252">
        <f t="shared" si="59"/>
        <v>0</v>
      </c>
    </row>
    <row r="82" spans="1:246" s="238" customFormat="1" ht="90">
      <c r="A82" s="243" t="s">
        <v>305</v>
      </c>
      <c r="B82" s="244" t="s">
        <v>306</v>
      </c>
      <c r="C82" s="245" t="s">
        <v>168</v>
      </c>
      <c r="D82" s="276">
        <v>6</v>
      </c>
      <c r="E82" s="247">
        <v>0</v>
      </c>
      <c r="F82" s="312">
        <f t="shared" ref="F82:F93" si="60">ROUND(D82*E82,0)</f>
        <v>0</v>
      </c>
      <c r="H82" s="243" t="s">
        <v>305</v>
      </c>
      <c r="I82" s="249" t="s">
        <v>306</v>
      </c>
      <c r="J82" s="245" t="s">
        <v>168</v>
      </c>
      <c r="K82" s="276">
        <v>6</v>
      </c>
      <c r="L82" s="247">
        <v>340000</v>
      </c>
      <c r="M82" s="248">
        <f t="shared" ref="M82:M93" si="61">ROUND(K82*L82,0)</f>
        <v>2040000</v>
      </c>
      <c r="N82" s="250">
        <f>IF(EXACT($A$82,$H$82),1,0)</f>
        <v>1</v>
      </c>
      <c r="O82" s="250">
        <f>IF(EXACT($B$82,$I$82),1,0)</f>
        <v>1</v>
      </c>
      <c r="P82" s="250">
        <f>IF(EXACT($C$82,$J$82),1,0)</f>
        <v>1</v>
      </c>
      <c r="Q82" s="250">
        <f>IF(EXACT($D$82,$K$82),1,0)</f>
        <v>1</v>
      </c>
      <c r="R82" s="250">
        <f>IF($K$82=0,0,1)</f>
        <v>1</v>
      </c>
      <c r="S82" s="250">
        <f>IF($L$82=0,0,1)</f>
        <v>1</v>
      </c>
      <c r="T82" s="261">
        <f>$N$82*$O$82*$P$82*$Q$82*$R$82*$S$82</f>
        <v>1</v>
      </c>
      <c r="U82" s="251">
        <f t="shared" si="30"/>
        <v>2040000</v>
      </c>
      <c r="V82" s="252">
        <f t="shared" si="31"/>
        <v>0</v>
      </c>
      <c r="X82" s="243" t="s">
        <v>305</v>
      </c>
      <c r="Y82" s="244" t="s">
        <v>306</v>
      </c>
      <c r="Z82" s="245" t="s">
        <v>168</v>
      </c>
      <c r="AA82" s="276">
        <v>6</v>
      </c>
      <c r="AB82" s="247">
        <v>379169</v>
      </c>
      <c r="AC82" s="312">
        <f t="shared" ref="AC82:AC93" si="62">ROUND(AA82*AB82,0)</f>
        <v>2275014</v>
      </c>
      <c r="AD82" s="250">
        <f>IF(EXACT($A$82,$X$82),1,0)</f>
        <v>1</v>
      </c>
      <c r="AE82" s="250">
        <f>IF(EXACT($B$82,$Y$82),1,0)</f>
        <v>1</v>
      </c>
      <c r="AF82" s="250">
        <f>IF(EXACT($C$82,$Z$82),1,0)</f>
        <v>1</v>
      </c>
      <c r="AG82" s="250">
        <f>IF(EXACT($D$82,$AA$82),1,0)</f>
        <v>1</v>
      </c>
      <c r="AH82" s="250">
        <f>IF($AA$82=0,0,1)</f>
        <v>1</v>
      </c>
      <c r="AI82" s="250">
        <f>IF($AB$82=0,0,1)</f>
        <v>1</v>
      </c>
      <c r="AJ82" s="250">
        <f>$AD$82*$AE$82*$AF$82*$AG$82*$AH$82*$AI$82</f>
        <v>1</v>
      </c>
      <c r="AK82" s="251">
        <f t="shared" si="32"/>
        <v>2275014</v>
      </c>
      <c r="AL82" s="252">
        <f t="shared" si="33"/>
        <v>0</v>
      </c>
      <c r="AN82" s="243" t="s">
        <v>305</v>
      </c>
      <c r="AO82" s="244" t="s">
        <v>306</v>
      </c>
      <c r="AP82" s="245" t="s">
        <v>168</v>
      </c>
      <c r="AQ82" s="276">
        <v>6</v>
      </c>
      <c r="AR82" s="247">
        <v>600000</v>
      </c>
      <c r="AS82" s="312">
        <f t="shared" ref="AS82:AS93" si="63">ROUND(AQ82*AR82,0)</f>
        <v>3600000</v>
      </c>
      <c r="AT82" s="250">
        <f>IF(EXACT($A$82,$AN$82),1,0)</f>
        <v>1</v>
      </c>
      <c r="AU82" s="250">
        <f>IF(EXACT($B$82,$AO$82),1,0)</f>
        <v>1</v>
      </c>
      <c r="AV82" s="250">
        <f>IF(EXACT($C$82,$AP$82),1,0)</f>
        <v>1</v>
      </c>
      <c r="AW82" s="250">
        <f>IF(EXACT($D$82,$AQ$82),1,0)</f>
        <v>1</v>
      </c>
      <c r="AX82" s="250">
        <f>IF($AQ$82=0,0,1)</f>
        <v>1</v>
      </c>
      <c r="AY82" s="250">
        <f>IF($AR$82=0,0,1)</f>
        <v>1</v>
      </c>
      <c r="AZ82" s="250">
        <f>$AT$82*$AU$82*$AV$82*$AW$82*$AX$82*$AY$82</f>
        <v>1</v>
      </c>
      <c r="BA82" s="251">
        <f t="shared" si="34"/>
        <v>3600000</v>
      </c>
      <c r="BB82" s="252">
        <f t="shared" si="35"/>
        <v>0</v>
      </c>
      <c r="BD82" s="243" t="s">
        <v>305</v>
      </c>
      <c r="BE82" s="244" t="s">
        <v>306</v>
      </c>
      <c r="BF82" s="245" t="s">
        <v>168</v>
      </c>
      <c r="BG82" s="276">
        <v>6</v>
      </c>
      <c r="BH82" s="247">
        <v>265000</v>
      </c>
      <c r="BI82" s="312">
        <f t="shared" ref="BI82:BI93" si="64">ROUND(BG82*BH82,0)</f>
        <v>1590000</v>
      </c>
      <c r="BJ82" s="250">
        <f>IF(EXACT($A$82,$BD$82),1,0)</f>
        <v>1</v>
      </c>
      <c r="BK82" s="250">
        <f>IF(EXACT($B$82,$BE$82),1,0)</f>
        <v>1</v>
      </c>
      <c r="BL82" s="250">
        <f>IF(EXACT($C$82,$BF$82),1,0)</f>
        <v>1</v>
      </c>
      <c r="BM82" s="250">
        <f>IF(EXACT($D$82,$BG$82),1,0)</f>
        <v>1</v>
      </c>
      <c r="BN82" s="250">
        <f>IF($BG$82=0,0,1)</f>
        <v>1</v>
      </c>
      <c r="BO82" s="250">
        <f>IF($BH$82=0,0,1)</f>
        <v>1</v>
      </c>
      <c r="BP82" s="250">
        <f>$BJ$82*$BK$82*$BL$82*$BM$82*$BN$82*$BO$82</f>
        <v>1</v>
      </c>
      <c r="BQ82" s="251">
        <f t="shared" si="36"/>
        <v>1590000</v>
      </c>
      <c r="BR82" s="252">
        <f t="shared" si="37"/>
        <v>0</v>
      </c>
      <c r="BT82" s="243" t="s">
        <v>305</v>
      </c>
      <c r="BU82" s="244" t="s">
        <v>306</v>
      </c>
      <c r="BV82" s="245" t="s">
        <v>168</v>
      </c>
      <c r="BW82" s="276">
        <v>6</v>
      </c>
      <c r="BX82" s="247">
        <v>423800</v>
      </c>
      <c r="BY82" s="312">
        <f t="shared" ref="BY82:BY93" si="65">ROUND(BW82*BX82,0)</f>
        <v>2542800</v>
      </c>
      <c r="BZ82" s="250">
        <f>IF(EXACT($A$82,$BT$82),1,0)</f>
        <v>1</v>
      </c>
      <c r="CA82" s="250">
        <f>IF(EXACT($B$82,$BU$82),1,0)</f>
        <v>1</v>
      </c>
      <c r="CB82" s="250">
        <f>IF(EXACT($C$82,$BV$82),1,0)</f>
        <v>1</v>
      </c>
      <c r="CC82" s="250">
        <f>IF(EXACT($D$82,$BW$82),1,0)</f>
        <v>1</v>
      </c>
      <c r="CD82" s="250">
        <f>IF($BW$82=0,0,1)</f>
        <v>1</v>
      </c>
      <c r="CE82" s="250">
        <f>IF($BX$82=0,0,1)</f>
        <v>1</v>
      </c>
      <c r="CF82" s="250">
        <f>$BZ$82*$CA$82*$CB$82*$CC$82*$CD$82*$CE$82</f>
        <v>1</v>
      </c>
      <c r="CG82" s="251">
        <f t="shared" si="38"/>
        <v>2542800</v>
      </c>
      <c r="CH82" s="252">
        <f t="shared" si="39"/>
        <v>0</v>
      </c>
      <c r="CJ82" s="243" t="s">
        <v>305</v>
      </c>
      <c r="CK82" s="254" t="s">
        <v>306</v>
      </c>
      <c r="CL82" s="245" t="s">
        <v>168</v>
      </c>
      <c r="CM82" s="276">
        <v>6</v>
      </c>
      <c r="CN82" s="255">
        <v>272160</v>
      </c>
      <c r="CO82" s="313">
        <f t="shared" ref="CO82:CO91" si="66">ROUND(CM82*CN82,0)</f>
        <v>1632960</v>
      </c>
      <c r="CP82" s="250">
        <f>IF(EXACT($A$82,$CJ$82),1,0)</f>
        <v>1</v>
      </c>
      <c r="CQ82" s="250">
        <f>IF(EXACT($B$82,$CK$82),1,0)</f>
        <v>1</v>
      </c>
      <c r="CR82" s="250">
        <f>IF(EXACT($C$82,$CL$82),1,0)</f>
        <v>1</v>
      </c>
      <c r="CS82" s="250">
        <f>IF(EXACT($D$82,$CM$82),1,0)</f>
        <v>1</v>
      </c>
      <c r="CT82" s="250">
        <f>IF($CM$82=0,0,1)</f>
        <v>1</v>
      </c>
      <c r="CU82" s="250">
        <f>IF($CN$82=0,0,1)</f>
        <v>1</v>
      </c>
      <c r="CV82" s="250">
        <f>$CP$82*$CQ$82*$CR$82*$CS$82*$CT$82*$CU$82</f>
        <v>1</v>
      </c>
      <c r="CW82" s="251">
        <f t="shared" si="40"/>
        <v>1632960</v>
      </c>
      <c r="CX82" s="252">
        <f t="shared" si="41"/>
        <v>0</v>
      </c>
      <c r="CZ82" s="243" t="s">
        <v>305</v>
      </c>
      <c r="DA82" s="244" t="s">
        <v>306</v>
      </c>
      <c r="DB82" s="245" t="s">
        <v>168</v>
      </c>
      <c r="DC82" s="276">
        <v>6</v>
      </c>
      <c r="DD82" s="247">
        <v>381500</v>
      </c>
      <c r="DE82" s="312">
        <f t="shared" ref="DE82:DE93" si="67">ROUND(DC82*DD82,0)</f>
        <v>2289000</v>
      </c>
      <c r="DF82" s="250">
        <f>IF(EXACT($A$82,$CZ$82),1,0)</f>
        <v>1</v>
      </c>
      <c r="DG82" s="250">
        <f>IF(EXACT($B$82,$DA$82),1,0)</f>
        <v>1</v>
      </c>
      <c r="DH82" s="250">
        <f>IF(EXACT($C$82,$DB$82),1,0)</f>
        <v>1</v>
      </c>
      <c r="DI82" s="250">
        <f>IF(EXACT($D$82,$DC$82),1,0)</f>
        <v>1</v>
      </c>
      <c r="DJ82" s="250">
        <f>IF($DC$82=0,0,1)</f>
        <v>1</v>
      </c>
      <c r="DK82" s="250">
        <f>IF($DD$82=0,0,1)</f>
        <v>1</v>
      </c>
      <c r="DL82" s="250">
        <f>$DF$82*$DG$82*$DH$82*$DI$82*$DJ$82*$DK$82</f>
        <v>1</v>
      </c>
      <c r="DM82" s="251">
        <f t="shared" si="42"/>
        <v>2289000</v>
      </c>
      <c r="DN82" s="252">
        <f t="shared" si="43"/>
        <v>0</v>
      </c>
      <c r="DP82" s="243" t="s">
        <v>305</v>
      </c>
      <c r="DQ82" s="244" t="s">
        <v>306</v>
      </c>
      <c r="DR82" s="245" t="s">
        <v>168</v>
      </c>
      <c r="DS82" s="276">
        <v>6</v>
      </c>
      <c r="DT82" s="247">
        <v>380000</v>
      </c>
      <c r="DU82" s="312">
        <f t="shared" ref="DU82:DU93" si="68">ROUND(DS82*DT82,0)</f>
        <v>2280000</v>
      </c>
      <c r="DV82" s="250">
        <f>IF(EXACT($A$82,$DP$82),1,0)</f>
        <v>1</v>
      </c>
      <c r="DW82" s="250">
        <f>IF(EXACT($B$82,$DQ$82),1,0)</f>
        <v>1</v>
      </c>
      <c r="DX82" s="250">
        <f>IF(EXACT($C$82,$DR$82),1,0)</f>
        <v>1</v>
      </c>
      <c r="DY82" s="250">
        <f>IF(EXACT($D$82,$DS$82),1,0)</f>
        <v>1</v>
      </c>
      <c r="DZ82" s="250">
        <f>IF($DS$82=0,0,1)</f>
        <v>1</v>
      </c>
      <c r="EA82" s="250">
        <f>IF($DT$82=0,0,1)</f>
        <v>1</v>
      </c>
      <c r="EB82" s="250">
        <f>$DV$82*$DW$82*$DX$82*$DY$82*$DZ$82*$EA$82</f>
        <v>1</v>
      </c>
      <c r="EC82" s="251">
        <f t="shared" si="44"/>
        <v>2280000</v>
      </c>
      <c r="ED82" s="252">
        <f t="shared" si="45"/>
        <v>0</v>
      </c>
      <c r="EF82" s="243" t="s">
        <v>305</v>
      </c>
      <c r="EG82" s="244" t="s">
        <v>306</v>
      </c>
      <c r="EH82" s="245" t="s">
        <v>168</v>
      </c>
      <c r="EI82" s="276">
        <v>6</v>
      </c>
      <c r="EJ82" s="247">
        <v>382000</v>
      </c>
      <c r="EK82" s="312">
        <f t="shared" ref="EK82:EK93" si="69">ROUND(EI82*EJ82,0)</f>
        <v>2292000</v>
      </c>
      <c r="EL82" s="250">
        <f>IF(EXACT($A$82,$EF$82),1,0)</f>
        <v>1</v>
      </c>
      <c r="EM82" s="250">
        <f>IF(EXACT($B$82,$EG$82),1,0)</f>
        <v>1</v>
      </c>
      <c r="EN82" s="250">
        <f>IF(EXACT($C$82,$EH$82),1,0)</f>
        <v>1</v>
      </c>
      <c r="EO82" s="250">
        <f>IF(EXACT($D$82,$EI$82),1,0)</f>
        <v>1</v>
      </c>
      <c r="EP82" s="250">
        <f>IF($EI$82=0,0,1)</f>
        <v>1</v>
      </c>
      <c r="EQ82" s="250">
        <f>IF($EJ$82=0,0,1)</f>
        <v>1</v>
      </c>
      <c r="ER82" s="250">
        <f>$EL$82*$EM$82*$EN$82*$EO$82*$EP$82*$EQ$82</f>
        <v>1</v>
      </c>
      <c r="ES82" s="251">
        <f t="shared" si="46"/>
        <v>2292000</v>
      </c>
      <c r="ET82" s="252">
        <f t="shared" si="47"/>
        <v>0</v>
      </c>
      <c r="EV82" s="243" t="s">
        <v>305</v>
      </c>
      <c r="EW82" s="244" t="s">
        <v>306</v>
      </c>
      <c r="EX82" s="245" t="s">
        <v>168</v>
      </c>
      <c r="EY82" s="276">
        <v>6</v>
      </c>
      <c r="EZ82" s="247">
        <v>450000</v>
      </c>
      <c r="FA82" s="312">
        <f t="shared" ref="FA82:FA93" si="70">ROUND(EY82*EZ82,0)</f>
        <v>2700000</v>
      </c>
      <c r="FB82" s="250">
        <f>IF(EXACT($A$82,$EV$82),1,0)</f>
        <v>1</v>
      </c>
      <c r="FC82" s="250">
        <f>IF(EXACT($B$82,$EW$82),1,0)</f>
        <v>1</v>
      </c>
      <c r="FD82" s="250">
        <f>IF(EXACT($C$82,$EX$82),1,0)</f>
        <v>1</v>
      </c>
      <c r="FE82" s="250">
        <f>IF(EXACT($D$82,$EY$82),1,0)</f>
        <v>1</v>
      </c>
      <c r="FF82" s="250">
        <f>IF($EY$82=0,0,1)</f>
        <v>1</v>
      </c>
      <c r="FG82" s="250">
        <f>IF($EZ$82=0,0,1)</f>
        <v>1</v>
      </c>
      <c r="FH82" s="250">
        <f>$FB$82*$FC$82*$FD$82*$FE$82*$FF$82*$FG$82</f>
        <v>1</v>
      </c>
      <c r="FI82" s="251">
        <f t="shared" si="48"/>
        <v>2700000</v>
      </c>
      <c r="FJ82" s="252">
        <f t="shared" si="49"/>
        <v>0</v>
      </c>
      <c r="FL82" s="243" t="s">
        <v>305</v>
      </c>
      <c r="FM82" s="244" t="s">
        <v>306</v>
      </c>
      <c r="FN82" s="245" t="s">
        <v>168</v>
      </c>
      <c r="FO82" s="276">
        <v>6</v>
      </c>
      <c r="FP82" s="247">
        <v>355421</v>
      </c>
      <c r="FQ82" s="312">
        <f t="shared" ref="FQ82:FQ93" si="71">ROUND(FO82*FP82,0)</f>
        <v>2132526</v>
      </c>
      <c r="FR82" s="250">
        <f>IF(EXACT($A$82,$FL$82),1,0)</f>
        <v>1</v>
      </c>
      <c r="FS82" s="250">
        <f>IF(EXACT($B$82,$FM$82),1,0)</f>
        <v>1</v>
      </c>
      <c r="FT82" s="250">
        <f>IF(EXACT($C$82,$FN$82),1,0)</f>
        <v>1</v>
      </c>
      <c r="FU82" s="250">
        <f>IF(EXACT($D$82,$FO$82),1,0)</f>
        <v>1</v>
      </c>
      <c r="FV82" s="250">
        <f>IF($FO$82=0,0,1)</f>
        <v>1</v>
      </c>
      <c r="FW82" s="250">
        <f>IF($FP$82=0,0,1)</f>
        <v>1</v>
      </c>
      <c r="FX82" s="250">
        <f>$FR$82*$FS$82*$FT$82*$FU$82*$FV$82*$FW$82</f>
        <v>1</v>
      </c>
      <c r="FY82" s="251">
        <f t="shared" si="50"/>
        <v>2132526</v>
      </c>
      <c r="FZ82" s="252">
        <f t="shared" si="51"/>
        <v>0</v>
      </c>
      <c r="GB82" s="243" t="s">
        <v>305</v>
      </c>
      <c r="GC82" s="244" t="s">
        <v>306</v>
      </c>
      <c r="GD82" s="245" t="s">
        <v>168</v>
      </c>
      <c r="GE82" s="276">
        <v>6</v>
      </c>
      <c r="GF82" s="247">
        <v>360000</v>
      </c>
      <c r="GG82" s="312">
        <f t="shared" ref="GG82:GG93" si="72">ROUND(GE82*GF82,0)</f>
        <v>2160000</v>
      </c>
      <c r="GH82" s="250">
        <f>IF(EXACT($A$82,$GB$82),1,0)</f>
        <v>1</v>
      </c>
      <c r="GI82" s="250">
        <f>IF(EXACT($B$82,$GC$82),1,0)</f>
        <v>1</v>
      </c>
      <c r="GJ82" s="250">
        <f>IF(EXACT($C$82,$GD$82),1,0)</f>
        <v>1</v>
      </c>
      <c r="GK82" s="250">
        <f>IF(EXACT($D$82,$GE$82),1,0)</f>
        <v>1</v>
      </c>
      <c r="GL82" s="250">
        <f>IF($GE$82=0,0,1)</f>
        <v>1</v>
      </c>
      <c r="GM82" s="250">
        <f>IF($GF$82=0,0,1)</f>
        <v>1</v>
      </c>
      <c r="GN82" s="250">
        <f>$GH$82*$GI$82*$GJ$82*$GK$82*$GL$82*$GM$82</f>
        <v>1</v>
      </c>
      <c r="GO82" s="251">
        <f t="shared" si="52"/>
        <v>2160000</v>
      </c>
      <c r="GP82" s="252">
        <f t="shared" si="53"/>
        <v>0</v>
      </c>
      <c r="GR82" s="243" t="s">
        <v>305</v>
      </c>
      <c r="GS82" s="244" t="s">
        <v>306</v>
      </c>
      <c r="GT82" s="245" t="s">
        <v>168</v>
      </c>
      <c r="GU82" s="276">
        <v>6</v>
      </c>
      <c r="GV82" s="247">
        <v>282480</v>
      </c>
      <c r="GW82" s="312">
        <f t="shared" ref="GW82:GW93" si="73">ROUND(GU82*GV82,0)</f>
        <v>1694880</v>
      </c>
      <c r="GX82" s="250">
        <f>IF(EXACT($A$82,$GR$82),1,0)</f>
        <v>1</v>
      </c>
      <c r="GY82" s="250">
        <f>IF(EXACT($B$82,$GS$82),1,0)</f>
        <v>1</v>
      </c>
      <c r="GZ82" s="250">
        <f>IF(EXACT($C$82,$GT$82),1,0)</f>
        <v>1</v>
      </c>
      <c r="HA82" s="250">
        <f>IF(EXACT($D$82,$GU$82),1,0)</f>
        <v>1</v>
      </c>
      <c r="HB82" s="250">
        <f>IF($GU$82=0,0,1)</f>
        <v>1</v>
      </c>
      <c r="HC82" s="250">
        <f>IF($GV$82=0,0,1)</f>
        <v>1</v>
      </c>
      <c r="HD82" s="250">
        <f>$GX$82*$GY$82*$GZ$82*$HA$82*$HB$82*$HC$82</f>
        <v>1</v>
      </c>
      <c r="HE82" s="251">
        <f t="shared" si="54"/>
        <v>1694880</v>
      </c>
      <c r="HF82" s="252">
        <f t="shared" si="55"/>
        <v>0</v>
      </c>
      <c r="HH82" s="257" t="s">
        <v>305</v>
      </c>
      <c r="HI82" s="258" t="s">
        <v>306</v>
      </c>
      <c r="HJ82" s="245" t="s">
        <v>168</v>
      </c>
      <c r="HK82" s="246">
        <v>6</v>
      </c>
      <c r="HL82" s="259">
        <v>400000</v>
      </c>
      <c r="HM82" s="248">
        <f t="shared" ref="HM82:HM93" si="74">ROUND(HK82*HL82,0)</f>
        <v>2400000</v>
      </c>
      <c r="HN82" s="250">
        <f>IF(EXACT($A$82,$HH$82),1,0)</f>
        <v>1</v>
      </c>
      <c r="HO82" s="250">
        <f>IF(EXACT($B$82,$HI$82),1,0)</f>
        <v>1</v>
      </c>
      <c r="HP82" s="250">
        <f>IF(EXACT($C$82,$HJ$82),1,0)</f>
        <v>1</v>
      </c>
      <c r="HQ82" s="250">
        <f>IF(EXACT($D$82,$HK$82),1,0)</f>
        <v>1</v>
      </c>
      <c r="HR82" s="250">
        <f>IF($HK$82=0,0,1)</f>
        <v>1</v>
      </c>
      <c r="HS82" s="250">
        <f>IF($HL$82=0,0,1)</f>
        <v>1</v>
      </c>
      <c r="HT82" s="250">
        <f>$HN$82*$HO$82*$HP$82*$HQ$82*$HR$82*$HS$82</f>
        <v>1</v>
      </c>
      <c r="HU82" s="251">
        <f t="shared" si="56"/>
        <v>2400000</v>
      </c>
      <c r="HV82" s="252">
        <f t="shared" si="57"/>
        <v>0</v>
      </c>
      <c r="HX82" s="243" t="s">
        <v>305</v>
      </c>
      <c r="HY82" s="244" t="s">
        <v>306</v>
      </c>
      <c r="HZ82" s="245" t="s">
        <v>168</v>
      </c>
      <c r="IA82" s="276">
        <v>6</v>
      </c>
      <c r="IB82" s="247">
        <v>500000</v>
      </c>
      <c r="IC82" s="312">
        <f t="shared" ref="IC82:IC93" si="75">ROUND(IA82*IB82,0)</f>
        <v>3000000</v>
      </c>
      <c r="ID82" s="250">
        <f>IF(EXACT($A$82,$HX$82),1,0)</f>
        <v>1</v>
      </c>
      <c r="IE82" s="250">
        <f>IF(EXACT($B$82,$HY$82),1,0)</f>
        <v>1</v>
      </c>
      <c r="IF82" s="250">
        <f>IF(EXACT($C$82,$HZ$82),1,0)</f>
        <v>1</v>
      </c>
      <c r="IG82" s="250">
        <f>IF(EXACT($D$82,$IA$82),1,0)</f>
        <v>1</v>
      </c>
      <c r="IH82" s="250">
        <f>IF($IA$82=0,0,1)</f>
        <v>1</v>
      </c>
      <c r="II82" s="250">
        <f>IF($IB$82=0,0,1)</f>
        <v>1</v>
      </c>
      <c r="IJ82" s="250">
        <f>$ID$82*$IE$82*$IF$82*$IG$82*$IH$82*$II$82</f>
        <v>1</v>
      </c>
      <c r="IK82" s="251">
        <f t="shared" si="58"/>
        <v>3000000</v>
      </c>
      <c r="IL82" s="252">
        <f t="shared" si="59"/>
        <v>0</v>
      </c>
    </row>
    <row r="83" spans="1:246" s="238" customFormat="1" ht="105">
      <c r="A83" s="243" t="s">
        <v>307</v>
      </c>
      <c r="B83" s="244" t="s">
        <v>308</v>
      </c>
      <c r="C83" s="245" t="s">
        <v>168</v>
      </c>
      <c r="D83" s="276">
        <v>9</v>
      </c>
      <c r="E83" s="247">
        <v>0</v>
      </c>
      <c r="F83" s="312">
        <f t="shared" si="60"/>
        <v>0</v>
      </c>
      <c r="H83" s="243" t="s">
        <v>307</v>
      </c>
      <c r="I83" s="249" t="s">
        <v>308</v>
      </c>
      <c r="J83" s="245" t="s">
        <v>168</v>
      </c>
      <c r="K83" s="276">
        <v>9</v>
      </c>
      <c r="L83" s="247">
        <v>430000</v>
      </c>
      <c r="M83" s="248">
        <f t="shared" si="61"/>
        <v>3870000</v>
      </c>
      <c r="N83" s="250">
        <f>IF(EXACT($A$83,$H$83),1,0)</f>
        <v>1</v>
      </c>
      <c r="O83" s="250">
        <f>IF(EXACT($B$83,$I$83),1,0)</f>
        <v>1</v>
      </c>
      <c r="P83" s="250">
        <f>IF(EXACT($C$83,$J$83),1,0)</f>
        <v>1</v>
      </c>
      <c r="Q83" s="250">
        <f>IF(EXACT($D$83,$K$83),1,0)</f>
        <v>1</v>
      </c>
      <c r="R83" s="250">
        <f>IF($K$83=0,0,1)</f>
        <v>1</v>
      </c>
      <c r="S83" s="250">
        <f>IF($L$83=0,0,1)</f>
        <v>1</v>
      </c>
      <c r="T83" s="261">
        <f>$N$83*$O$83*$P$83*$Q$83*$R$83*$S$83</f>
        <v>1</v>
      </c>
      <c r="U83" s="251">
        <f t="shared" si="30"/>
        <v>3870000</v>
      </c>
      <c r="V83" s="252">
        <f t="shared" si="31"/>
        <v>0</v>
      </c>
      <c r="X83" s="243" t="s">
        <v>307</v>
      </c>
      <c r="Y83" s="244" t="s">
        <v>308</v>
      </c>
      <c r="Z83" s="245" t="s">
        <v>168</v>
      </c>
      <c r="AA83" s="276">
        <v>9</v>
      </c>
      <c r="AB83" s="247">
        <v>797562</v>
      </c>
      <c r="AC83" s="312">
        <f t="shared" si="62"/>
        <v>7178058</v>
      </c>
      <c r="AD83" s="250">
        <f>IF(EXACT($A$83,$X$83),1,0)</f>
        <v>1</v>
      </c>
      <c r="AE83" s="250">
        <f>IF(EXACT($B$83,$Y$83),1,0)</f>
        <v>1</v>
      </c>
      <c r="AF83" s="250">
        <f>IF(EXACT($C$83,$Z$83),1,0)</f>
        <v>1</v>
      </c>
      <c r="AG83" s="250">
        <f>IF(EXACT($D$83,$AA$83),1,0)</f>
        <v>1</v>
      </c>
      <c r="AH83" s="250">
        <f>IF($AA$83=0,0,1)</f>
        <v>1</v>
      </c>
      <c r="AI83" s="250">
        <f>IF($AB$83=0,0,1)</f>
        <v>1</v>
      </c>
      <c r="AJ83" s="250">
        <f>$AD$83*$AE$83*$AF$83*$AG$83*$AH$83*$AI$83</f>
        <v>1</v>
      </c>
      <c r="AK83" s="251">
        <f t="shared" si="32"/>
        <v>7178058</v>
      </c>
      <c r="AL83" s="252">
        <f t="shared" si="33"/>
        <v>0</v>
      </c>
      <c r="AN83" s="243" t="s">
        <v>307</v>
      </c>
      <c r="AO83" s="244" t="s">
        <v>308</v>
      </c>
      <c r="AP83" s="245" t="s">
        <v>168</v>
      </c>
      <c r="AQ83" s="276">
        <v>9</v>
      </c>
      <c r="AR83" s="247">
        <v>1100000</v>
      </c>
      <c r="AS83" s="312">
        <f t="shared" si="63"/>
        <v>9900000</v>
      </c>
      <c r="AT83" s="250">
        <f>IF(EXACT($A$83,$AN$83),1,0)</f>
        <v>1</v>
      </c>
      <c r="AU83" s="250">
        <f>IF(EXACT($B$83,$AO$83),1,0)</f>
        <v>1</v>
      </c>
      <c r="AV83" s="250">
        <f>IF(EXACT($C$83,$AP$83),1,0)</f>
        <v>1</v>
      </c>
      <c r="AW83" s="250">
        <f>IF(EXACT($D$83,$AQ$83),1,0)</f>
        <v>1</v>
      </c>
      <c r="AX83" s="250">
        <f>IF($AQ$83=0,0,1)</f>
        <v>1</v>
      </c>
      <c r="AY83" s="250">
        <f>IF($AR$83=0,0,1)</f>
        <v>1</v>
      </c>
      <c r="AZ83" s="250">
        <f>$AT$83*$AU$83*$AV$83*$AW$83*$AX$83*$AY$83</f>
        <v>1</v>
      </c>
      <c r="BA83" s="251">
        <f t="shared" si="34"/>
        <v>9900000</v>
      </c>
      <c r="BB83" s="252">
        <f t="shared" si="35"/>
        <v>0</v>
      </c>
      <c r="BD83" s="243" t="s">
        <v>307</v>
      </c>
      <c r="BE83" s="244" t="s">
        <v>308</v>
      </c>
      <c r="BF83" s="245" t="s">
        <v>168</v>
      </c>
      <c r="BG83" s="276">
        <v>9</v>
      </c>
      <c r="BH83" s="247">
        <v>300000</v>
      </c>
      <c r="BI83" s="312">
        <f t="shared" si="64"/>
        <v>2700000</v>
      </c>
      <c r="BJ83" s="250">
        <f>IF(EXACT($A$83,$BD$83),1,0)</f>
        <v>1</v>
      </c>
      <c r="BK83" s="250">
        <f>IF(EXACT($B$83,$BE$83),1,0)</f>
        <v>1</v>
      </c>
      <c r="BL83" s="250">
        <f>IF(EXACT($C$83,$BF$83),1,0)</f>
        <v>1</v>
      </c>
      <c r="BM83" s="250">
        <f>IF(EXACT($D$83,$BG$83),1,0)</f>
        <v>1</v>
      </c>
      <c r="BN83" s="250">
        <f>IF($BG$83=0,0,1)</f>
        <v>1</v>
      </c>
      <c r="BO83" s="250">
        <f>IF($BH$83=0,0,1)</f>
        <v>1</v>
      </c>
      <c r="BP83" s="250">
        <f>$BJ$83*$BK$83*$BL$83*$BM$83*$BN$83*$BO$83</f>
        <v>1</v>
      </c>
      <c r="BQ83" s="251">
        <f t="shared" si="36"/>
        <v>2700000</v>
      </c>
      <c r="BR83" s="252">
        <f t="shared" si="37"/>
        <v>0</v>
      </c>
      <c r="BT83" s="243" t="s">
        <v>307</v>
      </c>
      <c r="BU83" s="244" t="s">
        <v>308</v>
      </c>
      <c r="BV83" s="245" t="s">
        <v>168</v>
      </c>
      <c r="BW83" s="276">
        <v>9</v>
      </c>
      <c r="BX83" s="247">
        <v>633700</v>
      </c>
      <c r="BY83" s="312">
        <f t="shared" si="65"/>
        <v>5703300</v>
      </c>
      <c r="BZ83" s="250">
        <f>IF(EXACT($A$83,$BT$83),1,0)</f>
        <v>1</v>
      </c>
      <c r="CA83" s="250">
        <f>IF(EXACT($B$83,$BU$83),1,0)</f>
        <v>1</v>
      </c>
      <c r="CB83" s="250">
        <f>IF(EXACT($C$83,$BV$83),1,0)</f>
        <v>1</v>
      </c>
      <c r="CC83" s="250">
        <f>IF(EXACT($D$83,$BW$83),1,0)</f>
        <v>1</v>
      </c>
      <c r="CD83" s="250">
        <f>IF($BW$83=0,0,1)</f>
        <v>1</v>
      </c>
      <c r="CE83" s="250">
        <f>IF($BX$83=0,0,1)</f>
        <v>1</v>
      </c>
      <c r="CF83" s="250">
        <f>$BZ$83*$CA$83*$CB$83*$CC$83*$CD$83*$CE$83</f>
        <v>1</v>
      </c>
      <c r="CG83" s="251">
        <f t="shared" si="38"/>
        <v>5703300</v>
      </c>
      <c r="CH83" s="252">
        <f t="shared" si="39"/>
        <v>0</v>
      </c>
      <c r="CJ83" s="243" t="s">
        <v>307</v>
      </c>
      <c r="CK83" s="254" t="s">
        <v>308</v>
      </c>
      <c r="CL83" s="245" t="s">
        <v>168</v>
      </c>
      <c r="CM83" s="276">
        <v>9</v>
      </c>
      <c r="CN83" s="255">
        <v>541901</v>
      </c>
      <c r="CO83" s="313">
        <f t="shared" si="66"/>
        <v>4877109</v>
      </c>
      <c r="CP83" s="250">
        <f>IF(EXACT($A$83,$CJ$83),1,0)</f>
        <v>1</v>
      </c>
      <c r="CQ83" s="250">
        <f>IF(EXACT($B$83,$CK$83),1,0)</f>
        <v>1</v>
      </c>
      <c r="CR83" s="250">
        <f>IF(EXACT($C$83,$CL$83),1,0)</f>
        <v>1</v>
      </c>
      <c r="CS83" s="250">
        <f>IF(EXACT($D$83,$CM$83),1,0)</f>
        <v>1</v>
      </c>
      <c r="CT83" s="250">
        <f>IF($CM$83=0,0,1)</f>
        <v>1</v>
      </c>
      <c r="CU83" s="250">
        <f>IF($CN$83=0,0,1)</f>
        <v>1</v>
      </c>
      <c r="CV83" s="250">
        <f>$CP$83*$CQ$83*$CR$83*$CS$83*$CT$83*$CU$83</f>
        <v>1</v>
      </c>
      <c r="CW83" s="251">
        <f t="shared" si="40"/>
        <v>4877109</v>
      </c>
      <c r="CX83" s="252">
        <f t="shared" si="41"/>
        <v>0</v>
      </c>
      <c r="CZ83" s="243" t="s">
        <v>307</v>
      </c>
      <c r="DA83" s="244" t="s">
        <v>308</v>
      </c>
      <c r="DB83" s="245" t="s">
        <v>168</v>
      </c>
      <c r="DC83" s="276">
        <v>9</v>
      </c>
      <c r="DD83" s="247">
        <v>637900</v>
      </c>
      <c r="DE83" s="312">
        <f t="shared" si="67"/>
        <v>5741100</v>
      </c>
      <c r="DF83" s="250">
        <f>IF(EXACT($A$83,$CZ$83),1,0)</f>
        <v>1</v>
      </c>
      <c r="DG83" s="250">
        <f>IF(EXACT($B$83,$DA$83),1,0)</f>
        <v>1</v>
      </c>
      <c r="DH83" s="250">
        <f>IF(EXACT($C$83,$DB$83),1,0)</f>
        <v>1</v>
      </c>
      <c r="DI83" s="250">
        <f>IF(EXACT($D$83,$DC$83),1,0)</f>
        <v>1</v>
      </c>
      <c r="DJ83" s="250">
        <f>IF($DC$83=0,0,1)</f>
        <v>1</v>
      </c>
      <c r="DK83" s="250">
        <f>IF($DD$83=0,0,1)</f>
        <v>1</v>
      </c>
      <c r="DL83" s="250">
        <f>$DF$83*$DG$83*$DH$83*$DI$83*$DJ$83*$DK$83</f>
        <v>1</v>
      </c>
      <c r="DM83" s="251">
        <f t="shared" si="42"/>
        <v>5741100</v>
      </c>
      <c r="DN83" s="252">
        <f t="shared" si="43"/>
        <v>0</v>
      </c>
      <c r="DP83" s="243" t="s">
        <v>307</v>
      </c>
      <c r="DQ83" s="244" t="s">
        <v>308</v>
      </c>
      <c r="DR83" s="245" t="s">
        <v>168</v>
      </c>
      <c r="DS83" s="276">
        <v>9</v>
      </c>
      <c r="DT83" s="247">
        <v>640000</v>
      </c>
      <c r="DU83" s="312">
        <f t="shared" si="68"/>
        <v>5760000</v>
      </c>
      <c r="DV83" s="250">
        <f>IF(EXACT($A$83,$DP$83),1,0)</f>
        <v>1</v>
      </c>
      <c r="DW83" s="250">
        <f>IF(EXACT($B$83,$DQ$83),1,0)</f>
        <v>1</v>
      </c>
      <c r="DX83" s="250">
        <f>IF(EXACT($C$83,$DR$83),1,0)</f>
        <v>1</v>
      </c>
      <c r="DY83" s="250">
        <f>IF(EXACT($D$83,$DS$83),1,0)</f>
        <v>1</v>
      </c>
      <c r="DZ83" s="250">
        <f>IF($DS$83=0,0,1)</f>
        <v>1</v>
      </c>
      <c r="EA83" s="250">
        <f>IF($DT$83=0,0,1)</f>
        <v>1</v>
      </c>
      <c r="EB83" s="250">
        <f>$DV$83*$DW$83*$DX$83*$DY$83*$DZ$83*$EA$83</f>
        <v>1</v>
      </c>
      <c r="EC83" s="251">
        <f t="shared" si="44"/>
        <v>5760000</v>
      </c>
      <c r="ED83" s="252">
        <f t="shared" si="45"/>
        <v>0</v>
      </c>
      <c r="EF83" s="243" t="s">
        <v>307</v>
      </c>
      <c r="EG83" s="244" t="s">
        <v>308</v>
      </c>
      <c r="EH83" s="245" t="s">
        <v>168</v>
      </c>
      <c r="EI83" s="276">
        <v>9</v>
      </c>
      <c r="EJ83" s="247">
        <v>637400</v>
      </c>
      <c r="EK83" s="312">
        <f t="shared" si="69"/>
        <v>5736600</v>
      </c>
      <c r="EL83" s="250">
        <f>IF(EXACT($A$83,$EF$83),1,0)</f>
        <v>1</v>
      </c>
      <c r="EM83" s="250">
        <f>IF(EXACT($B$83,$EG$83),1,0)</f>
        <v>1</v>
      </c>
      <c r="EN83" s="250">
        <f>IF(EXACT($C$83,$EH$83),1,0)</f>
        <v>1</v>
      </c>
      <c r="EO83" s="250">
        <f>IF(EXACT($D$83,$EI$83),1,0)</f>
        <v>1</v>
      </c>
      <c r="EP83" s="250">
        <f>IF($EI$83=0,0,1)</f>
        <v>1</v>
      </c>
      <c r="EQ83" s="250">
        <f>IF($EJ$83=0,0,1)</f>
        <v>1</v>
      </c>
      <c r="ER83" s="250">
        <f>$EL$83*$EM$83*$EN$83*$EO$83*$EP$83*$EQ$83</f>
        <v>1</v>
      </c>
      <c r="ES83" s="251">
        <f t="shared" si="46"/>
        <v>5736600</v>
      </c>
      <c r="ET83" s="252">
        <f t="shared" si="47"/>
        <v>0</v>
      </c>
      <c r="EV83" s="243" t="s">
        <v>307</v>
      </c>
      <c r="EW83" s="244" t="s">
        <v>308</v>
      </c>
      <c r="EX83" s="245" t="s">
        <v>168</v>
      </c>
      <c r="EY83" s="276">
        <v>9</v>
      </c>
      <c r="EZ83" s="247">
        <v>490000</v>
      </c>
      <c r="FA83" s="312">
        <f t="shared" si="70"/>
        <v>4410000</v>
      </c>
      <c r="FB83" s="250">
        <f>IF(EXACT($A$83,$EV$83),1,0)</f>
        <v>1</v>
      </c>
      <c r="FC83" s="250">
        <f>IF(EXACT($B$83,$EW$83),1,0)</f>
        <v>1</v>
      </c>
      <c r="FD83" s="250">
        <f>IF(EXACT($C$83,$EX$83),1,0)</f>
        <v>1</v>
      </c>
      <c r="FE83" s="250">
        <f>IF(EXACT($D$83,$EY$83),1,0)</f>
        <v>1</v>
      </c>
      <c r="FF83" s="250">
        <f>IF($EY$83=0,0,1)</f>
        <v>1</v>
      </c>
      <c r="FG83" s="250">
        <f>IF($EZ$83=0,0,1)</f>
        <v>1</v>
      </c>
      <c r="FH83" s="250">
        <f>$FB$83*$FC$83*$FD$83*$FE$83*$FF$83*$FG$83</f>
        <v>1</v>
      </c>
      <c r="FI83" s="251">
        <f t="shared" si="48"/>
        <v>4410000</v>
      </c>
      <c r="FJ83" s="252">
        <f t="shared" si="49"/>
        <v>0</v>
      </c>
      <c r="FL83" s="243" t="s">
        <v>307</v>
      </c>
      <c r="FM83" s="244" t="s">
        <v>308</v>
      </c>
      <c r="FN83" s="245" t="s">
        <v>168</v>
      </c>
      <c r="FO83" s="276">
        <v>9</v>
      </c>
      <c r="FP83" s="247">
        <v>529481</v>
      </c>
      <c r="FQ83" s="312">
        <f t="shared" si="71"/>
        <v>4765329</v>
      </c>
      <c r="FR83" s="250">
        <f>IF(EXACT($A$83,$FL$83),1,0)</f>
        <v>1</v>
      </c>
      <c r="FS83" s="250">
        <f>IF(EXACT($B$83,$FM$83),1,0)</f>
        <v>1</v>
      </c>
      <c r="FT83" s="250">
        <f>IF(EXACT($C$83,$FN$83),1,0)</f>
        <v>1</v>
      </c>
      <c r="FU83" s="250">
        <f>IF(EXACT($D$83,$FO$83),1,0)</f>
        <v>1</v>
      </c>
      <c r="FV83" s="250">
        <f>IF($FO$83=0,0,1)</f>
        <v>1</v>
      </c>
      <c r="FW83" s="250">
        <f>IF($FP$83=0,0,1)</f>
        <v>1</v>
      </c>
      <c r="FX83" s="250">
        <f>$FR$83*$FS$83*$FT$83*$FU$83*$FV$83*$FW$83</f>
        <v>1</v>
      </c>
      <c r="FY83" s="251">
        <f t="shared" si="50"/>
        <v>4765329</v>
      </c>
      <c r="FZ83" s="252">
        <f t="shared" si="51"/>
        <v>0</v>
      </c>
      <c r="GB83" s="243" t="s">
        <v>307</v>
      </c>
      <c r="GC83" s="244" t="s">
        <v>308</v>
      </c>
      <c r="GD83" s="245" t="s">
        <v>168</v>
      </c>
      <c r="GE83" s="276">
        <v>9</v>
      </c>
      <c r="GF83" s="247">
        <v>1040000</v>
      </c>
      <c r="GG83" s="312">
        <f t="shared" si="72"/>
        <v>9360000</v>
      </c>
      <c r="GH83" s="250">
        <f>IF(EXACT($A$83,$GB$83),1,0)</f>
        <v>1</v>
      </c>
      <c r="GI83" s="250">
        <f>IF(EXACT($B$83,$GC$83),1,0)</f>
        <v>1</v>
      </c>
      <c r="GJ83" s="250">
        <f>IF(EXACT($C$83,$GD$83),1,0)</f>
        <v>1</v>
      </c>
      <c r="GK83" s="250">
        <f>IF(EXACT($D$83,$GE$83),1,0)</f>
        <v>1</v>
      </c>
      <c r="GL83" s="250">
        <f>IF($GE$83=0,0,1)</f>
        <v>1</v>
      </c>
      <c r="GM83" s="250">
        <f>IF($GF$83=0,0,1)</f>
        <v>1</v>
      </c>
      <c r="GN83" s="250">
        <f>$GH$83*$GI$83*$GJ$83*$GK$83*$GL$83*$GM$83</f>
        <v>1</v>
      </c>
      <c r="GO83" s="251">
        <f t="shared" si="52"/>
        <v>9360000</v>
      </c>
      <c r="GP83" s="252">
        <f t="shared" si="53"/>
        <v>0</v>
      </c>
      <c r="GR83" s="243" t="s">
        <v>307</v>
      </c>
      <c r="GS83" s="244" t="s">
        <v>308</v>
      </c>
      <c r="GT83" s="245" t="s">
        <v>168</v>
      </c>
      <c r="GU83" s="276">
        <v>9</v>
      </c>
      <c r="GV83" s="247">
        <v>602410</v>
      </c>
      <c r="GW83" s="312">
        <f t="shared" si="73"/>
        <v>5421690</v>
      </c>
      <c r="GX83" s="250">
        <f>IF(EXACT($A$83,$GR$83),1,0)</f>
        <v>1</v>
      </c>
      <c r="GY83" s="250">
        <f>IF(EXACT($B$83,$GS$83),1,0)</f>
        <v>1</v>
      </c>
      <c r="GZ83" s="250">
        <f>IF(EXACT($C$83,$GT$83),1,0)</f>
        <v>1</v>
      </c>
      <c r="HA83" s="250">
        <f>IF(EXACT($D$83,$GU$83),1,0)</f>
        <v>1</v>
      </c>
      <c r="HB83" s="250">
        <f>IF($GU$83=0,0,1)</f>
        <v>1</v>
      </c>
      <c r="HC83" s="250">
        <f>IF($GV$83=0,0,1)</f>
        <v>1</v>
      </c>
      <c r="HD83" s="250">
        <f>$GX$83*$GY$83*$GZ$83*$HA$83*$HB$83*$HC$83</f>
        <v>1</v>
      </c>
      <c r="HE83" s="251">
        <f t="shared" si="54"/>
        <v>5421690</v>
      </c>
      <c r="HF83" s="252">
        <f t="shared" si="55"/>
        <v>0</v>
      </c>
      <c r="HH83" s="257" t="s">
        <v>307</v>
      </c>
      <c r="HI83" s="258" t="s">
        <v>308</v>
      </c>
      <c r="HJ83" s="245" t="s">
        <v>168</v>
      </c>
      <c r="HK83" s="246">
        <v>9</v>
      </c>
      <c r="HL83" s="259">
        <v>720000</v>
      </c>
      <c r="HM83" s="248">
        <f t="shared" si="74"/>
        <v>6480000</v>
      </c>
      <c r="HN83" s="250">
        <f>IF(EXACT($A$83,$HH$83),1,0)</f>
        <v>1</v>
      </c>
      <c r="HO83" s="250">
        <f>IF(EXACT($B$83,$HI$83),1,0)</f>
        <v>1</v>
      </c>
      <c r="HP83" s="250">
        <f>IF(EXACT($C$83,$HJ$83),1,0)</f>
        <v>1</v>
      </c>
      <c r="HQ83" s="250">
        <f>IF(EXACT($D$83,$HK$83),1,0)</f>
        <v>1</v>
      </c>
      <c r="HR83" s="250">
        <f>IF($HK$83=0,0,1)</f>
        <v>1</v>
      </c>
      <c r="HS83" s="250">
        <f>IF($HL$83=0,0,1)</f>
        <v>1</v>
      </c>
      <c r="HT83" s="250">
        <f>$HN$83*$HO$83*$HP$83*$HQ$83*$HR$83*$HS$83</f>
        <v>1</v>
      </c>
      <c r="HU83" s="251">
        <f t="shared" si="56"/>
        <v>6480000</v>
      </c>
      <c r="HV83" s="252">
        <f t="shared" si="57"/>
        <v>0</v>
      </c>
      <c r="HX83" s="243" t="s">
        <v>307</v>
      </c>
      <c r="HY83" s="244" t="s">
        <v>308</v>
      </c>
      <c r="HZ83" s="245" t="s">
        <v>168</v>
      </c>
      <c r="IA83" s="276">
        <v>9</v>
      </c>
      <c r="IB83" s="247">
        <v>500000</v>
      </c>
      <c r="IC83" s="312">
        <f t="shared" si="75"/>
        <v>4500000</v>
      </c>
      <c r="ID83" s="250">
        <f>IF(EXACT($A$83,$HX$83),1,0)</f>
        <v>1</v>
      </c>
      <c r="IE83" s="250">
        <f>IF(EXACT($B$83,$HY$83),1,0)</f>
        <v>1</v>
      </c>
      <c r="IF83" s="250">
        <f>IF(EXACT($C$83,$HZ$83),1,0)</f>
        <v>1</v>
      </c>
      <c r="IG83" s="250">
        <f>IF(EXACT($D$83,$IA$83),1,0)</f>
        <v>1</v>
      </c>
      <c r="IH83" s="250">
        <f>IF($IA$83=0,0,1)</f>
        <v>1</v>
      </c>
      <c r="II83" s="250">
        <f>IF($IB$83=0,0,1)</f>
        <v>1</v>
      </c>
      <c r="IJ83" s="250">
        <f>$ID$83*$IE$83*$IF$83*$IG$83*$IH$83*$II$83</f>
        <v>1</v>
      </c>
      <c r="IK83" s="251">
        <f t="shared" si="58"/>
        <v>4500000</v>
      </c>
      <c r="IL83" s="252">
        <f t="shared" si="59"/>
        <v>0</v>
      </c>
    </row>
    <row r="84" spans="1:246" s="238" customFormat="1" ht="105">
      <c r="A84" s="243" t="s">
        <v>309</v>
      </c>
      <c r="B84" s="244" t="s">
        <v>310</v>
      </c>
      <c r="C84" s="245" t="s">
        <v>168</v>
      </c>
      <c r="D84" s="276">
        <v>2</v>
      </c>
      <c r="E84" s="247">
        <v>0</v>
      </c>
      <c r="F84" s="312">
        <f t="shared" si="60"/>
        <v>0</v>
      </c>
      <c r="H84" s="243" t="s">
        <v>309</v>
      </c>
      <c r="I84" s="249" t="s">
        <v>310</v>
      </c>
      <c r="J84" s="245" t="s">
        <v>168</v>
      </c>
      <c r="K84" s="276">
        <v>2</v>
      </c>
      <c r="L84" s="247">
        <v>870000</v>
      </c>
      <c r="M84" s="248">
        <f t="shared" si="61"/>
        <v>1740000</v>
      </c>
      <c r="N84" s="250">
        <f>IF(EXACT($A$84,$H$84),1,0)</f>
        <v>1</v>
      </c>
      <c r="O84" s="250">
        <f>IF(EXACT($B$84,$I$84),1,0)</f>
        <v>1</v>
      </c>
      <c r="P84" s="250">
        <f>IF(EXACT($C$84,$J$84),1,0)</f>
        <v>1</v>
      </c>
      <c r="Q84" s="250">
        <f>IF(EXACT($D$84,$K$84),1,0)</f>
        <v>1</v>
      </c>
      <c r="R84" s="250">
        <f>IF($K$84=0,0,1)</f>
        <v>1</v>
      </c>
      <c r="S84" s="250">
        <f>IF($L$84=0,0,1)</f>
        <v>1</v>
      </c>
      <c r="T84" s="261">
        <f>$N$84*$O$84*$P$84*$Q$84*$R$84*$S$84</f>
        <v>1</v>
      </c>
      <c r="U84" s="251">
        <f t="shared" si="30"/>
        <v>1740000</v>
      </c>
      <c r="V84" s="252">
        <f t="shared" si="31"/>
        <v>0</v>
      </c>
      <c r="X84" s="243" t="s">
        <v>309</v>
      </c>
      <c r="Y84" s="244" t="s">
        <v>310</v>
      </c>
      <c r="Z84" s="245" t="s">
        <v>168</v>
      </c>
      <c r="AA84" s="276">
        <v>2</v>
      </c>
      <c r="AB84" s="247">
        <v>896007</v>
      </c>
      <c r="AC84" s="312">
        <f t="shared" si="62"/>
        <v>1792014</v>
      </c>
      <c r="AD84" s="250">
        <f>IF(EXACT($A$84,$X$84),1,0)</f>
        <v>1</v>
      </c>
      <c r="AE84" s="250">
        <f>IF(EXACT($B$84,$Y$84),1,0)</f>
        <v>1</v>
      </c>
      <c r="AF84" s="250">
        <f>IF(EXACT($C$84,$Z$84),1,0)</f>
        <v>1</v>
      </c>
      <c r="AG84" s="250">
        <f>IF(EXACT($D$84,$AA$84),1,0)</f>
        <v>1</v>
      </c>
      <c r="AH84" s="250">
        <f>IF($AA$84=0,0,1)</f>
        <v>1</v>
      </c>
      <c r="AI84" s="250">
        <f>IF($AB$84=0,0,1)</f>
        <v>1</v>
      </c>
      <c r="AJ84" s="250">
        <f>$AD$84*$AE$84*$AF$84*$AG$84*$AH$84*$AI$84</f>
        <v>1</v>
      </c>
      <c r="AK84" s="251">
        <f t="shared" si="32"/>
        <v>1792014</v>
      </c>
      <c r="AL84" s="252">
        <f t="shared" si="33"/>
        <v>0</v>
      </c>
      <c r="AN84" s="243" t="s">
        <v>309</v>
      </c>
      <c r="AO84" s="244" t="s">
        <v>310</v>
      </c>
      <c r="AP84" s="245" t="s">
        <v>168</v>
      </c>
      <c r="AQ84" s="276">
        <v>2</v>
      </c>
      <c r="AR84" s="247">
        <v>1700000</v>
      </c>
      <c r="AS84" s="312">
        <f t="shared" si="63"/>
        <v>3400000</v>
      </c>
      <c r="AT84" s="250">
        <f>IF(EXACT($A$84,$AN$84),1,0)</f>
        <v>1</v>
      </c>
      <c r="AU84" s="250">
        <f>IF(EXACT($B$84,$AO$84),1,0)</f>
        <v>1</v>
      </c>
      <c r="AV84" s="250">
        <f>IF(EXACT($C$84,$AP$84),1,0)</f>
        <v>1</v>
      </c>
      <c r="AW84" s="250">
        <f>IF(EXACT($D$84,$AQ$84),1,0)</f>
        <v>1</v>
      </c>
      <c r="AX84" s="250">
        <f>IF($AQ$84=0,0,1)</f>
        <v>1</v>
      </c>
      <c r="AY84" s="250">
        <f>IF($AR$84=0,0,1)</f>
        <v>1</v>
      </c>
      <c r="AZ84" s="250">
        <f>$AT$84*$AU$84*$AV$84*$AW$84*$AX$84*$AY$84</f>
        <v>1</v>
      </c>
      <c r="BA84" s="251">
        <f t="shared" si="34"/>
        <v>3400000</v>
      </c>
      <c r="BB84" s="252">
        <f t="shared" si="35"/>
        <v>0</v>
      </c>
      <c r="BD84" s="243" t="s">
        <v>309</v>
      </c>
      <c r="BE84" s="244" t="s">
        <v>310</v>
      </c>
      <c r="BF84" s="245" t="s">
        <v>168</v>
      </c>
      <c r="BG84" s="276">
        <v>2</v>
      </c>
      <c r="BH84" s="247">
        <v>325000</v>
      </c>
      <c r="BI84" s="312">
        <f t="shared" si="64"/>
        <v>650000</v>
      </c>
      <c r="BJ84" s="250">
        <f>IF(EXACT($A$84,$BD$84),1,0)</f>
        <v>1</v>
      </c>
      <c r="BK84" s="250">
        <f>IF(EXACT($B$84,$BE$84),1,0)</f>
        <v>1</v>
      </c>
      <c r="BL84" s="250">
        <f>IF(EXACT($C$84,$BF$84),1,0)</f>
        <v>1</v>
      </c>
      <c r="BM84" s="250">
        <f>IF(EXACT($D$84,$BG$84),1,0)</f>
        <v>1</v>
      </c>
      <c r="BN84" s="250">
        <f>IF($BG$84=0,0,1)</f>
        <v>1</v>
      </c>
      <c r="BO84" s="250">
        <f>IF($BH$84=0,0,1)</f>
        <v>1</v>
      </c>
      <c r="BP84" s="250">
        <f>$BJ$84*$BK$84*$BL$84*$BM$84*$BN$84*$BO$84</f>
        <v>1</v>
      </c>
      <c r="BQ84" s="251">
        <f t="shared" si="36"/>
        <v>650000</v>
      </c>
      <c r="BR84" s="252">
        <f t="shared" si="37"/>
        <v>0</v>
      </c>
      <c r="BT84" s="243" t="s">
        <v>309</v>
      </c>
      <c r="BU84" s="244" t="s">
        <v>310</v>
      </c>
      <c r="BV84" s="245" t="s">
        <v>168</v>
      </c>
      <c r="BW84" s="276">
        <v>2</v>
      </c>
      <c r="BX84" s="247">
        <v>915900</v>
      </c>
      <c r="BY84" s="312">
        <f t="shared" si="65"/>
        <v>1831800</v>
      </c>
      <c r="BZ84" s="250">
        <f>IF(EXACT($A$84,$BT$84),1,0)</f>
        <v>1</v>
      </c>
      <c r="CA84" s="250">
        <f>IF(EXACT($B$84,$BU$84),1,0)</f>
        <v>1</v>
      </c>
      <c r="CB84" s="250">
        <f>IF(EXACT($C$84,$BV$84),1,0)</f>
        <v>1</v>
      </c>
      <c r="CC84" s="250">
        <f>IF(EXACT($D$84,$BW$84),1,0)</f>
        <v>1</v>
      </c>
      <c r="CD84" s="250">
        <f>IF($BW$84=0,0,1)</f>
        <v>1</v>
      </c>
      <c r="CE84" s="250">
        <f>IF($BX$84=0,0,1)</f>
        <v>1</v>
      </c>
      <c r="CF84" s="250">
        <f>$BZ$84*$CA$84*$CB$84*$CC$84*$CD$84*$CE$84</f>
        <v>1</v>
      </c>
      <c r="CG84" s="251">
        <f t="shared" si="38"/>
        <v>1831800</v>
      </c>
      <c r="CH84" s="252">
        <f t="shared" si="39"/>
        <v>0</v>
      </c>
      <c r="CJ84" s="243" t="s">
        <v>309</v>
      </c>
      <c r="CK84" s="254" t="s">
        <v>310</v>
      </c>
      <c r="CL84" s="245" t="s">
        <v>168</v>
      </c>
      <c r="CM84" s="276">
        <v>2</v>
      </c>
      <c r="CN84" s="255">
        <v>609638</v>
      </c>
      <c r="CO84" s="313">
        <f t="shared" si="66"/>
        <v>1219276</v>
      </c>
      <c r="CP84" s="250">
        <f>IF(EXACT($A$84,$CJ$84),1,0)</f>
        <v>1</v>
      </c>
      <c r="CQ84" s="250">
        <f>IF(EXACT($B$84,$CK$84),1,0)</f>
        <v>1</v>
      </c>
      <c r="CR84" s="250">
        <f>IF(EXACT($C$84,$CL$84),1,0)</f>
        <v>1</v>
      </c>
      <c r="CS84" s="250">
        <f>IF(EXACT($D$84,$CM$84),1,0)</f>
        <v>1</v>
      </c>
      <c r="CT84" s="250">
        <f>IF($CM$84=0,0,1)</f>
        <v>1</v>
      </c>
      <c r="CU84" s="250">
        <f>IF($CN$84=0,0,1)</f>
        <v>1</v>
      </c>
      <c r="CV84" s="250">
        <f>$CP$84*$CQ$84*$CR$84*$CS$84*$CT$84*$CU$84</f>
        <v>1</v>
      </c>
      <c r="CW84" s="251">
        <f t="shared" si="40"/>
        <v>1219276</v>
      </c>
      <c r="CX84" s="252">
        <f t="shared" si="41"/>
        <v>0</v>
      </c>
      <c r="CZ84" s="243" t="s">
        <v>309</v>
      </c>
      <c r="DA84" s="244" t="s">
        <v>310</v>
      </c>
      <c r="DB84" s="245" t="s">
        <v>168</v>
      </c>
      <c r="DC84" s="276">
        <v>2</v>
      </c>
      <c r="DD84" s="247">
        <v>946700</v>
      </c>
      <c r="DE84" s="312">
        <f t="shared" si="67"/>
        <v>1893400</v>
      </c>
      <c r="DF84" s="250">
        <f>IF(EXACT($A$84,$CZ$84),1,0)</f>
        <v>1</v>
      </c>
      <c r="DG84" s="250">
        <f>IF(EXACT($B$84,$DA$84),1,0)</f>
        <v>1</v>
      </c>
      <c r="DH84" s="250">
        <f>IF(EXACT($C$84,$DB$84),1,0)</f>
        <v>1</v>
      </c>
      <c r="DI84" s="250">
        <f>IF(EXACT($D$84,$DC$84),1,0)</f>
        <v>1</v>
      </c>
      <c r="DJ84" s="250">
        <f>IF($DC$84=0,0,1)</f>
        <v>1</v>
      </c>
      <c r="DK84" s="250">
        <f>IF($DD$84=0,0,1)</f>
        <v>1</v>
      </c>
      <c r="DL84" s="250">
        <f>$DF$84*$DG$84*$DH$84*$DI$84*$DJ$84*$DK$84</f>
        <v>1</v>
      </c>
      <c r="DM84" s="251">
        <f t="shared" si="42"/>
        <v>1893400</v>
      </c>
      <c r="DN84" s="252">
        <f t="shared" si="43"/>
        <v>0</v>
      </c>
      <c r="DP84" s="243" t="s">
        <v>309</v>
      </c>
      <c r="DQ84" s="244" t="s">
        <v>310</v>
      </c>
      <c r="DR84" s="245" t="s">
        <v>168</v>
      </c>
      <c r="DS84" s="276">
        <v>2</v>
      </c>
      <c r="DT84" s="247">
        <v>950000</v>
      </c>
      <c r="DU84" s="312">
        <f t="shared" si="68"/>
        <v>1900000</v>
      </c>
      <c r="DV84" s="250">
        <f>IF(EXACT($A$84,$DP$84),1,0)</f>
        <v>1</v>
      </c>
      <c r="DW84" s="250">
        <f>IF(EXACT($B$84,$DQ$84),1,0)</f>
        <v>1</v>
      </c>
      <c r="DX84" s="250">
        <f>IF(EXACT($C$84,$DR$84),1,0)</f>
        <v>1</v>
      </c>
      <c r="DY84" s="250">
        <f>IF(EXACT($D$84,$DS$84),1,0)</f>
        <v>1</v>
      </c>
      <c r="DZ84" s="250">
        <f>IF($DS$84=0,0,1)</f>
        <v>1</v>
      </c>
      <c r="EA84" s="250">
        <f>IF($DT$84=0,0,1)</f>
        <v>1</v>
      </c>
      <c r="EB84" s="250">
        <f>$DV$84*$DW$84*$DX$84*$DY$84*$DZ$84*$EA$84</f>
        <v>1</v>
      </c>
      <c r="EC84" s="251">
        <f t="shared" si="44"/>
        <v>1900000</v>
      </c>
      <c r="ED84" s="252">
        <f t="shared" si="45"/>
        <v>0</v>
      </c>
      <c r="EF84" s="243" t="s">
        <v>309</v>
      </c>
      <c r="EG84" s="244" t="s">
        <v>310</v>
      </c>
      <c r="EH84" s="245" t="s">
        <v>168</v>
      </c>
      <c r="EI84" s="276">
        <v>2</v>
      </c>
      <c r="EJ84" s="247">
        <v>951900</v>
      </c>
      <c r="EK84" s="312">
        <f t="shared" si="69"/>
        <v>1903800</v>
      </c>
      <c r="EL84" s="250">
        <f>IF(EXACT($A$84,$EF$84),1,0)</f>
        <v>1</v>
      </c>
      <c r="EM84" s="250">
        <f>IF(EXACT($B$84,$EG$84),1,0)</f>
        <v>1</v>
      </c>
      <c r="EN84" s="250">
        <f>IF(EXACT($C$84,$EH$84),1,0)</f>
        <v>1</v>
      </c>
      <c r="EO84" s="250">
        <f>IF(EXACT($D$84,$EI$84),1,0)</f>
        <v>1</v>
      </c>
      <c r="EP84" s="250">
        <f>IF($EI$84=0,0,1)</f>
        <v>1</v>
      </c>
      <c r="EQ84" s="250">
        <f>IF($EJ$84=0,0,1)</f>
        <v>1</v>
      </c>
      <c r="ER84" s="250">
        <f>$EL$84*$EM$84*$EN$84*$EO$84*$EP$84*$EQ$84</f>
        <v>1</v>
      </c>
      <c r="ES84" s="251">
        <f t="shared" si="46"/>
        <v>1903800</v>
      </c>
      <c r="ET84" s="252">
        <f t="shared" si="47"/>
        <v>0</v>
      </c>
      <c r="EV84" s="243" t="s">
        <v>309</v>
      </c>
      <c r="EW84" s="244" t="s">
        <v>310</v>
      </c>
      <c r="EX84" s="245" t="s">
        <v>168</v>
      </c>
      <c r="EY84" s="276">
        <v>2</v>
      </c>
      <c r="EZ84" s="247">
        <v>510000</v>
      </c>
      <c r="FA84" s="312">
        <f t="shared" si="70"/>
        <v>1020000</v>
      </c>
      <c r="FB84" s="250">
        <f>IF(EXACT($A$84,$EV$84),1,0)</f>
        <v>1</v>
      </c>
      <c r="FC84" s="250">
        <f>IF(EXACT($B$84,$EW$84),1,0)</f>
        <v>1</v>
      </c>
      <c r="FD84" s="250">
        <f>IF(EXACT($C$84,$EX$84),1,0)</f>
        <v>1</v>
      </c>
      <c r="FE84" s="250">
        <f>IF(EXACT($D$84,$EY$84),1,0)</f>
        <v>1</v>
      </c>
      <c r="FF84" s="250">
        <f>IF($EY$84=0,0,1)</f>
        <v>1</v>
      </c>
      <c r="FG84" s="250">
        <f>IF($EZ$84=0,0,1)</f>
        <v>1</v>
      </c>
      <c r="FH84" s="250">
        <f>$FB$84*$FC$84*$FD$84*$FE$84*$FF$84*$FG$84</f>
        <v>1</v>
      </c>
      <c r="FI84" s="251">
        <f t="shared" si="48"/>
        <v>1020000</v>
      </c>
      <c r="FJ84" s="252">
        <f t="shared" si="49"/>
        <v>0</v>
      </c>
      <c r="FL84" s="243" t="s">
        <v>309</v>
      </c>
      <c r="FM84" s="244" t="s">
        <v>310</v>
      </c>
      <c r="FN84" s="245" t="s">
        <v>168</v>
      </c>
      <c r="FO84" s="276">
        <v>2</v>
      </c>
      <c r="FP84" s="247">
        <v>988802</v>
      </c>
      <c r="FQ84" s="312">
        <f t="shared" si="71"/>
        <v>1977604</v>
      </c>
      <c r="FR84" s="250">
        <f>IF(EXACT($A$84,$FL$84),1,0)</f>
        <v>1</v>
      </c>
      <c r="FS84" s="250">
        <f>IF(EXACT($B$84,$FM$84),1,0)</f>
        <v>1</v>
      </c>
      <c r="FT84" s="250">
        <f>IF(EXACT($C$84,$FN$84),1,0)</f>
        <v>1</v>
      </c>
      <c r="FU84" s="250">
        <f>IF(EXACT($D$84,$FO$84),1,0)</f>
        <v>1</v>
      </c>
      <c r="FV84" s="250">
        <f>IF($FO$84=0,0,1)</f>
        <v>1</v>
      </c>
      <c r="FW84" s="250">
        <f>IF($FP$84=0,0,1)</f>
        <v>1</v>
      </c>
      <c r="FX84" s="250">
        <f>$FR$84*$FS$84*$FT$84*$FU$84*$FV$84*$FW$84</f>
        <v>1</v>
      </c>
      <c r="FY84" s="251">
        <f t="shared" si="50"/>
        <v>1977604</v>
      </c>
      <c r="FZ84" s="252">
        <f t="shared" si="51"/>
        <v>0</v>
      </c>
      <c r="GB84" s="243" t="s">
        <v>309</v>
      </c>
      <c r="GC84" s="244" t="s">
        <v>310</v>
      </c>
      <c r="GD84" s="245" t="s">
        <v>168</v>
      </c>
      <c r="GE84" s="276">
        <v>2</v>
      </c>
      <c r="GF84" s="247">
        <v>960000</v>
      </c>
      <c r="GG84" s="312">
        <f t="shared" si="72"/>
        <v>1920000</v>
      </c>
      <c r="GH84" s="250">
        <f>IF(EXACT($A$84,$GB$84),1,0)</f>
        <v>1</v>
      </c>
      <c r="GI84" s="250">
        <f>IF(EXACT($B$84,$GC$84),1,0)</f>
        <v>1</v>
      </c>
      <c r="GJ84" s="250">
        <f>IF(EXACT($C$84,$GD$84),1,0)</f>
        <v>1</v>
      </c>
      <c r="GK84" s="250">
        <f>IF(EXACT($D$84,$GE$84),1,0)</f>
        <v>1</v>
      </c>
      <c r="GL84" s="250">
        <f>IF($GE$84=0,0,1)</f>
        <v>1</v>
      </c>
      <c r="GM84" s="250">
        <f>IF($GF$84=0,0,1)</f>
        <v>1</v>
      </c>
      <c r="GN84" s="250">
        <f>$GH$84*$GI$84*$GJ$84*$GK$84*$GL$84*$GM$84</f>
        <v>1</v>
      </c>
      <c r="GO84" s="251">
        <f t="shared" si="52"/>
        <v>1920000</v>
      </c>
      <c r="GP84" s="252">
        <f t="shared" si="53"/>
        <v>0</v>
      </c>
      <c r="GR84" s="243" t="s">
        <v>309</v>
      </c>
      <c r="GS84" s="244" t="s">
        <v>310</v>
      </c>
      <c r="GT84" s="245" t="s">
        <v>168</v>
      </c>
      <c r="GU84" s="276">
        <v>2</v>
      </c>
      <c r="GV84" s="247">
        <v>677952</v>
      </c>
      <c r="GW84" s="312">
        <f t="shared" si="73"/>
        <v>1355904</v>
      </c>
      <c r="GX84" s="250">
        <f>IF(EXACT($A$84,$GR$84),1,0)</f>
        <v>1</v>
      </c>
      <c r="GY84" s="250">
        <f>IF(EXACT($B$84,$GS$84),1,0)</f>
        <v>1</v>
      </c>
      <c r="GZ84" s="250">
        <f>IF(EXACT($C$84,$GT$84),1,0)</f>
        <v>1</v>
      </c>
      <c r="HA84" s="250">
        <f>IF(EXACT($D$84,$GU$84),1,0)</f>
        <v>1</v>
      </c>
      <c r="HB84" s="250">
        <f>IF($GU$84=0,0,1)</f>
        <v>1</v>
      </c>
      <c r="HC84" s="250">
        <f>IF($GV$84=0,0,1)</f>
        <v>1</v>
      </c>
      <c r="HD84" s="250">
        <f>$GX$84*$GY$84*$GZ$84*$HA$84*$HB$84*$HC$84</f>
        <v>1</v>
      </c>
      <c r="HE84" s="251">
        <f t="shared" si="54"/>
        <v>1355904</v>
      </c>
      <c r="HF84" s="252">
        <f t="shared" si="55"/>
        <v>0</v>
      </c>
      <c r="HH84" s="257" t="s">
        <v>309</v>
      </c>
      <c r="HI84" s="258" t="s">
        <v>310</v>
      </c>
      <c r="HJ84" s="245" t="s">
        <v>168</v>
      </c>
      <c r="HK84" s="246">
        <v>2</v>
      </c>
      <c r="HL84" s="259">
        <v>900000</v>
      </c>
      <c r="HM84" s="248">
        <f t="shared" si="74"/>
        <v>1800000</v>
      </c>
      <c r="HN84" s="250">
        <f>IF(EXACT($A$84,$HH$84),1,0)</f>
        <v>1</v>
      </c>
      <c r="HO84" s="250">
        <f>IF(EXACT($B$84,$HI$84),1,0)</f>
        <v>1</v>
      </c>
      <c r="HP84" s="250">
        <f>IF(EXACT($C$84,$HJ$84),1,0)</f>
        <v>1</v>
      </c>
      <c r="HQ84" s="250">
        <f>IF(EXACT($D$84,$HK$84),1,0)</f>
        <v>1</v>
      </c>
      <c r="HR84" s="250">
        <f>IF($HK$84=0,0,1)</f>
        <v>1</v>
      </c>
      <c r="HS84" s="250">
        <f>IF($HL$84=0,0,1)</f>
        <v>1</v>
      </c>
      <c r="HT84" s="250">
        <f>$HN$84*$HO$84*$HP$84*$HQ$84*$HR$84*$HS$84</f>
        <v>1</v>
      </c>
      <c r="HU84" s="251">
        <f t="shared" si="56"/>
        <v>1800000</v>
      </c>
      <c r="HV84" s="252">
        <f t="shared" si="57"/>
        <v>0</v>
      </c>
      <c r="HX84" s="243" t="s">
        <v>309</v>
      </c>
      <c r="HY84" s="244" t="s">
        <v>310</v>
      </c>
      <c r="HZ84" s="245" t="s">
        <v>168</v>
      </c>
      <c r="IA84" s="276">
        <v>2</v>
      </c>
      <c r="IB84" s="247">
        <v>800000</v>
      </c>
      <c r="IC84" s="312">
        <f t="shared" si="75"/>
        <v>1600000</v>
      </c>
      <c r="ID84" s="250">
        <f>IF(EXACT($A$84,$HX$84),1,0)</f>
        <v>1</v>
      </c>
      <c r="IE84" s="250">
        <f>IF(EXACT($B$84,$HY$84),1,0)</f>
        <v>1</v>
      </c>
      <c r="IF84" s="250">
        <f>IF(EXACT($C$84,$HZ$84),1,0)</f>
        <v>1</v>
      </c>
      <c r="IG84" s="250">
        <f>IF(EXACT($D$84,$IA$84),1,0)</f>
        <v>1</v>
      </c>
      <c r="IH84" s="250">
        <f>IF($IA$84=0,0,1)</f>
        <v>1</v>
      </c>
      <c r="II84" s="250">
        <f>IF($IB$84=0,0,1)</f>
        <v>1</v>
      </c>
      <c r="IJ84" s="250">
        <f>$ID$84*$IE$84*$IF$84*$IG$84*$IH$84*$II$84</f>
        <v>1</v>
      </c>
      <c r="IK84" s="251">
        <f t="shared" si="58"/>
        <v>1600000</v>
      </c>
      <c r="IL84" s="252">
        <f t="shared" si="59"/>
        <v>0</v>
      </c>
    </row>
    <row r="85" spans="1:246" s="238" customFormat="1" ht="90">
      <c r="A85" s="243" t="s">
        <v>311</v>
      </c>
      <c r="B85" s="244" t="s">
        <v>312</v>
      </c>
      <c r="C85" s="245" t="s">
        <v>168</v>
      </c>
      <c r="D85" s="276">
        <v>9</v>
      </c>
      <c r="E85" s="247">
        <v>0</v>
      </c>
      <c r="F85" s="312">
        <f t="shared" si="60"/>
        <v>0</v>
      </c>
      <c r="H85" s="243" t="s">
        <v>311</v>
      </c>
      <c r="I85" s="249" t="s">
        <v>312</v>
      </c>
      <c r="J85" s="245" t="s">
        <v>168</v>
      </c>
      <c r="K85" s="276">
        <v>9</v>
      </c>
      <c r="L85" s="247">
        <v>560000</v>
      </c>
      <c r="M85" s="248">
        <f t="shared" si="61"/>
        <v>5040000</v>
      </c>
      <c r="N85" s="250">
        <f>IF(EXACT($A$85,$H$85),1,0)</f>
        <v>1</v>
      </c>
      <c r="O85" s="250">
        <f>IF(EXACT($B$85,$I$85),1,0)</f>
        <v>1</v>
      </c>
      <c r="P85" s="250">
        <f>IF(EXACT($C$85,$J$85),1,0)</f>
        <v>1</v>
      </c>
      <c r="Q85" s="250">
        <f>IF(EXACT($D$85,$K$85),1,0)</f>
        <v>1</v>
      </c>
      <c r="R85" s="250">
        <f>IF($K$85=0,0,1)</f>
        <v>1</v>
      </c>
      <c r="S85" s="250">
        <f>IF($L$85=0,0,1)</f>
        <v>1</v>
      </c>
      <c r="T85" s="261">
        <f>$N$85*$O$85*$P$85*$Q$85*$R$85*$S$85</f>
        <v>1</v>
      </c>
      <c r="U85" s="251">
        <f t="shared" si="30"/>
        <v>5040000</v>
      </c>
      <c r="V85" s="252">
        <f t="shared" si="31"/>
        <v>0</v>
      </c>
      <c r="X85" s="243" t="s">
        <v>311</v>
      </c>
      <c r="Y85" s="244" t="s">
        <v>312</v>
      </c>
      <c r="Z85" s="245" t="s">
        <v>168</v>
      </c>
      <c r="AA85" s="276">
        <v>9</v>
      </c>
      <c r="AB85" s="247">
        <v>619130</v>
      </c>
      <c r="AC85" s="312">
        <f t="shared" si="62"/>
        <v>5572170</v>
      </c>
      <c r="AD85" s="250">
        <f>IF(EXACT($A$85,$X$85),1,0)</f>
        <v>1</v>
      </c>
      <c r="AE85" s="250">
        <f>IF(EXACT($B$85,$Y$85),1,0)</f>
        <v>1</v>
      </c>
      <c r="AF85" s="250">
        <f>IF(EXACT($C$85,$Z$85),1,0)</f>
        <v>1</v>
      </c>
      <c r="AG85" s="250">
        <f>IF(EXACT($D$85,$AA$85),1,0)</f>
        <v>1</v>
      </c>
      <c r="AH85" s="250">
        <f>IF($AA$85=0,0,1)</f>
        <v>1</v>
      </c>
      <c r="AI85" s="250">
        <f>IF($AB$85=0,0,1)</f>
        <v>1</v>
      </c>
      <c r="AJ85" s="250">
        <f>$AD$85*$AE$85*$AF$85*$AG$85*$AH$85*$AI$85</f>
        <v>1</v>
      </c>
      <c r="AK85" s="251">
        <f t="shared" si="32"/>
        <v>5572170</v>
      </c>
      <c r="AL85" s="252">
        <f t="shared" si="33"/>
        <v>0</v>
      </c>
      <c r="AN85" s="243" t="s">
        <v>311</v>
      </c>
      <c r="AO85" s="244" t="s">
        <v>312</v>
      </c>
      <c r="AP85" s="245" t="s">
        <v>168</v>
      </c>
      <c r="AQ85" s="276">
        <v>9</v>
      </c>
      <c r="AR85" s="247">
        <v>1000000</v>
      </c>
      <c r="AS85" s="312">
        <f t="shared" si="63"/>
        <v>9000000</v>
      </c>
      <c r="AT85" s="250">
        <f>IF(EXACT($A$85,$AN$85),1,0)</f>
        <v>1</v>
      </c>
      <c r="AU85" s="250">
        <f>IF(EXACT($B$85,$AO$85),1,0)</f>
        <v>1</v>
      </c>
      <c r="AV85" s="250">
        <f>IF(EXACT($C$85,$AP$85),1,0)</f>
        <v>1</v>
      </c>
      <c r="AW85" s="250">
        <f>IF(EXACT($D$85,$AQ$85),1,0)</f>
        <v>1</v>
      </c>
      <c r="AX85" s="250">
        <f>IF($AQ$85=0,0,1)</f>
        <v>1</v>
      </c>
      <c r="AY85" s="250">
        <f>IF($AR$85=0,0,1)</f>
        <v>1</v>
      </c>
      <c r="AZ85" s="250">
        <f>$AT$85*$AU$85*$AV$85*$AW$85*$AX$85*$AY$85</f>
        <v>1</v>
      </c>
      <c r="BA85" s="251">
        <f t="shared" si="34"/>
        <v>9000000</v>
      </c>
      <c r="BB85" s="252">
        <f t="shared" si="35"/>
        <v>0</v>
      </c>
      <c r="BD85" s="243" t="s">
        <v>311</v>
      </c>
      <c r="BE85" s="244" t="s">
        <v>312</v>
      </c>
      <c r="BF85" s="245" t="s">
        <v>168</v>
      </c>
      <c r="BG85" s="276">
        <v>9</v>
      </c>
      <c r="BH85" s="247">
        <v>255000</v>
      </c>
      <c r="BI85" s="312">
        <f t="shared" si="64"/>
        <v>2295000</v>
      </c>
      <c r="BJ85" s="250">
        <f>IF(EXACT($A$85,$BD$85),1,0)</f>
        <v>1</v>
      </c>
      <c r="BK85" s="250">
        <f>IF(EXACT($B$85,$BE$85),1,0)</f>
        <v>1</v>
      </c>
      <c r="BL85" s="250">
        <f>IF(EXACT($C$85,$BF$85),1,0)</f>
        <v>1</v>
      </c>
      <c r="BM85" s="250">
        <f>IF(EXACT($D$85,$BG$85),1,0)</f>
        <v>1</v>
      </c>
      <c r="BN85" s="250">
        <f>IF($BG$85=0,0,1)</f>
        <v>1</v>
      </c>
      <c r="BO85" s="250">
        <f>IF($BH$85=0,0,1)</f>
        <v>1</v>
      </c>
      <c r="BP85" s="250">
        <f>$BJ$85*$BK$85*$BL$85*$BM$85*$BN$85*$BO$85</f>
        <v>1</v>
      </c>
      <c r="BQ85" s="251">
        <f t="shared" si="36"/>
        <v>2295000</v>
      </c>
      <c r="BR85" s="252">
        <f t="shared" si="37"/>
        <v>0</v>
      </c>
      <c r="BT85" s="243" t="s">
        <v>311</v>
      </c>
      <c r="BU85" s="244" t="s">
        <v>312</v>
      </c>
      <c r="BV85" s="245" t="s">
        <v>168</v>
      </c>
      <c r="BW85" s="276">
        <v>9</v>
      </c>
      <c r="BX85" s="247">
        <v>383200</v>
      </c>
      <c r="BY85" s="312">
        <f t="shared" si="65"/>
        <v>3448800</v>
      </c>
      <c r="BZ85" s="250">
        <f>IF(EXACT($A$85,$BT$85),1,0)</f>
        <v>1</v>
      </c>
      <c r="CA85" s="250">
        <f>IF(EXACT($B$85,$BU$85),1,0)</f>
        <v>1</v>
      </c>
      <c r="CB85" s="250">
        <f>IF(EXACT($C$85,$BV$85),1,0)</f>
        <v>1</v>
      </c>
      <c r="CC85" s="250">
        <f>IF(EXACT($D$85,$BW$85),1,0)</f>
        <v>1</v>
      </c>
      <c r="CD85" s="250">
        <f>IF($BW$85=0,0,1)</f>
        <v>1</v>
      </c>
      <c r="CE85" s="250">
        <f>IF($BX$85=0,0,1)</f>
        <v>1</v>
      </c>
      <c r="CF85" s="250">
        <f>$BZ$85*$CA$85*$CB$85*$CC$85*$CD$85*$CE$85</f>
        <v>1</v>
      </c>
      <c r="CG85" s="251">
        <f t="shared" si="38"/>
        <v>3448800</v>
      </c>
      <c r="CH85" s="252">
        <f t="shared" si="39"/>
        <v>0</v>
      </c>
      <c r="CJ85" s="243" t="s">
        <v>311</v>
      </c>
      <c r="CK85" s="254" t="s">
        <v>312</v>
      </c>
      <c r="CL85" s="245" t="s">
        <v>168</v>
      </c>
      <c r="CM85" s="276">
        <v>9</v>
      </c>
      <c r="CN85" s="255">
        <v>419126</v>
      </c>
      <c r="CO85" s="313">
        <f t="shared" si="66"/>
        <v>3772134</v>
      </c>
      <c r="CP85" s="250">
        <f>IF(EXACT($A$85,$CJ$85),1,0)</f>
        <v>1</v>
      </c>
      <c r="CQ85" s="250">
        <f>IF(EXACT($B$85,$CK$85),1,0)</f>
        <v>1</v>
      </c>
      <c r="CR85" s="250">
        <f>IF(EXACT($C$85,$CL$85),1,0)</f>
        <v>1</v>
      </c>
      <c r="CS85" s="250">
        <f>IF(EXACT($D$85,$CM$85),1,0)</f>
        <v>1</v>
      </c>
      <c r="CT85" s="250">
        <f>IF($CM$85=0,0,1)</f>
        <v>1</v>
      </c>
      <c r="CU85" s="250">
        <f>IF($CN$85=0,0,1)</f>
        <v>1</v>
      </c>
      <c r="CV85" s="250">
        <f>$CP$85*$CQ$85*$CR$85*$CS$85*$CT$85*$CU$85</f>
        <v>1</v>
      </c>
      <c r="CW85" s="251">
        <f t="shared" si="40"/>
        <v>3772134</v>
      </c>
      <c r="CX85" s="252">
        <f t="shared" si="41"/>
        <v>0</v>
      </c>
      <c r="CZ85" s="243" t="s">
        <v>311</v>
      </c>
      <c r="DA85" s="244" t="s">
        <v>312</v>
      </c>
      <c r="DB85" s="245" t="s">
        <v>168</v>
      </c>
      <c r="DC85" s="276">
        <v>9</v>
      </c>
      <c r="DD85" s="247">
        <v>386000</v>
      </c>
      <c r="DE85" s="312">
        <f t="shared" si="67"/>
        <v>3474000</v>
      </c>
      <c r="DF85" s="250">
        <f>IF(EXACT($A$85,$CZ$85),1,0)</f>
        <v>1</v>
      </c>
      <c r="DG85" s="250">
        <f>IF(EXACT($B$85,$DA$85),1,0)</f>
        <v>1</v>
      </c>
      <c r="DH85" s="250">
        <f>IF(EXACT($C$85,$DB$85),1,0)</f>
        <v>1</v>
      </c>
      <c r="DI85" s="250">
        <f>IF(EXACT($D$85,$DC$85),1,0)</f>
        <v>1</v>
      </c>
      <c r="DJ85" s="250">
        <f>IF($DC$85=0,0,1)</f>
        <v>1</v>
      </c>
      <c r="DK85" s="250">
        <f>IF($DD$85=0,0,1)</f>
        <v>1</v>
      </c>
      <c r="DL85" s="250">
        <f>$DF$85*$DG$85*$DH$85*$DI$85*$DJ$85*$DK$85</f>
        <v>1</v>
      </c>
      <c r="DM85" s="251">
        <f t="shared" si="42"/>
        <v>3474000</v>
      </c>
      <c r="DN85" s="252">
        <f t="shared" si="43"/>
        <v>0</v>
      </c>
      <c r="DP85" s="243" t="s">
        <v>311</v>
      </c>
      <c r="DQ85" s="244" t="s">
        <v>312</v>
      </c>
      <c r="DR85" s="245" t="s">
        <v>168</v>
      </c>
      <c r="DS85" s="276">
        <v>9</v>
      </c>
      <c r="DT85" s="247">
        <v>387000</v>
      </c>
      <c r="DU85" s="312">
        <f t="shared" si="68"/>
        <v>3483000</v>
      </c>
      <c r="DV85" s="250">
        <f>IF(EXACT($A$85,$DP$85),1,0)</f>
        <v>1</v>
      </c>
      <c r="DW85" s="250">
        <f>IF(EXACT($B$85,$DQ$85),1,0)</f>
        <v>1</v>
      </c>
      <c r="DX85" s="250">
        <f>IF(EXACT($C$85,$DR$85),1,0)</f>
        <v>1</v>
      </c>
      <c r="DY85" s="250">
        <f>IF(EXACT($D$85,$DS$85),1,0)</f>
        <v>1</v>
      </c>
      <c r="DZ85" s="250">
        <f>IF($DS$85=0,0,1)</f>
        <v>1</v>
      </c>
      <c r="EA85" s="250">
        <f>IF($DT$85=0,0,1)</f>
        <v>1</v>
      </c>
      <c r="EB85" s="250">
        <f>$DV$85*$DW$85*$DX$85*$DY$85*$DZ$85*$EA$85</f>
        <v>1</v>
      </c>
      <c r="EC85" s="251">
        <f t="shared" si="44"/>
        <v>3483000</v>
      </c>
      <c r="ED85" s="252">
        <f t="shared" si="45"/>
        <v>0</v>
      </c>
      <c r="EF85" s="243" t="s">
        <v>311</v>
      </c>
      <c r="EG85" s="244" t="s">
        <v>312</v>
      </c>
      <c r="EH85" s="245" t="s">
        <v>168</v>
      </c>
      <c r="EI85" s="276">
        <v>9</v>
      </c>
      <c r="EJ85" s="247">
        <v>385000</v>
      </c>
      <c r="EK85" s="312">
        <f t="shared" si="69"/>
        <v>3465000</v>
      </c>
      <c r="EL85" s="250">
        <f>IF(EXACT($A$85,$EF$85),1,0)</f>
        <v>1</v>
      </c>
      <c r="EM85" s="250">
        <f>IF(EXACT($B$85,$EG$85),1,0)</f>
        <v>1</v>
      </c>
      <c r="EN85" s="250">
        <f>IF(EXACT($C$85,$EH$85),1,0)</f>
        <v>1</v>
      </c>
      <c r="EO85" s="250">
        <f>IF(EXACT($D$85,$EI$85),1,0)</f>
        <v>1</v>
      </c>
      <c r="EP85" s="250">
        <f>IF($EI$85=0,0,1)</f>
        <v>1</v>
      </c>
      <c r="EQ85" s="250">
        <f>IF($EJ$85=0,0,1)</f>
        <v>1</v>
      </c>
      <c r="ER85" s="250">
        <f>$EL$85*$EM$85*$EN$85*$EO$85*$EP$85*$EQ$85</f>
        <v>1</v>
      </c>
      <c r="ES85" s="251">
        <f t="shared" si="46"/>
        <v>3465000</v>
      </c>
      <c r="ET85" s="252">
        <f t="shared" si="47"/>
        <v>0</v>
      </c>
      <c r="EV85" s="243" t="s">
        <v>311</v>
      </c>
      <c r="EW85" s="244" t="s">
        <v>312</v>
      </c>
      <c r="EX85" s="245" t="s">
        <v>168</v>
      </c>
      <c r="EY85" s="276">
        <v>9</v>
      </c>
      <c r="EZ85" s="247">
        <v>400000</v>
      </c>
      <c r="FA85" s="312">
        <f t="shared" si="70"/>
        <v>3600000</v>
      </c>
      <c r="FB85" s="250">
        <f>IF(EXACT($A$85,$EV$85),1,0)</f>
        <v>1</v>
      </c>
      <c r="FC85" s="250">
        <f>IF(EXACT($B$85,$EW$85),1,0)</f>
        <v>1</v>
      </c>
      <c r="FD85" s="250">
        <f>IF(EXACT($C$85,$EX$85),1,0)</f>
        <v>1</v>
      </c>
      <c r="FE85" s="250">
        <f>IF(EXACT($D$85,$EY$85),1,0)</f>
        <v>1</v>
      </c>
      <c r="FF85" s="250">
        <f>IF($EY$85=0,0,1)</f>
        <v>1</v>
      </c>
      <c r="FG85" s="250">
        <f>IF($EZ$85=0,0,1)</f>
        <v>1</v>
      </c>
      <c r="FH85" s="250">
        <f>$FB$85*$FC$85*$FD$85*$FE$85*$FF$85*$FG$85</f>
        <v>1</v>
      </c>
      <c r="FI85" s="251">
        <f t="shared" si="48"/>
        <v>3600000</v>
      </c>
      <c r="FJ85" s="252">
        <f t="shared" si="49"/>
        <v>0</v>
      </c>
      <c r="FL85" s="243" t="s">
        <v>311</v>
      </c>
      <c r="FM85" s="244" t="s">
        <v>312</v>
      </c>
      <c r="FN85" s="245" t="s">
        <v>168</v>
      </c>
      <c r="FO85" s="276">
        <v>9</v>
      </c>
      <c r="FP85" s="247">
        <v>676663</v>
      </c>
      <c r="FQ85" s="312">
        <f t="shared" si="71"/>
        <v>6089967</v>
      </c>
      <c r="FR85" s="250">
        <f>IF(EXACT($A$85,$FL$85),1,0)</f>
        <v>1</v>
      </c>
      <c r="FS85" s="250">
        <f>IF(EXACT($B$85,$FM$85),1,0)</f>
        <v>1</v>
      </c>
      <c r="FT85" s="250">
        <f>IF(EXACT($C$85,$FN$85),1,0)</f>
        <v>1</v>
      </c>
      <c r="FU85" s="250">
        <f>IF(EXACT($D$85,$FO$85),1,0)</f>
        <v>1</v>
      </c>
      <c r="FV85" s="250">
        <f>IF($FO$85=0,0,1)</f>
        <v>1</v>
      </c>
      <c r="FW85" s="250">
        <f>IF($FP$85=0,0,1)</f>
        <v>1</v>
      </c>
      <c r="FX85" s="250">
        <f>$FR$85*$FS$85*$FT$85*$FU$85*$FV$85*$FW$85</f>
        <v>1</v>
      </c>
      <c r="FY85" s="251">
        <f t="shared" si="50"/>
        <v>6089967</v>
      </c>
      <c r="FZ85" s="252">
        <f t="shared" si="51"/>
        <v>0</v>
      </c>
      <c r="GB85" s="243" t="s">
        <v>311</v>
      </c>
      <c r="GC85" s="244" t="s">
        <v>312</v>
      </c>
      <c r="GD85" s="245" t="s">
        <v>168</v>
      </c>
      <c r="GE85" s="276">
        <v>9</v>
      </c>
      <c r="GF85" s="247">
        <v>498000</v>
      </c>
      <c r="GG85" s="312">
        <f t="shared" si="72"/>
        <v>4482000</v>
      </c>
      <c r="GH85" s="250">
        <f>IF(EXACT($A$85,$GB$85),1,0)</f>
        <v>1</v>
      </c>
      <c r="GI85" s="250">
        <f>IF(EXACT($B$85,$GC$85),1,0)</f>
        <v>1</v>
      </c>
      <c r="GJ85" s="250">
        <f>IF(EXACT($C$85,$GD$85),1,0)</f>
        <v>1</v>
      </c>
      <c r="GK85" s="250">
        <f>IF(EXACT($D$85,$GE$85),1,0)</f>
        <v>1</v>
      </c>
      <c r="GL85" s="250">
        <f>IF($GE$85=0,0,1)</f>
        <v>1</v>
      </c>
      <c r="GM85" s="250">
        <f>IF($GF$85=0,0,1)</f>
        <v>1</v>
      </c>
      <c r="GN85" s="250">
        <f>$GH$85*$GI$85*$GJ$85*$GK$85*$GL$85*$GM$85</f>
        <v>1</v>
      </c>
      <c r="GO85" s="251">
        <f t="shared" si="52"/>
        <v>4482000</v>
      </c>
      <c r="GP85" s="252">
        <f t="shared" si="53"/>
        <v>0</v>
      </c>
      <c r="GR85" s="243" t="s">
        <v>311</v>
      </c>
      <c r="GS85" s="244" t="s">
        <v>312</v>
      </c>
      <c r="GT85" s="245" t="s">
        <v>168</v>
      </c>
      <c r="GU85" s="276">
        <v>9</v>
      </c>
      <c r="GV85" s="247">
        <v>466092</v>
      </c>
      <c r="GW85" s="312">
        <f t="shared" si="73"/>
        <v>4194828</v>
      </c>
      <c r="GX85" s="250">
        <f>IF(EXACT($A$85,$GR$85),1,0)</f>
        <v>1</v>
      </c>
      <c r="GY85" s="250">
        <f>IF(EXACT($B$85,$GS$85),1,0)</f>
        <v>1</v>
      </c>
      <c r="GZ85" s="250">
        <f>IF(EXACT($C$85,$GT$85),1,0)</f>
        <v>1</v>
      </c>
      <c r="HA85" s="250">
        <f>IF(EXACT($D$85,$GU$85),1,0)</f>
        <v>1</v>
      </c>
      <c r="HB85" s="250">
        <f>IF($GU$85=0,0,1)</f>
        <v>1</v>
      </c>
      <c r="HC85" s="250">
        <f>IF($GV$85=0,0,1)</f>
        <v>1</v>
      </c>
      <c r="HD85" s="250">
        <f>$GX$85*$GY$85*$GZ$85*$HA$85*$HB$85*$HC$85</f>
        <v>1</v>
      </c>
      <c r="HE85" s="251">
        <f t="shared" si="54"/>
        <v>4194828</v>
      </c>
      <c r="HF85" s="252">
        <f t="shared" si="55"/>
        <v>0</v>
      </c>
      <c r="HH85" s="257" t="s">
        <v>311</v>
      </c>
      <c r="HI85" s="258" t="s">
        <v>312</v>
      </c>
      <c r="HJ85" s="245" t="s">
        <v>168</v>
      </c>
      <c r="HK85" s="246">
        <v>9</v>
      </c>
      <c r="HL85" s="259">
        <v>650000</v>
      </c>
      <c r="HM85" s="248">
        <f t="shared" si="74"/>
        <v>5850000</v>
      </c>
      <c r="HN85" s="250">
        <f>IF(EXACT($A$85,$HH$85),1,0)</f>
        <v>1</v>
      </c>
      <c r="HO85" s="250">
        <f>IF(EXACT($B$85,$HI$85),1,0)</f>
        <v>1</v>
      </c>
      <c r="HP85" s="250">
        <f>IF(EXACT($C$85,$HJ$85),1,0)</f>
        <v>1</v>
      </c>
      <c r="HQ85" s="250">
        <f>IF(EXACT($D$85,$HK$85),1,0)</f>
        <v>1</v>
      </c>
      <c r="HR85" s="250">
        <f>IF($HK$85=0,0,1)</f>
        <v>1</v>
      </c>
      <c r="HS85" s="250">
        <f>IF($HL$85=0,0,1)</f>
        <v>1</v>
      </c>
      <c r="HT85" s="250">
        <f>$HN$85*$HO$85*$HP$85*$HQ$85*$HR$85*$HS$85</f>
        <v>1</v>
      </c>
      <c r="HU85" s="251">
        <f t="shared" si="56"/>
        <v>5850000</v>
      </c>
      <c r="HV85" s="252">
        <f t="shared" si="57"/>
        <v>0</v>
      </c>
      <c r="HX85" s="243" t="s">
        <v>311</v>
      </c>
      <c r="HY85" s="244" t="s">
        <v>312</v>
      </c>
      <c r="HZ85" s="245" t="s">
        <v>168</v>
      </c>
      <c r="IA85" s="276">
        <v>9</v>
      </c>
      <c r="IB85" s="247">
        <v>450000</v>
      </c>
      <c r="IC85" s="312">
        <f t="shared" si="75"/>
        <v>4050000</v>
      </c>
      <c r="ID85" s="250">
        <f>IF(EXACT($A$85,$HX$85),1,0)</f>
        <v>1</v>
      </c>
      <c r="IE85" s="250">
        <f>IF(EXACT($B$85,$HY$85),1,0)</f>
        <v>1</v>
      </c>
      <c r="IF85" s="250">
        <f>IF(EXACT($C$85,$HZ$85),1,0)</f>
        <v>1</v>
      </c>
      <c r="IG85" s="250">
        <f>IF(EXACT($D$85,$IA$85),1,0)</f>
        <v>1</v>
      </c>
      <c r="IH85" s="250">
        <f>IF($IA$85=0,0,1)</f>
        <v>1</v>
      </c>
      <c r="II85" s="250">
        <f>IF($IB$85=0,0,1)</f>
        <v>1</v>
      </c>
      <c r="IJ85" s="250">
        <f>$ID$85*$IE$85*$IF$85*$IG$85*$IH$85*$II$85</f>
        <v>1</v>
      </c>
      <c r="IK85" s="251">
        <f t="shared" si="58"/>
        <v>4050000</v>
      </c>
      <c r="IL85" s="252">
        <f t="shared" si="59"/>
        <v>0</v>
      </c>
    </row>
    <row r="86" spans="1:246" s="238" customFormat="1" ht="90">
      <c r="A86" s="243" t="s">
        <v>313</v>
      </c>
      <c r="B86" s="244" t="s">
        <v>314</v>
      </c>
      <c r="C86" s="245" t="s">
        <v>168</v>
      </c>
      <c r="D86" s="276">
        <v>1</v>
      </c>
      <c r="E86" s="247">
        <v>0</v>
      </c>
      <c r="F86" s="312">
        <f t="shared" si="60"/>
        <v>0</v>
      </c>
      <c r="H86" s="243" t="s">
        <v>313</v>
      </c>
      <c r="I86" s="249" t="s">
        <v>314</v>
      </c>
      <c r="J86" s="245" t="s">
        <v>168</v>
      </c>
      <c r="K86" s="276">
        <v>1</v>
      </c>
      <c r="L86" s="247">
        <v>360000</v>
      </c>
      <c r="M86" s="248">
        <f t="shared" si="61"/>
        <v>360000</v>
      </c>
      <c r="N86" s="250">
        <f>IF(EXACT($A$86,$H$86),1,0)</f>
        <v>1</v>
      </c>
      <c r="O86" s="250">
        <f>IF(EXACT($B$86,$I$86),1,0)</f>
        <v>1</v>
      </c>
      <c r="P86" s="250">
        <f>IF(EXACT($C$86,$J$86),1,0)</f>
        <v>1</v>
      </c>
      <c r="Q86" s="250">
        <f>IF(EXACT($D$86,$K$86),1,0)</f>
        <v>1</v>
      </c>
      <c r="R86" s="250">
        <f>IF($K$86=0,0,1)</f>
        <v>1</v>
      </c>
      <c r="S86" s="250">
        <f>IF($L$86=0,0,1)</f>
        <v>1</v>
      </c>
      <c r="T86" s="261">
        <f>$N$86*$O$86*$P$86*$Q$86*$R$86*$S$86</f>
        <v>1</v>
      </c>
      <c r="U86" s="251">
        <f t="shared" si="30"/>
        <v>360000</v>
      </c>
      <c r="V86" s="252">
        <f t="shared" si="31"/>
        <v>0</v>
      </c>
      <c r="X86" s="243" t="s">
        <v>313</v>
      </c>
      <c r="Y86" s="244" t="s">
        <v>314</v>
      </c>
      <c r="Z86" s="245" t="s">
        <v>168</v>
      </c>
      <c r="AA86" s="276">
        <v>1</v>
      </c>
      <c r="AB86" s="247">
        <v>332252</v>
      </c>
      <c r="AC86" s="312">
        <f t="shared" si="62"/>
        <v>332252</v>
      </c>
      <c r="AD86" s="250">
        <f>IF(EXACT($A$86,$X$86),1,0)</f>
        <v>1</v>
      </c>
      <c r="AE86" s="250">
        <f>IF(EXACT($B$86,$Y$86),1,0)</f>
        <v>1</v>
      </c>
      <c r="AF86" s="250">
        <f>IF(EXACT($C$86,$Z$86),1,0)</f>
        <v>1</v>
      </c>
      <c r="AG86" s="250">
        <f>IF(EXACT($D$86,$AA$86),1,0)</f>
        <v>1</v>
      </c>
      <c r="AH86" s="250">
        <f>IF($AA$86=0,0,1)</f>
        <v>1</v>
      </c>
      <c r="AI86" s="250">
        <f>IF($AB$86=0,0,1)</f>
        <v>1</v>
      </c>
      <c r="AJ86" s="250">
        <f>$AD$86*$AE$86*$AF$86*$AG$86*$AH$86*$AI$86</f>
        <v>1</v>
      </c>
      <c r="AK86" s="251">
        <f t="shared" si="32"/>
        <v>332252</v>
      </c>
      <c r="AL86" s="252">
        <f t="shared" si="33"/>
        <v>0</v>
      </c>
      <c r="AN86" s="243" t="s">
        <v>313</v>
      </c>
      <c r="AO86" s="244" t="s">
        <v>314</v>
      </c>
      <c r="AP86" s="245" t="s">
        <v>168</v>
      </c>
      <c r="AQ86" s="276">
        <v>1</v>
      </c>
      <c r="AR86" s="247">
        <v>450000</v>
      </c>
      <c r="AS86" s="312">
        <f t="shared" si="63"/>
        <v>450000</v>
      </c>
      <c r="AT86" s="250">
        <f>IF(EXACT($A$86,$AN$86),1,0)</f>
        <v>1</v>
      </c>
      <c r="AU86" s="250">
        <f>IF(EXACT($B$86,$AO$86),1,0)</f>
        <v>1</v>
      </c>
      <c r="AV86" s="250">
        <f>IF(EXACT($C$86,$AP$86),1,0)</f>
        <v>1</v>
      </c>
      <c r="AW86" s="250">
        <f>IF(EXACT($D$86,$AQ$86),1,0)</f>
        <v>1</v>
      </c>
      <c r="AX86" s="250">
        <f>IF($AQ$86=0,0,1)</f>
        <v>1</v>
      </c>
      <c r="AY86" s="250">
        <f>IF($AR$86=0,0,1)</f>
        <v>1</v>
      </c>
      <c r="AZ86" s="250">
        <f>$AT$86*$AU$86*$AV$86*$AW$86*$AX$86*$AY$86</f>
        <v>1</v>
      </c>
      <c r="BA86" s="251">
        <f t="shared" si="34"/>
        <v>450000</v>
      </c>
      <c r="BB86" s="252">
        <f t="shared" si="35"/>
        <v>0</v>
      </c>
      <c r="BD86" s="243" t="s">
        <v>313</v>
      </c>
      <c r="BE86" s="244" t="s">
        <v>314</v>
      </c>
      <c r="BF86" s="245" t="s">
        <v>168</v>
      </c>
      <c r="BG86" s="276">
        <v>1</v>
      </c>
      <c r="BH86" s="247">
        <v>220000</v>
      </c>
      <c r="BI86" s="312">
        <f t="shared" si="64"/>
        <v>220000</v>
      </c>
      <c r="BJ86" s="250">
        <f>IF(EXACT($A$86,$BD$86),1,0)</f>
        <v>1</v>
      </c>
      <c r="BK86" s="250">
        <f>IF(EXACT($B$86,$BE$86),1,0)</f>
        <v>1</v>
      </c>
      <c r="BL86" s="250">
        <f>IF(EXACT($C$86,$BF$86),1,0)</f>
        <v>1</v>
      </c>
      <c r="BM86" s="250">
        <f>IF(EXACT($D$86,$BG$86),1,0)</f>
        <v>1</v>
      </c>
      <c r="BN86" s="250">
        <f>IF($BG$86=0,0,1)</f>
        <v>1</v>
      </c>
      <c r="BO86" s="250">
        <f>IF($BH$86=0,0,1)</f>
        <v>1</v>
      </c>
      <c r="BP86" s="250">
        <f>$BJ$86*$BK$86*$BL$86*$BM$86*$BN$86*$BO$86</f>
        <v>1</v>
      </c>
      <c r="BQ86" s="251">
        <f t="shared" si="36"/>
        <v>220000</v>
      </c>
      <c r="BR86" s="252">
        <f t="shared" si="37"/>
        <v>0</v>
      </c>
      <c r="BT86" s="243" t="s">
        <v>313</v>
      </c>
      <c r="BU86" s="244" t="s">
        <v>314</v>
      </c>
      <c r="BV86" s="245" t="s">
        <v>168</v>
      </c>
      <c r="BW86" s="276">
        <v>1</v>
      </c>
      <c r="BX86" s="247">
        <v>148550</v>
      </c>
      <c r="BY86" s="312">
        <f t="shared" si="65"/>
        <v>148550</v>
      </c>
      <c r="BZ86" s="250">
        <f>IF(EXACT($A$86,$BT$86),1,0)</f>
        <v>1</v>
      </c>
      <c r="CA86" s="250">
        <f>IF(EXACT($B$86,$BU$86),1,0)</f>
        <v>1</v>
      </c>
      <c r="CB86" s="250">
        <f>IF(EXACT($C$86,$BV$86),1,0)</f>
        <v>1</v>
      </c>
      <c r="CC86" s="250">
        <f>IF(EXACT($D$86,$BW$86),1,0)</f>
        <v>1</v>
      </c>
      <c r="CD86" s="250">
        <f>IF($BW$86=0,0,1)</f>
        <v>1</v>
      </c>
      <c r="CE86" s="250">
        <f>IF($BX$86=0,0,1)</f>
        <v>1</v>
      </c>
      <c r="CF86" s="250">
        <f>$BZ$86*$CA$86*$CB$86*$CC$86*$CD$86*$CE$86</f>
        <v>1</v>
      </c>
      <c r="CG86" s="251">
        <f t="shared" si="38"/>
        <v>148550</v>
      </c>
      <c r="CH86" s="252">
        <f t="shared" si="39"/>
        <v>0</v>
      </c>
      <c r="CJ86" s="243" t="s">
        <v>313</v>
      </c>
      <c r="CK86" s="254" t="s">
        <v>314</v>
      </c>
      <c r="CL86" s="245" t="s">
        <v>168</v>
      </c>
      <c r="CM86" s="276">
        <v>1</v>
      </c>
      <c r="CN86" s="255">
        <v>228614</v>
      </c>
      <c r="CO86" s="313">
        <f t="shared" si="66"/>
        <v>228614</v>
      </c>
      <c r="CP86" s="250">
        <f>IF(EXACT($A$86,$CJ$86),1,0)</f>
        <v>1</v>
      </c>
      <c r="CQ86" s="250">
        <f>IF(EXACT($B$86,$CK$86),1,0)</f>
        <v>1</v>
      </c>
      <c r="CR86" s="250">
        <f>IF(EXACT($C$86,$CL$86),1,0)</f>
        <v>1</v>
      </c>
      <c r="CS86" s="250">
        <f>IF(EXACT($D$86,$CM$86),1,0)</f>
        <v>1</v>
      </c>
      <c r="CT86" s="250">
        <f>IF($CM$86=0,0,1)</f>
        <v>1</v>
      </c>
      <c r="CU86" s="250">
        <f>IF($CN$86=0,0,1)</f>
        <v>1</v>
      </c>
      <c r="CV86" s="250">
        <f>$CP$86*$CQ$86*$CR$86*$CS$86*$CT$86*$CU$86</f>
        <v>1</v>
      </c>
      <c r="CW86" s="251">
        <f t="shared" si="40"/>
        <v>228614</v>
      </c>
      <c r="CX86" s="252">
        <f t="shared" si="41"/>
        <v>0</v>
      </c>
      <c r="CZ86" s="243" t="s">
        <v>313</v>
      </c>
      <c r="DA86" s="244" t="s">
        <v>314</v>
      </c>
      <c r="DB86" s="245" t="s">
        <v>168</v>
      </c>
      <c r="DC86" s="276">
        <v>1</v>
      </c>
      <c r="DD86" s="247">
        <v>152000</v>
      </c>
      <c r="DE86" s="312">
        <f t="shared" si="67"/>
        <v>152000</v>
      </c>
      <c r="DF86" s="250">
        <f>IF(EXACT($A$86,$CZ$86),1,0)</f>
        <v>1</v>
      </c>
      <c r="DG86" s="250">
        <f>IF(EXACT($B$86,$DA$86),1,0)</f>
        <v>1</v>
      </c>
      <c r="DH86" s="250">
        <f>IF(EXACT($C$86,$DB$86),1,0)</f>
        <v>1</v>
      </c>
      <c r="DI86" s="250">
        <f>IF(EXACT($D$86,$DC$86),1,0)</f>
        <v>1</v>
      </c>
      <c r="DJ86" s="250">
        <f>IF($DC$86=0,0,1)</f>
        <v>1</v>
      </c>
      <c r="DK86" s="250">
        <f>IF($DD$86=0,0,1)</f>
        <v>1</v>
      </c>
      <c r="DL86" s="250">
        <f>$DF$86*$DG$86*$DH$86*$DI$86*$DJ$86*$DK$86</f>
        <v>1</v>
      </c>
      <c r="DM86" s="251">
        <f t="shared" si="42"/>
        <v>152000</v>
      </c>
      <c r="DN86" s="252">
        <f t="shared" si="43"/>
        <v>0</v>
      </c>
      <c r="DP86" s="243" t="s">
        <v>313</v>
      </c>
      <c r="DQ86" s="244" t="s">
        <v>314</v>
      </c>
      <c r="DR86" s="245" t="s">
        <v>168</v>
      </c>
      <c r="DS86" s="276">
        <v>1</v>
      </c>
      <c r="DT86" s="247">
        <v>150000</v>
      </c>
      <c r="DU86" s="312">
        <f t="shared" si="68"/>
        <v>150000</v>
      </c>
      <c r="DV86" s="250">
        <f>IF(EXACT($A$86,$DP$86),1,0)</f>
        <v>1</v>
      </c>
      <c r="DW86" s="250">
        <f>IF(EXACT($B$86,$DQ$86),1,0)</f>
        <v>1</v>
      </c>
      <c r="DX86" s="250">
        <f>IF(EXACT($C$86,$DR$86),1,0)</f>
        <v>1</v>
      </c>
      <c r="DY86" s="250">
        <f>IF(EXACT($D$86,$DS$86),1,0)</f>
        <v>1</v>
      </c>
      <c r="DZ86" s="250">
        <f>IF($DS$86=0,0,1)</f>
        <v>1</v>
      </c>
      <c r="EA86" s="250">
        <f>IF($DT$86=0,0,1)</f>
        <v>1</v>
      </c>
      <c r="EB86" s="250">
        <f>$DV$86*$DW$86*$DX$86*$DY$86*$DZ$86*$EA$86</f>
        <v>1</v>
      </c>
      <c r="EC86" s="251">
        <f t="shared" si="44"/>
        <v>150000</v>
      </c>
      <c r="ED86" s="252">
        <f t="shared" si="45"/>
        <v>0</v>
      </c>
      <c r="EF86" s="243" t="s">
        <v>313</v>
      </c>
      <c r="EG86" s="244" t="s">
        <v>314</v>
      </c>
      <c r="EH86" s="245" t="s">
        <v>168</v>
      </c>
      <c r="EI86" s="276">
        <v>1</v>
      </c>
      <c r="EJ86" s="247">
        <v>153000</v>
      </c>
      <c r="EK86" s="312">
        <f t="shared" si="69"/>
        <v>153000</v>
      </c>
      <c r="EL86" s="250">
        <f>IF(EXACT($A$86,$EF$86),1,0)</f>
        <v>1</v>
      </c>
      <c r="EM86" s="250">
        <f>IF(EXACT($B$86,$EG$86),1,0)</f>
        <v>1</v>
      </c>
      <c r="EN86" s="250">
        <f>IF(EXACT($C$86,$EH$86),1,0)</f>
        <v>1</v>
      </c>
      <c r="EO86" s="250">
        <f>IF(EXACT($D$86,$EI$86),1,0)</f>
        <v>1</v>
      </c>
      <c r="EP86" s="250">
        <f>IF($EI$86=0,0,1)</f>
        <v>1</v>
      </c>
      <c r="EQ86" s="250">
        <f>IF($EJ$86=0,0,1)</f>
        <v>1</v>
      </c>
      <c r="ER86" s="250">
        <f>$EL$86*$EM$86*$EN$86*$EO$86*$EP$86*$EQ$86</f>
        <v>1</v>
      </c>
      <c r="ES86" s="251">
        <f t="shared" si="46"/>
        <v>153000</v>
      </c>
      <c r="ET86" s="252">
        <f t="shared" si="47"/>
        <v>0</v>
      </c>
      <c r="EV86" s="243" t="s">
        <v>313</v>
      </c>
      <c r="EW86" s="244" t="s">
        <v>314</v>
      </c>
      <c r="EX86" s="245" t="s">
        <v>168</v>
      </c>
      <c r="EY86" s="276">
        <v>1</v>
      </c>
      <c r="EZ86" s="247">
        <v>350000</v>
      </c>
      <c r="FA86" s="312">
        <f t="shared" si="70"/>
        <v>350000</v>
      </c>
      <c r="FB86" s="250">
        <f>IF(EXACT($A$86,$EV$86),1,0)</f>
        <v>1</v>
      </c>
      <c r="FC86" s="250">
        <f>IF(EXACT($B$86,$EW$86),1,0)</f>
        <v>1</v>
      </c>
      <c r="FD86" s="250">
        <f>IF(EXACT($C$86,$EX$86),1,0)</f>
        <v>1</v>
      </c>
      <c r="FE86" s="250">
        <f>IF(EXACT($D$86,$EY$86),1,0)</f>
        <v>1</v>
      </c>
      <c r="FF86" s="250">
        <f>IF($EY$86=0,0,1)</f>
        <v>1</v>
      </c>
      <c r="FG86" s="250">
        <f>IF($EZ$86=0,0,1)</f>
        <v>1</v>
      </c>
      <c r="FH86" s="250">
        <f>$FB$86*$FC$86*$FD$86*$FE$86*$FF$86*$FG$86</f>
        <v>1</v>
      </c>
      <c r="FI86" s="251">
        <f t="shared" si="48"/>
        <v>350000</v>
      </c>
      <c r="FJ86" s="252">
        <f t="shared" si="49"/>
        <v>0</v>
      </c>
      <c r="FL86" s="243" t="s">
        <v>313</v>
      </c>
      <c r="FM86" s="244" t="s">
        <v>314</v>
      </c>
      <c r="FN86" s="245" t="s">
        <v>168</v>
      </c>
      <c r="FO86" s="276">
        <v>1</v>
      </c>
      <c r="FP86" s="247">
        <v>408522</v>
      </c>
      <c r="FQ86" s="312">
        <f t="shared" si="71"/>
        <v>408522</v>
      </c>
      <c r="FR86" s="250">
        <f>IF(EXACT($A$86,$FL$86),1,0)</f>
        <v>1</v>
      </c>
      <c r="FS86" s="250">
        <f>IF(EXACT($B$86,$FM$86),1,0)</f>
        <v>1</v>
      </c>
      <c r="FT86" s="250">
        <f>IF(EXACT($C$86,$FN$86),1,0)</f>
        <v>1</v>
      </c>
      <c r="FU86" s="250">
        <f>IF(EXACT($D$86,$FO$86),1,0)</f>
        <v>1</v>
      </c>
      <c r="FV86" s="250">
        <f>IF($FO$86=0,0,1)</f>
        <v>1</v>
      </c>
      <c r="FW86" s="250">
        <f>IF($FP$86=0,0,1)</f>
        <v>1</v>
      </c>
      <c r="FX86" s="250">
        <f>$FR$86*$FS$86*$FT$86*$FU$86*$FV$86*$FW$86</f>
        <v>1</v>
      </c>
      <c r="FY86" s="251">
        <f t="shared" si="50"/>
        <v>408522</v>
      </c>
      <c r="FZ86" s="252">
        <f t="shared" si="51"/>
        <v>0</v>
      </c>
      <c r="GB86" s="243" t="s">
        <v>313</v>
      </c>
      <c r="GC86" s="244" t="s">
        <v>314</v>
      </c>
      <c r="GD86" s="245" t="s">
        <v>168</v>
      </c>
      <c r="GE86" s="276">
        <v>1</v>
      </c>
      <c r="GF86" s="247">
        <v>420000</v>
      </c>
      <c r="GG86" s="312">
        <f t="shared" si="72"/>
        <v>420000</v>
      </c>
      <c r="GH86" s="250">
        <f>IF(EXACT($A$86,$GB$86),1,0)</f>
        <v>1</v>
      </c>
      <c r="GI86" s="250">
        <f>IF(EXACT($B$86,$GC$86),1,0)</f>
        <v>1</v>
      </c>
      <c r="GJ86" s="250">
        <f>IF(EXACT($C$86,$GD$86),1,0)</f>
        <v>1</v>
      </c>
      <c r="GK86" s="250">
        <f>IF(EXACT($D$86,$GE$86),1,0)</f>
        <v>1</v>
      </c>
      <c r="GL86" s="250">
        <f>IF($GE$86=0,0,1)</f>
        <v>1</v>
      </c>
      <c r="GM86" s="250">
        <f>IF($GF$86=0,0,1)</f>
        <v>1</v>
      </c>
      <c r="GN86" s="250">
        <f>$GH$86*$GI$86*$GJ$86*$GK$86*$GL$86*$GM$86</f>
        <v>1</v>
      </c>
      <c r="GO86" s="251">
        <f t="shared" si="52"/>
        <v>420000</v>
      </c>
      <c r="GP86" s="252">
        <f t="shared" si="53"/>
        <v>0</v>
      </c>
      <c r="GR86" s="243" t="s">
        <v>313</v>
      </c>
      <c r="GS86" s="244" t="s">
        <v>314</v>
      </c>
      <c r="GT86" s="245" t="s">
        <v>168</v>
      </c>
      <c r="GU86" s="276">
        <v>1</v>
      </c>
      <c r="GV86" s="247">
        <v>183612</v>
      </c>
      <c r="GW86" s="312">
        <f t="shared" si="73"/>
        <v>183612</v>
      </c>
      <c r="GX86" s="250">
        <f>IF(EXACT($A$86,$GR$86),1,0)</f>
        <v>1</v>
      </c>
      <c r="GY86" s="250">
        <f>IF(EXACT($B$86,$GS$86),1,0)</f>
        <v>1</v>
      </c>
      <c r="GZ86" s="250">
        <f>IF(EXACT($C$86,$GT$86),1,0)</f>
        <v>1</v>
      </c>
      <c r="HA86" s="250">
        <f>IF(EXACT($D$86,$GU$86),1,0)</f>
        <v>1</v>
      </c>
      <c r="HB86" s="250">
        <f>IF($GU$86=0,0,1)</f>
        <v>1</v>
      </c>
      <c r="HC86" s="250">
        <f>IF($GV$86=0,0,1)</f>
        <v>1</v>
      </c>
      <c r="HD86" s="250">
        <f>$GX$86*$GY$86*$GZ$86*$HA$86*$HB$86*$HC$86</f>
        <v>1</v>
      </c>
      <c r="HE86" s="251">
        <f t="shared" si="54"/>
        <v>183612</v>
      </c>
      <c r="HF86" s="252">
        <f t="shared" si="55"/>
        <v>0</v>
      </c>
      <c r="HH86" s="257" t="s">
        <v>313</v>
      </c>
      <c r="HI86" s="258" t="s">
        <v>314</v>
      </c>
      <c r="HJ86" s="245" t="s">
        <v>168</v>
      </c>
      <c r="HK86" s="246">
        <v>1</v>
      </c>
      <c r="HL86" s="259">
        <v>400000</v>
      </c>
      <c r="HM86" s="248">
        <f t="shared" si="74"/>
        <v>400000</v>
      </c>
      <c r="HN86" s="250">
        <f>IF(EXACT($A$86,$HH$86),1,0)</f>
        <v>1</v>
      </c>
      <c r="HO86" s="250">
        <f>IF(EXACT($B$86,$HI$86),1,0)</f>
        <v>1</v>
      </c>
      <c r="HP86" s="250">
        <f>IF(EXACT($C$86,$HJ$86),1,0)</f>
        <v>1</v>
      </c>
      <c r="HQ86" s="250">
        <f>IF(EXACT($D$86,$HK$86),1,0)</f>
        <v>1</v>
      </c>
      <c r="HR86" s="250">
        <f>IF($HK$86=0,0,1)</f>
        <v>1</v>
      </c>
      <c r="HS86" s="250">
        <f>IF($HL$86=0,0,1)</f>
        <v>1</v>
      </c>
      <c r="HT86" s="250">
        <f>$HN$86*$HO$86*$HP$86*$HQ$86*$HR$86*$HS$86</f>
        <v>1</v>
      </c>
      <c r="HU86" s="251">
        <f t="shared" si="56"/>
        <v>400000</v>
      </c>
      <c r="HV86" s="252">
        <f t="shared" si="57"/>
        <v>0</v>
      </c>
      <c r="HX86" s="243" t="s">
        <v>313</v>
      </c>
      <c r="HY86" s="244" t="s">
        <v>314</v>
      </c>
      <c r="HZ86" s="245" t="s">
        <v>168</v>
      </c>
      <c r="IA86" s="276">
        <v>1</v>
      </c>
      <c r="IB86" s="247">
        <v>350000</v>
      </c>
      <c r="IC86" s="312">
        <f t="shared" si="75"/>
        <v>350000</v>
      </c>
      <c r="ID86" s="250">
        <f>IF(EXACT($A$86,$HX$86),1,0)</f>
        <v>1</v>
      </c>
      <c r="IE86" s="250">
        <f>IF(EXACT($B$86,$HY$86),1,0)</f>
        <v>1</v>
      </c>
      <c r="IF86" s="250">
        <f>IF(EXACT($C$86,$HZ$86),1,0)</f>
        <v>1</v>
      </c>
      <c r="IG86" s="250">
        <f>IF(EXACT($D$86,$IA$86),1,0)</f>
        <v>1</v>
      </c>
      <c r="IH86" s="250">
        <f>IF($IA$86=0,0,1)</f>
        <v>1</v>
      </c>
      <c r="II86" s="250">
        <f>IF($IB$86=0,0,1)</f>
        <v>1</v>
      </c>
      <c r="IJ86" s="250">
        <f>$ID$86*$IE$86*$IF$86*$IG$86*$IH$86*$II$86</f>
        <v>1</v>
      </c>
      <c r="IK86" s="251">
        <f t="shared" si="58"/>
        <v>350000</v>
      </c>
      <c r="IL86" s="252">
        <f t="shared" si="59"/>
        <v>0</v>
      </c>
    </row>
    <row r="87" spans="1:246" s="238" customFormat="1" ht="90">
      <c r="A87" s="243" t="s">
        <v>315</v>
      </c>
      <c r="B87" s="244" t="s">
        <v>316</v>
      </c>
      <c r="C87" s="245" t="s">
        <v>168</v>
      </c>
      <c r="D87" s="276">
        <v>7</v>
      </c>
      <c r="E87" s="247">
        <v>0</v>
      </c>
      <c r="F87" s="312">
        <f t="shared" si="60"/>
        <v>0</v>
      </c>
      <c r="H87" s="243" t="s">
        <v>315</v>
      </c>
      <c r="I87" s="249" t="s">
        <v>316</v>
      </c>
      <c r="J87" s="245" t="s">
        <v>168</v>
      </c>
      <c r="K87" s="276">
        <v>7</v>
      </c>
      <c r="L87" s="247">
        <v>680000</v>
      </c>
      <c r="M87" s="248">
        <f t="shared" si="61"/>
        <v>4760000</v>
      </c>
      <c r="N87" s="250">
        <f>IF(EXACT($A$87,$H$87),1,0)</f>
        <v>1</v>
      </c>
      <c r="O87" s="250">
        <f>IF(EXACT($B$87,$I$87),1,0)</f>
        <v>1</v>
      </c>
      <c r="P87" s="250">
        <f>IF(EXACT($C$87,$J$87),1,0)</f>
        <v>1</v>
      </c>
      <c r="Q87" s="250">
        <f>IF(EXACT($D$87,$K$87),1,0)</f>
        <v>1</v>
      </c>
      <c r="R87" s="250">
        <f>IF($K$87=0,0,1)</f>
        <v>1</v>
      </c>
      <c r="S87" s="250">
        <f>IF($L$87=0,0,1)</f>
        <v>1</v>
      </c>
      <c r="T87" s="261">
        <f>$N$87*$O$87*$P$87*$Q$87*$R$87*$S$87</f>
        <v>1</v>
      </c>
      <c r="U87" s="251">
        <f t="shared" si="30"/>
        <v>4760000</v>
      </c>
      <c r="V87" s="252">
        <f t="shared" si="31"/>
        <v>0</v>
      </c>
      <c r="X87" s="243" t="s">
        <v>315</v>
      </c>
      <c r="Y87" s="244" t="s">
        <v>316</v>
      </c>
      <c r="Z87" s="245" t="s">
        <v>168</v>
      </c>
      <c r="AA87" s="276">
        <v>7</v>
      </c>
      <c r="AB87" s="247">
        <v>886007</v>
      </c>
      <c r="AC87" s="312">
        <f t="shared" si="62"/>
        <v>6202049</v>
      </c>
      <c r="AD87" s="250">
        <f>IF(EXACT($A$87,$X$87),1,0)</f>
        <v>1</v>
      </c>
      <c r="AE87" s="250">
        <f>IF(EXACT($B$87,$Y$87),1,0)</f>
        <v>1</v>
      </c>
      <c r="AF87" s="250">
        <f>IF(EXACT($C$87,$Z$87),1,0)</f>
        <v>1</v>
      </c>
      <c r="AG87" s="250">
        <f>IF(EXACT($D$87,$AA$87),1,0)</f>
        <v>1</v>
      </c>
      <c r="AH87" s="250">
        <f>IF($AA$87=0,0,1)</f>
        <v>1</v>
      </c>
      <c r="AI87" s="250">
        <f>IF($AB$87=0,0,1)</f>
        <v>1</v>
      </c>
      <c r="AJ87" s="250">
        <f>$AD$87*$AE$87*$AF$87*$AG$87*$AH$87*$AI$87</f>
        <v>1</v>
      </c>
      <c r="AK87" s="251">
        <f t="shared" si="32"/>
        <v>6202049</v>
      </c>
      <c r="AL87" s="252">
        <f t="shared" si="33"/>
        <v>0</v>
      </c>
      <c r="AN87" s="243" t="s">
        <v>315</v>
      </c>
      <c r="AO87" s="244" t="s">
        <v>316</v>
      </c>
      <c r="AP87" s="245" t="s">
        <v>168</v>
      </c>
      <c r="AQ87" s="276">
        <v>7</v>
      </c>
      <c r="AR87" s="247">
        <v>1200000</v>
      </c>
      <c r="AS87" s="312">
        <f t="shared" si="63"/>
        <v>8400000</v>
      </c>
      <c r="AT87" s="250">
        <f>IF(EXACT($A$87,$AN$87),1,0)</f>
        <v>1</v>
      </c>
      <c r="AU87" s="250">
        <f>IF(EXACT($B$87,$AO$87),1,0)</f>
        <v>1</v>
      </c>
      <c r="AV87" s="250">
        <f>IF(EXACT($C$87,$AP$87),1,0)</f>
        <v>1</v>
      </c>
      <c r="AW87" s="250">
        <f>IF(EXACT($D$87,$AQ$87),1,0)</f>
        <v>1</v>
      </c>
      <c r="AX87" s="250">
        <f>IF($AQ$87=0,0,1)</f>
        <v>1</v>
      </c>
      <c r="AY87" s="250">
        <f>IF($AR$87=0,0,1)</f>
        <v>1</v>
      </c>
      <c r="AZ87" s="250">
        <f>$AT$87*$AU$87*$AV$87*$AW$87*$AX$87*$AY$87</f>
        <v>1</v>
      </c>
      <c r="BA87" s="251">
        <f t="shared" si="34"/>
        <v>8400000</v>
      </c>
      <c r="BB87" s="252">
        <f t="shared" si="35"/>
        <v>0</v>
      </c>
      <c r="BD87" s="243" t="s">
        <v>315</v>
      </c>
      <c r="BE87" s="244" t="s">
        <v>316</v>
      </c>
      <c r="BF87" s="245" t="s">
        <v>168</v>
      </c>
      <c r="BG87" s="276">
        <v>7</v>
      </c>
      <c r="BH87" s="247">
        <v>340000</v>
      </c>
      <c r="BI87" s="312">
        <f t="shared" si="64"/>
        <v>2380000</v>
      </c>
      <c r="BJ87" s="250">
        <f>IF(EXACT($A$87,$BD$87),1,0)</f>
        <v>1</v>
      </c>
      <c r="BK87" s="250">
        <f>IF(EXACT($B$87,$BE$87),1,0)</f>
        <v>1</v>
      </c>
      <c r="BL87" s="250">
        <f>IF(EXACT($C$87,$BF$87),1,0)</f>
        <v>1</v>
      </c>
      <c r="BM87" s="250">
        <f>IF(EXACT($D$87,$BG$87),1,0)</f>
        <v>1</v>
      </c>
      <c r="BN87" s="250">
        <f>IF($BG$87=0,0,1)</f>
        <v>1</v>
      </c>
      <c r="BO87" s="250">
        <f>IF($BH$87=0,0,1)</f>
        <v>1</v>
      </c>
      <c r="BP87" s="250">
        <f>$BJ$87*$BK$87*$BL$87*$BM$87*$BN$87*$BO$87</f>
        <v>1</v>
      </c>
      <c r="BQ87" s="251">
        <f t="shared" si="36"/>
        <v>2380000</v>
      </c>
      <c r="BR87" s="252">
        <f t="shared" si="37"/>
        <v>0</v>
      </c>
      <c r="BT87" s="243" t="s">
        <v>315</v>
      </c>
      <c r="BU87" s="244" t="s">
        <v>316</v>
      </c>
      <c r="BV87" s="245" t="s">
        <v>168</v>
      </c>
      <c r="BW87" s="276">
        <v>7</v>
      </c>
      <c r="BX87" s="247">
        <v>750000</v>
      </c>
      <c r="BY87" s="312">
        <f t="shared" si="65"/>
        <v>5250000</v>
      </c>
      <c r="BZ87" s="250">
        <f>IF(EXACT($A$87,$BT$87),1,0)</f>
        <v>1</v>
      </c>
      <c r="CA87" s="250">
        <f>IF(EXACT($B$87,$BU$87),1,0)</f>
        <v>1</v>
      </c>
      <c r="CB87" s="250">
        <f>IF(EXACT($C$87,$BV$87),1,0)</f>
        <v>1</v>
      </c>
      <c r="CC87" s="250">
        <f>IF(EXACT($D$87,$BW$87),1,0)</f>
        <v>1</v>
      </c>
      <c r="CD87" s="250">
        <f>IF($BW$87=0,0,1)</f>
        <v>1</v>
      </c>
      <c r="CE87" s="250">
        <f>IF($BX$87=0,0,1)</f>
        <v>1</v>
      </c>
      <c r="CF87" s="250">
        <f>$BZ$87*$CA$87*$CB$87*$CC$87*$CD$87*$CE$87</f>
        <v>1</v>
      </c>
      <c r="CG87" s="251">
        <f t="shared" si="38"/>
        <v>5250000</v>
      </c>
      <c r="CH87" s="252">
        <f t="shared" si="39"/>
        <v>0</v>
      </c>
      <c r="CJ87" s="243" t="s">
        <v>315</v>
      </c>
      <c r="CK87" s="254" t="s">
        <v>316</v>
      </c>
      <c r="CL87" s="245" t="s">
        <v>168</v>
      </c>
      <c r="CM87" s="276">
        <v>7</v>
      </c>
      <c r="CN87" s="255">
        <v>609638</v>
      </c>
      <c r="CO87" s="313">
        <f t="shared" si="66"/>
        <v>4267466</v>
      </c>
      <c r="CP87" s="250">
        <f>IF(EXACT($A$87,$CJ$87),1,0)</f>
        <v>1</v>
      </c>
      <c r="CQ87" s="250">
        <f>IF(EXACT($B$87,$CK$87),1,0)</f>
        <v>1</v>
      </c>
      <c r="CR87" s="250">
        <f>IF(EXACT($C$87,$CL$87),1,0)</f>
        <v>1</v>
      </c>
      <c r="CS87" s="250">
        <f>IF(EXACT($D$87,$CM$87),1,0)</f>
        <v>1</v>
      </c>
      <c r="CT87" s="250">
        <f>IF($CM$87=0,0,1)</f>
        <v>1</v>
      </c>
      <c r="CU87" s="250">
        <f>IF($CN$87=0,0,1)</f>
        <v>1</v>
      </c>
      <c r="CV87" s="250">
        <f>$CP$87*$CQ$87*$CR$87*$CS$87*$CT$87*$CU$87</f>
        <v>1</v>
      </c>
      <c r="CW87" s="251">
        <f t="shared" si="40"/>
        <v>4267466</v>
      </c>
      <c r="CX87" s="252">
        <f t="shared" si="41"/>
        <v>0</v>
      </c>
      <c r="CZ87" s="243" t="s">
        <v>315</v>
      </c>
      <c r="DA87" s="244" t="s">
        <v>316</v>
      </c>
      <c r="DB87" s="245" t="s">
        <v>168</v>
      </c>
      <c r="DC87" s="276">
        <v>7</v>
      </c>
      <c r="DD87" s="247">
        <v>735000</v>
      </c>
      <c r="DE87" s="312">
        <f t="shared" si="67"/>
        <v>5145000</v>
      </c>
      <c r="DF87" s="250">
        <f>IF(EXACT($A$87,$CZ$87),1,0)</f>
        <v>1</v>
      </c>
      <c r="DG87" s="250">
        <f>IF(EXACT($B$87,$DA$87),1,0)</f>
        <v>1</v>
      </c>
      <c r="DH87" s="250">
        <f>IF(EXACT($C$87,$DB$87),1,0)</f>
        <v>1</v>
      </c>
      <c r="DI87" s="250">
        <f>IF(EXACT($D$87,$DC$87),1,0)</f>
        <v>1</v>
      </c>
      <c r="DJ87" s="250">
        <f>IF($DC$87=0,0,1)</f>
        <v>1</v>
      </c>
      <c r="DK87" s="250">
        <f>IF($DD$87=0,0,1)</f>
        <v>1</v>
      </c>
      <c r="DL87" s="250">
        <f>$DF$87*$DG$87*$DH$87*$DI$87*$DJ$87*$DK$87</f>
        <v>1</v>
      </c>
      <c r="DM87" s="251">
        <f t="shared" si="42"/>
        <v>5145000</v>
      </c>
      <c r="DN87" s="252">
        <f t="shared" si="43"/>
        <v>0</v>
      </c>
      <c r="DP87" s="243" t="s">
        <v>315</v>
      </c>
      <c r="DQ87" s="244" t="s">
        <v>316</v>
      </c>
      <c r="DR87" s="245" t="s">
        <v>168</v>
      </c>
      <c r="DS87" s="276">
        <v>7</v>
      </c>
      <c r="DT87" s="247">
        <v>737000</v>
      </c>
      <c r="DU87" s="312">
        <f t="shared" si="68"/>
        <v>5159000</v>
      </c>
      <c r="DV87" s="250">
        <f>IF(EXACT($A$87,$DP$87),1,0)</f>
        <v>1</v>
      </c>
      <c r="DW87" s="250">
        <f>IF(EXACT($B$87,$DQ$87),1,0)</f>
        <v>1</v>
      </c>
      <c r="DX87" s="250">
        <f>IF(EXACT($C$87,$DR$87),1,0)</f>
        <v>1</v>
      </c>
      <c r="DY87" s="250">
        <f>IF(EXACT($D$87,$DS$87),1,0)</f>
        <v>1</v>
      </c>
      <c r="DZ87" s="250">
        <f>IF($DS$87=0,0,1)</f>
        <v>1</v>
      </c>
      <c r="EA87" s="250">
        <f>IF($DT$87=0,0,1)</f>
        <v>1</v>
      </c>
      <c r="EB87" s="250">
        <f>$DV$87*$DW$87*$DX$87*$DY$87*$DZ$87*$EA$87</f>
        <v>1</v>
      </c>
      <c r="EC87" s="251">
        <f t="shared" si="44"/>
        <v>5159000</v>
      </c>
      <c r="ED87" s="252">
        <f t="shared" si="45"/>
        <v>0</v>
      </c>
      <c r="EF87" s="243" t="s">
        <v>315</v>
      </c>
      <c r="EG87" s="244" t="s">
        <v>316</v>
      </c>
      <c r="EH87" s="245" t="s">
        <v>168</v>
      </c>
      <c r="EI87" s="276">
        <v>7</v>
      </c>
      <c r="EJ87" s="247">
        <v>740000</v>
      </c>
      <c r="EK87" s="312">
        <f t="shared" si="69"/>
        <v>5180000</v>
      </c>
      <c r="EL87" s="250">
        <f>IF(EXACT($A$87,$EF$87),1,0)</f>
        <v>1</v>
      </c>
      <c r="EM87" s="250">
        <f>IF(EXACT($B$87,$EG$87),1,0)</f>
        <v>1</v>
      </c>
      <c r="EN87" s="250">
        <f>IF(EXACT($C$87,$EH$87),1,0)</f>
        <v>1</v>
      </c>
      <c r="EO87" s="250">
        <f>IF(EXACT($D$87,$EI$87),1,0)</f>
        <v>1</v>
      </c>
      <c r="EP87" s="250">
        <f>IF($EI$87=0,0,1)</f>
        <v>1</v>
      </c>
      <c r="EQ87" s="250">
        <f>IF($EJ$87=0,0,1)</f>
        <v>1</v>
      </c>
      <c r="ER87" s="250">
        <f>$EL$87*$EM$87*$EN$87*$EO$87*$EP$87*$EQ$87</f>
        <v>1</v>
      </c>
      <c r="ES87" s="251">
        <f t="shared" si="46"/>
        <v>5180000</v>
      </c>
      <c r="ET87" s="252">
        <f t="shared" si="47"/>
        <v>0</v>
      </c>
      <c r="EV87" s="243" t="s">
        <v>315</v>
      </c>
      <c r="EW87" s="244" t="s">
        <v>316</v>
      </c>
      <c r="EX87" s="245" t="s">
        <v>168</v>
      </c>
      <c r="EY87" s="276">
        <v>7</v>
      </c>
      <c r="EZ87" s="247">
        <v>420000</v>
      </c>
      <c r="FA87" s="312">
        <f t="shared" si="70"/>
        <v>2940000</v>
      </c>
      <c r="FB87" s="250">
        <f>IF(EXACT($A$87,$EV$87),1,0)</f>
        <v>1</v>
      </c>
      <c r="FC87" s="250">
        <f>IF(EXACT($B$87,$EW$87),1,0)</f>
        <v>1</v>
      </c>
      <c r="FD87" s="250">
        <f>IF(EXACT($C$87,$EX$87),1,0)</f>
        <v>1</v>
      </c>
      <c r="FE87" s="250">
        <f>IF(EXACT($D$87,$EY$87),1,0)</f>
        <v>1</v>
      </c>
      <c r="FF87" s="250">
        <f>IF($EY$87=0,0,1)</f>
        <v>1</v>
      </c>
      <c r="FG87" s="250">
        <f>IF($EZ$87=0,0,1)</f>
        <v>1</v>
      </c>
      <c r="FH87" s="250">
        <f>$FB$87*$FC$87*$FD$87*$FE$87*$FF$87*$FG$87</f>
        <v>1</v>
      </c>
      <c r="FI87" s="251">
        <f t="shared" si="48"/>
        <v>2940000</v>
      </c>
      <c r="FJ87" s="252">
        <f t="shared" si="49"/>
        <v>0</v>
      </c>
      <c r="FL87" s="243" t="s">
        <v>315</v>
      </c>
      <c r="FM87" s="244" t="s">
        <v>316</v>
      </c>
      <c r="FN87" s="245" t="s">
        <v>168</v>
      </c>
      <c r="FO87" s="276">
        <v>7</v>
      </c>
      <c r="FP87" s="247">
        <v>829595</v>
      </c>
      <c r="FQ87" s="312">
        <f t="shared" si="71"/>
        <v>5807165</v>
      </c>
      <c r="FR87" s="250">
        <f>IF(EXACT($A$87,$FL$87),1,0)</f>
        <v>1</v>
      </c>
      <c r="FS87" s="250">
        <f>IF(EXACT($B$87,$FM$87),1,0)</f>
        <v>1</v>
      </c>
      <c r="FT87" s="250">
        <f>IF(EXACT($C$87,$FN$87),1,0)</f>
        <v>1</v>
      </c>
      <c r="FU87" s="250">
        <f>IF(EXACT($D$87,$FO$87),1,0)</f>
        <v>1</v>
      </c>
      <c r="FV87" s="250">
        <f>IF($FO$87=0,0,1)</f>
        <v>1</v>
      </c>
      <c r="FW87" s="250">
        <f>IF($FP$87=0,0,1)</f>
        <v>1</v>
      </c>
      <c r="FX87" s="250">
        <f>$FR$87*$FS$87*$FT$87*$FU$87*$FV$87*$FW$87</f>
        <v>1</v>
      </c>
      <c r="FY87" s="251">
        <f t="shared" si="50"/>
        <v>5807165</v>
      </c>
      <c r="FZ87" s="252">
        <f t="shared" si="51"/>
        <v>0</v>
      </c>
      <c r="GB87" s="243" t="s">
        <v>315</v>
      </c>
      <c r="GC87" s="244" t="s">
        <v>316</v>
      </c>
      <c r="GD87" s="245" t="s">
        <v>168</v>
      </c>
      <c r="GE87" s="276">
        <v>7</v>
      </c>
      <c r="GF87" s="247">
        <v>540000</v>
      </c>
      <c r="GG87" s="312">
        <f t="shared" si="72"/>
        <v>3780000</v>
      </c>
      <c r="GH87" s="250">
        <f>IF(EXACT($A$87,$GB$87),1,0)</f>
        <v>1</v>
      </c>
      <c r="GI87" s="250">
        <f>IF(EXACT($B$87,$GC$87),1,0)</f>
        <v>1</v>
      </c>
      <c r="GJ87" s="250">
        <f>IF(EXACT($C$87,$GD$87),1,0)</f>
        <v>1</v>
      </c>
      <c r="GK87" s="250">
        <f>IF(EXACT($D$87,$GE$87),1,0)</f>
        <v>1</v>
      </c>
      <c r="GL87" s="250">
        <f>IF($GE$87=0,0,1)</f>
        <v>1</v>
      </c>
      <c r="GM87" s="250">
        <f>IF($GF$87=0,0,1)</f>
        <v>1</v>
      </c>
      <c r="GN87" s="250">
        <f>$GH$87*$GI$87*$GJ$87*$GK$87*$GL$87*$GM$87</f>
        <v>1</v>
      </c>
      <c r="GO87" s="251">
        <f t="shared" si="52"/>
        <v>3780000</v>
      </c>
      <c r="GP87" s="252">
        <f t="shared" si="53"/>
        <v>0</v>
      </c>
      <c r="GR87" s="243" t="s">
        <v>315</v>
      </c>
      <c r="GS87" s="244" t="s">
        <v>316</v>
      </c>
      <c r="GT87" s="245" t="s">
        <v>168</v>
      </c>
      <c r="GU87" s="276">
        <v>7</v>
      </c>
      <c r="GV87" s="247">
        <v>677952</v>
      </c>
      <c r="GW87" s="312">
        <f t="shared" si="73"/>
        <v>4745664</v>
      </c>
      <c r="GX87" s="250">
        <f>IF(EXACT($A$87,$GR$87),1,0)</f>
        <v>1</v>
      </c>
      <c r="GY87" s="250">
        <f>IF(EXACT($B$87,$GS$87),1,0)</f>
        <v>1</v>
      </c>
      <c r="GZ87" s="250">
        <f>IF(EXACT($C$87,$GT$87),1,0)</f>
        <v>1</v>
      </c>
      <c r="HA87" s="250">
        <f>IF(EXACT($D$87,$GU$87),1,0)</f>
        <v>1</v>
      </c>
      <c r="HB87" s="250">
        <f>IF($GU$87=0,0,1)</f>
        <v>1</v>
      </c>
      <c r="HC87" s="250">
        <f>IF($GV$87=0,0,1)</f>
        <v>1</v>
      </c>
      <c r="HD87" s="250">
        <f>$GX$87*$GY$87*$GZ$87*$HA$87*$HB$87*$HC$87</f>
        <v>1</v>
      </c>
      <c r="HE87" s="251">
        <f t="shared" si="54"/>
        <v>4745664</v>
      </c>
      <c r="HF87" s="252">
        <f t="shared" si="55"/>
        <v>0</v>
      </c>
      <c r="HH87" s="257" t="s">
        <v>315</v>
      </c>
      <c r="HI87" s="258" t="s">
        <v>316</v>
      </c>
      <c r="HJ87" s="245" t="s">
        <v>168</v>
      </c>
      <c r="HK87" s="246">
        <v>7</v>
      </c>
      <c r="HL87" s="259">
        <v>800000</v>
      </c>
      <c r="HM87" s="248">
        <f t="shared" si="74"/>
        <v>5600000</v>
      </c>
      <c r="HN87" s="250">
        <f>IF(EXACT($A$87,$HH$87),1,0)</f>
        <v>1</v>
      </c>
      <c r="HO87" s="250">
        <f>IF(EXACT($B$87,$HI$87),1,0)</f>
        <v>1</v>
      </c>
      <c r="HP87" s="250">
        <f>IF(EXACT($C$87,$HJ$87),1,0)</f>
        <v>1</v>
      </c>
      <c r="HQ87" s="250">
        <f>IF(EXACT($D$87,$HK$87),1,0)</f>
        <v>1</v>
      </c>
      <c r="HR87" s="250">
        <f>IF($HK$87=0,0,1)</f>
        <v>1</v>
      </c>
      <c r="HS87" s="250">
        <f>IF($HL$87=0,0,1)</f>
        <v>1</v>
      </c>
      <c r="HT87" s="250">
        <f>$HN$87*$HO$87*$HP$87*$HQ$87*$HR$87*$HS$87</f>
        <v>1</v>
      </c>
      <c r="HU87" s="251">
        <f t="shared" si="56"/>
        <v>5600000</v>
      </c>
      <c r="HV87" s="252">
        <f t="shared" si="57"/>
        <v>0</v>
      </c>
      <c r="HX87" s="243" t="s">
        <v>315</v>
      </c>
      <c r="HY87" s="244" t="s">
        <v>316</v>
      </c>
      <c r="HZ87" s="245" t="s">
        <v>168</v>
      </c>
      <c r="IA87" s="276">
        <v>7</v>
      </c>
      <c r="IB87" s="247">
        <v>650000</v>
      </c>
      <c r="IC87" s="312">
        <f t="shared" si="75"/>
        <v>4550000</v>
      </c>
      <c r="ID87" s="250">
        <f>IF(EXACT($A$87,$HX$87),1,0)</f>
        <v>1</v>
      </c>
      <c r="IE87" s="250">
        <f>IF(EXACT($B$87,$HY$87),1,0)</f>
        <v>1</v>
      </c>
      <c r="IF87" s="250">
        <f>IF(EXACT($C$87,$HZ$87),1,0)</f>
        <v>1</v>
      </c>
      <c r="IG87" s="250">
        <f>IF(EXACT($D$87,$IA$87),1,0)</f>
        <v>1</v>
      </c>
      <c r="IH87" s="250">
        <f>IF($IA$87=0,0,1)</f>
        <v>1</v>
      </c>
      <c r="II87" s="250">
        <f>IF($IB$87=0,0,1)</f>
        <v>1</v>
      </c>
      <c r="IJ87" s="250">
        <f>$ID$87*$IE$87*$IF$87*$IG$87*$IH$87*$II$87</f>
        <v>1</v>
      </c>
      <c r="IK87" s="251">
        <f t="shared" si="58"/>
        <v>4550000</v>
      </c>
      <c r="IL87" s="252">
        <f t="shared" si="59"/>
        <v>0</v>
      </c>
    </row>
    <row r="88" spans="1:246" s="238" customFormat="1" ht="90" customHeight="1">
      <c r="A88" s="243" t="s">
        <v>317</v>
      </c>
      <c r="B88" s="244" t="s">
        <v>318</v>
      </c>
      <c r="C88" s="245" t="s">
        <v>168</v>
      </c>
      <c r="D88" s="276">
        <v>8</v>
      </c>
      <c r="E88" s="247">
        <v>0</v>
      </c>
      <c r="F88" s="312">
        <f t="shared" si="60"/>
        <v>0</v>
      </c>
      <c r="H88" s="243" t="s">
        <v>317</v>
      </c>
      <c r="I88" s="249" t="s">
        <v>318</v>
      </c>
      <c r="J88" s="245" t="s">
        <v>168</v>
      </c>
      <c r="K88" s="276">
        <v>8</v>
      </c>
      <c r="L88" s="247">
        <v>1200000</v>
      </c>
      <c r="M88" s="248">
        <f t="shared" si="61"/>
        <v>9600000</v>
      </c>
      <c r="N88" s="250">
        <f>IF(EXACT($A$88,$H$88),1,0)</f>
        <v>1</v>
      </c>
      <c r="O88" s="250">
        <f>IF(EXACT($B$88,$I$88),1,0)</f>
        <v>1</v>
      </c>
      <c r="P88" s="250">
        <f>IF(EXACT($C$88,$J$88),1,0)</f>
        <v>1</v>
      </c>
      <c r="Q88" s="250">
        <f>IF(EXACT($D$88,$K$88),1,0)</f>
        <v>1</v>
      </c>
      <c r="R88" s="250">
        <f>IF($K$88=0,0,1)</f>
        <v>1</v>
      </c>
      <c r="S88" s="250">
        <f>IF($L$88=0,0,1)</f>
        <v>1</v>
      </c>
      <c r="T88" s="261">
        <f>$N$88*$O$88*$P$88*$Q$88*$R$88*$S$88</f>
        <v>1</v>
      </c>
      <c r="U88" s="251">
        <f t="shared" si="30"/>
        <v>9600000</v>
      </c>
      <c r="V88" s="252">
        <f t="shared" si="31"/>
        <v>0</v>
      </c>
      <c r="X88" s="243" t="s">
        <v>317</v>
      </c>
      <c r="Y88" s="244" t="s">
        <v>318</v>
      </c>
      <c r="Z88" s="245" t="s">
        <v>168</v>
      </c>
      <c r="AA88" s="276">
        <v>8</v>
      </c>
      <c r="AB88" s="247">
        <v>1437456</v>
      </c>
      <c r="AC88" s="312">
        <f t="shared" si="62"/>
        <v>11499648</v>
      </c>
      <c r="AD88" s="250">
        <f>IF(EXACT($A$88,$X$88),1,0)</f>
        <v>1</v>
      </c>
      <c r="AE88" s="250">
        <f>IF(EXACT($B$88,$Y$88),1,0)</f>
        <v>1</v>
      </c>
      <c r="AF88" s="250">
        <f>IF(EXACT($C$88,$Z$88),1,0)</f>
        <v>1</v>
      </c>
      <c r="AG88" s="250">
        <f>IF(EXACT($D$88,$AA$88),1,0)</f>
        <v>1</v>
      </c>
      <c r="AH88" s="250">
        <f>IF($AA$88=0,0,1)</f>
        <v>1</v>
      </c>
      <c r="AI88" s="250">
        <f>IF($AB$88=0,0,1)</f>
        <v>1</v>
      </c>
      <c r="AJ88" s="250">
        <f>$AD$88*$AE$88*$AF$88*$AG$88*$AH$88*$AI$88</f>
        <v>1</v>
      </c>
      <c r="AK88" s="251">
        <f t="shared" si="32"/>
        <v>11499648</v>
      </c>
      <c r="AL88" s="252">
        <f t="shared" si="33"/>
        <v>0</v>
      </c>
      <c r="AN88" s="243" t="s">
        <v>317</v>
      </c>
      <c r="AO88" s="244" t="s">
        <v>318</v>
      </c>
      <c r="AP88" s="245" t="s">
        <v>168</v>
      </c>
      <c r="AQ88" s="276">
        <v>8</v>
      </c>
      <c r="AR88" s="247">
        <v>1900000</v>
      </c>
      <c r="AS88" s="312">
        <f t="shared" si="63"/>
        <v>15200000</v>
      </c>
      <c r="AT88" s="250">
        <f>IF(EXACT($A$88,$AN$88),1,0)</f>
        <v>1</v>
      </c>
      <c r="AU88" s="250">
        <f>IF(EXACT($B$88,$AO$88),1,0)</f>
        <v>1</v>
      </c>
      <c r="AV88" s="250">
        <f>IF(EXACT($C$88,$AP$88),1,0)</f>
        <v>1</v>
      </c>
      <c r="AW88" s="250">
        <f>IF(EXACT($D$88,$AQ$88),1,0)</f>
        <v>1</v>
      </c>
      <c r="AX88" s="250">
        <f>IF($AQ$88=0,0,1)</f>
        <v>1</v>
      </c>
      <c r="AY88" s="250">
        <f>IF($AR$88=0,0,1)</f>
        <v>1</v>
      </c>
      <c r="AZ88" s="250">
        <f>$AT$88*$AU$88*$AV$88*$AW$88*$AX$88*$AY$88</f>
        <v>1</v>
      </c>
      <c r="BA88" s="251">
        <f t="shared" si="34"/>
        <v>15200000</v>
      </c>
      <c r="BB88" s="252">
        <f t="shared" si="35"/>
        <v>0</v>
      </c>
      <c r="BD88" s="243" t="s">
        <v>317</v>
      </c>
      <c r="BE88" s="244" t="s">
        <v>318</v>
      </c>
      <c r="BF88" s="245" t="s">
        <v>168</v>
      </c>
      <c r="BG88" s="276">
        <v>8</v>
      </c>
      <c r="BH88" s="247">
        <v>450000</v>
      </c>
      <c r="BI88" s="312">
        <f t="shared" si="64"/>
        <v>3600000</v>
      </c>
      <c r="BJ88" s="250">
        <f>IF(EXACT($A$88,$BD$88),1,0)</f>
        <v>1</v>
      </c>
      <c r="BK88" s="250">
        <f>IF(EXACT($B$88,$BE$88),1,0)</f>
        <v>1</v>
      </c>
      <c r="BL88" s="250">
        <f>IF(EXACT($C$88,$BF$88),1,0)</f>
        <v>1</v>
      </c>
      <c r="BM88" s="250">
        <f>IF(EXACT($D$88,$BG$88),1,0)</f>
        <v>1</v>
      </c>
      <c r="BN88" s="250">
        <f>IF($BG$88=0,0,1)</f>
        <v>1</v>
      </c>
      <c r="BO88" s="250">
        <f>IF($BH$88=0,0,1)</f>
        <v>1</v>
      </c>
      <c r="BP88" s="250">
        <f>$BJ$88*$BK$88*$BL$88*$BM$88*$BN$88*$BO$88</f>
        <v>1</v>
      </c>
      <c r="BQ88" s="251">
        <f t="shared" si="36"/>
        <v>3600000</v>
      </c>
      <c r="BR88" s="252">
        <f t="shared" si="37"/>
        <v>0</v>
      </c>
      <c r="BT88" s="243" t="s">
        <v>317</v>
      </c>
      <c r="BU88" s="244" t="s">
        <v>318</v>
      </c>
      <c r="BV88" s="245" t="s">
        <v>168</v>
      </c>
      <c r="BW88" s="276">
        <v>8</v>
      </c>
      <c r="BX88" s="247">
        <v>1319850</v>
      </c>
      <c r="BY88" s="312">
        <f t="shared" si="65"/>
        <v>10558800</v>
      </c>
      <c r="BZ88" s="250">
        <f>IF(EXACT($A$88,$BT$88),1,0)</f>
        <v>1</v>
      </c>
      <c r="CA88" s="250">
        <f>IF(EXACT($B$88,$BU$88),1,0)</f>
        <v>1</v>
      </c>
      <c r="CB88" s="250">
        <f>IF(EXACT($C$88,$BV$88),1,0)</f>
        <v>1</v>
      </c>
      <c r="CC88" s="250">
        <f>IF(EXACT($D$88,$BW$88),1,0)</f>
        <v>1</v>
      </c>
      <c r="CD88" s="250">
        <f>IF($BW$88=0,0,1)</f>
        <v>1</v>
      </c>
      <c r="CE88" s="250">
        <f>IF($BX$88=0,0,1)</f>
        <v>1</v>
      </c>
      <c r="CF88" s="250">
        <f>$BZ$88*$CA$88*$CB$88*$CC$88*$CD$88*$CE$88</f>
        <v>1</v>
      </c>
      <c r="CG88" s="251">
        <f t="shared" si="38"/>
        <v>10558800</v>
      </c>
      <c r="CH88" s="252">
        <f t="shared" si="39"/>
        <v>0</v>
      </c>
      <c r="CJ88" s="243" t="s">
        <v>317</v>
      </c>
      <c r="CK88" s="254" t="s">
        <v>318</v>
      </c>
      <c r="CL88" s="245" t="s">
        <v>168</v>
      </c>
      <c r="CM88" s="276">
        <v>8</v>
      </c>
      <c r="CN88" s="255">
        <v>982195</v>
      </c>
      <c r="CO88" s="313">
        <f t="shared" si="66"/>
        <v>7857560</v>
      </c>
      <c r="CP88" s="250">
        <f>IF(EXACT($A$88,$CJ$88),1,0)</f>
        <v>1</v>
      </c>
      <c r="CQ88" s="250">
        <f>IF(EXACT($B$88,$CK$88),1,0)</f>
        <v>1</v>
      </c>
      <c r="CR88" s="250">
        <f>IF(EXACT($C$88,$CL$88),1,0)</f>
        <v>1</v>
      </c>
      <c r="CS88" s="250">
        <f>IF(EXACT($D$88,$CM$88),1,0)</f>
        <v>1</v>
      </c>
      <c r="CT88" s="250">
        <f>IF($CM$88=0,0,1)</f>
        <v>1</v>
      </c>
      <c r="CU88" s="250">
        <f>IF($CN$88=0,0,1)</f>
        <v>1</v>
      </c>
      <c r="CV88" s="250">
        <f>$CP$88*$CQ$88*$CR$88*$CS$88*$CT$88*$CU$88</f>
        <v>1</v>
      </c>
      <c r="CW88" s="251">
        <f t="shared" si="40"/>
        <v>7857560</v>
      </c>
      <c r="CX88" s="252">
        <f t="shared" si="41"/>
        <v>0</v>
      </c>
      <c r="CZ88" s="243" t="s">
        <v>317</v>
      </c>
      <c r="DA88" s="244" t="s">
        <v>318</v>
      </c>
      <c r="DB88" s="245" t="s">
        <v>168</v>
      </c>
      <c r="DC88" s="276">
        <v>8</v>
      </c>
      <c r="DD88" s="247">
        <v>1356700</v>
      </c>
      <c r="DE88" s="312">
        <f t="shared" si="67"/>
        <v>10853600</v>
      </c>
      <c r="DF88" s="250">
        <f>IF(EXACT($A$88,$CZ$88),1,0)</f>
        <v>1</v>
      </c>
      <c r="DG88" s="250">
        <f>IF(EXACT($B$88,$DA$88),1,0)</f>
        <v>1</v>
      </c>
      <c r="DH88" s="250">
        <f>IF(EXACT($C$88,$DB$88),1,0)</f>
        <v>1</v>
      </c>
      <c r="DI88" s="250">
        <f>IF(EXACT($D$88,$DC$88),1,0)</f>
        <v>1</v>
      </c>
      <c r="DJ88" s="250">
        <f>IF($DC$88=0,0,1)</f>
        <v>1</v>
      </c>
      <c r="DK88" s="250">
        <f>IF($DD$88=0,0,1)</f>
        <v>1</v>
      </c>
      <c r="DL88" s="250">
        <f>$DF$88*$DG$88*$DH$88*$DI$88*$DJ$88*$DK$88</f>
        <v>1</v>
      </c>
      <c r="DM88" s="251">
        <f t="shared" si="42"/>
        <v>10853600</v>
      </c>
      <c r="DN88" s="252">
        <f t="shared" si="43"/>
        <v>0</v>
      </c>
      <c r="DP88" s="243" t="s">
        <v>317</v>
      </c>
      <c r="DQ88" s="244" t="s">
        <v>318</v>
      </c>
      <c r="DR88" s="245" t="s">
        <v>168</v>
      </c>
      <c r="DS88" s="276">
        <v>8</v>
      </c>
      <c r="DT88" s="247">
        <v>1360000</v>
      </c>
      <c r="DU88" s="312">
        <f t="shared" si="68"/>
        <v>10880000</v>
      </c>
      <c r="DV88" s="250">
        <f>IF(EXACT($A$88,$DP$88),1,0)</f>
        <v>1</v>
      </c>
      <c r="DW88" s="250">
        <f>IF(EXACT($B$88,$DQ$88),1,0)</f>
        <v>1</v>
      </c>
      <c r="DX88" s="250">
        <f>IF(EXACT($C$88,$DR$88),1,0)</f>
        <v>1</v>
      </c>
      <c r="DY88" s="250">
        <f>IF(EXACT($D$88,$DS$88),1,0)</f>
        <v>1</v>
      </c>
      <c r="DZ88" s="250">
        <f>IF($DS$88=0,0,1)</f>
        <v>1</v>
      </c>
      <c r="EA88" s="250">
        <f>IF($DT$88=0,0,1)</f>
        <v>1</v>
      </c>
      <c r="EB88" s="250">
        <f>$DV$88*$DW$88*$DX$88*$DY$88*$DZ$88*$EA$88</f>
        <v>1</v>
      </c>
      <c r="EC88" s="251">
        <f t="shared" si="44"/>
        <v>10880000</v>
      </c>
      <c r="ED88" s="252">
        <f t="shared" si="45"/>
        <v>0</v>
      </c>
      <c r="EF88" s="243" t="s">
        <v>317</v>
      </c>
      <c r="EG88" s="244" t="s">
        <v>318</v>
      </c>
      <c r="EH88" s="245" t="s">
        <v>168</v>
      </c>
      <c r="EI88" s="276">
        <v>8</v>
      </c>
      <c r="EJ88" s="247">
        <v>1357500</v>
      </c>
      <c r="EK88" s="312">
        <f t="shared" si="69"/>
        <v>10860000</v>
      </c>
      <c r="EL88" s="250">
        <f>IF(EXACT($A$88,$EF$88),1,0)</f>
        <v>1</v>
      </c>
      <c r="EM88" s="250">
        <f>IF(EXACT($B$88,$EG$88),1,0)</f>
        <v>1</v>
      </c>
      <c r="EN88" s="250">
        <f>IF(EXACT($C$88,$EH$88),1,0)</f>
        <v>1</v>
      </c>
      <c r="EO88" s="250">
        <f>IF(EXACT($D$88,$EI$88),1,0)</f>
        <v>1</v>
      </c>
      <c r="EP88" s="250">
        <f>IF($EI$88=0,0,1)</f>
        <v>1</v>
      </c>
      <c r="EQ88" s="250">
        <f>IF($EJ$88=0,0,1)</f>
        <v>1</v>
      </c>
      <c r="ER88" s="250">
        <f>$EL$88*$EM$88*$EN$88*$EO$88*$EP$88*$EQ$88</f>
        <v>1</v>
      </c>
      <c r="ES88" s="251">
        <f t="shared" si="46"/>
        <v>10860000</v>
      </c>
      <c r="ET88" s="252">
        <f t="shared" si="47"/>
        <v>0</v>
      </c>
      <c r="EV88" s="243" t="s">
        <v>317</v>
      </c>
      <c r="EW88" s="244" t="s">
        <v>318</v>
      </c>
      <c r="EX88" s="245" t="s">
        <v>168</v>
      </c>
      <c r="EY88" s="276">
        <v>8</v>
      </c>
      <c r="EZ88" s="247">
        <v>400000</v>
      </c>
      <c r="FA88" s="312">
        <f t="shared" si="70"/>
        <v>3200000</v>
      </c>
      <c r="FB88" s="250">
        <f>IF(EXACT($A$88,$EV$88),1,0)</f>
        <v>1</v>
      </c>
      <c r="FC88" s="250">
        <f>IF(EXACT($B$88,$EW$88),1,0)</f>
        <v>1</v>
      </c>
      <c r="FD88" s="250">
        <f>IF(EXACT($C$88,$EX$88),1,0)</f>
        <v>1</v>
      </c>
      <c r="FE88" s="250">
        <f>IF(EXACT($D$88,$EY$88),1,0)</f>
        <v>1</v>
      </c>
      <c r="FF88" s="250">
        <f>IF($EY$88=0,0,1)</f>
        <v>1</v>
      </c>
      <c r="FG88" s="250">
        <f>IF($EZ$88=0,0,1)</f>
        <v>1</v>
      </c>
      <c r="FH88" s="250">
        <f>$FB$88*$FC$88*$FD$88*$FE$88*$FF$88*$FG$88</f>
        <v>1</v>
      </c>
      <c r="FI88" s="251">
        <f t="shared" si="48"/>
        <v>3200000</v>
      </c>
      <c r="FJ88" s="252">
        <f t="shared" si="49"/>
        <v>0</v>
      </c>
      <c r="FL88" s="243" t="s">
        <v>317</v>
      </c>
      <c r="FM88" s="244" t="s">
        <v>318</v>
      </c>
      <c r="FN88" s="245" t="s">
        <v>168</v>
      </c>
      <c r="FO88" s="276">
        <v>8</v>
      </c>
      <c r="FP88" s="247">
        <v>1216194</v>
      </c>
      <c r="FQ88" s="312">
        <f t="shared" si="71"/>
        <v>9729552</v>
      </c>
      <c r="FR88" s="250">
        <f>IF(EXACT($A$88,$FL$88),1,0)</f>
        <v>1</v>
      </c>
      <c r="FS88" s="250">
        <f>IF(EXACT($B$88,$FM$88),1,0)</f>
        <v>1</v>
      </c>
      <c r="FT88" s="250">
        <f>IF(EXACT($C$88,$FN$88),1,0)</f>
        <v>1</v>
      </c>
      <c r="FU88" s="250">
        <f>IF(EXACT($D$88,$FO$88),1,0)</f>
        <v>1</v>
      </c>
      <c r="FV88" s="250">
        <f>IF($FO$88=0,0,1)</f>
        <v>1</v>
      </c>
      <c r="FW88" s="250">
        <f>IF($FP$88=0,0,1)</f>
        <v>1</v>
      </c>
      <c r="FX88" s="250">
        <f>$FR$88*$FS$88*$FT$88*$FU$88*$FV$88*$FW$88</f>
        <v>1</v>
      </c>
      <c r="FY88" s="251">
        <f t="shared" si="50"/>
        <v>9729552</v>
      </c>
      <c r="FZ88" s="252">
        <f t="shared" si="51"/>
        <v>0</v>
      </c>
      <c r="GB88" s="243" t="s">
        <v>317</v>
      </c>
      <c r="GC88" s="244" t="s">
        <v>318</v>
      </c>
      <c r="GD88" s="245" t="s">
        <v>168</v>
      </c>
      <c r="GE88" s="276">
        <v>8</v>
      </c>
      <c r="GF88" s="247">
        <v>1310000</v>
      </c>
      <c r="GG88" s="312">
        <f t="shared" si="72"/>
        <v>10480000</v>
      </c>
      <c r="GH88" s="250">
        <f>IF(EXACT($A$88,$GB$88),1,0)</f>
        <v>1</v>
      </c>
      <c r="GI88" s="250">
        <f>IF(EXACT($B$88,$GC$88),1,0)</f>
        <v>1</v>
      </c>
      <c r="GJ88" s="250">
        <f>IF(EXACT($C$88,$GD$88),1,0)</f>
        <v>1</v>
      </c>
      <c r="GK88" s="250">
        <f>IF(EXACT($D$88,$GE$88),1,0)</f>
        <v>1</v>
      </c>
      <c r="GL88" s="250">
        <f>IF($GE$88=0,0,1)</f>
        <v>1</v>
      </c>
      <c r="GM88" s="250">
        <f>IF($GF$88=0,0,1)</f>
        <v>1</v>
      </c>
      <c r="GN88" s="250">
        <f>$GH$88*$GI$88*$GJ$88*$GK$88*$GL$88*$GM$88</f>
        <v>1</v>
      </c>
      <c r="GO88" s="251">
        <f t="shared" si="52"/>
        <v>10480000</v>
      </c>
      <c r="GP88" s="252">
        <f t="shared" si="53"/>
        <v>0</v>
      </c>
      <c r="GR88" s="243" t="s">
        <v>317</v>
      </c>
      <c r="GS88" s="244" t="s">
        <v>318</v>
      </c>
      <c r="GT88" s="245" t="s">
        <v>168</v>
      </c>
      <c r="GU88" s="276">
        <v>8</v>
      </c>
      <c r="GV88" s="247">
        <v>1092256</v>
      </c>
      <c r="GW88" s="312">
        <f t="shared" si="73"/>
        <v>8738048</v>
      </c>
      <c r="GX88" s="250">
        <f>IF(EXACT($A$88,$GR$88),1,0)</f>
        <v>1</v>
      </c>
      <c r="GY88" s="250">
        <f>IF(EXACT($B$88,$GS$88),1,0)</f>
        <v>1</v>
      </c>
      <c r="GZ88" s="250">
        <f>IF(EXACT($C$88,$GT$88),1,0)</f>
        <v>1</v>
      </c>
      <c r="HA88" s="250">
        <f>IF(EXACT($D$88,$GU$88),1,0)</f>
        <v>1</v>
      </c>
      <c r="HB88" s="250">
        <f>IF($GU$88=0,0,1)</f>
        <v>1</v>
      </c>
      <c r="HC88" s="250">
        <f>IF($GV$88=0,0,1)</f>
        <v>1</v>
      </c>
      <c r="HD88" s="250">
        <f>$GX$88*$GY$88*$GZ$88*$HA$88*$HB$88*$HC$88</f>
        <v>1</v>
      </c>
      <c r="HE88" s="251">
        <f t="shared" si="54"/>
        <v>8738048</v>
      </c>
      <c r="HF88" s="252">
        <f t="shared" si="55"/>
        <v>0</v>
      </c>
      <c r="HH88" s="257" t="s">
        <v>317</v>
      </c>
      <c r="HI88" s="258" t="s">
        <v>318</v>
      </c>
      <c r="HJ88" s="245" t="s">
        <v>168</v>
      </c>
      <c r="HK88" s="246">
        <v>8</v>
      </c>
      <c r="HL88" s="259">
        <v>1150000</v>
      </c>
      <c r="HM88" s="248">
        <f t="shared" si="74"/>
        <v>9200000</v>
      </c>
      <c r="HN88" s="250">
        <f>IF(EXACT($A$88,$HH$88),1,0)</f>
        <v>1</v>
      </c>
      <c r="HO88" s="250">
        <f>IF(EXACT($B$88,$HI$88),1,0)</f>
        <v>1</v>
      </c>
      <c r="HP88" s="250">
        <f>IF(EXACT($C$88,$HJ$88),1,0)</f>
        <v>1</v>
      </c>
      <c r="HQ88" s="250">
        <f>IF(EXACT($D$88,$HK$88),1,0)</f>
        <v>1</v>
      </c>
      <c r="HR88" s="250">
        <f>IF($HK$88=0,0,1)</f>
        <v>1</v>
      </c>
      <c r="HS88" s="250">
        <f>IF($HL$88=0,0,1)</f>
        <v>1</v>
      </c>
      <c r="HT88" s="250">
        <f>$HN$88*$HO$88*$HP$88*$HQ$88*$HR$88*$HS$88</f>
        <v>1</v>
      </c>
      <c r="HU88" s="251">
        <f t="shared" si="56"/>
        <v>9200000</v>
      </c>
      <c r="HV88" s="252">
        <f t="shared" si="57"/>
        <v>0</v>
      </c>
      <c r="HX88" s="243" t="s">
        <v>317</v>
      </c>
      <c r="HY88" s="244" t="s">
        <v>318</v>
      </c>
      <c r="HZ88" s="245" t="s">
        <v>168</v>
      </c>
      <c r="IA88" s="276">
        <v>8</v>
      </c>
      <c r="IB88" s="247">
        <v>850000</v>
      </c>
      <c r="IC88" s="312">
        <f t="shared" si="75"/>
        <v>6800000</v>
      </c>
      <c r="ID88" s="250">
        <f>IF(EXACT($A$88,$HX$88),1,0)</f>
        <v>1</v>
      </c>
      <c r="IE88" s="250">
        <f>IF(EXACT($B$88,$HY$88),1,0)</f>
        <v>1</v>
      </c>
      <c r="IF88" s="250">
        <f>IF(EXACT($C$88,$HZ$88),1,0)</f>
        <v>1</v>
      </c>
      <c r="IG88" s="250">
        <f>IF(EXACT($D$88,$IA$88),1,0)</f>
        <v>1</v>
      </c>
      <c r="IH88" s="250">
        <f>IF($IA$88=0,0,1)</f>
        <v>1</v>
      </c>
      <c r="II88" s="250">
        <f>IF($IB$88=0,0,1)</f>
        <v>1</v>
      </c>
      <c r="IJ88" s="250">
        <f>$ID$88*$IE$88*$IF$88*$IG$88*$IH$88*$II$88</f>
        <v>1</v>
      </c>
      <c r="IK88" s="251">
        <f t="shared" si="58"/>
        <v>6800000</v>
      </c>
      <c r="IL88" s="252">
        <f t="shared" si="59"/>
        <v>0</v>
      </c>
    </row>
    <row r="89" spans="1:246" s="238" customFormat="1" ht="90">
      <c r="A89" s="243" t="s">
        <v>319</v>
      </c>
      <c r="B89" s="244" t="s">
        <v>320</v>
      </c>
      <c r="C89" s="245" t="s">
        <v>168</v>
      </c>
      <c r="D89" s="276">
        <v>5</v>
      </c>
      <c r="E89" s="247">
        <v>0</v>
      </c>
      <c r="F89" s="312">
        <f t="shared" si="60"/>
        <v>0</v>
      </c>
      <c r="H89" s="243" t="s">
        <v>319</v>
      </c>
      <c r="I89" s="249" t="s">
        <v>320</v>
      </c>
      <c r="J89" s="245" t="s">
        <v>168</v>
      </c>
      <c r="K89" s="276">
        <v>5</v>
      </c>
      <c r="L89" s="247">
        <v>205000</v>
      </c>
      <c r="M89" s="248">
        <f t="shared" si="61"/>
        <v>1025000</v>
      </c>
      <c r="N89" s="250">
        <f>IF(EXACT($A$89,$H$89),1,0)</f>
        <v>1</v>
      </c>
      <c r="O89" s="250">
        <f>IF(EXACT($B$89,$I$89),1,0)</f>
        <v>1</v>
      </c>
      <c r="P89" s="250">
        <f>IF(EXACT($C$89,$J$89),1,0)</f>
        <v>1</v>
      </c>
      <c r="Q89" s="250">
        <f>IF(EXACT($D$89,$K$89),1,0)</f>
        <v>1</v>
      </c>
      <c r="R89" s="250">
        <f>IF($K$89=0,0,1)</f>
        <v>1</v>
      </c>
      <c r="S89" s="250">
        <f>IF($L$89=0,0,1)</f>
        <v>1</v>
      </c>
      <c r="T89" s="261">
        <f>$N$89*$O$89*$P$89*$Q$89*$R$89*$S$89</f>
        <v>1</v>
      </c>
      <c r="U89" s="251">
        <f t="shared" si="30"/>
        <v>1025000</v>
      </c>
      <c r="V89" s="252">
        <f t="shared" si="31"/>
        <v>0</v>
      </c>
      <c r="X89" s="243" t="s">
        <v>319</v>
      </c>
      <c r="Y89" s="244" t="s">
        <v>320</v>
      </c>
      <c r="Z89" s="245" t="s">
        <v>168</v>
      </c>
      <c r="AA89" s="276">
        <v>5</v>
      </c>
      <c r="AB89" s="247">
        <v>55375</v>
      </c>
      <c r="AC89" s="312">
        <f t="shared" si="62"/>
        <v>276875</v>
      </c>
      <c r="AD89" s="250">
        <f>IF(EXACT($A$89,$X$89),1,0)</f>
        <v>1</v>
      </c>
      <c r="AE89" s="250">
        <f>IF(EXACT($B$89,$Y$89),1,0)</f>
        <v>1</v>
      </c>
      <c r="AF89" s="250">
        <f>IF(EXACT($C$89,$Z$89),1,0)</f>
        <v>1</v>
      </c>
      <c r="AG89" s="250">
        <f>IF(EXACT($D$89,$AA$89),1,0)</f>
        <v>1</v>
      </c>
      <c r="AH89" s="250">
        <f>IF($AA$89=0,0,1)</f>
        <v>1</v>
      </c>
      <c r="AI89" s="250">
        <f>IF($AB$89=0,0,1)</f>
        <v>1</v>
      </c>
      <c r="AJ89" s="250">
        <f>$AD$89*$AE$89*$AF$89*$AG$89*$AH$89*$AI$89</f>
        <v>1</v>
      </c>
      <c r="AK89" s="251">
        <f t="shared" si="32"/>
        <v>276875</v>
      </c>
      <c r="AL89" s="252">
        <f t="shared" si="33"/>
        <v>0</v>
      </c>
      <c r="AN89" s="243" t="s">
        <v>319</v>
      </c>
      <c r="AO89" s="244" t="s">
        <v>320</v>
      </c>
      <c r="AP89" s="245" t="s">
        <v>168</v>
      </c>
      <c r="AQ89" s="276">
        <v>5</v>
      </c>
      <c r="AR89" s="247">
        <v>160000</v>
      </c>
      <c r="AS89" s="312">
        <f t="shared" si="63"/>
        <v>800000</v>
      </c>
      <c r="AT89" s="250">
        <f>IF(EXACT($A$89,$AN$89),1,0)</f>
        <v>1</v>
      </c>
      <c r="AU89" s="250">
        <f>IF(EXACT($B$89,$AO$89),1,0)</f>
        <v>1</v>
      </c>
      <c r="AV89" s="250">
        <f>IF(EXACT($C$89,$AP$89),1,0)</f>
        <v>1</v>
      </c>
      <c r="AW89" s="250">
        <f>IF(EXACT($D$89,$AQ$89),1,0)</f>
        <v>1</v>
      </c>
      <c r="AX89" s="250">
        <f>IF($AQ$89=0,0,1)</f>
        <v>1</v>
      </c>
      <c r="AY89" s="250">
        <f>IF($AR$89=0,0,1)</f>
        <v>1</v>
      </c>
      <c r="AZ89" s="250">
        <f>$AT$89*$AU$89*$AV$89*$AW$89*$AX$89*$AY$89</f>
        <v>1</v>
      </c>
      <c r="BA89" s="251">
        <f t="shared" si="34"/>
        <v>800000</v>
      </c>
      <c r="BB89" s="252">
        <f t="shared" si="35"/>
        <v>0</v>
      </c>
      <c r="BD89" s="243" t="s">
        <v>319</v>
      </c>
      <c r="BE89" s="244" t="s">
        <v>320</v>
      </c>
      <c r="BF89" s="245" t="s">
        <v>168</v>
      </c>
      <c r="BG89" s="276">
        <v>5</v>
      </c>
      <c r="BH89" s="247">
        <v>550000</v>
      </c>
      <c r="BI89" s="312">
        <f t="shared" si="64"/>
        <v>2750000</v>
      </c>
      <c r="BJ89" s="250">
        <f>IF(EXACT($A$89,$BD$89),1,0)</f>
        <v>1</v>
      </c>
      <c r="BK89" s="250">
        <f>IF(EXACT($B$89,$BE$89),1,0)</f>
        <v>1</v>
      </c>
      <c r="BL89" s="250">
        <f>IF(EXACT($C$89,$BF$89),1,0)</f>
        <v>1</v>
      </c>
      <c r="BM89" s="250">
        <f>IF(EXACT($D$89,$BG$89),1,0)</f>
        <v>1</v>
      </c>
      <c r="BN89" s="250">
        <f>IF($BG$89=0,0,1)</f>
        <v>1</v>
      </c>
      <c r="BO89" s="250">
        <f>IF($BH$89=0,0,1)</f>
        <v>1</v>
      </c>
      <c r="BP89" s="250">
        <f>$BJ$89*$BK$89*$BL$89*$BM$89*$BN$89*$BO$89</f>
        <v>1</v>
      </c>
      <c r="BQ89" s="251">
        <f t="shared" si="36"/>
        <v>2750000</v>
      </c>
      <c r="BR89" s="252">
        <f t="shared" si="37"/>
        <v>0</v>
      </c>
      <c r="BT89" s="243" t="s">
        <v>319</v>
      </c>
      <c r="BU89" s="244" t="s">
        <v>320</v>
      </c>
      <c r="BV89" s="245" t="s">
        <v>168</v>
      </c>
      <c r="BW89" s="276">
        <v>5</v>
      </c>
      <c r="BX89" s="247">
        <v>204000</v>
      </c>
      <c r="BY89" s="312">
        <f t="shared" si="65"/>
        <v>1020000</v>
      </c>
      <c r="BZ89" s="250">
        <f>IF(EXACT($A$89,$BT$89),1,0)</f>
        <v>1</v>
      </c>
      <c r="CA89" s="250">
        <f>IF(EXACT($B$89,$BU$89),1,0)</f>
        <v>1</v>
      </c>
      <c r="CB89" s="250">
        <f>IF(EXACT($C$89,$BV$89),1,0)</f>
        <v>1</v>
      </c>
      <c r="CC89" s="250">
        <f>IF(EXACT($D$89,$BW$89),1,0)</f>
        <v>1</v>
      </c>
      <c r="CD89" s="250">
        <f>IF($BW$89=0,0,1)</f>
        <v>1</v>
      </c>
      <c r="CE89" s="250">
        <f>IF($BX$89=0,0,1)</f>
        <v>1</v>
      </c>
      <c r="CF89" s="250">
        <f>$BZ$89*$CA$89*$CB$89*$CC$89*$CD$89*$CE$89</f>
        <v>1</v>
      </c>
      <c r="CG89" s="251">
        <f t="shared" si="38"/>
        <v>1020000</v>
      </c>
      <c r="CH89" s="252">
        <f t="shared" si="39"/>
        <v>0</v>
      </c>
      <c r="CJ89" s="243" t="s">
        <v>319</v>
      </c>
      <c r="CK89" s="254" t="s">
        <v>320</v>
      </c>
      <c r="CL89" s="245" t="s">
        <v>168</v>
      </c>
      <c r="CM89" s="276">
        <v>5</v>
      </c>
      <c r="CN89" s="255">
        <v>1588810</v>
      </c>
      <c r="CO89" s="313">
        <f t="shared" si="66"/>
        <v>7944050</v>
      </c>
      <c r="CP89" s="250">
        <f>IF(EXACT($A$89,$CJ$89),1,0)</f>
        <v>1</v>
      </c>
      <c r="CQ89" s="250">
        <f>IF(EXACT($B$89,$CK$89),1,0)</f>
        <v>1</v>
      </c>
      <c r="CR89" s="250">
        <f>IF(EXACT($C$89,$CL$89),1,0)</f>
        <v>1</v>
      </c>
      <c r="CS89" s="250">
        <f>IF(EXACT($D$89,$CM$89),1,0)</f>
        <v>1</v>
      </c>
      <c r="CT89" s="250">
        <f>IF($CM$89=0,0,1)</f>
        <v>1</v>
      </c>
      <c r="CU89" s="250">
        <f>IF($CN$89=0,0,1)</f>
        <v>1</v>
      </c>
      <c r="CV89" s="250">
        <f>$CP$89*$CQ$89*$CR$89*$CS$89*$CT$89*$CU$89</f>
        <v>1</v>
      </c>
      <c r="CW89" s="251">
        <f t="shared" si="40"/>
        <v>7944050</v>
      </c>
      <c r="CX89" s="252">
        <f t="shared" si="41"/>
        <v>0</v>
      </c>
      <c r="CZ89" s="243" t="s">
        <v>319</v>
      </c>
      <c r="DA89" s="244" t="s">
        <v>320</v>
      </c>
      <c r="DB89" s="245" t="s">
        <v>168</v>
      </c>
      <c r="DC89" s="276">
        <v>5</v>
      </c>
      <c r="DD89" s="247">
        <v>205100</v>
      </c>
      <c r="DE89" s="312">
        <f t="shared" si="67"/>
        <v>1025500</v>
      </c>
      <c r="DF89" s="250">
        <f>IF(EXACT($A$89,$CZ$89),1,0)</f>
        <v>1</v>
      </c>
      <c r="DG89" s="250">
        <f>IF(EXACT($B$89,$DA$89),1,0)</f>
        <v>1</v>
      </c>
      <c r="DH89" s="250">
        <f>IF(EXACT($C$89,$DB$89),1,0)</f>
        <v>1</v>
      </c>
      <c r="DI89" s="250">
        <f>IF(EXACT($D$89,$DC$89),1,0)</f>
        <v>1</v>
      </c>
      <c r="DJ89" s="250">
        <f>IF($DC$89=0,0,1)</f>
        <v>1</v>
      </c>
      <c r="DK89" s="250">
        <f>IF($DD$89=0,0,1)</f>
        <v>1</v>
      </c>
      <c r="DL89" s="250">
        <f>$DF$89*$DG$89*$DH$89*$DI$89*$DJ$89*$DK$89</f>
        <v>1</v>
      </c>
      <c r="DM89" s="251">
        <f t="shared" si="42"/>
        <v>1025500</v>
      </c>
      <c r="DN89" s="252">
        <f t="shared" si="43"/>
        <v>0</v>
      </c>
      <c r="DP89" s="243" t="s">
        <v>319</v>
      </c>
      <c r="DQ89" s="244" t="s">
        <v>320</v>
      </c>
      <c r="DR89" s="245" t="s">
        <v>168</v>
      </c>
      <c r="DS89" s="276">
        <v>5</v>
      </c>
      <c r="DT89" s="247">
        <v>206000</v>
      </c>
      <c r="DU89" s="312">
        <f t="shared" si="68"/>
        <v>1030000</v>
      </c>
      <c r="DV89" s="250">
        <f>IF(EXACT($A$89,$DP$89),1,0)</f>
        <v>1</v>
      </c>
      <c r="DW89" s="250">
        <f>IF(EXACT($B$89,$DQ$89),1,0)</f>
        <v>1</v>
      </c>
      <c r="DX89" s="250">
        <f>IF(EXACT($C$89,$DR$89),1,0)</f>
        <v>1</v>
      </c>
      <c r="DY89" s="250">
        <f>IF(EXACT($D$89,$DS$89),1,0)</f>
        <v>1</v>
      </c>
      <c r="DZ89" s="250">
        <f>IF($DS$89=0,0,1)</f>
        <v>1</v>
      </c>
      <c r="EA89" s="250">
        <f>IF($DT$89=0,0,1)</f>
        <v>1</v>
      </c>
      <c r="EB89" s="250">
        <f>$DV$89*$DW$89*$DX$89*$DY$89*$DZ$89*$EA$89</f>
        <v>1</v>
      </c>
      <c r="EC89" s="251">
        <f t="shared" si="44"/>
        <v>1030000</v>
      </c>
      <c r="ED89" s="252">
        <f t="shared" si="45"/>
        <v>0</v>
      </c>
      <c r="EF89" s="243" t="s">
        <v>319</v>
      </c>
      <c r="EG89" s="244" t="s">
        <v>320</v>
      </c>
      <c r="EH89" s="245" t="s">
        <v>168</v>
      </c>
      <c r="EI89" s="276">
        <v>5</v>
      </c>
      <c r="EJ89" s="247">
        <v>205000</v>
      </c>
      <c r="EK89" s="312">
        <f t="shared" si="69"/>
        <v>1025000</v>
      </c>
      <c r="EL89" s="250">
        <f>IF(EXACT($A$89,$EF$89),1,0)</f>
        <v>1</v>
      </c>
      <c r="EM89" s="250">
        <f>IF(EXACT($B$89,$EG$89),1,0)</f>
        <v>1</v>
      </c>
      <c r="EN89" s="250">
        <f>IF(EXACT($C$89,$EH$89),1,0)</f>
        <v>1</v>
      </c>
      <c r="EO89" s="250">
        <f>IF(EXACT($D$89,$EI$89),1,0)</f>
        <v>1</v>
      </c>
      <c r="EP89" s="250">
        <f>IF($EI$89=0,0,1)</f>
        <v>1</v>
      </c>
      <c r="EQ89" s="250">
        <f>IF($EJ$89=0,0,1)</f>
        <v>1</v>
      </c>
      <c r="ER89" s="250">
        <f>$EL$89*$EM$89*$EN$89*$EO$89*$EP$89*$EQ$89</f>
        <v>1</v>
      </c>
      <c r="ES89" s="251">
        <f t="shared" si="46"/>
        <v>1025000</v>
      </c>
      <c r="ET89" s="252">
        <f t="shared" si="47"/>
        <v>0</v>
      </c>
      <c r="EV89" s="243" t="s">
        <v>319</v>
      </c>
      <c r="EW89" s="244" t="s">
        <v>320</v>
      </c>
      <c r="EX89" s="245" t="s">
        <v>168</v>
      </c>
      <c r="EY89" s="276">
        <v>5</v>
      </c>
      <c r="EZ89" s="247">
        <v>50000</v>
      </c>
      <c r="FA89" s="312">
        <f t="shared" si="70"/>
        <v>250000</v>
      </c>
      <c r="FB89" s="250">
        <f>IF(EXACT($A$89,$EV$89),1,0)</f>
        <v>1</v>
      </c>
      <c r="FC89" s="250">
        <f>IF(EXACT($B$89,$EW$89),1,0)</f>
        <v>1</v>
      </c>
      <c r="FD89" s="250">
        <f>IF(EXACT($C$89,$EX$89),1,0)</f>
        <v>1</v>
      </c>
      <c r="FE89" s="250">
        <f>IF(EXACT($D$89,$EY$89),1,0)</f>
        <v>1</v>
      </c>
      <c r="FF89" s="250">
        <f>IF($EY$89=0,0,1)</f>
        <v>1</v>
      </c>
      <c r="FG89" s="250">
        <f>IF($EZ$89=0,0,1)</f>
        <v>1</v>
      </c>
      <c r="FH89" s="250">
        <f>$FB$89*$FC$89*$FD$89*$FE$89*$FF$89*$FG$89</f>
        <v>1</v>
      </c>
      <c r="FI89" s="251">
        <f t="shared" si="48"/>
        <v>250000</v>
      </c>
      <c r="FJ89" s="252">
        <f t="shared" si="49"/>
        <v>0</v>
      </c>
      <c r="FL89" s="243" t="s">
        <v>319</v>
      </c>
      <c r="FM89" s="244" t="s">
        <v>320</v>
      </c>
      <c r="FN89" s="245" t="s">
        <v>168</v>
      </c>
      <c r="FO89" s="276">
        <v>5</v>
      </c>
      <c r="FP89" s="247">
        <v>245911</v>
      </c>
      <c r="FQ89" s="312">
        <f t="shared" si="71"/>
        <v>1229555</v>
      </c>
      <c r="FR89" s="250">
        <f>IF(EXACT($A$89,$FL$89),1,0)</f>
        <v>1</v>
      </c>
      <c r="FS89" s="250">
        <f>IF(EXACT($B$89,$FM$89),1,0)</f>
        <v>1</v>
      </c>
      <c r="FT89" s="250">
        <f>IF(EXACT($C$89,$FN$89),1,0)</f>
        <v>1</v>
      </c>
      <c r="FU89" s="250">
        <f>IF(EXACT($D$89,$FO$89),1,0)</f>
        <v>1</v>
      </c>
      <c r="FV89" s="250">
        <f>IF($FO$89=0,0,1)</f>
        <v>1</v>
      </c>
      <c r="FW89" s="250">
        <f>IF($FP$89=0,0,1)</f>
        <v>1</v>
      </c>
      <c r="FX89" s="250">
        <f>$FR$89*$FS$89*$FT$89*$FU$89*$FV$89*$FW$89</f>
        <v>1</v>
      </c>
      <c r="FY89" s="251">
        <f t="shared" si="50"/>
        <v>1229555</v>
      </c>
      <c r="FZ89" s="252">
        <f t="shared" si="51"/>
        <v>0</v>
      </c>
      <c r="GB89" s="243" t="s">
        <v>319</v>
      </c>
      <c r="GC89" s="244" t="s">
        <v>320</v>
      </c>
      <c r="GD89" s="245" t="s">
        <v>168</v>
      </c>
      <c r="GE89" s="276">
        <v>5</v>
      </c>
      <c r="GF89" s="247">
        <v>435000</v>
      </c>
      <c r="GG89" s="312">
        <f t="shared" si="72"/>
        <v>2175000</v>
      </c>
      <c r="GH89" s="250">
        <f>IF(EXACT($A$89,$GB$89),1,0)</f>
        <v>1</v>
      </c>
      <c r="GI89" s="250">
        <f>IF(EXACT($B$89,$GC$89),1,0)</f>
        <v>1</v>
      </c>
      <c r="GJ89" s="250">
        <f>IF(EXACT($C$89,$GD$89),1,0)</f>
        <v>1</v>
      </c>
      <c r="GK89" s="250">
        <f>IF(EXACT($D$89,$GE$89),1,0)</f>
        <v>1</v>
      </c>
      <c r="GL89" s="250">
        <f>IF($GE$89=0,0,1)</f>
        <v>1</v>
      </c>
      <c r="GM89" s="250">
        <f>IF($GF$89=0,0,1)</f>
        <v>1</v>
      </c>
      <c r="GN89" s="250">
        <f>$GH$89*$GI$89*$GJ$89*$GK$89*$GL$89*$GM$89</f>
        <v>1</v>
      </c>
      <c r="GO89" s="251">
        <f t="shared" si="52"/>
        <v>2175000</v>
      </c>
      <c r="GP89" s="252">
        <f t="shared" si="53"/>
        <v>0</v>
      </c>
      <c r="GR89" s="243" t="s">
        <v>319</v>
      </c>
      <c r="GS89" s="244" t="s">
        <v>320</v>
      </c>
      <c r="GT89" s="245" t="s">
        <v>168</v>
      </c>
      <c r="GU89" s="276">
        <v>5</v>
      </c>
      <c r="GV89" s="247">
        <v>175900</v>
      </c>
      <c r="GW89" s="312">
        <f t="shared" si="73"/>
        <v>879500</v>
      </c>
      <c r="GX89" s="250">
        <f>IF(EXACT($A$89,$GR$89),1,0)</f>
        <v>1</v>
      </c>
      <c r="GY89" s="250">
        <f>IF(EXACT($B$89,$GS$89),1,0)</f>
        <v>1</v>
      </c>
      <c r="GZ89" s="250">
        <f>IF(EXACT($C$89,$GT$89),1,0)</f>
        <v>1</v>
      </c>
      <c r="HA89" s="250">
        <f>IF(EXACT($D$89,$GU$89),1,0)</f>
        <v>1</v>
      </c>
      <c r="HB89" s="250">
        <f>IF($GU$89=0,0,1)</f>
        <v>1</v>
      </c>
      <c r="HC89" s="250">
        <f>IF($GV$89=0,0,1)</f>
        <v>1</v>
      </c>
      <c r="HD89" s="250">
        <f>$GX$89*$GY$89*$GZ$89*$HA$89*$HB$89*$HC$89</f>
        <v>1</v>
      </c>
      <c r="HE89" s="251">
        <f t="shared" si="54"/>
        <v>879500</v>
      </c>
      <c r="HF89" s="252">
        <f t="shared" si="55"/>
        <v>0</v>
      </c>
      <c r="HH89" s="257" t="s">
        <v>319</v>
      </c>
      <c r="HI89" s="258" t="s">
        <v>320</v>
      </c>
      <c r="HJ89" s="245" t="s">
        <v>168</v>
      </c>
      <c r="HK89" s="246">
        <v>5</v>
      </c>
      <c r="HL89" s="259">
        <v>580000</v>
      </c>
      <c r="HM89" s="248">
        <f t="shared" si="74"/>
        <v>2900000</v>
      </c>
      <c r="HN89" s="250">
        <f>IF(EXACT($A$89,$HH$89),1,0)</f>
        <v>1</v>
      </c>
      <c r="HO89" s="250">
        <f>IF(EXACT($B$89,$HI$89),1,0)</f>
        <v>1</v>
      </c>
      <c r="HP89" s="250">
        <f>IF(EXACT($C$89,$HJ$89),1,0)</f>
        <v>1</v>
      </c>
      <c r="HQ89" s="250">
        <f>IF(EXACT($D$89,$HK$89),1,0)</f>
        <v>1</v>
      </c>
      <c r="HR89" s="250">
        <f>IF($HK$89=0,0,1)</f>
        <v>1</v>
      </c>
      <c r="HS89" s="250">
        <f>IF($HL$89=0,0,1)</f>
        <v>1</v>
      </c>
      <c r="HT89" s="250">
        <f>$HN$89*$HO$89*$HP$89*$HQ$89*$HR$89*$HS$89</f>
        <v>1</v>
      </c>
      <c r="HU89" s="251">
        <f t="shared" si="56"/>
        <v>2900000</v>
      </c>
      <c r="HV89" s="252">
        <f t="shared" si="57"/>
        <v>0</v>
      </c>
      <c r="HX89" s="243" t="s">
        <v>319</v>
      </c>
      <c r="HY89" s="244" t="s">
        <v>320</v>
      </c>
      <c r="HZ89" s="245" t="s">
        <v>168</v>
      </c>
      <c r="IA89" s="276">
        <v>5</v>
      </c>
      <c r="IB89" s="247">
        <v>500000</v>
      </c>
      <c r="IC89" s="312">
        <f t="shared" si="75"/>
        <v>2500000</v>
      </c>
      <c r="ID89" s="250">
        <f>IF(EXACT($A$89,$HX$89),1,0)</f>
        <v>1</v>
      </c>
      <c r="IE89" s="250">
        <f>IF(EXACT($B$89,$HY$89),1,0)</f>
        <v>1</v>
      </c>
      <c r="IF89" s="250">
        <f>IF(EXACT($C$89,$HZ$89),1,0)</f>
        <v>1</v>
      </c>
      <c r="IG89" s="250">
        <f>IF(EXACT($D$89,$IA$89),1,0)</f>
        <v>1</v>
      </c>
      <c r="IH89" s="250">
        <f>IF($IA$89=0,0,1)</f>
        <v>1</v>
      </c>
      <c r="II89" s="250">
        <f>IF($IB$89=0,0,1)</f>
        <v>1</v>
      </c>
      <c r="IJ89" s="250">
        <f>$ID$89*$IE$89*$IF$89*$IG$89*$IH$89*$II$89</f>
        <v>1</v>
      </c>
      <c r="IK89" s="251">
        <f t="shared" si="58"/>
        <v>2500000</v>
      </c>
      <c r="IL89" s="252">
        <f t="shared" si="59"/>
        <v>0</v>
      </c>
    </row>
    <row r="90" spans="1:246" s="238" customFormat="1" ht="90">
      <c r="A90" s="243" t="s">
        <v>321</v>
      </c>
      <c r="B90" s="244" t="s">
        <v>322</v>
      </c>
      <c r="C90" s="245" t="s">
        <v>168</v>
      </c>
      <c r="D90" s="276">
        <v>2</v>
      </c>
      <c r="E90" s="247">
        <v>0</v>
      </c>
      <c r="F90" s="312">
        <f t="shared" si="60"/>
        <v>0</v>
      </c>
      <c r="H90" s="243" t="s">
        <v>321</v>
      </c>
      <c r="I90" s="249" t="s">
        <v>322</v>
      </c>
      <c r="J90" s="245" t="s">
        <v>168</v>
      </c>
      <c r="K90" s="276">
        <v>2</v>
      </c>
      <c r="L90" s="247">
        <v>120000</v>
      </c>
      <c r="M90" s="248">
        <f t="shared" si="61"/>
        <v>240000</v>
      </c>
      <c r="N90" s="250">
        <f>IF(EXACT($A$90,$H$90),1,0)</f>
        <v>1</v>
      </c>
      <c r="O90" s="250">
        <f>IF(EXACT($B$90,$I$90),1,0)</f>
        <v>1</v>
      </c>
      <c r="P90" s="250">
        <f>IF(EXACT($C$90,$J$90),1,0)</f>
        <v>1</v>
      </c>
      <c r="Q90" s="250">
        <f>IF(EXACT($D$90,$K$90),1,0)</f>
        <v>1</v>
      </c>
      <c r="R90" s="250">
        <f>IF($K$90=0,0,1)</f>
        <v>1</v>
      </c>
      <c r="S90" s="250">
        <f>IF($L$90=0,0,1)</f>
        <v>1</v>
      </c>
      <c r="T90" s="261">
        <f>$N$90*$O$90*$P$90*$Q$90*$R$90*$S$90</f>
        <v>1</v>
      </c>
      <c r="U90" s="251">
        <f t="shared" si="30"/>
        <v>240000</v>
      </c>
      <c r="V90" s="252">
        <f t="shared" si="31"/>
        <v>0</v>
      </c>
      <c r="X90" s="243" t="s">
        <v>321</v>
      </c>
      <c r="Y90" s="244" t="s">
        <v>322</v>
      </c>
      <c r="Z90" s="245" t="s">
        <v>168</v>
      </c>
      <c r="AA90" s="276">
        <v>2</v>
      </c>
      <c r="AB90" s="247">
        <v>55375</v>
      </c>
      <c r="AC90" s="312">
        <f t="shared" si="62"/>
        <v>110750</v>
      </c>
      <c r="AD90" s="250">
        <f>IF(EXACT($A$90,$X$90),1,0)</f>
        <v>1</v>
      </c>
      <c r="AE90" s="250">
        <f>IF(EXACT($B$90,$Y$90),1,0)</f>
        <v>1</v>
      </c>
      <c r="AF90" s="250">
        <f>IF(EXACT($C$90,$Z$90),1,0)</f>
        <v>1</v>
      </c>
      <c r="AG90" s="250">
        <f>IF(EXACT($D$90,$AA$90),1,0)</f>
        <v>1</v>
      </c>
      <c r="AH90" s="250">
        <f>IF($AA$90=0,0,1)</f>
        <v>1</v>
      </c>
      <c r="AI90" s="250">
        <f>IF($AB$90=0,0,1)</f>
        <v>1</v>
      </c>
      <c r="AJ90" s="250">
        <f>$AD$90*$AE$90*$AF$90*$AG$90*$AH$90*$AI$90</f>
        <v>1</v>
      </c>
      <c r="AK90" s="251">
        <f t="shared" si="32"/>
        <v>110750</v>
      </c>
      <c r="AL90" s="252">
        <f t="shared" si="33"/>
        <v>0</v>
      </c>
      <c r="AN90" s="243" t="s">
        <v>321</v>
      </c>
      <c r="AO90" s="244" t="s">
        <v>322</v>
      </c>
      <c r="AP90" s="245" t="s">
        <v>168</v>
      </c>
      <c r="AQ90" s="276">
        <v>2</v>
      </c>
      <c r="AR90" s="247">
        <v>220000</v>
      </c>
      <c r="AS90" s="312">
        <f t="shared" si="63"/>
        <v>440000</v>
      </c>
      <c r="AT90" s="250">
        <f>IF(EXACT($A$90,$AN$90),1,0)</f>
        <v>1</v>
      </c>
      <c r="AU90" s="250">
        <f>IF(EXACT($B$90,$AO$90),1,0)</f>
        <v>1</v>
      </c>
      <c r="AV90" s="250">
        <f>IF(EXACT($C$90,$AP$90),1,0)</f>
        <v>1</v>
      </c>
      <c r="AW90" s="250">
        <f>IF(EXACT($D$90,$AQ$90),1,0)</f>
        <v>1</v>
      </c>
      <c r="AX90" s="250">
        <f>IF($AQ$90=0,0,1)</f>
        <v>1</v>
      </c>
      <c r="AY90" s="250">
        <f>IF($AR$90=0,0,1)</f>
        <v>1</v>
      </c>
      <c r="AZ90" s="250">
        <f>$AT$90*$AU$90*$AV$90*$AW$90*$AX$90*$AY$90</f>
        <v>1</v>
      </c>
      <c r="BA90" s="251">
        <f t="shared" si="34"/>
        <v>440000</v>
      </c>
      <c r="BB90" s="252">
        <f t="shared" si="35"/>
        <v>0</v>
      </c>
      <c r="BD90" s="243" t="s">
        <v>321</v>
      </c>
      <c r="BE90" s="244" t="s">
        <v>322</v>
      </c>
      <c r="BF90" s="245" t="s">
        <v>168</v>
      </c>
      <c r="BG90" s="276">
        <v>2</v>
      </c>
      <c r="BH90" s="247">
        <v>550000</v>
      </c>
      <c r="BI90" s="312">
        <f t="shared" si="64"/>
        <v>1100000</v>
      </c>
      <c r="BJ90" s="250">
        <f>IF(EXACT($A$90,$BD$90),1,0)</f>
        <v>1</v>
      </c>
      <c r="BK90" s="250">
        <f>IF(EXACT($B$90,$BE$90),1,0)</f>
        <v>1</v>
      </c>
      <c r="BL90" s="250">
        <f>IF(EXACT($C$90,$BF$90),1,0)</f>
        <v>1</v>
      </c>
      <c r="BM90" s="250">
        <f>IF(EXACT($D$90,$BG$90),1,0)</f>
        <v>1</v>
      </c>
      <c r="BN90" s="250">
        <f>IF($BG$90=0,0,1)</f>
        <v>1</v>
      </c>
      <c r="BO90" s="250">
        <f>IF($BH$90=0,0,1)</f>
        <v>1</v>
      </c>
      <c r="BP90" s="250">
        <f>$BJ$90*$BK$90*$BL$90*$BM$90*$BN$90*$BO$90</f>
        <v>1</v>
      </c>
      <c r="BQ90" s="251">
        <f t="shared" si="36"/>
        <v>1100000</v>
      </c>
      <c r="BR90" s="252">
        <f t="shared" si="37"/>
        <v>0</v>
      </c>
      <c r="BT90" s="243" t="s">
        <v>321</v>
      </c>
      <c r="BU90" s="244" t="s">
        <v>322</v>
      </c>
      <c r="BV90" s="245" t="s">
        <v>168</v>
      </c>
      <c r="BW90" s="276">
        <v>2</v>
      </c>
      <c r="BX90" s="247">
        <v>253500</v>
      </c>
      <c r="BY90" s="312">
        <f t="shared" si="65"/>
        <v>507000</v>
      </c>
      <c r="BZ90" s="250">
        <f>IF(EXACT($A$90,$BT$90),1,0)</f>
        <v>1</v>
      </c>
      <c r="CA90" s="250">
        <f>IF(EXACT($B$90,$BU$90),1,0)</f>
        <v>1</v>
      </c>
      <c r="CB90" s="250">
        <f>IF(EXACT($C$90,$BV$90),1,0)</f>
        <v>1</v>
      </c>
      <c r="CC90" s="250">
        <f>IF(EXACT($D$90,$BW$90),1,0)</f>
        <v>1</v>
      </c>
      <c r="CD90" s="250">
        <f>IF($BW$90=0,0,1)</f>
        <v>1</v>
      </c>
      <c r="CE90" s="250">
        <f>IF($BX$90=0,0,1)</f>
        <v>1</v>
      </c>
      <c r="CF90" s="250">
        <f>$BZ$90*$CA$90*$CB$90*$CC$90*$CD$90*$CE$90</f>
        <v>1</v>
      </c>
      <c r="CG90" s="251">
        <f t="shared" si="38"/>
        <v>507000</v>
      </c>
      <c r="CH90" s="252">
        <f t="shared" si="39"/>
        <v>0</v>
      </c>
      <c r="CJ90" s="243" t="s">
        <v>321</v>
      </c>
      <c r="CK90" s="254" t="s">
        <v>322</v>
      </c>
      <c r="CL90" s="245" t="s">
        <v>168</v>
      </c>
      <c r="CM90" s="276">
        <v>2</v>
      </c>
      <c r="CN90" s="255">
        <v>2739018</v>
      </c>
      <c r="CO90" s="313">
        <f t="shared" si="66"/>
        <v>5478036</v>
      </c>
      <c r="CP90" s="250">
        <f>IF(EXACT($A$90,$CJ$90),1,0)</f>
        <v>1</v>
      </c>
      <c r="CQ90" s="250">
        <f>IF(EXACT($B$90,$CK$90),1,0)</f>
        <v>1</v>
      </c>
      <c r="CR90" s="250">
        <f>IF(EXACT($C$90,$CL$90),1,0)</f>
        <v>1</v>
      </c>
      <c r="CS90" s="250">
        <f>IF(EXACT($D$90,$CM$90),1,0)</f>
        <v>1</v>
      </c>
      <c r="CT90" s="250">
        <f>IF($CM$90=0,0,1)</f>
        <v>1</v>
      </c>
      <c r="CU90" s="250">
        <f>IF($CN$90=0,0,1)</f>
        <v>1</v>
      </c>
      <c r="CV90" s="250">
        <f>$CP$90*$CQ$90*$CR$90*$CS$90*$CT$90*$CU$90</f>
        <v>1</v>
      </c>
      <c r="CW90" s="251">
        <f t="shared" si="40"/>
        <v>5478036</v>
      </c>
      <c r="CX90" s="252">
        <f t="shared" si="41"/>
        <v>0</v>
      </c>
      <c r="CZ90" s="243" t="s">
        <v>321</v>
      </c>
      <c r="DA90" s="244" t="s">
        <v>322</v>
      </c>
      <c r="DB90" s="245" t="s">
        <v>168</v>
      </c>
      <c r="DC90" s="276">
        <v>2</v>
      </c>
      <c r="DD90" s="247">
        <v>257200</v>
      </c>
      <c r="DE90" s="312">
        <f t="shared" si="67"/>
        <v>514400</v>
      </c>
      <c r="DF90" s="250">
        <f>IF(EXACT($A$90,$CZ$90),1,0)</f>
        <v>1</v>
      </c>
      <c r="DG90" s="250">
        <f>IF(EXACT($B$90,$DA$90),1,0)</f>
        <v>1</v>
      </c>
      <c r="DH90" s="250">
        <f>IF(EXACT($C$90,$DB$90),1,0)</f>
        <v>1</v>
      </c>
      <c r="DI90" s="250">
        <f>IF(EXACT($D$90,$DC$90),1,0)</f>
        <v>1</v>
      </c>
      <c r="DJ90" s="250">
        <f>IF($DC$90=0,0,1)</f>
        <v>1</v>
      </c>
      <c r="DK90" s="250">
        <f>IF($DD$90=0,0,1)</f>
        <v>1</v>
      </c>
      <c r="DL90" s="250">
        <f>$DF$90*$DG$90*$DH$90*$DI$90*$DJ$90*$DK$90</f>
        <v>1</v>
      </c>
      <c r="DM90" s="251">
        <f t="shared" si="42"/>
        <v>514400</v>
      </c>
      <c r="DN90" s="252">
        <f t="shared" si="43"/>
        <v>0</v>
      </c>
      <c r="DP90" s="243" t="s">
        <v>321</v>
      </c>
      <c r="DQ90" s="244" t="s">
        <v>322</v>
      </c>
      <c r="DR90" s="245" t="s">
        <v>168</v>
      </c>
      <c r="DS90" s="276">
        <v>2</v>
      </c>
      <c r="DT90" s="247">
        <v>256000</v>
      </c>
      <c r="DU90" s="312">
        <f t="shared" si="68"/>
        <v>512000</v>
      </c>
      <c r="DV90" s="250">
        <f>IF(EXACT($A$90,$DP$90),1,0)</f>
        <v>1</v>
      </c>
      <c r="DW90" s="250">
        <f>IF(EXACT($B$90,$DQ$90),1,0)</f>
        <v>1</v>
      </c>
      <c r="DX90" s="250">
        <f>IF(EXACT($C$90,$DR$90),1,0)</f>
        <v>1</v>
      </c>
      <c r="DY90" s="250">
        <f>IF(EXACT($D$90,$DS$90),1,0)</f>
        <v>1</v>
      </c>
      <c r="DZ90" s="250">
        <f>IF($DS$90=0,0,1)</f>
        <v>1</v>
      </c>
      <c r="EA90" s="250">
        <f>IF($DT$90=0,0,1)</f>
        <v>1</v>
      </c>
      <c r="EB90" s="250">
        <f>$DV$90*$DW$90*$DX$90*$DY$90*$DZ$90*$EA$90</f>
        <v>1</v>
      </c>
      <c r="EC90" s="251">
        <f t="shared" si="44"/>
        <v>512000</v>
      </c>
      <c r="ED90" s="252">
        <f t="shared" si="45"/>
        <v>0</v>
      </c>
      <c r="EF90" s="243" t="s">
        <v>321</v>
      </c>
      <c r="EG90" s="244" t="s">
        <v>322</v>
      </c>
      <c r="EH90" s="245" t="s">
        <v>168</v>
      </c>
      <c r="EI90" s="276">
        <v>2</v>
      </c>
      <c r="EJ90" s="247">
        <v>257300</v>
      </c>
      <c r="EK90" s="312">
        <f t="shared" si="69"/>
        <v>514600</v>
      </c>
      <c r="EL90" s="250">
        <f>IF(EXACT($A$90,$EF$90),1,0)</f>
        <v>1</v>
      </c>
      <c r="EM90" s="250">
        <f>IF(EXACT($B$90,$EG$90),1,0)</f>
        <v>1</v>
      </c>
      <c r="EN90" s="250">
        <f>IF(EXACT($C$90,$EH$90),1,0)</f>
        <v>1</v>
      </c>
      <c r="EO90" s="250">
        <f>IF(EXACT($D$90,$EI$90),1,0)</f>
        <v>1</v>
      </c>
      <c r="EP90" s="250">
        <f>IF($EI$90=0,0,1)</f>
        <v>1</v>
      </c>
      <c r="EQ90" s="250">
        <f>IF($EJ$90=0,0,1)</f>
        <v>1</v>
      </c>
      <c r="ER90" s="250">
        <f>$EL$90*$EM$90*$EN$90*$EO$90*$EP$90*$EQ$90</f>
        <v>1</v>
      </c>
      <c r="ES90" s="251">
        <f t="shared" si="46"/>
        <v>514600</v>
      </c>
      <c r="ET90" s="252">
        <f t="shared" si="47"/>
        <v>0</v>
      </c>
      <c r="EV90" s="243" t="s">
        <v>321</v>
      </c>
      <c r="EW90" s="244" t="s">
        <v>322</v>
      </c>
      <c r="EX90" s="245" t="s">
        <v>168</v>
      </c>
      <c r="EY90" s="276">
        <v>2</v>
      </c>
      <c r="EZ90" s="247">
        <v>50000</v>
      </c>
      <c r="FA90" s="312">
        <f t="shared" si="70"/>
        <v>100000</v>
      </c>
      <c r="FB90" s="250">
        <f>IF(EXACT($A$90,$EV$90),1,0)</f>
        <v>1</v>
      </c>
      <c r="FC90" s="250">
        <f>IF(EXACT($B$90,$EW$90),1,0)</f>
        <v>1</v>
      </c>
      <c r="FD90" s="250">
        <f>IF(EXACT($C$90,$EX$90),1,0)</f>
        <v>1</v>
      </c>
      <c r="FE90" s="250">
        <f>IF(EXACT($D$90,$EY$90),1,0)</f>
        <v>1</v>
      </c>
      <c r="FF90" s="250">
        <f>IF($EY$90=0,0,1)</f>
        <v>1</v>
      </c>
      <c r="FG90" s="250">
        <f>IF($EZ$90=0,0,1)</f>
        <v>1</v>
      </c>
      <c r="FH90" s="250">
        <f>$FB$90*$FC$90*$FD$90*$FE$90*$FF$90*$FG$90</f>
        <v>1</v>
      </c>
      <c r="FI90" s="251">
        <f t="shared" si="48"/>
        <v>100000</v>
      </c>
      <c r="FJ90" s="252">
        <f t="shared" si="49"/>
        <v>0</v>
      </c>
      <c r="FL90" s="243" t="s">
        <v>321</v>
      </c>
      <c r="FM90" s="244" t="s">
        <v>322</v>
      </c>
      <c r="FN90" s="245" t="s">
        <v>168</v>
      </c>
      <c r="FO90" s="276">
        <v>2</v>
      </c>
      <c r="FP90" s="247">
        <v>100073</v>
      </c>
      <c r="FQ90" s="312">
        <f t="shared" si="71"/>
        <v>200146</v>
      </c>
      <c r="FR90" s="250">
        <f>IF(EXACT($A$90,$FL$90),1,0)</f>
        <v>1</v>
      </c>
      <c r="FS90" s="250">
        <f>IF(EXACT($B$90,$FM$90),1,0)</f>
        <v>1</v>
      </c>
      <c r="FT90" s="250">
        <f>IF(EXACT($C$90,$FN$90),1,0)</f>
        <v>1</v>
      </c>
      <c r="FU90" s="250">
        <f>IF(EXACT($D$90,$FO$90),1,0)</f>
        <v>1</v>
      </c>
      <c r="FV90" s="250">
        <f>IF($FO$90=0,0,1)</f>
        <v>1</v>
      </c>
      <c r="FW90" s="250">
        <f>IF($FP$90=0,0,1)</f>
        <v>1</v>
      </c>
      <c r="FX90" s="250">
        <f>$FR$90*$FS$90*$FT$90*$FU$90*$FV$90*$FW$90</f>
        <v>1</v>
      </c>
      <c r="FY90" s="251">
        <f t="shared" si="50"/>
        <v>200146</v>
      </c>
      <c r="FZ90" s="252">
        <f t="shared" si="51"/>
        <v>0</v>
      </c>
      <c r="GB90" s="243" t="s">
        <v>321</v>
      </c>
      <c r="GC90" s="244" t="s">
        <v>322</v>
      </c>
      <c r="GD90" s="245" t="s">
        <v>168</v>
      </c>
      <c r="GE90" s="276">
        <v>2</v>
      </c>
      <c r="GF90" s="247">
        <v>180000</v>
      </c>
      <c r="GG90" s="312">
        <f t="shared" si="72"/>
        <v>360000</v>
      </c>
      <c r="GH90" s="250">
        <f>IF(EXACT($A$90,$GB$90),1,0)</f>
        <v>1</v>
      </c>
      <c r="GI90" s="250">
        <f>IF(EXACT($B$90,$GC$90),1,0)</f>
        <v>1</v>
      </c>
      <c r="GJ90" s="250">
        <f>IF(EXACT($C$90,$GD$90),1,0)</f>
        <v>1</v>
      </c>
      <c r="GK90" s="250">
        <f>IF(EXACT($D$90,$GE$90),1,0)</f>
        <v>1</v>
      </c>
      <c r="GL90" s="250">
        <f>IF($GE$90=0,0,1)</f>
        <v>1</v>
      </c>
      <c r="GM90" s="250">
        <f>IF($GF$90=0,0,1)</f>
        <v>1</v>
      </c>
      <c r="GN90" s="250">
        <f>$GH$90*$GI$90*$GJ$90*$GK$90*$GL$90*$GM$90</f>
        <v>1</v>
      </c>
      <c r="GO90" s="251">
        <f t="shared" si="52"/>
        <v>360000</v>
      </c>
      <c r="GP90" s="252">
        <f t="shared" si="53"/>
        <v>0</v>
      </c>
      <c r="GR90" s="243" t="s">
        <v>321</v>
      </c>
      <c r="GS90" s="244" t="s">
        <v>322</v>
      </c>
      <c r="GT90" s="245" t="s">
        <v>168</v>
      </c>
      <c r="GU90" s="276">
        <v>2</v>
      </c>
      <c r="GV90" s="247">
        <v>140100</v>
      </c>
      <c r="GW90" s="312">
        <f t="shared" si="73"/>
        <v>280200</v>
      </c>
      <c r="GX90" s="250">
        <f>IF(EXACT($A$90,$GR$90),1,0)</f>
        <v>1</v>
      </c>
      <c r="GY90" s="250">
        <f>IF(EXACT($B$90,$GS$90),1,0)</f>
        <v>1</v>
      </c>
      <c r="GZ90" s="250">
        <f>IF(EXACT($C$90,$GT$90),1,0)</f>
        <v>1</v>
      </c>
      <c r="HA90" s="250">
        <f>IF(EXACT($D$90,$GU$90),1,0)</f>
        <v>1</v>
      </c>
      <c r="HB90" s="250">
        <f>IF($GU$90=0,0,1)</f>
        <v>1</v>
      </c>
      <c r="HC90" s="250">
        <f>IF($GV$90=0,0,1)</f>
        <v>1</v>
      </c>
      <c r="HD90" s="250">
        <f>$GX$90*$GY$90*$GZ$90*$HA$90*$HB$90*$HC$90</f>
        <v>1</v>
      </c>
      <c r="HE90" s="251">
        <f t="shared" si="54"/>
        <v>280200</v>
      </c>
      <c r="HF90" s="252">
        <f t="shared" si="55"/>
        <v>0</v>
      </c>
      <c r="HH90" s="257" t="s">
        <v>321</v>
      </c>
      <c r="HI90" s="258" t="s">
        <v>322</v>
      </c>
      <c r="HJ90" s="245" t="s">
        <v>168</v>
      </c>
      <c r="HK90" s="246">
        <v>2</v>
      </c>
      <c r="HL90" s="259">
        <v>580000</v>
      </c>
      <c r="HM90" s="248">
        <f t="shared" si="74"/>
        <v>1160000</v>
      </c>
      <c r="HN90" s="250">
        <f>IF(EXACT($A$90,$HH$90),1,0)</f>
        <v>1</v>
      </c>
      <c r="HO90" s="250">
        <f>IF(EXACT($B$90,$HI$90),1,0)</f>
        <v>1</v>
      </c>
      <c r="HP90" s="250">
        <f>IF(EXACT($C$90,$HJ$90),1,0)</f>
        <v>1</v>
      </c>
      <c r="HQ90" s="250">
        <f>IF(EXACT($D$90,$HK$90),1,0)</f>
        <v>1</v>
      </c>
      <c r="HR90" s="250">
        <f>IF($HK$90=0,0,1)</f>
        <v>1</v>
      </c>
      <c r="HS90" s="250">
        <f>IF($HL$90=0,0,1)</f>
        <v>1</v>
      </c>
      <c r="HT90" s="250">
        <f>$HN$90*$HO$90*$HP$90*$HQ$90*$HR$90*$HS$90</f>
        <v>1</v>
      </c>
      <c r="HU90" s="251">
        <f t="shared" si="56"/>
        <v>1160000</v>
      </c>
      <c r="HV90" s="252">
        <f t="shared" si="57"/>
        <v>0</v>
      </c>
      <c r="HX90" s="243" t="s">
        <v>321</v>
      </c>
      <c r="HY90" s="244" t="s">
        <v>322</v>
      </c>
      <c r="HZ90" s="245" t="s">
        <v>168</v>
      </c>
      <c r="IA90" s="276">
        <v>2</v>
      </c>
      <c r="IB90" s="247">
        <v>400000</v>
      </c>
      <c r="IC90" s="312">
        <f t="shared" si="75"/>
        <v>800000</v>
      </c>
      <c r="ID90" s="250">
        <f>IF(EXACT($A$90,$HX$90),1,0)</f>
        <v>1</v>
      </c>
      <c r="IE90" s="250">
        <f>IF(EXACT($B$90,$HY$90),1,0)</f>
        <v>1</v>
      </c>
      <c r="IF90" s="250">
        <f>IF(EXACT($C$90,$HZ$90),1,0)</f>
        <v>1</v>
      </c>
      <c r="IG90" s="250">
        <f>IF(EXACT($D$90,$IA$90),1,0)</f>
        <v>1</v>
      </c>
      <c r="IH90" s="250">
        <f>IF($IA$90=0,0,1)</f>
        <v>1</v>
      </c>
      <c r="II90" s="250">
        <f>IF($IB$90=0,0,1)</f>
        <v>1</v>
      </c>
      <c r="IJ90" s="250">
        <f>$ID$90*$IE$90*$IF$90*$IG$90*$IH$90*$II$90</f>
        <v>1</v>
      </c>
      <c r="IK90" s="251">
        <f t="shared" si="58"/>
        <v>800000</v>
      </c>
      <c r="IL90" s="252">
        <f t="shared" si="59"/>
        <v>0</v>
      </c>
    </row>
    <row r="91" spans="1:246" s="238" customFormat="1" ht="45">
      <c r="A91" s="278" t="s">
        <v>323</v>
      </c>
      <c r="B91" s="289" t="s">
        <v>324</v>
      </c>
      <c r="C91" s="314" t="s">
        <v>168</v>
      </c>
      <c r="D91" s="315">
        <v>4</v>
      </c>
      <c r="E91" s="247">
        <v>0</v>
      </c>
      <c r="F91" s="316">
        <f t="shared" si="60"/>
        <v>0</v>
      </c>
      <c r="H91" s="278" t="s">
        <v>323</v>
      </c>
      <c r="I91" s="293" t="s">
        <v>324</v>
      </c>
      <c r="J91" s="314" t="s">
        <v>168</v>
      </c>
      <c r="K91" s="315">
        <v>4</v>
      </c>
      <c r="L91" s="247">
        <v>125000</v>
      </c>
      <c r="M91" s="292">
        <f t="shared" si="61"/>
        <v>500000</v>
      </c>
      <c r="N91" s="250">
        <f>IF(EXACT($A$91,$H$91),1,0)</f>
        <v>1</v>
      </c>
      <c r="O91" s="250">
        <f>IF(EXACT($B$91,$I$91),1,0)</f>
        <v>1</v>
      </c>
      <c r="P91" s="250">
        <f>IF(EXACT($C$91,$J$91),1,0)</f>
        <v>1</v>
      </c>
      <c r="Q91" s="250">
        <f>IF(EXACT($D$91,$K$91),1,0)</f>
        <v>1</v>
      </c>
      <c r="R91" s="250">
        <f>IF($K$91=0,0,1)</f>
        <v>1</v>
      </c>
      <c r="S91" s="250">
        <f>IF($L$91=0,0,1)</f>
        <v>1</v>
      </c>
      <c r="T91" s="261">
        <f>$N$91*$O$91*$P$91*$Q$91*$R$91*$S$91</f>
        <v>1</v>
      </c>
      <c r="U91" s="251">
        <f t="shared" si="30"/>
        <v>500000</v>
      </c>
      <c r="V91" s="252">
        <f t="shared" si="31"/>
        <v>0</v>
      </c>
      <c r="X91" s="278" t="s">
        <v>323</v>
      </c>
      <c r="Y91" s="289" t="s">
        <v>324</v>
      </c>
      <c r="Z91" s="314" t="s">
        <v>168</v>
      </c>
      <c r="AA91" s="315">
        <v>4</v>
      </c>
      <c r="AB91" s="247">
        <v>22430</v>
      </c>
      <c r="AC91" s="316">
        <f t="shared" si="62"/>
        <v>89720</v>
      </c>
      <c r="AD91" s="250">
        <f>IF(EXACT($A$91,$X$91),1,0)</f>
        <v>1</v>
      </c>
      <c r="AE91" s="250">
        <f>IF(EXACT($B$91,$Y$91),1,0)</f>
        <v>1</v>
      </c>
      <c r="AF91" s="250">
        <f>IF(EXACT($C$91,$Z$91),1,0)</f>
        <v>1</v>
      </c>
      <c r="AG91" s="250">
        <f>IF(EXACT($D$91,$AA$91),1,0)</f>
        <v>1</v>
      </c>
      <c r="AH91" s="250">
        <f>IF($AA$91=0,0,1)</f>
        <v>1</v>
      </c>
      <c r="AI91" s="250">
        <f>IF($AB$91=0,0,1)</f>
        <v>1</v>
      </c>
      <c r="AJ91" s="250">
        <f>$AD$91*$AE$91*$AF$91*$AG$91*$AH$91*$AI$91</f>
        <v>1</v>
      </c>
      <c r="AK91" s="251">
        <f t="shared" si="32"/>
        <v>89720</v>
      </c>
      <c r="AL91" s="252">
        <f t="shared" si="33"/>
        <v>0</v>
      </c>
      <c r="AN91" s="278" t="s">
        <v>323</v>
      </c>
      <c r="AO91" s="289" t="s">
        <v>324</v>
      </c>
      <c r="AP91" s="314" t="s">
        <v>168</v>
      </c>
      <c r="AQ91" s="315">
        <v>4</v>
      </c>
      <c r="AR91" s="247">
        <v>66000</v>
      </c>
      <c r="AS91" s="316">
        <f t="shared" si="63"/>
        <v>264000</v>
      </c>
      <c r="AT91" s="250">
        <f>IF(EXACT($A$91,$AN$91),1,0)</f>
        <v>1</v>
      </c>
      <c r="AU91" s="250">
        <f>IF(EXACT($B$91,$AO$91),1,0)</f>
        <v>1</v>
      </c>
      <c r="AV91" s="250">
        <f>IF(EXACT($C$91,$AP$91),1,0)</f>
        <v>1</v>
      </c>
      <c r="AW91" s="250">
        <f>IF(EXACT($D$91,$AQ$91),1,0)</f>
        <v>1</v>
      </c>
      <c r="AX91" s="250">
        <f>IF($AQ$91=0,0,1)</f>
        <v>1</v>
      </c>
      <c r="AY91" s="250">
        <f>IF($AR$91=0,0,1)</f>
        <v>1</v>
      </c>
      <c r="AZ91" s="250">
        <f>$AT$91*$AU$91*$AV$91*$AW$91*$AX$91*$AY$91</f>
        <v>1</v>
      </c>
      <c r="BA91" s="251">
        <f t="shared" si="34"/>
        <v>264000</v>
      </c>
      <c r="BB91" s="252">
        <f t="shared" si="35"/>
        <v>0</v>
      </c>
      <c r="BD91" s="278" t="s">
        <v>323</v>
      </c>
      <c r="BE91" s="289" t="s">
        <v>324</v>
      </c>
      <c r="BF91" s="314" t="s">
        <v>168</v>
      </c>
      <c r="BG91" s="315">
        <v>4</v>
      </c>
      <c r="BH91" s="247">
        <v>130000</v>
      </c>
      <c r="BI91" s="316">
        <f t="shared" si="64"/>
        <v>520000</v>
      </c>
      <c r="BJ91" s="250">
        <f>IF(EXACT($A$91,$BD$91),1,0)</f>
        <v>1</v>
      </c>
      <c r="BK91" s="250">
        <f>IF(EXACT($B$91,$BE$91),1,0)</f>
        <v>1</v>
      </c>
      <c r="BL91" s="250">
        <f>IF(EXACT($C$91,$BF$91),1,0)</f>
        <v>1</v>
      </c>
      <c r="BM91" s="250">
        <f>IF(EXACT($D$91,$BG$91),1,0)</f>
        <v>1</v>
      </c>
      <c r="BN91" s="250">
        <f>IF($BG$91=0,0,1)</f>
        <v>1</v>
      </c>
      <c r="BO91" s="250">
        <f>IF($BH$91=0,0,1)</f>
        <v>1</v>
      </c>
      <c r="BP91" s="250">
        <f>$BJ$91*$BK$91*$BL$91*$BM$91*$BN$91*$BO$91</f>
        <v>1</v>
      </c>
      <c r="BQ91" s="251">
        <f t="shared" si="36"/>
        <v>520000</v>
      </c>
      <c r="BR91" s="252">
        <f t="shared" si="37"/>
        <v>0</v>
      </c>
      <c r="BT91" s="278" t="s">
        <v>323</v>
      </c>
      <c r="BU91" s="289" t="s">
        <v>324</v>
      </c>
      <c r="BV91" s="314" t="s">
        <v>168</v>
      </c>
      <c r="BW91" s="315">
        <v>4</v>
      </c>
      <c r="BX91" s="247">
        <v>148550</v>
      </c>
      <c r="BY91" s="316">
        <f t="shared" si="65"/>
        <v>594200</v>
      </c>
      <c r="BZ91" s="250">
        <f>IF(EXACT($A$91,$BT$91),1,0)</f>
        <v>1</v>
      </c>
      <c r="CA91" s="250">
        <f>IF(EXACT($B$91,$BU$91),1,0)</f>
        <v>1</v>
      </c>
      <c r="CB91" s="250">
        <f>IF(EXACT($C$91,$BV$91),1,0)</f>
        <v>1</v>
      </c>
      <c r="CC91" s="250">
        <f>IF(EXACT($D$91,$BW$91),1,0)</f>
        <v>1</v>
      </c>
      <c r="CD91" s="250">
        <f>IF($BW$91=0,0,1)</f>
        <v>1</v>
      </c>
      <c r="CE91" s="250">
        <f>IF($BX$91=0,0,1)</f>
        <v>1</v>
      </c>
      <c r="CF91" s="250">
        <f>$BZ$91*$CA$91*$CB$91*$CC$91*$CD$91*$CE$91</f>
        <v>1</v>
      </c>
      <c r="CG91" s="251">
        <f t="shared" si="38"/>
        <v>594200</v>
      </c>
      <c r="CH91" s="252">
        <f t="shared" si="39"/>
        <v>0</v>
      </c>
      <c r="CJ91" s="278" t="s">
        <v>323</v>
      </c>
      <c r="CK91" s="294" t="s">
        <v>324</v>
      </c>
      <c r="CL91" s="314" t="s">
        <v>168</v>
      </c>
      <c r="CM91" s="315">
        <v>4</v>
      </c>
      <c r="CN91" s="255">
        <v>205632</v>
      </c>
      <c r="CO91" s="317">
        <f t="shared" si="66"/>
        <v>822528</v>
      </c>
      <c r="CP91" s="250">
        <f>IF(EXACT($A$91,$CJ$91),1,0)</f>
        <v>1</v>
      </c>
      <c r="CQ91" s="250">
        <f>IF(EXACT($B$91,$CK$91),1,0)</f>
        <v>1</v>
      </c>
      <c r="CR91" s="250">
        <f>IF(EXACT($C$91,$CL$91),1,0)</f>
        <v>1</v>
      </c>
      <c r="CS91" s="250">
        <f>IF(EXACT($D$91,$CM$91),1,0)</f>
        <v>1</v>
      </c>
      <c r="CT91" s="250">
        <f>IF($CM$91=0,0,1)</f>
        <v>1</v>
      </c>
      <c r="CU91" s="250">
        <f>IF($CN$91=0,0,1)</f>
        <v>1</v>
      </c>
      <c r="CV91" s="250">
        <f>$CP$91*$CQ$91*$CR$91*$CS$91*$CT$91*$CU$91</f>
        <v>1</v>
      </c>
      <c r="CW91" s="251">
        <f t="shared" si="40"/>
        <v>822528</v>
      </c>
      <c r="CX91" s="252">
        <f t="shared" si="41"/>
        <v>0</v>
      </c>
      <c r="CZ91" s="278" t="s">
        <v>323</v>
      </c>
      <c r="DA91" s="289" t="s">
        <v>324</v>
      </c>
      <c r="DB91" s="314" t="s">
        <v>168</v>
      </c>
      <c r="DC91" s="315">
        <v>4</v>
      </c>
      <c r="DD91" s="247">
        <v>204300</v>
      </c>
      <c r="DE91" s="316">
        <f t="shared" si="67"/>
        <v>817200</v>
      </c>
      <c r="DF91" s="250">
        <f>IF(EXACT($A$91,$CZ$91),1,0)</f>
        <v>1</v>
      </c>
      <c r="DG91" s="250">
        <f>IF(EXACT($B$91,$DA$91),1,0)</f>
        <v>1</v>
      </c>
      <c r="DH91" s="250">
        <f>IF(EXACT($C$91,$DB$91),1,0)</f>
        <v>1</v>
      </c>
      <c r="DI91" s="250">
        <f>IF(EXACT($D$91,$DC$91),1,0)</f>
        <v>1</v>
      </c>
      <c r="DJ91" s="250">
        <f>IF($DC$91=0,0,1)</f>
        <v>1</v>
      </c>
      <c r="DK91" s="250">
        <f>IF($DD$91=0,0,1)</f>
        <v>1</v>
      </c>
      <c r="DL91" s="250">
        <f>$DF$91*$DG$91*$DH$91*$DI$91*$DJ$91*$DK$91</f>
        <v>1</v>
      </c>
      <c r="DM91" s="251">
        <f t="shared" si="42"/>
        <v>817200</v>
      </c>
      <c r="DN91" s="252">
        <f t="shared" si="43"/>
        <v>0</v>
      </c>
      <c r="DP91" s="278" t="s">
        <v>323</v>
      </c>
      <c r="DQ91" s="289" t="s">
        <v>324</v>
      </c>
      <c r="DR91" s="314" t="s">
        <v>168</v>
      </c>
      <c r="DS91" s="315">
        <v>4</v>
      </c>
      <c r="DT91" s="247">
        <v>205000</v>
      </c>
      <c r="DU91" s="316">
        <f t="shared" si="68"/>
        <v>820000</v>
      </c>
      <c r="DV91" s="250">
        <f>IF(EXACT($A$91,$DP$91),1,0)</f>
        <v>1</v>
      </c>
      <c r="DW91" s="250">
        <f>IF(EXACT($B$91,$DQ$91),1,0)</f>
        <v>1</v>
      </c>
      <c r="DX91" s="250">
        <f>IF(EXACT($C$91,$DR$91),1,0)</f>
        <v>1</v>
      </c>
      <c r="DY91" s="250">
        <f>IF(EXACT($D$91,$DS$91),1,0)</f>
        <v>1</v>
      </c>
      <c r="DZ91" s="250">
        <f>IF($DS$91=0,0,1)</f>
        <v>1</v>
      </c>
      <c r="EA91" s="250">
        <f>IF($DT$91=0,0,1)</f>
        <v>1</v>
      </c>
      <c r="EB91" s="250">
        <f>$DV$91*$DW$91*$DX$91*$DY$91*$DZ$91*$EA$91</f>
        <v>1</v>
      </c>
      <c r="EC91" s="251">
        <f t="shared" si="44"/>
        <v>820000</v>
      </c>
      <c r="ED91" s="252">
        <f t="shared" si="45"/>
        <v>0</v>
      </c>
      <c r="EF91" s="278" t="s">
        <v>323</v>
      </c>
      <c r="EG91" s="289" t="s">
        <v>324</v>
      </c>
      <c r="EH91" s="314" t="s">
        <v>168</v>
      </c>
      <c r="EI91" s="315">
        <v>4</v>
      </c>
      <c r="EJ91" s="247">
        <v>204000</v>
      </c>
      <c r="EK91" s="316">
        <f t="shared" si="69"/>
        <v>816000</v>
      </c>
      <c r="EL91" s="250">
        <f>IF(EXACT($A$91,$EF$91),1,0)</f>
        <v>1</v>
      </c>
      <c r="EM91" s="250">
        <f>IF(EXACT($B$91,$EG$91),1,0)</f>
        <v>1</v>
      </c>
      <c r="EN91" s="250">
        <f>IF(EXACT($C$91,$EH$91),1,0)</f>
        <v>1</v>
      </c>
      <c r="EO91" s="250">
        <f>IF(EXACT($D$91,$EI$91),1,0)</f>
        <v>1</v>
      </c>
      <c r="EP91" s="250">
        <f>IF($EI$91=0,0,1)</f>
        <v>1</v>
      </c>
      <c r="EQ91" s="250">
        <f>IF($EJ$91=0,0,1)</f>
        <v>1</v>
      </c>
      <c r="ER91" s="250">
        <f>$EL$91*$EM$91*$EN$91*$EO$91*$EP$91*$EQ$91</f>
        <v>1</v>
      </c>
      <c r="ES91" s="251">
        <f t="shared" si="46"/>
        <v>816000</v>
      </c>
      <c r="ET91" s="252">
        <f t="shared" si="47"/>
        <v>0</v>
      </c>
      <c r="EV91" s="278" t="s">
        <v>323</v>
      </c>
      <c r="EW91" s="289" t="s">
        <v>324</v>
      </c>
      <c r="EX91" s="314" t="s">
        <v>168</v>
      </c>
      <c r="EY91" s="315">
        <v>4</v>
      </c>
      <c r="EZ91" s="247">
        <v>90000</v>
      </c>
      <c r="FA91" s="316">
        <f t="shared" si="70"/>
        <v>360000</v>
      </c>
      <c r="FB91" s="250">
        <f>IF(EXACT($A$91,$EV$91),1,0)</f>
        <v>1</v>
      </c>
      <c r="FC91" s="250">
        <f>IF(EXACT($B$91,$EW$91),1,0)</f>
        <v>1</v>
      </c>
      <c r="FD91" s="250">
        <f>IF(EXACT($C$91,$EX$91),1,0)</f>
        <v>1</v>
      </c>
      <c r="FE91" s="250">
        <f>IF(EXACT($D$91,$EY$91),1,0)</f>
        <v>1</v>
      </c>
      <c r="FF91" s="250">
        <f>IF($EY$91=0,0,1)</f>
        <v>1</v>
      </c>
      <c r="FG91" s="250">
        <f>IF($EZ$91=0,0,1)</f>
        <v>1</v>
      </c>
      <c r="FH91" s="250">
        <f>$FB$91*$FC$91*$FD$91*$FE$91*$FF$91*$FG$91</f>
        <v>1</v>
      </c>
      <c r="FI91" s="251">
        <f t="shared" si="48"/>
        <v>360000</v>
      </c>
      <c r="FJ91" s="252">
        <f t="shared" si="49"/>
        <v>0</v>
      </c>
      <c r="FL91" s="278" t="s">
        <v>323</v>
      </c>
      <c r="FM91" s="289" t="s">
        <v>324</v>
      </c>
      <c r="FN91" s="314" t="s">
        <v>168</v>
      </c>
      <c r="FO91" s="315">
        <v>4</v>
      </c>
      <c r="FP91" s="247">
        <v>165992</v>
      </c>
      <c r="FQ91" s="316">
        <f t="shared" si="71"/>
        <v>663968</v>
      </c>
      <c r="FR91" s="250">
        <f>IF(EXACT($A$91,$FL$91),1,0)</f>
        <v>1</v>
      </c>
      <c r="FS91" s="250">
        <f>IF(EXACT($B$91,$FM$91),1,0)</f>
        <v>1</v>
      </c>
      <c r="FT91" s="250">
        <f>IF(EXACT($C$91,$FN$91),1,0)</f>
        <v>1</v>
      </c>
      <c r="FU91" s="250">
        <f>IF(EXACT($D$91,$FO$91),1,0)</f>
        <v>1</v>
      </c>
      <c r="FV91" s="250">
        <f>IF($FO$91=0,0,1)</f>
        <v>1</v>
      </c>
      <c r="FW91" s="250">
        <f>IF($FP$91=0,0,1)</f>
        <v>1</v>
      </c>
      <c r="FX91" s="250">
        <f>$FR$91*$FS$91*$FT$91*$FU$91*$FV$91*$FW$91</f>
        <v>1</v>
      </c>
      <c r="FY91" s="251">
        <f t="shared" si="50"/>
        <v>663968</v>
      </c>
      <c r="FZ91" s="252">
        <f t="shared" si="51"/>
        <v>0</v>
      </c>
      <c r="GB91" s="278" t="s">
        <v>323</v>
      </c>
      <c r="GC91" s="289" t="s">
        <v>324</v>
      </c>
      <c r="GD91" s="314" t="s">
        <v>168</v>
      </c>
      <c r="GE91" s="315">
        <v>4</v>
      </c>
      <c r="GF91" s="247">
        <v>87000</v>
      </c>
      <c r="GG91" s="316">
        <f t="shared" si="72"/>
        <v>348000</v>
      </c>
      <c r="GH91" s="250">
        <f>IF(EXACT($A$91,$GB$91),1,0)</f>
        <v>1</v>
      </c>
      <c r="GI91" s="250">
        <f>IF(EXACT($B$91,$GC$91),1,0)</f>
        <v>1</v>
      </c>
      <c r="GJ91" s="250">
        <f>IF(EXACT($C$91,$GD$91),1,0)</f>
        <v>1</v>
      </c>
      <c r="GK91" s="250">
        <f>IF(EXACT($D$91,$GE$91),1,0)</f>
        <v>1</v>
      </c>
      <c r="GL91" s="250">
        <f>IF($GE$91=0,0,1)</f>
        <v>1</v>
      </c>
      <c r="GM91" s="250">
        <f>IF($GF$91=0,0,1)</f>
        <v>1</v>
      </c>
      <c r="GN91" s="250">
        <f>$GH$91*$GI$91*$GJ$91*$GK$91*$GL$91*$GM$91</f>
        <v>1</v>
      </c>
      <c r="GO91" s="251">
        <f t="shared" si="52"/>
        <v>348000</v>
      </c>
      <c r="GP91" s="252">
        <f t="shared" si="53"/>
        <v>0</v>
      </c>
      <c r="GR91" s="278" t="s">
        <v>323</v>
      </c>
      <c r="GS91" s="289" t="s">
        <v>324</v>
      </c>
      <c r="GT91" s="314" t="s">
        <v>168</v>
      </c>
      <c r="GU91" s="315">
        <v>4</v>
      </c>
      <c r="GV91" s="247">
        <v>96300</v>
      </c>
      <c r="GW91" s="316">
        <f t="shared" si="73"/>
        <v>385200</v>
      </c>
      <c r="GX91" s="250">
        <f>IF(EXACT($A$91,$GR$91),1,0)</f>
        <v>1</v>
      </c>
      <c r="GY91" s="250">
        <f>IF(EXACT($B$91,$GS$91),1,0)</f>
        <v>1</v>
      </c>
      <c r="GZ91" s="250">
        <f>IF(EXACT($C$91,$GT$91),1,0)</f>
        <v>1</v>
      </c>
      <c r="HA91" s="250">
        <f>IF(EXACT($D$91,$GU$91),1,0)</f>
        <v>1</v>
      </c>
      <c r="HB91" s="250">
        <f>IF($GU$91=0,0,1)</f>
        <v>1</v>
      </c>
      <c r="HC91" s="250">
        <f>IF($GV$91=0,0,1)</f>
        <v>1</v>
      </c>
      <c r="HD91" s="250">
        <f>$GX$91*$GY$91*$GZ$91*$HA$91*$HB$91*$HC$91</f>
        <v>1</v>
      </c>
      <c r="HE91" s="251">
        <f t="shared" si="54"/>
        <v>385200</v>
      </c>
      <c r="HF91" s="252">
        <f t="shared" si="55"/>
        <v>0</v>
      </c>
      <c r="HH91" s="286" t="s">
        <v>323</v>
      </c>
      <c r="HI91" s="297" t="s">
        <v>324</v>
      </c>
      <c r="HJ91" s="290" t="s">
        <v>168</v>
      </c>
      <c r="HK91" s="291">
        <v>4</v>
      </c>
      <c r="HL91" s="259">
        <v>250000</v>
      </c>
      <c r="HM91" s="292">
        <f t="shared" si="74"/>
        <v>1000000</v>
      </c>
      <c r="HN91" s="250">
        <f>IF(EXACT($A$91,$HH$91),1,0)</f>
        <v>1</v>
      </c>
      <c r="HO91" s="250">
        <f>IF(EXACT($B$91,$HI$91),1,0)</f>
        <v>1</v>
      </c>
      <c r="HP91" s="250">
        <f>IF(EXACT($C$91,$HJ$91),1,0)</f>
        <v>1</v>
      </c>
      <c r="HQ91" s="250">
        <f>IF(EXACT($D$91,$HK$91),1,0)</f>
        <v>1</v>
      </c>
      <c r="HR91" s="250">
        <f>IF($HK$91=0,0,1)</f>
        <v>1</v>
      </c>
      <c r="HS91" s="250">
        <f>IF($HL$91=0,0,1)</f>
        <v>1</v>
      </c>
      <c r="HT91" s="250">
        <f>$HN$91*$HO$91*$HP$91*$HQ$91*$HR$91*$HS$91</f>
        <v>1</v>
      </c>
      <c r="HU91" s="251">
        <f t="shared" si="56"/>
        <v>1000000</v>
      </c>
      <c r="HV91" s="252">
        <f t="shared" si="57"/>
        <v>0</v>
      </c>
      <c r="HX91" s="278" t="s">
        <v>323</v>
      </c>
      <c r="HY91" s="289" t="s">
        <v>324</v>
      </c>
      <c r="HZ91" s="314" t="s">
        <v>168</v>
      </c>
      <c r="IA91" s="315">
        <v>4</v>
      </c>
      <c r="IB91" s="247">
        <v>300000</v>
      </c>
      <c r="IC91" s="316">
        <f t="shared" si="75"/>
        <v>1200000</v>
      </c>
      <c r="ID91" s="250">
        <f>IF(EXACT($A$91,$HX$91),1,0)</f>
        <v>1</v>
      </c>
      <c r="IE91" s="250">
        <f>IF(EXACT($B$91,$HY$91),1,0)</f>
        <v>1</v>
      </c>
      <c r="IF91" s="250">
        <f>IF(EXACT($C$91,$HZ$91),1,0)</f>
        <v>1</v>
      </c>
      <c r="IG91" s="250">
        <f>IF(EXACT($D$91,$IA$91),1,0)</f>
        <v>1</v>
      </c>
      <c r="IH91" s="250">
        <f>IF($IA$91=0,0,1)</f>
        <v>1</v>
      </c>
      <c r="II91" s="250">
        <f>IF($IB$91=0,0,1)</f>
        <v>1</v>
      </c>
      <c r="IJ91" s="250">
        <f>$ID$91*$IE$91*$IF$91*$IG$91*$IH$91*$II$91</f>
        <v>1</v>
      </c>
      <c r="IK91" s="251">
        <f t="shared" si="58"/>
        <v>1200000</v>
      </c>
      <c r="IL91" s="252">
        <f t="shared" si="59"/>
        <v>0</v>
      </c>
    </row>
    <row r="92" spans="1:246" s="238" customFormat="1" ht="18" hidden="1" thickTop="1" thickBot="1">
      <c r="A92" s="232" t="s">
        <v>325</v>
      </c>
      <c r="B92" s="233" t="s">
        <v>326</v>
      </c>
      <c r="C92" s="234"/>
      <c r="D92" s="235"/>
      <c r="E92" s="236"/>
      <c r="F92" s="237"/>
      <c r="H92" s="232" t="s">
        <v>325</v>
      </c>
      <c r="I92" s="239" t="s">
        <v>326</v>
      </c>
      <c r="J92" s="234"/>
      <c r="K92" s="235"/>
      <c r="L92" s="236"/>
      <c r="M92" s="237"/>
      <c r="N92" s="274"/>
      <c r="O92" s="274"/>
      <c r="P92" s="274"/>
      <c r="Q92" s="274"/>
      <c r="R92" s="274"/>
      <c r="S92" s="274"/>
      <c r="T92" s="274"/>
      <c r="U92" s="251">
        <f t="shared" si="30"/>
        <v>0</v>
      </c>
      <c r="V92" s="252">
        <f t="shared" si="31"/>
        <v>0</v>
      </c>
      <c r="X92" s="232" t="s">
        <v>325</v>
      </c>
      <c r="Y92" s="233" t="s">
        <v>326</v>
      </c>
      <c r="Z92" s="234"/>
      <c r="AA92" s="235"/>
      <c r="AB92" s="236"/>
      <c r="AC92" s="237"/>
      <c r="AD92" s="274"/>
      <c r="AE92" s="274"/>
      <c r="AF92" s="274"/>
      <c r="AG92" s="274"/>
      <c r="AH92" s="274"/>
      <c r="AI92" s="274"/>
      <c r="AJ92" s="274"/>
      <c r="AK92" s="251">
        <f t="shared" si="32"/>
        <v>0</v>
      </c>
      <c r="AL92" s="252">
        <f t="shared" si="33"/>
        <v>0</v>
      </c>
      <c r="AN92" s="232" t="s">
        <v>325</v>
      </c>
      <c r="AO92" s="233" t="s">
        <v>326</v>
      </c>
      <c r="AP92" s="234"/>
      <c r="AQ92" s="235"/>
      <c r="AR92" s="236"/>
      <c r="AS92" s="237"/>
      <c r="AT92" s="250">
        <f>IF(EXACT($A$92,$AN$92),1,0)</f>
        <v>1</v>
      </c>
      <c r="AU92" s="250">
        <f>IF(EXACT($B$92,$AO$92),1,0)</f>
        <v>1</v>
      </c>
      <c r="AV92" s="250">
        <f>IF(EXACT($C$92,$AP$92),1,0)</f>
        <v>1</v>
      </c>
      <c r="AW92" s="250">
        <f>IF(EXACT($D$92,$AQ$92),1,0)</f>
        <v>1</v>
      </c>
      <c r="AX92" s="250">
        <f>IF($AQ$92=0,0,1)</f>
        <v>0</v>
      </c>
      <c r="AY92" s="250">
        <f>IF($AR$92=0,0,1)</f>
        <v>0</v>
      </c>
      <c r="AZ92" s="250">
        <f>$AT$92*$AU$92*$AV$92*$AW$92*$AX$92*$AY$92</f>
        <v>0</v>
      </c>
      <c r="BA92" s="251">
        <f t="shared" si="34"/>
        <v>0</v>
      </c>
      <c r="BB92" s="252">
        <f t="shared" si="35"/>
        <v>0</v>
      </c>
      <c r="BD92" s="232" t="s">
        <v>325</v>
      </c>
      <c r="BE92" s="233" t="s">
        <v>326</v>
      </c>
      <c r="BF92" s="234"/>
      <c r="BG92" s="235"/>
      <c r="BH92" s="236"/>
      <c r="BI92" s="237"/>
      <c r="BJ92" s="250">
        <f>IF(EXACT($A$92,$BD$92),1,0)</f>
        <v>1</v>
      </c>
      <c r="BK92" s="250">
        <f>IF(EXACT($B$92,$BE$92),1,0)</f>
        <v>1</v>
      </c>
      <c r="BL92" s="250">
        <f>IF(EXACT($C$92,$BF$92),1,0)</f>
        <v>1</v>
      </c>
      <c r="BM92" s="250">
        <f>IF(EXACT($D$92,$BG$92),1,0)</f>
        <v>1</v>
      </c>
      <c r="BN92" s="250">
        <f>IF($BG$92=0,0,1)</f>
        <v>0</v>
      </c>
      <c r="BO92" s="250">
        <f>IF($BH$92=0,0,1)</f>
        <v>0</v>
      </c>
      <c r="BP92" s="250">
        <f>$BJ$92*$BK$92*$BL$92*$BM$92*$BN$92*$BO$92</f>
        <v>0</v>
      </c>
      <c r="BQ92" s="251">
        <f t="shared" si="36"/>
        <v>0</v>
      </c>
      <c r="BR92" s="252">
        <f t="shared" si="37"/>
        <v>0</v>
      </c>
      <c r="BT92" s="232" t="s">
        <v>325</v>
      </c>
      <c r="BU92" s="233" t="s">
        <v>326</v>
      </c>
      <c r="BV92" s="234"/>
      <c r="BW92" s="235"/>
      <c r="BX92" s="236"/>
      <c r="BY92" s="237"/>
      <c r="BZ92" s="250">
        <f>IF(EXACT($A$92,$BT$92),1,0)</f>
        <v>1</v>
      </c>
      <c r="CA92" s="250">
        <f>IF(EXACT($B$92,$BU$92),1,0)</f>
        <v>1</v>
      </c>
      <c r="CB92" s="250">
        <f>IF(EXACT($C$92,$BV$92),1,0)</f>
        <v>1</v>
      </c>
      <c r="CC92" s="250">
        <f>IF(EXACT($D$92,$BW$92),1,0)</f>
        <v>1</v>
      </c>
      <c r="CD92" s="250">
        <f>IF($BW$92=0,0,1)</f>
        <v>0</v>
      </c>
      <c r="CE92" s="250">
        <f>IF($BX$92=0,0,1)</f>
        <v>0</v>
      </c>
      <c r="CF92" s="250">
        <f>$BZ$92*$CA$92*$CB$92*$CC$92*$CD$92*$CE$92</f>
        <v>0</v>
      </c>
      <c r="CG92" s="251">
        <f t="shared" si="38"/>
        <v>0</v>
      </c>
      <c r="CH92" s="252">
        <f t="shared" si="39"/>
        <v>0</v>
      </c>
      <c r="CJ92" s="232" t="s">
        <v>325</v>
      </c>
      <c r="CK92" s="240" t="s">
        <v>326</v>
      </c>
      <c r="CL92" s="234"/>
      <c r="CM92" s="235"/>
      <c r="CN92" s="241"/>
      <c r="CO92" s="242"/>
      <c r="CP92" s="250">
        <f>IF(EXACT($A$92,$CJ$92),1,0)</f>
        <v>1</v>
      </c>
      <c r="CQ92" s="250">
        <f>IF(EXACT($B$92,$CK$92),1,0)</f>
        <v>1</v>
      </c>
      <c r="CR92" s="250">
        <f>IF(EXACT($C$92,$CL$92),1,0)</f>
        <v>1</v>
      </c>
      <c r="CS92" s="250">
        <f>IF(EXACT($D$92,$CM$92),1,0)</f>
        <v>1</v>
      </c>
      <c r="CT92" s="250">
        <f>IF($CM$92=0,0,1)</f>
        <v>0</v>
      </c>
      <c r="CU92" s="250">
        <f>IF($CN$92=0,0,1)</f>
        <v>0</v>
      </c>
      <c r="CV92" s="250">
        <f>$CP$92*$CQ$92*$CR$92*$CS$92*$CT$92*$CU$92</f>
        <v>0</v>
      </c>
      <c r="CW92" s="251">
        <f t="shared" si="40"/>
        <v>0</v>
      </c>
      <c r="CX92" s="252">
        <f t="shared" si="41"/>
        <v>0</v>
      </c>
      <c r="CZ92" s="232" t="s">
        <v>325</v>
      </c>
      <c r="DA92" s="233" t="s">
        <v>326</v>
      </c>
      <c r="DB92" s="234"/>
      <c r="DC92" s="235"/>
      <c r="DD92" s="236"/>
      <c r="DE92" s="237"/>
      <c r="DF92" s="250">
        <f>IF(EXACT($A$92,$CZ$92),1,0)</f>
        <v>1</v>
      </c>
      <c r="DG92" s="250">
        <f>IF(EXACT($B$92,$DA$92),1,0)</f>
        <v>1</v>
      </c>
      <c r="DH92" s="250">
        <f>IF(EXACT($C$92,$DB$92),1,0)</f>
        <v>1</v>
      </c>
      <c r="DI92" s="250">
        <f>IF(EXACT($D$92,$DC$92),1,0)</f>
        <v>1</v>
      </c>
      <c r="DJ92" s="250">
        <f>IF($DC$92=0,0,1)</f>
        <v>0</v>
      </c>
      <c r="DK92" s="250">
        <f>IF($DD$92=0,0,1)</f>
        <v>0</v>
      </c>
      <c r="DL92" s="250">
        <f>$DF$92*$DG$92*$DH$92*$DI$92*$DJ$92*$DK$92</f>
        <v>0</v>
      </c>
      <c r="DM92" s="251">
        <f t="shared" si="42"/>
        <v>0</v>
      </c>
      <c r="DN92" s="252">
        <f t="shared" si="43"/>
        <v>0</v>
      </c>
      <c r="DP92" s="232" t="s">
        <v>325</v>
      </c>
      <c r="DQ92" s="233" t="s">
        <v>326</v>
      </c>
      <c r="DR92" s="234"/>
      <c r="DS92" s="235"/>
      <c r="DT92" s="236"/>
      <c r="DU92" s="237"/>
      <c r="DV92" s="250">
        <f>IF(EXACT($A$92,$DP$92),1,0)</f>
        <v>1</v>
      </c>
      <c r="DW92" s="250">
        <f>IF(EXACT($B$92,$DQ$92),1,0)</f>
        <v>1</v>
      </c>
      <c r="DX92" s="250">
        <f>IF(EXACT($C$92,$DR$92),1,0)</f>
        <v>1</v>
      </c>
      <c r="DY92" s="250">
        <f>IF(EXACT($D$92,$DS$92),1,0)</f>
        <v>1</v>
      </c>
      <c r="DZ92" s="250">
        <f>IF($DS$92=0,0,1)</f>
        <v>0</v>
      </c>
      <c r="EA92" s="250">
        <f>IF($DT$92=0,0,1)</f>
        <v>0</v>
      </c>
      <c r="EB92" s="250">
        <f>$DV$92*$DW$92*$DX$92*$DY$92*$DZ$92*$EA$92</f>
        <v>0</v>
      </c>
      <c r="EC92" s="251">
        <f t="shared" si="44"/>
        <v>0</v>
      </c>
      <c r="ED92" s="252">
        <f t="shared" si="45"/>
        <v>0</v>
      </c>
      <c r="EF92" s="232" t="s">
        <v>325</v>
      </c>
      <c r="EG92" s="233" t="s">
        <v>326</v>
      </c>
      <c r="EH92" s="234"/>
      <c r="EI92" s="235"/>
      <c r="EJ92" s="236"/>
      <c r="EK92" s="237"/>
      <c r="EL92" s="250">
        <f>IF(EXACT($A$92,$EF$92),1,0)</f>
        <v>1</v>
      </c>
      <c r="EM92" s="250">
        <f>IF(EXACT($B$92,$EG$92),1,0)</f>
        <v>1</v>
      </c>
      <c r="EN92" s="250">
        <f>IF(EXACT($C$92,$EH$92),1,0)</f>
        <v>1</v>
      </c>
      <c r="EO92" s="250">
        <f>IF(EXACT($D$92,$EI$92),1,0)</f>
        <v>1</v>
      </c>
      <c r="EP92" s="250">
        <f>IF($EI$92=0,0,1)</f>
        <v>0</v>
      </c>
      <c r="EQ92" s="250">
        <f>IF($EJ$92=0,0,1)</f>
        <v>0</v>
      </c>
      <c r="ER92" s="250">
        <f>$EL$92*$EM$92*$EN$92*$EO$92*$EP$92*$EQ$92</f>
        <v>0</v>
      </c>
      <c r="ES92" s="251">
        <f t="shared" si="46"/>
        <v>0</v>
      </c>
      <c r="ET92" s="252">
        <f t="shared" si="47"/>
        <v>0</v>
      </c>
      <c r="EV92" s="232" t="s">
        <v>325</v>
      </c>
      <c r="EW92" s="233" t="s">
        <v>326</v>
      </c>
      <c r="EX92" s="234"/>
      <c r="EY92" s="235"/>
      <c r="EZ92" s="236"/>
      <c r="FA92" s="237"/>
      <c r="FB92" s="250">
        <f>IF(EXACT($A$92,$EV$92),1,0)</f>
        <v>1</v>
      </c>
      <c r="FC92" s="250">
        <f>IF(EXACT($B$92,$EW$92),1,0)</f>
        <v>1</v>
      </c>
      <c r="FD92" s="250">
        <f>IF(EXACT($C$92,$EX$92),1,0)</f>
        <v>1</v>
      </c>
      <c r="FE92" s="250">
        <f>IF(EXACT($D$92,$EY$92),1,0)</f>
        <v>1</v>
      </c>
      <c r="FF92" s="250">
        <f>IF($EY$92=0,0,1)</f>
        <v>0</v>
      </c>
      <c r="FG92" s="250">
        <f>IF($EZ$92=0,0,1)</f>
        <v>0</v>
      </c>
      <c r="FH92" s="250">
        <f>$FB$92*$FC$92*$FD$92*$FE$92*$FF$92*$FG$92</f>
        <v>0</v>
      </c>
      <c r="FI92" s="251">
        <f t="shared" si="48"/>
        <v>0</v>
      </c>
      <c r="FJ92" s="252">
        <f t="shared" si="49"/>
        <v>0</v>
      </c>
      <c r="FL92" s="232" t="s">
        <v>325</v>
      </c>
      <c r="FM92" s="233" t="s">
        <v>326</v>
      </c>
      <c r="FN92" s="234"/>
      <c r="FO92" s="235"/>
      <c r="FP92" s="236"/>
      <c r="FQ92" s="275"/>
      <c r="FR92" s="250">
        <f>IF(EXACT($A$92,$FL$92),1,0)</f>
        <v>1</v>
      </c>
      <c r="FS92" s="250">
        <f>IF(EXACT($B$92,$FM$92),1,0)</f>
        <v>1</v>
      </c>
      <c r="FT92" s="250">
        <f>IF(EXACT($C$92,$FN$92),1,0)</f>
        <v>1</v>
      </c>
      <c r="FU92" s="250">
        <f>IF(EXACT($D$92,$FO$92),1,0)</f>
        <v>1</v>
      </c>
      <c r="FV92" s="250">
        <f>IF($FO$92=0,0,1)</f>
        <v>0</v>
      </c>
      <c r="FW92" s="250">
        <f>IF($FP$92=0,0,1)</f>
        <v>0</v>
      </c>
      <c r="FX92" s="250">
        <f>$FR$92*$FS$92*$FT$92*$FU$92*$FV$92*$FW$92</f>
        <v>0</v>
      </c>
      <c r="FY92" s="251">
        <f t="shared" si="50"/>
        <v>0</v>
      </c>
      <c r="FZ92" s="252">
        <f t="shared" si="51"/>
        <v>0</v>
      </c>
      <c r="GB92" s="232" t="s">
        <v>325</v>
      </c>
      <c r="GC92" s="233" t="s">
        <v>326</v>
      </c>
      <c r="GD92" s="234"/>
      <c r="GE92" s="235"/>
      <c r="GF92" s="236"/>
      <c r="GG92" s="237"/>
      <c r="GH92" s="250">
        <f>IF(EXACT($A$92,$GB$92),1,0)</f>
        <v>1</v>
      </c>
      <c r="GI92" s="250">
        <f>IF(EXACT($B$92,$GC$92),1,0)</f>
        <v>1</v>
      </c>
      <c r="GJ92" s="250">
        <f>IF(EXACT($C$92,$GD$92),1,0)</f>
        <v>1</v>
      </c>
      <c r="GK92" s="250">
        <f>IF(EXACT($D$92,$GE$92),1,0)</f>
        <v>1</v>
      </c>
      <c r="GL92" s="250">
        <f>IF($GE$92=0,0,1)</f>
        <v>0</v>
      </c>
      <c r="GM92" s="250">
        <f>IF($GF$92=0,0,1)</f>
        <v>0</v>
      </c>
      <c r="GN92" s="250">
        <f>$GH$92*$GI$92*$GJ$92*$GK$92*$GL$92*$GM$92</f>
        <v>0</v>
      </c>
      <c r="GO92" s="251">
        <f t="shared" si="52"/>
        <v>0</v>
      </c>
      <c r="GP92" s="252">
        <f t="shared" si="53"/>
        <v>0</v>
      </c>
      <c r="GR92" s="232" t="s">
        <v>325</v>
      </c>
      <c r="GS92" s="233" t="s">
        <v>326</v>
      </c>
      <c r="GT92" s="234"/>
      <c r="GU92" s="235"/>
      <c r="GV92" s="236"/>
      <c r="GW92" s="237"/>
      <c r="GX92" s="250">
        <f>IF(EXACT($A$92,$GR$92),1,0)</f>
        <v>1</v>
      </c>
      <c r="GY92" s="250">
        <f>IF(EXACT($B$92,$GS$92),1,0)</f>
        <v>1</v>
      </c>
      <c r="GZ92" s="250">
        <f>IF(EXACT($C$92,$GT$92),1,0)</f>
        <v>1</v>
      </c>
      <c r="HA92" s="250">
        <f>IF(EXACT($D$92,$GU$92),1,0)</f>
        <v>1</v>
      </c>
      <c r="HB92" s="250">
        <f>IF($GU$92=0,0,1)</f>
        <v>0</v>
      </c>
      <c r="HC92" s="250">
        <f>IF($GV$92=0,0,1)</f>
        <v>0</v>
      </c>
      <c r="HD92" s="250">
        <f>$GX$92*$GY$92*$GZ$92*$HA$92*$HB$92*$HC$92</f>
        <v>0</v>
      </c>
      <c r="HE92" s="251">
        <f t="shared" si="54"/>
        <v>0</v>
      </c>
      <c r="HF92" s="252">
        <f t="shared" si="55"/>
        <v>0</v>
      </c>
      <c r="HH92" s="226" t="s">
        <v>325</v>
      </c>
      <c r="HI92" s="227" t="s">
        <v>326</v>
      </c>
      <c r="HJ92" s="228"/>
      <c r="HK92" s="229"/>
      <c r="HL92" s="230"/>
      <c r="HM92" s="231"/>
      <c r="HN92" s="250">
        <f>IF(EXACT($A$92,$HH$92),1,0)</f>
        <v>1</v>
      </c>
      <c r="HO92" s="250">
        <f>IF(EXACT($B$92,$HI$92),1,0)</f>
        <v>1</v>
      </c>
      <c r="HP92" s="250">
        <f>IF(EXACT($C$92,$HJ$92),1,0)</f>
        <v>1</v>
      </c>
      <c r="HQ92" s="250">
        <f>IF(EXACT($D$92,$HK$92),1,0)</f>
        <v>1</v>
      </c>
      <c r="HR92" s="250">
        <f>IF($HK$92=0,0,1)</f>
        <v>0</v>
      </c>
      <c r="HS92" s="250">
        <f>IF($HL$92=0,0,1)</f>
        <v>0</v>
      </c>
      <c r="HT92" s="250">
        <f>$HN$92*$HO$92*$HP$92*$HQ$92*$HR$92*$HS$92</f>
        <v>0</v>
      </c>
      <c r="HU92" s="251">
        <f t="shared" si="56"/>
        <v>0</v>
      </c>
      <c r="HV92" s="252">
        <f t="shared" si="57"/>
        <v>0</v>
      </c>
      <c r="HX92" s="232" t="s">
        <v>325</v>
      </c>
      <c r="HY92" s="233" t="s">
        <v>326</v>
      </c>
      <c r="HZ92" s="234"/>
      <c r="IA92" s="235"/>
      <c r="IB92" s="236"/>
      <c r="IC92" s="237"/>
      <c r="ID92" s="250">
        <f>IF(EXACT($A$92,$HX$92),1,0)</f>
        <v>1</v>
      </c>
      <c r="IE92" s="250">
        <f>IF(EXACT($B$92,$HY$92),1,0)</f>
        <v>1</v>
      </c>
      <c r="IF92" s="250">
        <f>IF(EXACT($C$92,$HZ$92),1,0)</f>
        <v>1</v>
      </c>
      <c r="IG92" s="250">
        <f>IF(EXACT($D$92,$IA$92),1,0)</f>
        <v>1</v>
      </c>
      <c r="IH92" s="250">
        <f>IF($IA$92=0,0,1)</f>
        <v>0</v>
      </c>
      <c r="II92" s="250">
        <f>IF($IB$92=0,0,1)</f>
        <v>0</v>
      </c>
      <c r="IJ92" s="250">
        <f>$ID$92*$IE$92*$IF$92*$IG$92*$IH$92*$II$92</f>
        <v>0</v>
      </c>
      <c r="IK92" s="251">
        <f t="shared" si="58"/>
        <v>0</v>
      </c>
      <c r="IL92" s="252">
        <f t="shared" si="59"/>
        <v>0</v>
      </c>
    </row>
    <row r="93" spans="1:246" s="238" customFormat="1" ht="75.75" thickBot="1">
      <c r="A93" s="278" t="s">
        <v>325</v>
      </c>
      <c r="B93" s="289" t="s">
        <v>327</v>
      </c>
      <c r="C93" s="314" t="s">
        <v>168</v>
      </c>
      <c r="D93" s="315">
        <v>2</v>
      </c>
      <c r="E93" s="247">
        <v>0</v>
      </c>
      <c r="F93" s="316">
        <f t="shared" si="60"/>
        <v>0</v>
      </c>
      <c r="H93" s="278" t="s">
        <v>325</v>
      </c>
      <c r="I93" s="293" t="s">
        <v>327</v>
      </c>
      <c r="J93" s="314" t="s">
        <v>168</v>
      </c>
      <c r="K93" s="315">
        <v>2</v>
      </c>
      <c r="L93" s="247">
        <v>650000</v>
      </c>
      <c r="M93" s="316">
        <f t="shared" si="61"/>
        <v>1300000</v>
      </c>
      <c r="N93" s="250">
        <f>IF(EXACT($A$93,$H$93),1,0)</f>
        <v>1</v>
      </c>
      <c r="O93" s="250">
        <f>IF(EXACT($B$93,$I$93),1,0)</f>
        <v>1</v>
      </c>
      <c r="P93" s="250">
        <f>IF(EXACT($C$93,$J$93),1,0)</f>
        <v>1</v>
      </c>
      <c r="Q93" s="250">
        <f>IF(EXACT($D$93,$K$93),1,0)</f>
        <v>1</v>
      </c>
      <c r="R93" s="250">
        <f>IF($K$93=0,0,1)</f>
        <v>1</v>
      </c>
      <c r="S93" s="250">
        <f>IF($L$93=0,0,1)</f>
        <v>1</v>
      </c>
      <c r="T93" s="261">
        <f>$N$93*$O$93*$P$93*$Q$93*$R$93*$S$93</f>
        <v>1</v>
      </c>
      <c r="U93" s="251">
        <f t="shared" si="30"/>
        <v>1300000</v>
      </c>
      <c r="V93" s="252">
        <f t="shared" si="31"/>
        <v>0</v>
      </c>
      <c r="X93" s="278" t="s">
        <v>325</v>
      </c>
      <c r="Y93" s="289" t="s">
        <v>327</v>
      </c>
      <c r="Z93" s="314" t="s">
        <v>168</v>
      </c>
      <c r="AA93" s="315">
        <v>2</v>
      </c>
      <c r="AB93" s="247">
        <v>1456972</v>
      </c>
      <c r="AC93" s="316">
        <f t="shared" si="62"/>
        <v>2913944</v>
      </c>
      <c r="AD93" s="250">
        <f>IF(EXACT($A$93,$X$93),1,0)</f>
        <v>1</v>
      </c>
      <c r="AE93" s="250">
        <f>IF(EXACT($B$93,$Y$93),1,0)</f>
        <v>1</v>
      </c>
      <c r="AF93" s="250">
        <f>IF(EXACT($C$93,$Z$93),1,0)</f>
        <v>1</v>
      </c>
      <c r="AG93" s="250">
        <f>IF(EXACT($D$93,$AA$93),1,0)</f>
        <v>1</v>
      </c>
      <c r="AH93" s="250">
        <f>IF($AA$93=0,0,1)</f>
        <v>1</v>
      </c>
      <c r="AI93" s="250">
        <f>IF($AB$93=0,0,1)</f>
        <v>1</v>
      </c>
      <c r="AJ93" s="250">
        <f>$AD$93*$AE$93*$AF$93*$AG$93*$AH$93*$AI$93</f>
        <v>1</v>
      </c>
      <c r="AK93" s="251">
        <f t="shared" si="32"/>
        <v>2913944</v>
      </c>
      <c r="AL93" s="252">
        <f t="shared" si="33"/>
        <v>0</v>
      </c>
      <c r="AN93" s="278" t="s">
        <v>325</v>
      </c>
      <c r="AO93" s="289" t="s">
        <v>327</v>
      </c>
      <c r="AP93" s="314" t="s">
        <v>168</v>
      </c>
      <c r="AQ93" s="315">
        <v>2</v>
      </c>
      <c r="AR93" s="247">
        <v>1650000</v>
      </c>
      <c r="AS93" s="316">
        <f t="shared" si="63"/>
        <v>3300000</v>
      </c>
      <c r="AT93" s="250">
        <f>IF(EXACT($A$93,$AN$93),1,0)</f>
        <v>1</v>
      </c>
      <c r="AU93" s="250">
        <f>IF(EXACT($B$93,$AO$93),1,0)</f>
        <v>1</v>
      </c>
      <c r="AV93" s="250">
        <f>IF(EXACT($C$93,$AP$93),1,0)</f>
        <v>1</v>
      </c>
      <c r="AW93" s="250">
        <f>IF(EXACT($D$93,$AQ$93),1,0)</f>
        <v>1</v>
      </c>
      <c r="AX93" s="250">
        <f>IF($AQ$93=0,0,1)</f>
        <v>1</v>
      </c>
      <c r="AY93" s="250">
        <f>IF($AR$93=0,0,1)</f>
        <v>1</v>
      </c>
      <c r="AZ93" s="250">
        <f>$AT$93*$AU$93*$AV$93*$AW$93*$AX$93*$AY$93</f>
        <v>1</v>
      </c>
      <c r="BA93" s="251">
        <f t="shared" si="34"/>
        <v>3300000</v>
      </c>
      <c r="BB93" s="252">
        <f t="shared" si="35"/>
        <v>0</v>
      </c>
      <c r="BD93" s="278" t="s">
        <v>325</v>
      </c>
      <c r="BE93" s="289" t="s">
        <v>327</v>
      </c>
      <c r="BF93" s="314" t="s">
        <v>168</v>
      </c>
      <c r="BG93" s="315">
        <v>2</v>
      </c>
      <c r="BH93" s="247">
        <v>1950000</v>
      </c>
      <c r="BI93" s="316">
        <f t="shared" si="64"/>
        <v>3900000</v>
      </c>
      <c r="BJ93" s="250">
        <f>IF(EXACT($A$93,$BD$93),1,0)</f>
        <v>1</v>
      </c>
      <c r="BK93" s="250">
        <f>IF(EXACT($B$93,$BE$93),1,0)</f>
        <v>1</v>
      </c>
      <c r="BL93" s="250">
        <f>IF(EXACT($C$93,$BF$93),1,0)</f>
        <v>1</v>
      </c>
      <c r="BM93" s="250">
        <f>IF(EXACT($D$93,$BG$93),1,0)</f>
        <v>1</v>
      </c>
      <c r="BN93" s="250">
        <f>IF($BG$93=0,0,1)</f>
        <v>1</v>
      </c>
      <c r="BO93" s="250">
        <f>IF($BH$93=0,0,1)</f>
        <v>1</v>
      </c>
      <c r="BP93" s="250">
        <f>$BJ$93*$BK$93*$BL$93*$BM$93*$BN$93*$BO$93</f>
        <v>1</v>
      </c>
      <c r="BQ93" s="251">
        <f t="shared" si="36"/>
        <v>3900000</v>
      </c>
      <c r="BR93" s="252">
        <f t="shared" si="37"/>
        <v>0</v>
      </c>
      <c r="BT93" s="278" t="s">
        <v>325</v>
      </c>
      <c r="BU93" s="289" t="s">
        <v>327</v>
      </c>
      <c r="BV93" s="314" t="s">
        <v>168</v>
      </c>
      <c r="BW93" s="315">
        <v>2</v>
      </c>
      <c r="BX93" s="247">
        <v>2300000</v>
      </c>
      <c r="BY93" s="316">
        <f t="shared" si="65"/>
        <v>4600000</v>
      </c>
      <c r="BZ93" s="250">
        <f>IF(EXACT($A$93,$BT$93),1,0)</f>
        <v>1</v>
      </c>
      <c r="CA93" s="250">
        <f>IF(EXACT($B$93,$BU$93),1,0)</f>
        <v>1</v>
      </c>
      <c r="CB93" s="250">
        <f>IF(EXACT($C$93,$BV$93),1,0)</f>
        <v>1</v>
      </c>
      <c r="CC93" s="250">
        <f>IF(EXACT($D$93,$BW$93),1,0)</f>
        <v>1</v>
      </c>
      <c r="CD93" s="250">
        <f>IF($BW$93=0,0,1)</f>
        <v>1</v>
      </c>
      <c r="CE93" s="250">
        <f>IF($BX$93=0,0,1)</f>
        <v>1</v>
      </c>
      <c r="CF93" s="250">
        <f>$BZ$93*$CA$93*$CB$93*$CC$93*$CD$93*$CE$93</f>
        <v>1</v>
      </c>
      <c r="CG93" s="251">
        <f t="shared" si="38"/>
        <v>4600000</v>
      </c>
      <c r="CH93" s="252">
        <f t="shared" si="39"/>
        <v>0</v>
      </c>
      <c r="CJ93" s="278" t="s">
        <v>325</v>
      </c>
      <c r="CK93" s="294" t="s">
        <v>327</v>
      </c>
      <c r="CL93" s="314" t="s">
        <v>168</v>
      </c>
      <c r="CM93" s="315">
        <v>2</v>
      </c>
      <c r="CN93" s="255">
        <v>1888186</v>
      </c>
      <c r="CO93" s="317">
        <f>ROUND(CM93*CN93,0)</f>
        <v>3776372</v>
      </c>
      <c r="CP93" s="250">
        <f>IF(EXACT($A$93,$CJ$93),1,0)</f>
        <v>1</v>
      </c>
      <c r="CQ93" s="250">
        <f>IF(EXACT($B$93,$CK$93),1,0)</f>
        <v>1</v>
      </c>
      <c r="CR93" s="250">
        <f>IF(EXACT($C$93,$CL$93),1,0)</f>
        <v>1</v>
      </c>
      <c r="CS93" s="250">
        <f>IF(EXACT($D$93,$CM$93),1,0)</f>
        <v>1</v>
      </c>
      <c r="CT93" s="250">
        <f>IF($CM$93=0,0,1)</f>
        <v>1</v>
      </c>
      <c r="CU93" s="250">
        <f>IF($CN$93=0,0,1)</f>
        <v>1</v>
      </c>
      <c r="CV93" s="250">
        <f>$CP$93*$CQ$93*$CR$93*$CS$93*$CT$93*$CU$93</f>
        <v>1</v>
      </c>
      <c r="CW93" s="251">
        <f t="shared" si="40"/>
        <v>3776372</v>
      </c>
      <c r="CX93" s="252">
        <f t="shared" si="41"/>
        <v>0</v>
      </c>
      <c r="CZ93" s="278" t="s">
        <v>325</v>
      </c>
      <c r="DA93" s="289" t="s">
        <v>327</v>
      </c>
      <c r="DB93" s="314" t="s">
        <v>168</v>
      </c>
      <c r="DC93" s="315">
        <v>2</v>
      </c>
      <c r="DD93" s="247">
        <v>2289000</v>
      </c>
      <c r="DE93" s="316">
        <f t="shared" si="67"/>
        <v>4578000</v>
      </c>
      <c r="DF93" s="250">
        <f>IF(EXACT($A$93,$CZ$93),1,0)</f>
        <v>1</v>
      </c>
      <c r="DG93" s="250">
        <f>IF(EXACT($B$93,$DA$93),1,0)</f>
        <v>1</v>
      </c>
      <c r="DH93" s="250">
        <f>IF(EXACT($C$93,$DB$93),1,0)</f>
        <v>1</v>
      </c>
      <c r="DI93" s="250">
        <f>IF(EXACT($D$93,$DC$93),1,0)</f>
        <v>1</v>
      </c>
      <c r="DJ93" s="250">
        <f>IF($DC$93=0,0,1)</f>
        <v>1</v>
      </c>
      <c r="DK93" s="250">
        <f>IF($DD$93=0,0,1)</f>
        <v>1</v>
      </c>
      <c r="DL93" s="250">
        <f>$DF$93*$DG$93*$DH$93*$DI$93*$DJ$93*$DK$93</f>
        <v>1</v>
      </c>
      <c r="DM93" s="251">
        <f t="shared" si="42"/>
        <v>4578000</v>
      </c>
      <c r="DN93" s="252">
        <f t="shared" si="43"/>
        <v>0</v>
      </c>
      <c r="DP93" s="278" t="s">
        <v>325</v>
      </c>
      <c r="DQ93" s="289" t="s">
        <v>327</v>
      </c>
      <c r="DR93" s="314" t="s">
        <v>168</v>
      </c>
      <c r="DS93" s="315">
        <v>2</v>
      </c>
      <c r="DT93" s="247">
        <v>2300000</v>
      </c>
      <c r="DU93" s="316">
        <f t="shared" si="68"/>
        <v>4600000</v>
      </c>
      <c r="DV93" s="250">
        <f>IF(EXACT($A$93,$DP$93),1,0)</f>
        <v>1</v>
      </c>
      <c r="DW93" s="250">
        <f>IF(EXACT($B$93,$DQ$93),1,0)</f>
        <v>1</v>
      </c>
      <c r="DX93" s="250">
        <f>IF(EXACT($C$93,$DR$93),1,0)</f>
        <v>1</v>
      </c>
      <c r="DY93" s="250">
        <f>IF(EXACT($D$93,$DS$93),1,0)</f>
        <v>1</v>
      </c>
      <c r="DZ93" s="250">
        <f>IF($DS$93=0,0,1)</f>
        <v>1</v>
      </c>
      <c r="EA93" s="250">
        <f>IF($DT$93=0,0,1)</f>
        <v>1</v>
      </c>
      <c r="EB93" s="250">
        <f>$DV$93*$DW$93*$DX$93*$DY$93*$DZ$93*$EA$93</f>
        <v>1</v>
      </c>
      <c r="EC93" s="251">
        <f t="shared" si="44"/>
        <v>4600000</v>
      </c>
      <c r="ED93" s="252">
        <f t="shared" si="45"/>
        <v>0</v>
      </c>
      <c r="EF93" s="278" t="s">
        <v>325</v>
      </c>
      <c r="EG93" s="289" t="s">
        <v>327</v>
      </c>
      <c r="EH93" s="314" t="s">
        <v>168</v>
      </c>
      <c r="EI93" s="315">
        <v>2</v>
      </c>
      <c r="EJ93" s="247">
        <v>2287600</v>
      </c>
      <c r="EK93" s="316">
        <f t="shared" si="69"/>
        <v>4575200</v>
      </c>
      <c r="EL93" s="250">
        <f>IF(EXACT($A$93,$EF$93),1,0)</f>
        <v>1</v>
      </c>
      <c r="EM93" s="250">
        <f>IF(EXACT($B$93,$EG$93),1,0)</f>
        <v>1</v>
      </c>
      <c r="EN93" s="250">
        <f>IF(EXACT($C$93,$EH$93),1,0)</f>
        <v>1</v>
      </c>
      <c r="EO93" s="250">
        <f>IF(EXACT($D$93,$EI$93),1,0)</f>
        <v>1</v>
      </c>
      <c r="EP93" s="250">
        <f>IF($EI$93=0,0,1)</f>
        <v>1</v>
      </c>
      <c r="EQ93" s="250">
        <f>IF($EJ$93=0,0,1)</f>
        <v>1</v>
      </c>
      <c r="ER93" s="250">
        <f>$EL$93*$EM$93*$EN$93*$EO$93*$EP$93*$EQ$93</f>
        <v>1</v>
      </c>
      <c r="ES93" s="251">
        <f t="shared" si="46"/>
        <v>4575200</v>
      </c>
      <c r="ET93" s="252">
        <f t="shared" si="47"/>
        <v>0</v>
      </c>
      <c r="EV93" s="278" t="s">
        <v>325</v>
      </c>
      <c r="EW93" s="289" t="s">
        <v>327</v>
      </c>
      <c r="EX93" s="314" t="s">
        <v>168</v>
      </c>
      <c r="EY93" s="315">
        <v>2</v>
      </c>
      <c r="EZ93" s="247">
        <v>1800000</v>
      </c>
      <c r="FA93" s="316">
        <f t="shared" si="70"/>
        <v>3600000</v>
      </c>
      <c r="FB93" s="250">
        <f>IF(EXACT($A$93,$EV$93),1,0)</f>
        <v>1</v>
      </c>
      <c r="FC93" s="250">
        <f>IF(EXACT($B$93,$EW$93),1,0)</f>
        <v>1</v>
      </c>
      <c r="FD93" s="250">
        <f>IF(EXACT($C$93,$EX$93),1,0)</f>
        <v>1</v>
      </c>
      <c r="FE93" s="250">
        <f>IF(EXACT($D$93,$EY$93),1,0)</f>
        <v>1</v>
      </c>
      <c r="FF93" s="250">
        <f>IF($EY$93=0,0,1)</f>
        <v>1</v>
      </c>
      <c r="FG93" s="250">
        <f>IF($EZ$93=0,0,1)</f>
        <v>1</v>
      </c>
      <c r="FH93" s="250">
        <f>$FB$93*$FC$93*$FD$93*$FE$93*$FF$93*$FG$93</f>
        <v>1</v>
      </c>
      <c r="FI93" s="251">
        <f t="shared" si="48"/>
        <v>3600000</v>
      </c>
      <c r="FJ93" s="252">
        <f t="shared" si="49"/>
        <v>0</v>
      </c>
      <c r="FL93" s="278" t="s">
        <v>325</v>
      </c>
      <c r="FM93" s="289" t="s">
        <v>327</v>
      </c>
      <c r="FN93" s="314" t="s">
        <v>168</v>
      </c>
      <c r="FO93" s="315">
        <v>2</v>
      </c>
      <c r="FP93" s="247">
        <v>1177169</v>
      </c>
      <c r="FQ93" s="316">
        <f t="shared" si="71"/>
        <v>2354338</v>
      </c>
      <c r="FR93" s="250">
        <f>IF(EXACT($A$93,$FL$93),1,0)</f>
        <v>1</v>
      </c>
      <c r="FS93" s="250">
        <f>IF(EXACT($B$93,$FM$93),1,0)</f>
        <v>1</v>
      </c>
      <c r="FT93" s="250">
        <f>IF(EXACT($C$93,$FN$93),1,0)</f>
        <v>1</v>
      </c>
      <c r="FU93" s="250">
        <f>IF(EXACT($D$93,$FO$93),1,0)</f>
        <v>1</v>
      </c>
      <c r="FV93" s="250">
        <f>IF($FO$93=0,0,1)</f>
        <v>1</v>
      </c>
      <c r="FW93" s="250">
        <f>IF($FP$93=0,0,1)</f>
        <v>1</v>
      </c>
      <c r="FX93" s="250">
        <f>$FR$93*$FS$93*$FT$93*$FU$93*$FV$93*$FW$93</f>
        <v>1</v>
      </c>
      <c r="FY93" s="251">
        <f t="shared" si="50"/>
        <v>2354338</v>
      </c>
      <c r="FZ93" s="252">
        <f t="shared" si="51"/>
        <v>0</v>
      </c>
      <c r="GB93" s="278" t="s">
        <v>325</v>
      </c>
      <c r="GC93" s="289" t="s">
        <v>327</v>
      </c>
      <c r="GD93" s="314" t="s">
        <v>168</v>
      </c>
      <c r="GE93" s="315">
        <v>2</v>
      </c>
      <c r="GF93" s="247">
        <v>187000</v>
      </c>
      <c r="GG93" s="316">
        <f t="shared" si="72"/>
        <v>374000</v>
      </c>
      <c r="GH93" s="250">
        <f>IF(EXACT($A$93,$GB$93),1,0)</f>
        <v>1</v>
      </c>
      <c r="GI93" s="250">
        <f>IF(EXACT($B$93,$GC$93),1,0)</f>
        <v>1</v>
      </c>
      <c r="GJ93" s="250">
        <f>IF(EXACT($C$93,$GD$93),1,0)</f>
        <v>1</v>
      </c>
      <c r="GK93" s="250">
        <f>IF(EXACT($D$93,$GE$93),1,0)</f>
        <v>1</v>
      </c>
      <c r="GL93" s="250">
        <f>IF($GE$93=0,0,1)</f>
        <v>1</v>
      </c>
      <c r="GM93" s="250">
        <f>IF($GF$93=0,0,1)</f>
        <v>1</v>
      </c>
      <c r="GN93" s="250">
        <f>$GH$93*$GI$93*$GJ$93*$GK$93*$GL$93*$GM$93</f>
        <v>1</v>
      </c>
      <c r="GO93" s="251">
        <f t="shared" si="52"/>
        <v>374000</v>
      </c>
      <c r="GP93" s="252">
        <f t="shared" si="53"/>
        <v>0</v>
      </c>
      <c r="GR93" s="278" t="s">
        <v>325</v>
      </c>
      <c r="GS93" s="289" t="s">
        <v>327</v>
      </c>
      <c r="GT93" s="314" t="s">
        <v>168</v>
      </c>
      <c r="GU93" s="315">
        <v>2</v>
      </c>
      <c r="GV93" s="247">
        <v>2472700</v>
      </c>
      <c r="GW93" s="316">
        <f t="shared" si="73"/>
        <v>4945400</v>
      </c>
      <c r="GX93" s="250">
        <f>IF(EXACT($A$93,$GR$93),1,0)</f>
        <v>1</v>
      </c>
      <c r="GY93" s="250">
        <f>IF(EXACT($B$93,$GS$93),1,0)</f>
        <v>1</v>
      </c>
      <c r="GZ93" s="250">
        <f>IF(EXACT($C$93,$GT$93),1,0)</f>
        <v>1</v>
      </c>
      <c r="HA93" s="250">
        <f>IF(EXACT($D$93,$GU$93),1,0)</f>
        <v>1</v>
      </c>
      <c r="HB93" s="250">
        <f>IF($GU$93=0,0,1)</f>
        <v>1</v>
      </c>
      <c r="HC93" s="250">
        <f>IF($GV$93=0,0,1)</f>
        <v>1</v>
      </c>
      <c r="HD93" s="250">
        <f>$GX$93*$GY$93*$GZ$93*$HA$93*$HB$93*$HC$93</f>
        <v>1</v>
      </c>
      <c r="HE93" s="251">
        <f t="shared" si="54"/>
        <v>4945400</v>
      </c>
      <c r="HF93" s="252">
        <f t="shared" si="55"/>
        <v>0</v>
      </c>
      <c r="HH93" s="286" t="s">
        <v>325</v>
      </c>
      <c r="HI93" s="297" t="s">
        <v>327</v>
      </c>
      <c r="HJ93" s="290" t="s">
        <v>168</v>
      </c>
      <c r="HK93" s="291">
        <v>2</v>
      </c>
      <c r="HL93" s="259">
        <v>2100000</v>
      </c>
      <c r="HM93" s="292">
        <f t="shared" si="74"/>
        <v>4200000</v>
      </c>
      <c r="HN93" s="250">
        <f>IF(EXACT($A$93,$HH$93),1,0)</f>
        <v>1</v>
      </c>
      <c r="HO93" s="250">
        <f>IF(EXACT($B$93,$HI$93),1,0)</f>
        <v>1</v>
      </c>
      <c r="HP93" s="250">
        <f>IF(EXACT($C$93,$HJ$93),1,0)</f>
        <v>1</v>
      </c>
      <c r="HQ93" s="250">
        <f>IF(EXACT($D$93,$HK$93),1,0)</f>
        <v>1</v>
      </c>
      <c r="HR93" s="250">
        <f>IF($HK$93=0,0,1)</f>
        <v>1</v>
      </c>
      <c r="HS93" s="250">
        <f>IF($HL$93=0,0,1)</f>
        <v>1</v>
      </c>
      <c r="HT93" s="250">
        <f>$HN$93*$HO$93*$HP$93*$HQ$93*$HR$93*$HS$93</f>
        <v>1</v>
      </c>
      <c r="HU93" s="251">
        <f t="shared" si="56"/>
        <v>4200000</v>
      </c>
      <c r="HV93" s="252">
        <f t="shared" si="57"/>
        <v>0</v>
      </c>
      <c r="HX93" s="278" t="s">
        <v>325</v>
      </c>
      <c r="HY93" s="289" t="s">
        <v>327</v>
      </c>
      <c r="HZ93" s="314" t="s">
        <v>168</v>
      </c>
      <c r="IA93" s="315">
        <v>2</v>
      </c>
      <c r="IB93" s="247">
        <v>600000</v>
      </c>
      <c r="IC93" s="316">
        <f t="shared" si="75"/>
        <v>1200000</v>
      </c>
      <c r="ID93" s="250">
        <f>IF(EXACT($A$93,$HX$93),1,0)</f>
        <v>1</v>
      </c>
      <c r="IE93" s="250">
        <f>IF(EXACT($B$93,$HY$93),1,0)</f>
        <v>1</v>
      </c>
      <c r="IF93" s="250">
        <f>IF(EXACT($C$93,$HZ$93),1,0)</f>
        <v>1</v>
      </c>
      <c r="IG93" s="250">
        <f>IF(EXACT($D$93,$IA$93),1,0)</f>
        <v>1</v>
      </c>
      <c r="IH93" s="250">
        <f>IF($IA$93=0,0,1)</f>
        <v>1</v>
      </c>
      <c r="II93" s="250">
        <f>IF($IB$93=0,0,1)</f>
        <v>1</v>
      </c>
      <c r="IJ93" s="250">
        <f>$ID$93*$IE$93*$IF$93*$IG$93*$IH$93*$II$93</f>
        <v>1</v>
      </c>
      <c r="IK93" s="251">
        <f t="shared" si="58"/>
        <v>1200000</v>
      </c>
      <c r="IL93" s="252">
        <f t="shared" si="59"/>
        <v>0</v>
      </c>
    </row>
    <row r="94" spans="1:246" s="221" customFormat="1" ht="18" hidden="1" thickTop="1" thickBot="1">
      <c r="A94" s="215" t="s">
        <v>328</v>
      </c>
      <c r="B94" s="216" t="s">
        <v>329</v>
      </c>
      <c r="C94" s="217"/>
      <c r="D94" s="218"/>
      <c r="E94" s="219"/>
      <c r="F94" s="220"/>
      <c r="H94" s="215" t="s">
        <v>328</v>
      </c>
      <c r="I94" s="222" t="s">
        <v>329</v>
      </c>
      <c r="J94" s="217"/>
      <c r="K94" s="218"/>
      <c r="L94" s="219"/>
      <c r="M94" s="220"/>
      <c r="N94" s="274"/>
      <c r="O94" s="274"/>
      <c r="P94" s="274"/>
      <c r="Q94" s="274"/>
      <c r="R94" s="274"/>
      <c r="S94" s="274"/>
      <c r="T94" s="274"/>
      <c r="U94" s="251">
        <f t="shared" si="30"/>
        <v>0</v>
      </c>
      <c r="V94" s="252">
        <f t="shared" si="31"/>
        <v>0</v>
      </c>
      <c r="X94" s="215" t="s">
        <v>328</v>
      </c>
      <c r="Y94" s="216" t="s">
        <v>329</v>
      </c>
      <c r="Z94" s="217"/>
      <c r="AA94" s="218"/>
      <c r="AB94" s="219"/>
      <c r="AC94" s="220"/>
      <c r="AD94" s="274"/>
      <c r="AE94" s="274"/>
      <c r="AF94" s="274"/>
      <c r="AG94" s="274"/>
      <c r="AH94" s="274"/>
      <c r="AI94" s="274"/>
      <c r="AJ94" s="274"/>
      <c r="AK94" s="251">
        <f t="shared" si="32"/>
        <v>0</v>
      </c>
      <c r="AL94" s="252">
        <f t="shared" si="33"/>
        <v>0</v>
      </c>
      <c r="AN94" s="215" t="s">
        <v>328</v>
      </c>
      <c r="AO94" s="216" t="s">
        <v>329</v>
      </c>
      <c r="AP94" s="217"/>
      <c r="AQ94" s="218"/>
      <c r="AR94" s="219"/>
      <c r="AS94" s="220"/>
      <c r="AT94" s="250">
        <f>IF(EXACT($A$94,$AN$94),1,0)</f>
        <v>1</v>
      </c>
      <c r="AU94" s="250">
        <f>IF(EXACT($B$94,$AO$94),1,0)</f>
        <v>1</v>
      </c>
      <c r="AV94" s="250">
        <f>IF(EXACT($C$94,$AP$94),1,0)</f>
        <v>1</v>
      </c>
      <c r="AW94" s="250">
        <f>IF(EXACT($D$94,$AQ$94),1,0)</f>
        <v>1</v>
      </c>
      <c r="AX94" s="250">
        <f>IF($AQ$94=0,0,1)</f>
        <v>0</v>
      </c>
      <c r="AY94" s="250">
        <f>IF($AR$94=0,0,1)</f>
        <v>0</v>
      </c>
      <c r="AZ94" s="250">
        <f>$AT$94*$AU$94*$AV$94*$AW$94*$AX$94*$AY$94</f>
        <v>0</v>
      </c>
      <c r="BA94" s="251">
        <f t="shared" si="34"/>
        <v>0</v>
      </c>
      <c r="BB94" s="252">
        <f t="shared" si="35"/>
        <v>0</v>
      </c>
      <c r="BD94" s="215" t="s">
        <v>328</v>
      </c>
      <c r="BE94" s="216" t="s">
        <v>329</v>
      </c>
      <c r="BF94" s="217"/>
      <c r="BG94" s="218"/>
      <c r="BH94" s="219"/>
      <c r="BI94" s="220"/>
      <c r="BJ94" s="250">
        <f>IF(EXACT($A$94,$BD$94),1,0)</f>
        <v>1</v>
      </c>
      <c r="BK94" s="250">
        <f>IF(EXACT($B$94,$BE$94),1,0)</f>
        <v>1</v>
      </c>
      <c r="BL94" s="250">
        <f>IF(EXACT($C$94,$BF$94),1,0)</f>
        <v>1</v>
      </c>
      <c r="BM94" s="250">
        <f>IF(EXACT($D$94,$BG$94),1,0)</f>
        <v>1</v>
      </c>
      <c r="BN94" s="250">
        <f>IF($BG$94=0,0,1)</f>
        <v>0</v>
      </c>
      <c r="BO94" s="250">
        <f>IF($BH$94=0,0,1)</f>
        <v>0</v>
      </c>
      <c r="BP94" s="250">
        <f>$BJ$94*$BK$94*$BL$94*$BM$94*$BN$94*$BO$94</f>
        <v>0</v>
      </c>
      <c r="BQ94" s="251">
        <f t="shared" si="36"/>
        <v>0</v>
      </c>
      <c r="BR94" s="252">
        <f t="shared" si="37"/>
        <v>0</v>
      </c>
      <c r="BT94" s="215" t="s">
        <v>328</v>
      </c>
      <c r="BU94" s="216" t="s">
        <v>329</v>
      </c>
      <c r="BV94" s="217"/>
      <c r="BW94" s="218"/>
      <c r="BX94" s="219"/>
      <c r="BY94" s="220"/>
      <c r="BZ94" s="250">
        <f>IF(EXACT($A$94,$BT$94),1,0)</f>
        <v>1</v>
      </c>
      <c r="CA94" s="250">
        <f>IF(EXACT($B$94,$BU$94),1,0)</f>
        <v>1</v>
      </c>
      <c r="CB94" s="250">
        <f>IF(EXACT($C$94,$BV$94),1,0)</f>
        <v>1</v>
      </c>
      <c r="CC94" s="250">
        <f>IF(EXACT($D$94,$BW$94),1,0)</f>
        <v>1</v>
      </c>
      <c r="CD94" s="250">
        <f>IF($BW$94=0,0,1)</f>
        <v>0</v>
      </c>
      <c r="CE94" s="250">
        <f>IF($BX$94=0,0,1)</f>
        <v>0</v>
      </c>
      <c r="CF94" s="250">
        <f>$BZ$94*$CA$94*$CB$94*$CC$94*$CD$94*$CE$94</f>
        <v>0</v>
      </c>
      <c r="CG94" s="251">
        <f t="shared" si="38"/>
        <v>0</v>
      </c>
      <c r="CH94" s="252">
        <f t="shared" si="39"/>
        <v>0</v>
      </c>
      <c r="CJ94" s="215" t="s">
        <v>328</v>
      </c>
      <c r="CK94" s="223" t="s">
        <v>329</v>
      </c>
      <c r="CL94" s="217"/>
      <c r="CM94" s="218"/>
      <c r="CN94" s="224"/>
      <c r="CO94" s="225"/>
      <c r="CP94" s="250">
        <f>IF(EXACT($A$94,$CJ$94),1,0)</f>
        <v>1</v>
      </c>
      <c r="CQ94" s="250">
        <f>IF(EXACT($B$94,$CK$94),1,0)</f>
        <v>1</v>
      </c>
      <c r="CR94" s="250">
        <f>IF(EXACT($C$94,$CL$94),1,0)</f>
        <v>1</v>
      </c>
      <c r="CS94" s="250">
        <f>IF(EXACT($D$94,$CM$94),1,0)</f>
        <v>1</v>
      </c>
      <c r="CT94" s="250">
        <f>IF($CM$94=0,0,1)</f>
        <v>0</v>
      </c>
      <c r="CU94" s="250">
        <f>IF($CN$94=0,0,1)</f>
        <v>0</v>
      </c>
      <c r="CV94" s="250">
        <f>$CP$94*$CQ$94*$CR$94*$CS$94*$CT$94*$CU$94</f>
        <v>0</v>
      </c>
      <c r="CW94" s="251">
        <f t="shared" si="40"/>
        <v>0</v>
      </c>
      <c r="CX94" s="252">
        <f t="shared" si="41"/>
        <v>0</v>
      </c>
      <c r="CZ94" s="215" t="s">
        <v>328</v>
      </c>
      <c r="DA94" s="216" t="s">
        <v>329</v>
      </c>
      <c r="DB94" s="217"/>
      <c r="DC94" s="218"/>
      <c r="DD94" s="219"/>
      <c r="DE94" s="220"/>
      <c r="DF94" s="250">
        <f>IF(EXACT($A$94,$CZ$94),1,0)</f>
        <v>1</v>
      </c>
      <c r="DG94" s="250">
        <f>IF(EXACT($B$94,$DA$94),1,0)</f>
        <v>1</v>
      </c>
      <c r="DH94" s="250">
        <f>IF(EXACT($C$94,$DB$94),1,0)</f>
        <v>1</v>
      </c>
      <c r="DI94" s="250">
        <f>IF(EXACT($D$94,$DC$94),1,0)</f>
        <v>1</v>
      </c>
      <c r="DJ94" s="250">
        <f>IF($DC$94=0,0,1)</f>
        <v>0</v>
      </c>
      <c r="DK94" s="250">
        <f>IF($DD$94=0,0,1)</f>
        <v>0</v>
      </c>
      <c r="DL94" s="250">
        <f>$DF$94*$DG$94*$DH$94*$DI$94*$DJ$94*$DK$94</f>
        <v>0</v>
      </c>
      <c r="DM94" s="251">
        <f t="shared" si="42"/>
        <v>0</v>
      </c>
      <c r="DN94" s="252">
        <f t="shared" si="43"/>
        <v>0</v>
      </c>
      <c r="DP94" s="215" t="s">
        <v>328</v>
      </c>
      <c r="DQ94" s="216" t="s">
        <v>329</v>
      </c>
      <c r="DR94" s="217"/>
      <c r="DS94" s="218"/>
      <c r="DT94" s="219"/>
      <c r="DU94" s="220"/>
      <c r="DV94" s="250">
        <f>IF(EXACT($A$94,$DP$94),1,0)</f>
        <v>1</v>
      </c>
      <c r="DW94" s="250">
        <f>IF(EXACT($B$94,$DQ$94),1,0)</f>
        <v>1</v>
      </c>
      <c r="DX94" s="250">
        <f>IF(EXACT($C$94,$DR$94),1,0)</f>
        <v>1</v>
      </c>
      <c r="DY94" s="250">
        <f>IF(EXACT($D$94,$DS$94),1,0)</f>
        <v>1</v>
      </c>
      <c r="DZ94" s="250">
        <f>IF($DS$94=0,0,1)</f>
        <v>0</v>
      </c>
      <c r="EA94" s="250">
        <f>IF($DT$94=0,0,1)</f>
        <v>0</v>
      </c>
      <c r="EB94" s="250">
        <f>$DV$94*$DW$94*$DX$94*$DY$94*$DZ$94*$EA$94</f>
        <v>0</v>
      </c>
      <c r="EC94" s="251">
        <f t="shared" si="44"/>
        <v>0</v>
      </c>
      <c r="ED94" s="252">
        <f t="shared" si="45"/>
        <v>0</v>
      </c>
      <c r="EF94" s="215" t="s">
        <v>328</v>
      </c>
      <c r="EG94" s="216" t="s">
        <v>329</v>
      </c>
      <c r="EH94" s="217"/>
      <c r="EI94" s="218"/>
      <c r="EJ94" s="219"/>
      <c r="EK94" s="220"/>
      <c r="EL94" s="250">
        <f>IF(EXACT($A$94,$EF$94),1,0)</f>
        <v>1</v>
      </c>
      <c r="EM94" s="250">
        <f>IF(EXACT($B$94,$EG$94),1,0)</f>
        <v>1</v>
      </c>
      <c r="EN94" s="250">
        <f>IF(EXACT($C$94,$EH$94),1,0)</f>
        <v>1</v>
      </c>
      <c r="EO94" s="250">
        <f>IF(EXACT($D$94,$EI$94),1,0)</f>
        <v>1</v>
      </c>
      <c r="EP94" s="250">
        <f>IF($EI$94=0,0,1)</f>
        <v>0</v>
      </c>
      <c r="EQ94" s="250">
        <f>IF($EJ$94=0,0,1)</f>
        <v>0</v>
      </c>
      <c r="ER94" s="250">
        <f>$EL$94*$EM$94*$EN$94*$EO$94*$EP$94*$EQ$94</f>
        <v>0</v>
      </c>
      <c r="ES94" s="251">
        <f t="shared" si="46"/>
        <v>0</v>
      </c>
      <c r="ET94" s="252">
        <f t="shared" si="47"/>
        <v>0</v>
      </c>
      <c r="EV94" s="215" t="s">
        <v>328</v>
      </c>
      <c r="EW94" s="216" t="s">
        <v>329</v>
      </c>
      <c r="EX94" s="217"/>
      <c r="EY94" s="218"/>
      <c r="EZ94" s="219"/>
      <c r="FA94" s="220"/>
      <c r="FB94" s="250">
        <f>IF(EXACT($A$94,$EV$94),1,0)</f>
        <v>1</v>
      </c>
      <c r="FC94" s="250">
        <f>IF(EXACT($B$94,$EW$94),1,0)</f>
        <v>1</v>
      </c>
      <c r="FD94" s="250">
        <f>IF(EXACT($C$94,$EX$94),1,0)</f>
        <v>1</v>
      </c>
      <c r="FE94" s="250">
        <f>IF(EXACT($D$94,$EY$94),1,0)</f>
        <v>1</v>
      </c>
      <c r="FF94" s="250">
        <f>IF($EY$94=0,0,1)</f>
        <v>0</v>
      </c>
      <c r="FG94" s="250">
        <f>IF($EZ$94=0,0,1)</f>
        <v>0</v>
      </c>
      <c r="FH94" s="250">
        <f>$FB$94*$FC$94*$FD$94*$FE$94*$FF$94*$FG$94</f>
        <v>0</v>
      </c>
      <c r="FI94" s="251">
        <f t="shared" si="48"/>
        <v>0</v>
      </c>
      <c r="FJ94" s="252">
        <f t="shared" si="49"/>
        <v>0</v>
      </c>
      <c r="FL94" s="215" t="s">
        <v>328</v>
      </c>
      <c r="FM94" s="216" t="s">
        <v>329</v>
      </c>
      <c r="FN94" s="217"/>
      <c r="FO94" s="218"/>
      <c r="FP94" s="219"/>
      <c r="FQ94" s="277"/>
      <c r="FR94" s="250">
        <f>IF(EXACT($A$94,$FL$94),1,0)</f>
        <v>1</v>
      </c>
      <c r="FS94" s="250">
        <f>IF(EXACT($B$94,$FM$94),1,0)</f>
        <v>1</v>
      </c>
      <c r="FT94" s="250">
        <f>IF(EXACT($C$94,$FN$94),1,0)</f>
        <v>1</v>
      </c>
      <c r="FU94" s="250">
        <f>IF(EXACT($D$94,$FO$94),1,0)</f>
        <v>1</v>
      </c>
      <c r="FV94" s="250">
        <f>IF($FO$94=0,0,1)</f>
        <v>0</v>
      </c>
      <c r="FW94" s="250">
        <f>IF($FP$94=0,0,1)</f>
        <v>0</v>
      </c>
      <c r="FX94" s="250">
        <f>$FR$94*$FS$94*$FT$94*$FU$94*$FV$94*$FW$94</f>
        <v>0</v>
      </c>
      <c r="FY94" s="251">
        <f t="shared" si="50"/>
        <v>0</v>
      </c>
      <c r="FZ94" s="252">
        <f t="shared" si="51"/>
        <v>0</v>
      </c>
      <c r="GB94" s="215" t="s">
        <v>328</v>
      </c>
      <c r="GC94" s="216" t="s">
        <v>329</v>
      </c>
      <c r="GD94" s="217"/>
      <c r="GE94" s="218"/>
      <c r="GF94" s="219"/>
      <c r="GG94" s="220"/>
      <c r="GH94" s="250">
        <f>IF(EXACT($A$94,$GB$94),1,0)</f>
        <v>1</v>
      </c>
      <c r="GI94" s="250">
        <f>IF(EXACT($B$94,$GC$94),1,0)</f>
        <v>1</v>
      </c>
      <c r="GJ94" s="250">
        <f>IF(EXACT($C$94,$GD$94),1,0)</f>
        <v>1</v>
      </c>
      <c r="GK94" s="250">
        <f>IF(EXACT($D$94,$GE$94),1,0)</f>
        <v>1</v>
      </c>
      <c r="GL94" s="250">
        <f>IF($GE$94=0,0,1)</f>
        <v>0</v>
      </c>
      <c r="GM94" s="250">
        <f>IF($GF$94=0,0,1)</f>
        <v>0</v>
      </c>
      <c r="GN94" s="250">
        <f>$GH$94*$GI$94*$GJ$94*$GK$94*$GL$94*$GM$94</f>
        <v>0</v>
      </c>
      <c r="GO94" s="251">
        <f t="shared" si="52"/>
        <v>0</v>
      </c>
      <c r="GP94" s="252">
        <f t="shared" si="53"/>
        <v>0</v>
      </c>
      <c r="GR94" s="215" t="s">
        <v>328</v>
      </c>
      <c r="GS94" s="216" t="s">
        <v>329</v>
      </c>
      <c r="GT94" s="217"/>
      <c r="GU94" s="218"/>
      <c r="GV94" s="219"/>
      <c r="GW94" s="220"/>
      <c r="GX94" s="250">
        <f>IF(EXACT($A$94,$GR$94),1,0)</f>
        <v>1</v>
      </c>
      <c r="GY94" s="250">
        <f>IF(EXACT($B$94,$GS$94),1,0)</f>
        <v>1</v>
      </c>
      <c r="GZ94" s="250">
        <f>IF(EXACT($C$94,$GT$94),1,0)</f>
        <v>1</v>
      </c>
      <c r="HA94" s="250">
        <f>IF(EXACT($D$94,$GU$94),1,0)</f>
        <v>1</v>
      </c>
      <c r="HB94" s="250">
        <f>IF($GU$94=0,0,1)</f>
        <v>0</v>
      </c>
      <c r="HC94" s="250">
        <f>IF($GV$94=0,0,1)</f>
        <v>0</v>
      </c>
      <c r="HD94" s="250">
        <f>$GX$94*$GY$94*$GZ$94*$HA$94*$HB$94*$HC$94</f>
        <v>0</v>
      </c>
      <c r="HE94" s="251">
        <f t="shared" si="54"/>
        <v>0</v>
      </c>
      <c r="HF94" s="252">
        <f t="shared" si="55"/>
        <v>0</v>
      </c>
      <c r="HH94" s="226" t="s">
        <v>328</v>
      </c>
      <c r="HI94" s="227" t="s">
        <v>329</v>
      </c>
      <c r="HJ94" s="228"/>
      <c r="HK94" s="229"/>
      <c r="HL94" s="230"/>
      <c r="HM94" s="231"/>
      <c r="HN94" s="250">
        <f>IF(EXACT($A$94,$HH$94),1,0)</f>
        <v>1</v>
      </c>
      <c r="HO94" s="250">
        <f>IF(EXACT($B$94,$HI$94),1,0)</f>
        <v>1</v>
      </c>
      <c r="HP94" s="250">
        <f>IF(EXACT($C$94,$HJ$94),1,0)</f>
        <v>1</v>
      </c>
      <c r="HQ94" s="250">
        <f>IF(EXACT($D$94,$HK$94),1,0)</f>
        <v>1</v>
      </c>
      <c r="HR94" s="250">
        <f>IF($HK$94=0,0,1)</f>
        <v>0</v>
      </c>
      <c r="HS94" s="250">
        <f>IF($HL$94=0,0,1)</f>
        <v>0</v>
      </c>
      <c r="HT94" s="250">
        <f>$HN$94*$HO$94*$HP$94*$HQ$94*$HR$94*$HS$94</f>
        <v>0</v>
      </c>
      <c r="HU94" s="251">
        <f t="shared" si="56"/>
        <v>0</v>
      </c>
      <c r="HV94" s="252">
        <f t="shared" si="57"/>
        <v>0</v>
      </c>
      <c r="HX94" s="215" t="s">
        <v>328</v>
      </c>
      <c r="HY94" s="216" t="s">
        <v>329</v>
      </c>
      <c r="HZ94" s="217"/>
      <c r="IA94" s="218"/>
      <c r="IB94" s="219"/>
      <c r="IC94" s="220"/>
      <c r="ID94" s="250">
        <f>IF(EXACT($A$94,$HX$94),1,0)</f>
        <v>1</v>
      </c>
      <c r="IE94" s="250">
        <f>IF(EXACT($B$94,$HY$94),1,0)</f>
        <v>1</v>
      </c>
      <c r="IF94" s="250">
        <f>IF(EXACT($C$94,$HZ$94),1,0)</f>
        <v>1</v>
      </c>
      <c r="IG94" s="250">
        <f>IF(EXACT($D$94,$IA$94),1,0)</f>
        <v>1</v>
      </c>
      <c r="IH94" s="250">
        <f>IF($IA$94=0,0,1)</f>
        <v>0</v>
      </c>
      <c r="II94" s="250">
        <f>IF($IB$94=0,0,1)</f>
        <v>0</v>
      </c>
      <c r="IJ94" s="250">
        <f>$ID$94*$IE$94*$IF$94*$IG$94*$IH$94*$II$94</f>
        <v>0</v>
      </c>
      <c r="IK94" s="251">
        <f t="shared" si="58"/>
        <v>0</v>
      </c>
      <c r="IL94" s="252">
        <f t="shared" si="59"/>
        <v>0</v>
      </c>
    </row>
    <row r="95" spans="1:246" s="238" customFormat="1" ht="18" hidden="1" thickTop="1" thickBot="1">
      <c r="A95" s="232" t="s">
        <v>330</v>
      </c>
      <c r="B95" s="233" t="s">
        <v>331</v>
      </c>
      <c r="C95" s="234"/>
      <c r="D95" s="235"/>
      <c r="E95" s="236"/>
      <c r="F95" s="237"/>
      <c r="H95" s="232" t="s">
        <v>330</v>
      </c>
      <c r="I95" s="239" t="s">
        <v>331</v>
      </c>
      <c r="J95" s="234"/>
      <c r="K95" s="235"/>
      <c r="L95" s="236"/>
      <c r="M95" s="237"/>
      <c r="N95" s="274"/>
      <c r="O95" s="274"/>
      <c r="P95" s="274"/>
      <c r="Q95" s="274"/>
      <c r="R95" s="274"/>
      <c r="S95" s="274"/>
      <c r="T95" s="274"/>
      <c r="U95" s="251">
        <f t="shared" si="30"/>
        <v>0</v>
      </c>
      <c r="V95" s="252">
        <f t="shared" si="31"/>
        <v>0</v>
      </c>
      <c r="X95" s="232" t="s">
        <v>330</v>
      </c>
      <c r="Y95" s="233" t="s">
        <v>331</v>
      </c>
      <c r="Z95" s="234"/>
      <c r="AA95" s="235"/>
      <c r="AB95" s="236"/>
      <c r="AC95" s="237"/>
      <c r="AD95" s="274"/>
      <c r="AE95" s="274"/>
      <c r="AF95" s="274"/>
      <c r="AG95" s="274"/>
      <c r="AH95" s="274"/>
      <c r="AI95" s="274"/>
      <c r="AJ95" s="274"/>
      <c r="AK95" s="251">
        <f t="shared" si="32"/>
        <v>0</v>
      </c>
      <c r="AL95" s="252">
        <f t="shared" si="33"/>
        <v>0</v>
      </c>
      <c r="AN95" s="232" t="s">
        <v>330</v>
      </c>
      <c r="AO95" s="233" t="s">
        <v>331</v>
      </c>
      <c r="AP95" s="234"/>
      <c r="AQ95" s="235"/>
      <c r="AR95" s="236"/>
      <c r="AS95" s="237"/>
      <c r="AT95" s="250">
        <f>IF(EXACT($A$95,$AN$95),1,0)</f>
        <v>1</v>
      </c>
      <c r="AU95" s="250">
        <f>IF(EXACT($B$95,$AO$95),1,0)</f>
        <v>1</v>
      </c>
      <c r="AV95" s="250">
        <f>IF(EXACT($C$95,$AP$95),1,0)</f>
        <v>1</v>
      </c>
      <c r="AW95" s="250">
        <f>IF(EXACT($D$95,$AQ$95),1,0)</f>
        <v>1</v>
      </c>
      <c r="AX95" s="250">
        <f>IF($AQ$95=0,0,1)</f>
        <v>0</v>
      </c>
      <c r="AY95" s="250">
        <f>IF($AR$95=0,0,1)</f>
        <v>0</v>
      </c>
      <c r="AZ95" s="250">
        <f>$AT$95*$AU$95*$AV$95*$AW$95*$AX$95*$AY$95</f>
        <v>0</v>
      </c>
      <c r="BA95" s="251">
        <f t="shared" si="34"/>
        <v>0</v>
      </c>
      <c r="BB95" s="252">
        <f t="shared" si="35"/>
        <v>0</v>
      </c>
      <c r="BD95" s="232" t="s">
        <v>330</v>
      </c>
      <c r="BE95" s="233" t="s">
        <v>331</v>
      </c>
      <c r="BF95" s="234"/>
      <c r="BG95" s="235"/>
      <c r="BH95" s="236"/>
      <c r="BI95" s="237"/>
      <c r="BJ95" s="250">
        <f>IF(EXACT($A$95,$BD$95),1,0)</f>
        <v>1</v>
      </c>
      <c r="BK95" s="250">
        <f>IF(EXACT($B$95,$BE$95),1,0)</f>
        <v>1</v>
      </c>
      <c r="BL95" s="250">
        <f>IF(EXACT($C$95,$BF$95),1,0)</f>
        <v>1</v>
      </c>
      <c r="BM95" s="250">
        <f>IF(EXACT($D$95,$BG$95),1,0)</f>
        <v>1</v>
      </c>
      <c r="BN95" s="250">
        <f>IF($BG$95=0,0,1)</f>
        <v>0</v>
      </c>
      <c r="BO95" s="250">
        <f>IF($BH$95=0,0,1)</f>
        <v>0</v>
      </c>
      <c r="BP95" s="250">
        <f>$BJ$95*$BK$95*$BL$95*$BM$95*$BN$95*$BO$95</f>
        <v>0</v>
      </c>
      <c r="BQ95" s="251">
        <f t="shared" si="36"/>
        <v>0</v>
      </c>
      <c r="BR95" s="252">
        <f t="shared" si="37"/>
        <v>0</v>
      </c>
      <c r="BT95" s="232" t="s">
        <v>330</v>
      </c>
      <c r="BU95" s="233" t="s">
        <v>331</v>
      </c>
      <c r="BV95" s="234"/>
      <c r="BW95" s="235"/>
      <c r="BX95" s="236"/>
      <c r="BY95" s="237"/>
      <c r="BZ95" s="250">
        <f>IF(EXACT($A$95,$BT$95),1,0)</f>
        <v>1</v>
      </c>
      <c r="CA95" s="250">
        <f>IF(EXACT($B$95,$BU$95),1,0)</f>
        <v>1</v>
      </c>
      <c r="CB95" s="250">
        <f>IF(EXACT($C$95,$BV$95),1,0)</f>
        <v>1</v>
      </c>
      <c r="CC95" s="250">
        <f>IF(EXACT($D$95,$BW$95),1,0)</f>
        <v>1</v>
      </c>
      <c r="CD95" s="250">
        <f>IF($BW$95=0,0,1)</f>
        <v>0</v>
      </c>
      <c r="CE95" s="250">
        <f>IF($BX$95=0,0,1)</f>
        <v>0</v>
      </c>
      <c r="CF95" s="250">
        <f>$BZ$95*$CA$95*$CB$95*$CC$95*$CD$95*$CE$95</f>
        <v>0</v>
      </c>
      <c r="CG95" s="251">
        <f t="shared" si="38"/>
        <v>0</v>
      </c>
      <c r="CH95" s="252">
        <f t="shared" si="39"/>
        <v>0</v>
      </c>
      <c r="CJ95" s="232" t="s">
        <v>330</v>
      </c>
      <c r="CK95" s="240" t="s">
        <v>331</v>
      </c>
      <c r="CL95" s="234"/>
      <c r="CM95" s="235"/>
      <c r="CN95" s="241"/>
      <c r="CO95" s="242"/>
      <c r="CP95" s="250">
        <f>IF(EXACT($A$95,$CJ$95),1,0)</f>
        <v>1</v>
      </c>
      <c r="CQ95" s="250">
        <f>IF(EXACT($B$95,$CK$95),1,0)</f>
        <v>1</v>
      </c>
      <c r="CR95" s="250">
        <f>IF(EXACT($C$95,$CL$95),1,0)</f>
        <v>1</v>
      </c>
      <c r="CS95" s="250">
        <f>IF(EXACT($D$95,$CM$95),1,0)</f>
        <v>1</v>
      </c>
      <c r="CT95" s="250">
        <f>IF($CM$95=0,0,1)</f>
        <v>0</v>
      </c>
      <c r="CU95" s="250">
        <f>IF($CN$95=0,0,1)</f>
        <v>0</v>
      </c>
      <c r="CV95" s="250">
        <f>$CP$95*$CQ$95*$CR$95*$CS$95*$CT$95*$CU$95</f>
        <v>0</v>
      </c>
      <c r="CW95" s="251">
        <f t="shared" si="40"/>
        <v>0</v>
      </c>
      <c r="CX95" s="252">
        <f t="shared" si="41"/>
        <v>0</v>
      </c>
      <c r="CZ95" s="232" t="s">
        <v>330</v>
      </c>
      <c r="DA95" s="233" t="s">
        <v>331</v>
      </c>
      <c r="DB95" s="234"/>
      <c r="DC95" s="235"/>
      <c r="DD95" s="236"/>
      <c r="DE95" s="237"/>
      <c r="DF95" s="250">
        <f>IF(EXACT($A$95,$CZ$95),1,0)</f>
        <v>1</v>
      </c>
      <c r="DG95" s="250">
        <f>IF(EXACT($B$95,$DA$95),1,0)</f>
        <v>1</v>
      </c>
      <c r="DH95" s="250">
        <f>IF(EXACT($C$95,$DB$95),1,0)</f>
        <v>1</v>
      </c>
      <c r="DI95" s="250">
        <f>IF(EXACT($D$95,$DC$95),1,0)</f>
        <v>1</v>
      </c>
      <c r="DJ95" s="250">
        <f>IF($DC$95=0,0,1)</f>
        <v>0</v>
      </c>
      <c r="DK95" s="250">
        <f>IF($DD$95=0,0,1)</f>
        <v>0</v>
      </c>
      <c r="DL95" s="250">
        <f>$DF$95*$DG$95*$DH$95*$DI$95*$DJ$95*$DK$95</f>
        <v>0</v>
      </c>
      <c r="DM95" s="251">
        <f t="shared" si="42"/>
        <v>0</v>
      </c>
      <c r="DN95" s="252">
        <f t="shared" si="43"/>
        <v>0</v>
      </c>
      <c r="DP95" s="232" t="s">
        <v>330</v>
      </c>
      <c r="DQ95" s="233" t="s">
        <v>331</v>
      </c>
      <c r="DR95" s="234"/>
      <c r="DS95" s="235"/>
      <c r="DT95" s="236"/>
      <c r="DU95" s="237"/>
      <c r="DV95" s="250">
        <f>IF(EXACT($A$95,$DP$95),1,0)</f>
        <v>1</v>
      </c>
      <c r="DW95" s="250">
        <f>IF(EXACT($B$95,$DQ$95),1,0)</f>
        <v>1</v>
      </c>
      <c r="DX95" s="250">
        <f>IF(EXACT($C$95,$DR$95),1,0)</f>
        <v>1</v>
      </c>
      <c r="DY95" s="250">
        <f>IF(EXACT($D$95,$DS$95),1,0)</f>
        <v>1</v>
      </c>
      <c r="DZ95" s="250">
        <f>IF($DS$95=0,0,1)</f>
        <v>0</v>
      </c>
      <c r="EA95" s="250">
        <f>IF($DT$95=0,0,1)</f>
        <v>0</v>
      </c>
      <c r="EB95" s="250">
        <f>$DV$95*$DW$95*$DX$95*$DY$95*$DZ$95*$EA$95</f>
        <v>0</v>
      </c>
      <c r="EC95" s="251">
        <f t="shared" si="44"/>
        <v>0</v>
      </c>
      <c r="ED95" s="252">
        <f t="shared" si="45"/>
        <v>0</v>
      </c>
      <c r="EF95" s="232" t="s">
        <v>330</v>
      </c>
      <c r="EG95" s="233" t="s">
        <v>331</v>
      </c>
      <c r="EH95" s="234"/>
      <c r="EI95" s="235"/>
      <c r="EJ95" s="236"/>
      <c r="EK95" s="237"/>
      <c r="EL95" s="250">
        <f>IF(EXACT($A$95,$EF$95),1,0)</f>
        <v>1</v>
      </c>
      <c r="EM95" s="250">
        <f>IF(EXACT($B$95,$EG$95),1,0)</f>
        <v>1</v>
      </c>
      <c r="EN95" s="250">
        <f>IF(EXACT($C$95,$EH$95),1,0)</f>
        <v>1</v>
      </c>
      <c r="EO95" s="250">
        <f>IF(EXACT($D$95,$EI$95),1,0)</f>
        <v>1</v>
      </c>
      <c r="EP95" s="250">
        <f>IF($EI$95=0,0,1)</f>
        <v>0</v>
      </c>
      <c r="EQ95" s="250">
        <f>IF($EJ$95=0,0,1)</f>
        <v>0</v>
      </c>
      <c r="ER95" s="250">
        <f>$EL$95*$EM$95*$EN$95*$EO$95*$EP$95*$EQ$95</f>
        <v>0</v>
      </c>
      <c r="ES95" s="251">
        <f t="shared" si="46"/>
        <v>0</v>
      </c>
      <c r="ET95" s="252">
        <f t="shared" si="47"/>
        <v>0</v>
      </c>
      <c r="EV95" s="232" t="s">
        <v>330</v>
      </c>
      <c r="EW95" s="233" t="s">
        <v>331</v>
      </c>
      <c r="EX95" s="234"/>
      <c r="EY95" s="235"/>
      <c r="EZ95" s="236"/>
      <c r="FA95" s="237"/>
      <c r="FB95" s="250">
        <f>IF(EXACT($A$95,$EV$95),1,0)</f>
        <v>1</v>
      </c>
      <c r="FC95" s="250">
        <f>IF(EXACT($B$95,$EW$95),1,0)</f>
        <v>1</v>
      </c>
      <c r="FD95" s="250">
        <f>IF(EXACT($C$95,$EX$95),1,0)</f>
        <v>1</v>
      </c>
      <c r="FE95" s="250">
        <f>IF(EXACT($D$95,$EY$95),1,0)</f>
        <v>1</v>
      </c>
      <c r="FF95" s="250">
        <f>IF($EY$95=0,0,1)</f>
        <v>0</v>
      </c>
      <c r="FG95" s="250">
        <f>IF($EZ$95=0,0,1)</f>
        <v>0</v>
      </c>
      <c r="FH95" s="250">
        <f>$FB$95*$FC$95*$FD$95*$FE$95*$FF$95*$FG$95</f>
        <v>0</v>
      </c>
      <c r="FI95" s="251">
        <f t="shared" si="48"/>
        <v>0</v>
      </c>
      <c r="FJ95" s="252">
        <f t="shared" si="49"/>
        <v>0</v>
      </c>
      <c r="FL95" s="232" t="s">
        <v>330</v>
      </c>
      <c r="FM95" s="233" t="s">
        <v>331</v>
      </c>
      <c r="FN95" s="234"/>
      <c r="FO95" s="235"/>
      <c r="FP95" s="236"/>
      <c r="FQ95" s="275"/>
      <c r="FR95" s="250">
        <f>IF(EXACT($A$95,$FL$95),1,0)</f>
        <v>1</v>
      </c>
      <c r="FS95" s="250">
        <f>IF(EXACT($B$95,$FM$95),1,0)</f>
        <v>1</v>
      </c>
      <c r="FT95" s="250">
        <f>IF(EXACT($C$95,$FN$95),1,0)</f>
        <v>1</v>
      </c>
      <c r="FU95" s="250">
        <f>IF(EXACT($D$95,$FO$95),1,0)</f>
        <v>1</v>
      </c>
      <c r="FV95" s="250">
        <f>IF($FO$95=0,0,1)</f>
        <v>0</v>
      </c>
      <c r="FW95" s="250">
        <f>IF($FP$95=0,0,1)</f>
        <v>0</v>
      </c>
      <c r="FX95" s="250">
        <f>$FR$95*$FS$95*$FT$95*$FU$95*$FV$95*$FW$95</f>
        <v>0</v>
      </c>
      <c r="FY95" s="251">
        <f t="shared" si="50"/>
        <v>0</v>
      </c>
      <c r="FZ95" s="252">
        <f t="shared" si="51"/>
        <v>0</v>
      </c>
      <c r="GB95" s="232" t="s">
        <v>330</v>
      </c>
      <c r="GC95" s="233" t="s">
        <v>331</v>
      </c>
      <c r="GD95" s="234"/>
      <c r="GE95" s="235"/>
      <c r="GF95" s="236"/>
      <c r="GG95" s="237"/>
      <c r="GH95" s="250">
        <f>IF(EXACT($A$95,$GB$95),1,0)</f>
        <v>1</v>
      </c>
      <c r="GI95" s="250">
        <f>IF(EXACT($B$95,$GC$95),1,0)</f>
        <v>1</v>
      </c>
      <c r="GJ95" s="250">
        <f>IF(EXACT($C$95,$GD$95),1,0)</f>
        <v>1</v>
      </c>
      <c r="GK95" s="250">
        <f>IF(EXACT($D$95,$GE$95),1,0)</f>
        <v>1</v>
      </c>
      <c r="GL95" s="250">
        <f>IF($GE$95=0,0,1)</f>
        <v>0</v>
      </c>
      <c r="GM95" s="250">
        <f>IF($GF$95=0,0,1)</f>
        <v>0</v>
      </c>
      <c r="GN95" s="250">
        <f>$GH$95*$GI$95*$GJ$95*$GK$95*$GL$95*$GM$95</f>
        <v>0</v>
      </c>
      <c r="GO95" s="251">
        <f t="shared" si="52"/>
        <v>0</v>
      </c>
      <c r="GP95" s="252">
        <f t="shared" si="53"/>
        <v>0</v>
      </c>
      <c r="GR95" s="232" t="s">
        <v>330</v>
      </c>
      <c r="GS95" s="233" t="s">
        <v>331</v>
      </c>
      <c r="GT95" s="234"/>
      <c r="GU95" s="235"/>
      <c r="GV95" s="236"/>
      <c r="GW95" s="237"/>
      <c r="GX95" s="250">
        <f>IF(EXACT($A$95,$GR$95),1,0)</f>
        <v>1</v>
      </c>
      <c r="GY95" s="250">
        <f>IF(EXACT($B$95,$GS$95),1,0)</f>
        <v>1</v>
      </c>
      <c r="GZ95" s="250">
        <f>IF(EXACT($C$95,$GT$95),1,0)</f>
        <v>1</v>
      </c>
      <c r="HA95" s="250">
        <f>IF(EXACT($D$95,$GU$95),1,0)</f>
        <v>1</v>
      </c>
      <c r="HB95" s="250">
        <f>IF($GU$95=0,0,1)</f>
        <v>0</v>
      </c>
      <c r="HC95" s="250">
        <f>IF($GV$95=0,0,1)</f>
        <v>0</v>
      </c>
      <c r="HD95" s="250">
        <f>$GX$95*$GY$95*$GZ$95*$HA$95*$HB$95*$HC$95</f>
        <v>0</v>
      </c>
      <c r="HE95" s="251">
        <f t="shared" si="54"/>
        <v>0</v>
      </c>
      <c r="HF95" s="252">
        <f t="shared" si="55"/>
        <v>0</v>
      </c>
      <c r="HH95" s="226" t="s">
        <v>330</v>
      </c>
      <c r="HI95" s="227" t="s">
        <v>331</v>
      </c>
      <c r="HJ95" s="228"/>
      <c r="HK95" s="229"/>
      <c r="HL95" s="230"/>
      <c r="HM95" s="231"/>
      <c r="HN95" s="250">
        <f>IF(EXACT($A$95,$HH$95),1,0)</f>
        <v>1</v>
      </c>
      <c r="HO95" s="250">
        <f>IF(EXACT($B$95,$HI$95),1,0)</f>
        <v>1</v>
      </c>
      <c r="HP95" s="250">
        <f>IF(EXACT($C$95,$HJ$95),1,0)</f>
        <v>1</v>
      </c>
      <c r="HQ95" s="250">
        <f>IF(EXACT($D$95,$HK$95),1,0)</f>
        <v>1</v>
      </c>
      <c r="HR95" s="250">
        <f>IF($HK$95=0,0,1)</f>
        <v>0</v>
      </c>
      <c r="HS95" s="250">
        <f>IF($HL$95=0,0,1)</f>
        <v>0</v>
      </c>
      <c r="HT95" s="250">
        <f>$HN$95*$HO$95*$HP$95*$HQ$95*$HR$95*$HS$95</f>
        <v>0</v>
      </c>
      <c r="HU95" s="251">
        <f t="shared" si="56"/>
        <v>0</v>
      </c>
      <c r="HV95" s="252">
        <f t="shared" si="57"/>
        <v>0</v>
      </c>
      <c r="HX95" s="232" t="s">
        <v>330</v>
      </c>
      <c r="HY95" s="233" t="s">
        <v>331</v>
      </c>
      <c r="HZ95" s="234"/>
      <c r="IA95" s="235"/>
      <c r="IB95" s="236"/>
      <c r="IC95" s="237"/>
      <c r="ID95" s="250">
        <f>IF(EXACT($A$95,$HX$95),1,0)</f>
        <v>1</v>
      </c>
      <c r="IE95" s="250">
        <f>IF(EXACT($B$95,$HY$95),1,0)</f>
        <v>1</v>
      </c>
      <c r="IF95" s="250">
        <f>IF(EXACT($C$95,$HZ$95),1,0)</f>
        <v>1</v>
      </c>
      <c r="IG95" s="250">
        <f>IF(EXACT($D$95,$IA$95),1,0)</f>
        <v>1</v>
      </c>
      <c r="IH95" s="250">
        <f>IF($IA$95=0,0,1)</f>
        <v>0</v>
      </c>
      <c r="II95" s="250">
        <f>IF($IB$95=0,0,1)</f>
        <v>0</v>
      </c>
      <c r="IJ95" s="250">
        <f>$ID$95*$IE$95*$IF$95*$IG$95*$IH$95*$II$95</f>
        <v>0</v>
      </c>
      <c r="IK95" s="251">
        <f t="shared" si="58"/>
        <v>0</v>
      </c>
      <c r="IL95" s="252">
        <f t="shared" si="59"/>
        <v>0</v>
      </c>
    </row>
    <row r="96" spans="1:246" s="238" customFormat="1" ht="30.75" thickTop="1">
      <c r="A96" s="278" t="s">
        <v>330</v>
      </c>
      <c r="B96" s="289" t="s">
        <v>332</v>
      </c>
      <c r="C96" s="280" t="s">
        <v>168</v>
      </c>
      <c r="D96" s="281">
        <v>2</v>
      </c>
      <c r="E96" s="247">
        <v>0</v>
      </c>
      <c r="F96" s="326">
        <f>ROUND(D96*E96,0)</f>
        <v>0</v>
      </c>
      <c r="H96" s="278" t="s">
        <v>330</v>
      </c>
      <c r="I96" s="293" t="s">
        <v>332</v>
      </c>
      <c r="J96" s="280" t="s">
        <v>168</v>
      </c>
      <c r="K96" s="281">
        <v>2</v>
      </c>
      <c r="L96" s="247">
        <v>500000</v>
      </c>
      <c r="M96" s="316">
        <f>ROUND(K96*L96,0)</f>
        <v>1000000</v>
      </c>
      <c r="N96" s="250">
        <f>IF(EXACT($A$96,$H$96),1,0)</f>
        <v>1</v>
      </c>
      <c r="O96" s="250">
        <f>IF(EXACT($B$96,$I$96),1,0)</f>
        <v>1</v>
      </c>
      <c r="P96" s="250">
        <f>IF(EXACT($C$96,$J$96),1,0)</f>
        <v>1</v>
      </c>
      <c r="Q96" s="250">
        <f>IF(EXACT($D$96,$K$96),1,0)</f>
        <v>1</v>
      </c>
      <c r="R96" s="250">
        <f>IF($K$96=0,0,1)</f>
        <v>1</v>
      </c>
      <c r="S96" s="250">
        <f>IF($L$96=0,0,1)</f>
        <v>1</v>
      </c>
      <c r="T96" s="261">
        <f>$N$96*$O$96*$P$96*$Q$96*$R$96*$S$96</f>
        <v>1</v>
      </c>
      <c r="U96" s="251">
        <f t="shared" si="30"/>
        <v>1000000</v>
      </c>
      <c r="V96" s="252">
        <f t="shared" si="31"/>
        <v>0</v>
      </c>
      <c r="X96" s="278" t="s">
        <v>330</v>
      </c>
      <c r="Y96" s="289" t="s">
        <v>332</v>
      </c>
      <c r="Z96" s="280" t="s">
        <v>168</v>
      </c>
      <c r="AA96" s="281">
        <v>2</v>
      </c>
      <c r="AB96" s="247">
        <v>2300000</v>
      </c>
      <c r="AC96" s="326">
        <f>ROUND(AA96*AB96,0)</f>
        <v>4600000</v>
      </c>
      <c r="AD96" s="250">
        <f>IF(EXACT($A$96,$X$96),1,0)</f>
        <v>1</v>
      </c>
      <c r="AE96" s="250">
        <f>IF(EXACT($B$96,$Y$96),1,0)</f>
        <v>1</v>
      </c>
      <c r="AF96" s="250">
        <f>IF(EXACT($C$96,$Z$96),1,0)</f>
        <v>1</v>
      </c>
      <c r="AG96" s="250">
        <f>IF(EXACT($D$96,$AA$96),1,0)</f>
        <v>1</v>
      </c>
      <c r="AH96" s="250">
        <f>IF($AA$96=0,0,1)</f>
        <v>1</v>
      </c>
      <c r="AI96" s="250">
        <f>IF($AB$96=0,0,1)</f>
        <v>1</v>
      </c>
      <c r="AJ96" s="250">
        <f>$AD$96*$AE$96*$AF$96*$AG$96*$AH$96*$AI$96</f>
        <v>1</v>
      </c>
      <c r="AK96" s="251">
        <f t="shared" si="32"/>
        <v>4600000</v>
      </c>
      <c r="AL96" s="252">
        <f t="shared" si="33"/>
        <v>0</v>
      </c>
      <c r="AN96" s="278" t="s">
        <v>330</v>
      </c>
      <c r="AO96" s="289" t="s">
        <v>332</v>
      </c>
      <c r="AP96" s="280" t="s">
        <v>168</v>
      </c>
      <c r="AQ96" s="281">
        <v>2</v>
      </c>
      <c r="AR96" s="247">
        <v>330000</v>
      </c>
      <c r="AS96" s="326">
        <f>ROUND(AQ96*AR96,0)</f>
        <v>660000</v>
      </c>
      <c r="AT96" s="250">
        <f>IF(EXACT($A$96,$AN$96),1,0)</f>
        <v>1</v>
      </c>
      <c r="AU96" s="250">
        <f>IF(EXACT($B$96,$AO$96),1,0)</f>
        <v>1</v>
      </c>
      <c r="AV96" s="250">
        <f>IF(EXACT($C$96,$AP$96),1,0)</f>
        <v>1</v>
      </c>
      <c r="AW96" s="250">
        <f>IF(EXACT($D$96,$AQ$96),1,0)</f>
        <v>1</v>
      </c>
      <c r="AX96" s="250">
        <f>IF($AQ$96=0,0,1)</f>
        <v>1</v>
      </c>
      <c r="AY96" s="250">
        <f>IF($AR$96=0,0,1)</f>
        <v>1</v>
      </c>
      <c r="AZ96" s="250">
        <f>$AT$96*$AU$96*$AV$96*$AW$96*$AX$96*$AY$96</f>
        <v>1</v>
      </c>
      <c r="BA96" s="251">
        <f t="shared" si="34"/>
        <v>660000</v>
      </c>
      <c r="BB96" s="252">
        <f t="shared" si="35"/>
        <v>0</v>
      </c>
      <c r="BD96" s="278" t="s">
        <v>330</v>
      </c>
      <c r="BE96" s="289" t="s">
        <v>332</v>
      </c>
      <c r="BF96" s="280" t="s">
        <v>168</v>
      </c>
      <c r="BG96" s="281">
        <v>2</v>
      </c>
      <c r="BH96" s="247">
        <v>1200000</v>
      </c>
      <c r="BI96" s="326">
        <f>ROUND(BG96*BH96,0)</f>
        <v>2400000</v>
      </c>
      <c r="BJ96" s="250">
        <f>IF(EXACT($A$96,$BD$96),1,0)</f>
        <v>1</v>
      </c>
      <c r="BK96" s="250">
        <f>IF(EXACT($B$96,$BE$96),1,0)</f>
        <v>1</v>
      </c>
      <c r="BL96" s="250">
        <f>IF(EXACT($C$96,$BF$96),1,0)</f>
        <v>1</v>
      </c>
      <c r="BM96" s="250">
        <f>IF(EXACT($D$96,$BG$96),1,0)</f>
        <v>1</v>
      </c>
      <c r="BN96" s="250">
        <f>IF($BG$96=0,0,1)</f>
        <v>1</v>
      </c>
      <c r="BO96" s="250">
        <f>IF($BH$96=0,0,1)</f>
        <v>1</v>
      </c>
      <c r="BP96" s="250">
        <f>$BJ$96*$BK$96*$BL$96*$BM$96*$BN$96*$BO$96</f>
        <v>1</v>
      </c>
      <c r="BQ96" s="251">
        <f t="shared" si="36"/>
        <v>2400000</v>
      </c>
      <c r="BR96" s="252">
        <f t="shared" si="37"/>
        <v>0</v>
      </c>
      <c r="BT96" s="278" t="s">
        <v>330</v>
      </c>
      <c r="BU96" s="289" t="s">
        <v>332</v>
      </c>
      <c r="BV96" s="280" t="s">
        <v>168</v>
      </c>
      <c r="BW96" s="281">
        <v>2</v>
      </c>
      <c r="BX96" s="247">
        <v>750000</v>
      </c>
      <c r="BY96" s="326">
        <f>ROUND(BW96*BX96,0)</f>
        <v>1500000</v>
      </c>
      <c r="BZ96" s="250">
        <f>IF(EXACT($A$96,$BT$96),1,0)</f>
        <v>1</v>
      </c>
      <c r="CA96" s="250">
        <f>IF(EXACT($B$96,$BU$96),1,0)</f>
        <v>1</v>
      </c>
      <c r="CB96" s="250">
        <f>IF(EXACT($C$96,$BV$96),1,0)</f>
        <v>1</v>
      </c>
      <c r="CC96" s="250">
        <f>IF(EXACT($D$96,$BW$96),1,0)</f>
        <v>1</v>
      </c>
      <c r="CD96" s="250">
        <f>IF($BW$96=0,0,1)</f>
        <v>1</v>
      </c>
      <c r="CE96" s="250">
        <f>IF($BX$96=0,0,1)</f>
        <v>1</v>
      </c>
      <c r="CF96" s="250">
        <f>$BZ$96*$CA$96*$CB$96*$CC$96*$CD$96*$CE$96</f>
        <v>1</v>
      </c>
      <c r="CG96" s="251">
        <f t="shared" si="38"/>
        <v>1500000</v>
      </c>
      <c r="CH96" s="252">
        <f t="shared" si="39"/>
        <v>0</v>
      </c>
      <c r="CJ96" s="278" t="s">
        <v>330</v>
      </c>
      <c r="CK96" s="294" t="s">
        <v>332</v>
      </c>
      <c r="CL96" s="280" t="s">
        <v>168</v>
      </c>
      <c r="CM96" s="281">
        <v>2</v>
      </c>
      <c r="CN96" s="255">
        <v>50000</v>
      </c>
      <c r="CO96" s="327">
        <f>ROUND(CM96*CN96,0)</f>
        <v>100000</v>
      </c>
      <c r="CP96" s="250">
        <f>IF(EXACT($A$96,$CJ$96),1,0)</f>
        <v>1</v>
      </c>
      <c r="CQ96" s="250">
        <f>IF(EXACT($B$96,$CK$96),1,0)</f>
        <v>1</v>
      </c>
      <c r="CR96" s="250">
        <f>IF(EXACT($C$96,$CL$96),1,0)</f>
        <v>1</v>
      </c>
      <c r="CS96" s="250">
        <f>IF(EXACT($D$96,$CM$96),1,0)</f>
        <v>1</v>
      </c>
      <c r="CT96" s="250">
        <f>IF($CM$96=0,0,1)</f>
        <v>1</v>
      </c>
      <c r="CU96" s="250">
        <f>IF($CN$96=0,0,1)</f>
        <v>1</v>
      </c>
      <c r="CV96" s="250">
        <f>$CP$96*$CQ$96*$CR$96*$CS$96*$CT$96*$CU$96</f>
        <v>1</v>
      </c>
      <c r="CW96" s="251">
        <f t="shared" si="40"/>
        <v>100000</v>
      </c>
      <c r="CX96" s="252">
        <f t="shared" si="41"/>
        <v>0</v>
      </c>
      <c r="CZ96" s="278" t="s">
        <v>330</v>
      </c>
      <c r="DA96" s="289" t="s">
        <v>332</v>
      </c>
      <c r="DB96" s="280" t="s">
        <v>168</v>
      </c>
      <c r="DC96" s="281">
        <v>2</v>
      </c>
      <c r="DD96" s="247">
        <v>490000</v>
      </c>
      <c r="DE96" s="326">
        <f>ROUND(DC96*DD96,0)</f>
        <v>980000</v>
      </c>
      <c r="DF96" s="250">
        <f>IF(EXACT($A$96,$CZ$96),1,0)</f>
        <v>1</v>
      </c>
      <c r="DG96" s="250">
        <f>IF(EXACT($B$96,$DA$96),1,0)</f>
        <v>1</v>
      </c>
      <c r="DH96" s="250">
        <f>IF(EXACT($C$96,$DB$96),1,0)</f>
        <v>1</v>
      </c>
      <c r="DI96" s="250">
        <f>IF(EXACT($D$96,$DC$96),1,0)</f>
        <v>1</v>
      </c>
      <c r="DJ96" s="250">
        <f>IF($DC$96=0,0,1)</f>
        <v>1</v>
      </c>
      <c r="DK96" s="250">
        <f>IF($DD$96=0,0,1)</f>
        <v>1</v>
      </c>
      <c r="DL96" s="250">
        <f>$DF$96*$DG$96*$DH$96*$DI$96*$DJ$96*$DK$96</f>
        <v>1</v>
      </c>
      <c r="DM96" s="251">
        <f t="shared" si="42"/>
        <v>980000</v>
      </c>
      <c r="DN96" s="252">
        <f t="shared" si="43"/>
        <v>0</v>
      </c>
      <c r="DP96" s="278" t="s">
        <v>330</v>
      </c>
      <c r="DQ96" s="289" t="s">
        <v>332</v>
      </c>
      <c r="DR96" s="280" t="s">
        <v>168</v>
      </c>
      <c r="DS96" s="281">
        <v>2</v>
      </c>
      <c r="DT96" s="247">
        <v>500000</v>
      </c>
      <c r="DU96" s="326">
        <f>ROUND(DS96*DT96,0)</f>
        <v>1000000</v>
      </c>
      <c r="DV96" s="250">
        <f>IF(EXACT($A$96,$DP$96),1,0)</f>
        <v>1</v>
      </c>
      <c r="DW96" s="250">
        <f>IF(EXACT($B$96,$DQ$96),1,0)</f>
        <v>1</v>
      </c>
      <c r="DX96" s="250">
        <f>IF(EXACT($C$96,$DR$96),1,0)</f>
        <v>1</v>
      </c>
      <c r="DY96" s="250">
        <f>IF(EXACT($D$96,$DS$96),1,0)</f>
        <v>1</v>
      </c>
      <c r="DZ96" s="250">
        <f>IF($DS$96=0,0,1)</f>
        <v>1</v>
      </c>
      <c r="EA96" s="250">
        <f>IF($DT$96=0,0,1)</f>
        <v>1</v>
      </c>
      <c r="EB96" s="250">
        <f>$DV$96*$DW$96*$DX$96*$DY$96*$DZ$96*$EA$96</f>
        <v>1</v>
      </c>
      <c r="EC96" s="251">
        <f t="shared" si="44"/>
        <v>1000000</v>
      </c>
      <c r="ED96" s="252">
        <f t="shared" si="45"/>
        <v>0</v>
      </c>
      <c r="EF96" s="278" t="s">
        <v>330</v>
      </c>
      <c r="EG96" s="289" t="s">
        <v>332</v>
      </c>
      <c r="EH96" s="280" t="s">
        <v>168</v>
      </c>
      <c r="EI96" s="281">
        <v>2</v>
      </c>
      <c r="EJ96" s="247">
        <v>520000</v>
      </c>
      <c r="EK96" s="326">
        <f>ROUND(EI96*EJ96,0)</f>
        <v>1040000</v>
      </c>
      <c r="EL96" s="250">
        <f>IF(EXACT($A$96,$EF$96),1,0)</f>
        <v>1</v>
      </c>
      <c r="EM96" s="250">
        <f>IF(EXACT($B$96,$EG$96),1,0)</f>
        <v>1</v>
      </c>
      <c r="EN96" s="250">
        <f>IF(EXACT($C$96,$EH$96),1,0)</f>
        <v>1</v>
      </c>
      <c r="EO96" s="250">
        <f>IF(EXACT($D$96,$EI$96),1,0)</f>
        <v>1</v>
      </c>
      <c r="EP96" s="250">
        <f>IF($EI$96=0,0,1)</f>
        <v>1</v>
      </c>
      <c r="EQ96" s="250">
        <f>IF($EJ$96=0,0,1)</f>
        <v>1</v>
      </c>
      <c r="ER96" s="250">
        <f>$EL$96*$EM$96*$EN$96*$EO$96*$EP$96*$EQ$96</f>
        <v>1</v>
      </c>
      <c r="ES96" s="251">
        <f t="shared" si="46"/>
        <v>1040000</v>
      </c>
      <c r="ET96" s="252">
        <f t="shared" si="47"/>
        <v>0</v>
      </c>
      <c r="EV96" s="278" t="s">
        <v>330</v>
      </c>
      <c r="EW96" s="289" t="s">
        <v>332</v>
      </c>
      <c r="EX96" s="280" t="s">
        <v>168</v>
      </c>
      <c r="EY96" s="281">
        <v>2</v>
      </c>
      <c r="EZ96" s="247">
        <v>200000</v>
      </c>
      <c r="FA96" s="326">
        <f>ROUND(EY96*EZ96,0)</f>
        <v>400000</v>
      </c>
      <c r="FB96" s="250">
        <f>IF(EXACT($A$96,$EV$96),1,0)</f>
        <v>1</v>
      </c>
      <c r="FC96" s="250">
        <f>IF(EXACT($B$96,$EW$96),1,0)</f>
        <v>1</v>
      </c>
      <c r="FD96" s="250">
        <f>IF(EXACT($C$96,$EX$96),1,0)</f>
        <v>1</v>
      </c>
      <c r="FE96" s="250">
        <f>IF(EXACT($D$96,$EY$96),1,0)</f>
        <v>1</v>
      </c>
      <c r="FF96" s="250">
        <f>IF($EY$96=0,0,1)</f>
        <v>1</v>
      </c>
      <c r="FG96" s="250">
        <f>IF($EZ$96=0,0,1)</f>
        <v>1</v>
      </c>
      <c r="FH96" s="250">
        <f>$FB$96*$FC$96*$FD$96*$FE$96*$FF$96*$FG$96</f>
        <v>1</v>
      </c>
      <c r="FI96" s="251">
        <f t="shared" si="48"/>
        <v>400000</v>
      </c>
      <c r="FJ96" s="252">
        <f t="shared" si="49"/>
        <v>0</v>
      </c>
      <c r="FL96" s="278" t="s">
        <v>330</v>
      </c>
      <c r="FM96" s="289" t="s">
        <v>332</v>
      </c>
      <c r="FN96" s="280" t="s">
        <v>168</v>
      </c>
      <c r="FO96" s="281">
        <v>2</v>
      </c>
      <c r="FP96" s="247">
        <v>118200</v>
      </c>
      <c r="FQ96" s="326">
        <f>ROUND(FO96*FP96,0)</f>
        <v>236400</v>
      </c>
      <c r="FR96" s="250">
        <f>IF(EXACT($A$96,$FL$96),1,0)</f>
        <v>1</v>
      </c>
      <c r="FS96" s="250">
        <f>IF(EXACT($B$96,$FM$96),1,0)</f>
        <v>1</v>
      </c>
      <c r="FT96" s="250">
        <f>IF(EXACT($C$96,$FN$96),1,0)</f>
        <v>1</v>
      </c>
      <c r="FU96" s="250">
        <f>IF(EXACT($D$96,$FO$96),1,0)</f>
        <v>1</v>
      </c>
      <c r="FV96" s="250">
        <f>IF($FO$96=0,0,1)</f>
        <v>1</v>
      </c>
      <c r="FW96" s="250">
        <f>IF($FP$96=0,0,1)</f>
        <v>1</v>
      </c>
      <c r="FX96" s="250">
        <f>$FR$96*$FS$96*$FT$96*$FU$96*$FV$96*$FW$96</f>
        <v>1</v>
      </c>
      <c r="FY96" s="251">
        <f t="shared" si="50"/>
        <v>236400</v>
      </c>
      <c r="FZ96" s="252">
        <f t="shared" si="51"/>
        <v>0</v>
      </c>
      <c r="GB96" s="278" t="s">
        <v>330</v>
      </c>
      <c r="GC96" s="289" t="s">
        <v>332</v>
      </c>
      <c r="GD96" s="280" t="s">
        <v>168</v>
      </c>
      <c r="GE96" s="281">
        <v>2</v>
      </c>
      <c r="GF96" s="247">
        <v>600000</v>
      </c>
      <c r="GG96" s="326">
        <f>ROUND(GE96*GF96,0)</f>
        <v>1200000</v>
      </c>
      <c r="GH96" s="250">
        <f>IF(EXACT($A$96,$GB$96),1,0)</f>
        <v>1</v>
      </c>
      <c r="GI96" s="250">
        <f>IF(EXACT($B$96,$GC$96),1,0)</f>
        <v>1</v>
      </c>
      <c r="GJ96" s="250">
        <f>IF(EXACT($C$96,$GD$96),1,0)</f>
        <v>1</v>
      </c>
      <c r="GK96" s="250">
        <f>IF(EXACT($D$96,$GE$96),1,0)</f>
        <v>1</v>
      </c>
      <c r="GL96" s="250">
        <f>IF($GE$96=0,0,1)</f>
        <v>1</v>
      </c>
      <c r="GM96" s="250">
        <f>IF($GF$96=0,0,1)</f>
        <v>1</v>
      </c>
      <c r="GN96" s="250">
        <f>$GH$96*$GI$96*$GJ$96*$GK$96*$GL$96*$GM$96</f>
        <v>1</v>
      </c>
      <c r="GO96" s="251">
        <f t="shared" si="52"/>
        <v>1200000</v>
      </c>
      <c r="GP96" s="252">
        <f t="shared" si="53"/>
        <v>0</v>
      </c>
      <c r="GR96" s="278" t="s">
        <v>330</v>
      </c>
      <c r="GS96" s="289" t="s">
        <v>332</v>
      </c>
      <c r="GT96" s="280" t="s">
        <v>168</v>
      </c>
      <c r="GU96" s="281">
        <v>2</v>
      </c>
      <c r="GV96" s="247">
        <v>70000</v>
      </c>
      <c r="GW96" s="326">
        <f>ROUND(GU96*GV96,0)</f>
        <v>140000</v>
      </c>
      <c r="GX96" s="250">
        <f>IF(EXACT($A$96,$GR$96),1,0)</f>
        <v>1</v>
      </c>
      <c r="GY96" s="250">
        <f>IF(EXACT($B$96,$GS$96),1,0)</f>
        <v>1</v>
      </c>
      <c r="GZ96" s="250">
        <f>IF(EXACT($C$96,$GT$96),1,0)</f>
        <v>1</v>
      </c>
      <c r="HA96" s="250">
        <f>IF(EXACT($D$96,$GU$96),1,0)</f>
        <v>1</v>
      </c>
      <c r="HB96" s="250">
        <f>IF($GU$96=0,0,1)</f>
        <v>1</v>
      </c>
      <c r="HC96" s="250">
        <f>IF($GV$96=0,0,1)</f>
        <v>1</v>
      </c>
      <c r="HD96" s="250">
        <f>$GX$96*$GY$96*$GZ$96*$HA$96*$HB$96*$HC$96</f>
        <v>1</v>
      </c>
      <c r="HE96" s="251">
        <f t="shared" si="54"/>
        <v>140000</v>
      </c>
      <c r="HF96" s="252">
        <f t="shared" si="55"/>
        <v>0</v>
      </c>
      <c r="HH96" s="286" t="s">
        <v>330</v>
      </c>
      <c r="HI96" s="297" t="s">
        <v>332</v>
      </c>
      <c r="HJ96" s="280" t="s">
        <v>168</v>
      </c>
      <c r="HK96" s="281">
        <v>2</v>
      </c>
      <c r="HL96" s="259">
        <v>150000</v>
      </c>
      <c r="HM96" s="326">
        <f>ROUND(HK96*HL96,0)</f>
        <v>300000</v>
      </c>
      <c r="HN96" s="250">
        <f>IF(EXACT($A$96,$HH$96),1,0)</f>
        <v>1</v>
      </c>
      <c r="HO96" s="250">
        <f>IF(EXACT($B$96,$HI$96),1,0)</f>
        <v>1</v>
      </c>
      <c r="HP96" s="250">
        <f>IF(EXACT($C$96,$HJ$96),1,0)</f>
        <v>1</v>
      </c>
      <c r="HQ96" s="250">
        <f>IF(EXACT($D$96,$HK$96),1,0)</f>
        <v>1</v>
      </c>
      <c r="HR96" s="250">
        <f>IF($HK$96=0,0,1)</f>
        <v>1</v>
      </c>
      <c r="HS96" s="250">
        <f>IF($HL$96=0,0,1)</f>
        <v>1</v>
      </c>
      <c r="HT96" s="250">
        <f>$HN$96*$HO$96*$HP$96*$HQ$96*$HR$96*$HS$96</f>
        <v>1</v>
      </c>
      <c r="HU96" s="251">
        <f t="shared" si="56"/>
        <v>300000</v>
      </c>
      <c r="HV96" s="252">
        <f t="shared" si="57"/>
        <v>0</v>
      </c>
      <c r="HX96" s="278" t="s">
        <v>330</v>
      </c>
      <c r="HY96" s="289" t="s">
        <v>332</v>
      </c>
      <c r="HZ96" s="280" t="s">
        <v>168</v>
      </c>
      <c r="IA96" s="281">
        <v>2</v>
      </c>
      <c r="IB96" s="247">
        <v>600000</v>
      </c>
      <c r="IC96" s="326">
        <f>ROUND(IA96*IB96,0)</f>
        <v>1200000</v>
      </c>
      <c r="ID96" s="250">
        <f>IF(EXACT($A$96,$HX$96),1,0)</f>
        <v>1</v>
      </c>
      <c r="IE96" s="250">
        <f>IF(EXACT($B$96,$HY$96),1,0)</f>
        <v>1</v>
      </c>
      <c r="IF96" s="250">
        <f>IF(EXACT($C$96,$HZ$96),1,0)</f>
        <v>1</v>
      </c>
      <c r="IG96" s="250">
        <f>IF(EXACT($D$96,$IA$96),1,0)</f>
        <v>1</v>
      </c>
      <c r="IH96" s="250">
        <f>IF($IA$96=0,0,1)</f>
        <v>1</v>
      </c>
      <c r="II96" s="250">
        <f>IF($IB$96=0,0,1)</f>
        <v>1</v>
      </c>
      <c r="IJ96" s="250">
        <f>$ID$96*$IE$96*$IF$96*$IG$96*$IH$96*$II$96</f>
        <v>1</v>
      </c>
      <c r="IK96" s="251">
        <f t="shared" si="58"/>
        <v>1200000</v>
      </c>
      <c r="IL96" s="252">
        <f t="shared" si="59"/>
        <v>0</v>
      </c>
    </row>
    <row r="97" spans="1:246" s="221" customFormat="1" ht="17.25" hidden="1" thickBot="1">
      <c r="A97" s="328"/>
      <c r="B97" s="329" t="s">
        <v>333</v>
      </c>
      <c r="C97" s="330"/>
      <c r="D97" s="331"/>
      <c r="E97" s="332"/>
      <c r="F97" s="333">
        <f>SUM(F12:F96)</f>
        <v>0</v>
      </c>
      <c r="H97" s="328"/>
      <c r="I97" s="334" t="s">
        <v>333</v>
      </c>
      <c r="J97" s="330"/>
      <c r="K97" s="331"/>
      <c r="L97" s="332"/>
      <c r="M97" s="333">
        <f>SUM(M12:M96)</f>
        <v>83230000</v>
      </c>
      <c r="N97" s="335"/>
      <c r="O97" s="335"/>
      <c r="P97" s="335"/>
      <c r="Q97" s="335"/>
      <c r="R97" s="335"/>
      <c r="S97" s="335"/>
      <c r="T97" s="335"/>
      <c r="U97" s="251">
        <f t="shared" si="30"/>
        <v>83230000</v>
      </c>
      <c r="V97" s="252">
        <f t="shared" si="31"/>
        <v>0</v>
      </c>
      <c r="X97" s="328"/>
      <c r="Y97" s="329" t="s">
        <v>333</v>
      </c>
      <c r="Z97" s="330"/>
      <c r="AA97" s="331"/>
      <c r="AB97" s="332"/>
      <c r="AC97" s="333">
        <f>SUM(AC12:AC96)</f>
        <v>93813735</v>
      </c>
      <c r="AD97" s="335"/>
      <c r="AE97" s="335"/>
      <c r="AF97" s="335"/>
      <c r="AG97" s="335"/>
      <c r="AH97" s="335"/>
      <c r="AI97" s="335"/>
      <c r="AJ97" s="335"/>
      <c r="AK97" s="251">
        <f t="shared" si="32"/>
        <v>93813735</v>
      </c>
      <c r="AL97" s="252">
        <f t="shared" si="33"/>
        <v>0</v>
      </c>
      <c r="AN97" s="328"/>
      <c r="AO97" s="329" t="s">
        <v>333</v>
      </c>
      <c r="AP97" s="330"/>
      <c r="AQ97" s="331"/>
      <c r="AR97" s="332"/>
      <c r="AS97" s="333">
        <f>SUM(AS12:AS96)</f>
        <v>111760500</v>
      </c>
      <c r="AT97" s="250">
        <f>IF(EXACT($A$97,$AN$97),1,0)</f>
        <v>1</v>
      </c>
      <c r="AU97" s="250">
        <f>IF(EXACT($B$97,$AO$97),1,0)</f>
        <v>1</v>
      </c>
      <c r="AV97" s="250">
        <f>IF(EXACT($C$97,$AP$97),1,0)</f>
        <v>1</v>
      </c>
      <c r="AW97" s="250">
        <f>IF(EXACT($D$97,$AQ$97),1,0)</f>
        <v>1</v>
      </c>
      <c r="AX97" s="250">
        <f>IF($AQ$97=0,0,1)</f>
        <v>0</v>
      </c>
      <c r="AY97" s="250">
        <f>IF($AR$97=0,0,1)</f>
        <v>0</v>
      </c>
      <c r="AZ97" s="250">
        <f>$AT$97*$AU$97*$AV$97*$AW$97*$AX$97*$AY$97</f>
        <v>0</v>
      </c>
      <c r="BA97" s="251">
        <f t="shared" si="34"/>
        <v>111760500</v>
      </c>
      <c r="BB97" s="252">
        <f t="shared" si="35"/>
        <v>0</v>
      </c>
      <c r="BD97" s="328"/>
      <c r="BE97" s="329" t="s">
        <v>333</v>
      </c>
      <c r="BF97" s="330"/>
      <c r="BG97" s="331"/>
      <c r="BH97" s="332"/>
      <c r="BI97" s="333">
        <f>SUM(BI12:BI96)</f>
        <v>85701000</v>
      </c>
      <c r="BJ97" s="250">
        <f>IF(EXACT($A$97,$BD$97),1,0)</f>
        <v>1</v>
      </c>
      <c r="BK97" s="250">
        <f>IF(EXACT($B$97,$BE$97),1,0)</f>
        <v>1</v>
      </c>
      <c r="BL97" s="250">
        <f>IF(EXACT($C$97,$BF$97),1,0)</f>
        <v>1</v>
      </c>
      <c r="BM97" s="250">
        <f>IF(EXACT($D$97,$BG$97),1,0)</f>
        <v>1</v>
      </c>
      <c r="BN97" s="250">
        <f>IF($BG$97=0,0,1)</f>
        <v>0</v>
      </c>
      <c r="BO97" s="250">
        <f>IF($BH$97=0,0,1)</f>
        <v>0</v>
      </c>
      <c r="BP97" s="250">
        <f>$BJ$97*$BK$97*$BL$97*$BM$97*$BN$97*$BO$97</f>
        <v>0</v>
      </c>
      <c r="BQ97" s="251">
        <f t="shared" si="36"/>
        <v>85701000</v>
      </c>
      <c r="BR97" s="252">
        <f t="shared" si="37"/>
        <v>0</v>
      </c>
      <c r="BT97" s="328"/>
      <c r="BU97" s="329" t="s">
        <v>333</v>
      </c>
      <c r="BV97" s="330"/>
      <c r="BW97" s="331"/>
      <c r="BX97" s="332"/>
      <c r="BY97" s="333">
        <f>SUM(BY12:BY96)</f>
        <v>93567100</v>
      </c>
      <c r="BZ97" s="250">
        <f>IF(EXACT($A$97,$BT$97),1,0)</f>
        <v>1</v>
      </c>
      <c r="CA97" s="250">
        <f>IF(EXACT($B$97,$BU$97),1,0)</f>
        <v>1</v>
      </c>
      <c r="CB97" s="250">
        <f>IF(EXACT($C$97,$BV$97),1,0)</f>
        <v>1</v>
      </c>
      <c r="CC97" s="250">
        <f>IF(EXACT($D$97,$BW$97),1,0)</f>
        <v>1</v>
      </c>
      <c r="CD97" s="250">
        <f>IF($BW$97=0,0,1)</f>
        <v>0</v>
      </c>
      <c r="CE97" s="250">
        <f>IF($BX$97=0,0,1)</f>
        <v>0</v>
      </c>
      <c r="CF97" s="250">
        <f>$BZ$97*$CA$97*$CB$97*$CC$97*$CD$97*$CE$97</f>
        <v>0</v>
      </c>
      <c r="CG97" s="251">
        <f t="shared" si="38"/>
        <v>93567100</v>
      </c>
      <c r="CH97" s="252">
        <f t="shared" si="39"/>
        <v>0</v>
      </c>
      <c r="CJ97" s="328"/>
      <c r="CK97" s="336" t="s">
        <v>333</v>
      </c>
      <c r="CL97" s="330"/>
      <c r="CM97" s="331"/>
      <c r="CN97" s="337"/>
      <c r="CO97" s="338">
        <f>SUM(CO12:CO96)</f>
        <v>100768965</v>
      </c>
      <c r="CP97" s="250">
        <f>IF(EXACT($A$97,$CJ$97),1,0)</f>
        <v>1</v>
      </c>
      <c r="CQ97" s="250">
        <f>IF(EXACT($B$97,$CK$97),1,0)</f>
        <v>1</v>
      </c>
      <c r="CR97" s="250">
        <f>IF(EXACT($C$97,$CL$97),1,0)</f>
        <v>1</v>
      </c>
      <c r="CS97" s="250">
        <f>IF(EXACT($D$97,$CM$97),1,0)</f>
        <v>1</v>
      </c>
      <c r="CT97" s="250">
        <f>IF($CM$97=0,0,1)</f>
        <v>0</v>
      </c>
      <c r="CU97" s="250">
        <f>IF($CN$97=0,0,1)</f>
        <v>0</v>
      </c>
      <c r="CV97" s="250">
        <f>$CP$97*$CQ$97*$CR$97*$CS$97*$CT$97*$CU$97</f>
        <v>0</v>
      </c>
      <c r="CW97" s="251">
        <f t="shared" si="40"/>
        <v>100768965</v>
      </c>
      <c r="CX97" s="252">
        <f t="shared" si="41"/>
        <v>0</v>
      </c>
      <c r="CZ97" s="328"/>
      <c r="DA97" s="329" t="s">
        <v>333</v>
      </c>
      <c r="DB97" s="330"/>
      <c r="DC97" s="331"/>
      <c r="DD97" s="332"/>
      <c r="DE97" s="333">
        <f>SUM(DE12:DE96)</f>
        <v>95093400</v>
      </c>
      <c r="DF97" s="250">
        <f>IF(EXACT($A$97,$CZ$97),1,0)</f>
        <v>1</v>
      </c>
      <c r="DG97" s="250">
        <f>IF(EXACT($B$97,$DA$97),1,0)</f>
        <v>1</v>
      </c>
      <c r="DH97" s="250">
        <f>IF(EXACT($C$97,$DB$97),1,0)</f>
        <v>1</v>
      </c>
      <c r="DI97" s="250">
        <f>IF(EXACT($D$97,$DC$97),1,0)</f>
        <v>1</v>
      </c>
      <c r="DJ97" s="250">
        <f>IF($DC$97=0,0,1)</f>
        <v>0</v>
      </c>
      <c r="DK97" s="250">
        <f>IF($DD$97=0,0,1)</f>
        <v>0</v>
      </c>
      <c r="DL97" s="250">
        <f>$DF$97*$DG$97*$DH$97*$DI$97*$DJ$97*$DK$97</f>
        <v>0</v>
      </c>
      <c r="DM97" s="251">
        <f t="shared" si="42"/>
        <v>95093400</v>
      </c>
      <c r="DN97" s="252">
        <f t="shared" si="43"/>
        <v>0</v>
      </c>
      <c r="DP97" s="328"/>
      <c r="DQ97" s="329" t="s">
        <v>333</v>
      </c>
      <c r="DR97" s="330"/>
      <c r="DS97" s="331"/>
      <c r="DT97" s="332"/>
      <c r="DU97" s="333">
        <f>SUM(DU12:DU96)</f>
        <v>94121000</v>
      </c>
      <c r="DV97" s="250">
        <f>IF(EXACT($A$97,$DP$97),1,0)</f>
        <v>1</v>
      </c>
      <c r="DW97" s="250">
        <f>IF(EXACT($B$97,$DQ$97),1,0)</f>
        <v>1</v>
      </c>
      <c r="DX97" s="250">
        <f>IF(EXACT($C$97,$DR$97),1,0)</f>
        <v>1</v>
      </c>
      <c r="DY97" s="250">
        <f>IF(EXACT($D$97,$DS$97),1,0)</f>
        <v>1</v>
      </c>
      <c r="DZ97" s="250">
        <f>IF($DS$97=0,0,1)</f>
        <v>0</v>
      </c>
      <c r="EA97" s="250">
        <f>IF($DT$97=0,0,1)</f>
        <v>0</v>
      </c>
      <c r="EB97" s="250">
        <f>$DV$97*$DW$97*$DX$97*$DY$97*$DZ$97*$EA$97</f>
        <v>0</v>
      </c>
      <c r="EC97" s="251">
        <f t="shared" si="44"/>
        <v>94121000</v>
      </c>
      <c r="ED97" s="252">
        <f t="shared" si="45"/>
        <v>0</v>
      </c>
      <c r="EF97" s="328"/>
      <c r="EG97" s="329" t="s">
        <v>333</v>
      </c>
      <c r="EH97" s="330"/>
      <c r="EI97" s="331"/>
      <c r="EJ97" s="332"/>
      <c r="EK97" s="333">
        <f>SUM(EK12:EK96)</f>
        <v>95081000</v>
      </c>
      <c r="EL97" s="250">
        <f>IF(EXACT($A$97,$EF$97),1,0)</f>
        <v>1</v>
      </c>
      <c r="EM97" s="250">
        <f>IF(EXACT($B$97,$EG$97),1,0)</f>
        <v>1</v>
      </c>
      <c r="EN97" s="250">
        <f>IF(EXACT($C$97,$EH$97),1,0)</f>
        <v>1</v>
      </c>
      <c r="EO97" s="250">
        <f>IF(EXACT($D$97,$EI$97),1,0)</f>
        <v>1</v>
      </c>
      <c r="EP97" s="250">
        <f>IF($EI$97=0,0,1)</f>
        <v>0</v>
      </c>
      <c r="EQ97" s="250">
        <f>IF($EJ$97=0,0,1)</f>
        <v>0</v>
      </c>
      <c r="ER97" s="250">
        <f>$EL$97*$EM$97*$EN$97*$EO$97*$EP$97*$EQ$97</f>
        <v>0</v>
      </c>
      <c r="ES97" s="251">
        <f t="shared" si="46"/>
        <v>95081000</v>
      </c>
      <c r="ET97" s="252">
        <f t="shared" si="47"/>
        <v>0</v>
      </c>
      <c r="EV97" s="328"/>
      <c r="EW97" s="329" t="s">
        <v>333</v>
      </c>
      <c r="EX97" s="330"/>
      <c r="EY97" s="331"/>
      <c r="EZ97" s="332"/>
      <c r="FA97" s="333">
        <f>SUM(FA12:FA96)</f>
        <v>99099500</v>
      </c>
      <c r="FB97" s="250">
        <f>IF(EXACT($A$97,$EV$97),1,0)</f>
        <v>1</v>
      </c>
      <c r="FC97" s="250">
        <f>IF(EXACT($B$97,$EW$97),1,0)</f>
        <v>1</v>
      </c>
      <c r="FD97" s="250">
        <f>IF(EXACT($C$97,$EX$97),1,0)</f>
        <v>1</v>
      </c>
      <c r="FE97" s="250">
        <f>IF(EXACT($D$97,$EY$97),1,0)</f>
        <v>1</v>
      </c>
      <c r="FF97" s="250">
        <f>IF($EY$97=0,0,1)</f>
        <v>0</v>
      </c>
      <c r="FG97" s="250">
        <f>IF($EZ$97=0,0,1)</f>
        <v>0</v>
      </c>
      <c r="FH97" s="250">
        <f>$FB$97*$FC$97*$FD$97*$FE$97*$FF$97*$FG$97</f>
        <v>0</v>
      </c>
      <c r="FI97" s="251">
        <f t="shared" si="48"/>
        <v>99099500</v>
      </c>
      <c r="FJ97" s="252">
        <f t="shared" si="49"/>
        <v>0</v>
      </c>
      <c r="FL97" s="328"/>
      <c r="FM97" s="329" t="s">
        <v>333</v>
      </c>
      <c r="FN97" s="330"/>
      <c r="FO97" s="331"/>
      <c r="FP97" s="332"/>
      <c r="FQ97" s="339">
        <f>SUM(FQ12:FQ96)</f>
        <v>92817264</v>
      </c>
      <c r="FR97" s="250">
        <f>IF(EXACT($A$97,$FL$97),1,0)</f>
        <v>1</v>
      </c>
      <c r="FS97" s="250">
        <f>IF(EXACT($B$97,$FM$97),1,0)</f>
        <v>1</v>
      </c>
      <c r="FT97" s="250">
        <f>IF(EXACT($C$97,$FN$97),1,0)</f>
        <v>1</v>
      </c>
      <c r="FU97" s="250">
        <f>IF(EXACT($D$97,$FO$97),1,0)</f>
        <v>1</v>
      </c>
      <c r="FV97" s="250">
        <f>IF($FO$97=0,0,1)</f>
        <v>0</v>
      </c>
      <c r="FW97" s="250">
        <f>IF($FP$97=0,0,1)</f>
        <v>0</v>
      </c>
      <c r="FX97" s="250">
        <f>$FR$97*$FS$97*$FT$97*$FU$97*$FV$97*$FW$97</f>
        <v>0</v>
      </c>
      <c r="FY97" s="251">
        <f t="shared" si="50"/>
        <v>92817264</v>
      </c>
      <c r="FZ97" s="252">
        <f t="shared" si="51"/>
        <v>0</v>
      </c>
      <c r="GB97" s="328"/>
      <c r="GC97" s="329" t="s">
        <v>333</v>
      </c>
      <c r="GD97" s="330"/>
      <c r="GE97" s="331"/>
      <c r="GF97" s="332"/>
      <c r="GG97" s="333">
        <f>SUM(GG12:GG96)</f>
        <v>94137500</v>
      </c>
      <c r="GH97" s="250">
        <f>IF(EXACT($A$97,$GB$97),1,0)</f>
        <v>1</v>
      </c>
      <c r="GI97" s="250">
        <f>IF(EXACT($B$97,$GC$97),1,0)</f>
        <v>1</v>
      </c>
      <c r="GJ97" s="250">
        <f>IF(EXACT($C$97,$GD$97),1,0)</f>
        <v>1</v>
      </c>
      <c r="GK97" s="250">
        <f>IF(EXACT($D$97,$GE$97),1,0)</f>
        <v>1</v>
      </c>
      <c r="GL97" s="250">
        <f>IF($GE$97=0,0,1)</f>
        <v>0</v>
      </c>
      <c r="GM97" s="250">
        <f>IF($GF$97=0,0,1)</f>
        <v>0</v>
      </c>
      <c r="GN97" s="250">
        <f>$GH$97*$GI$97*$GJ$97*$GK$97*$GL$97*$GM$97</f>
        <v>0</v>
      </c>
      <c r="GO97" s="251">
        <f t="shared" si="52"/>
        <v>94137500</v>
      </c>
      <c r="GP97" s="252">
        <f t="shared" si="53"/>
        <v>0</v>
      </c>
      <c r="GR97" s="328"/>
      <c r="GS97" s="329" t="s">
        <v>333</v>
      </c>
      <c r="GT97" s="330"/>
      <c r="GU97" s="331"/>
      <c r="GV97" s="332"/>
      <c r="GW97" s="333">
        <f>SUM(GW12:GW96)</f>
        <v>94620626</v>
      </c>
      <c r="GX97" s="250">
        <f>IF(EXACT($A$97,$GR$97),1,0)</f>
        <v>1</v>
      </c>
      <c r="GY97" s="250">
        <f>IF(EXACT($B$97,$GS$97),1,0)</f>
        <v>1</v>
      </c>
      <c r="GZ97" s="250">
        <f>IF(EXACT($C$97,$GT$97),1,0)</f>
        <v>1</v>
      </c>
      <c r="HA97" s="250">
        <f>IF(EXACT($D$97,$GU$97),1,0)</f>
        <v>1</v>
      </c>
      <c r="HB97" s="250">
        <f>IF($GU$97=0,0,1)</f>
        <v>0</v>
      </c>
      <c r="HC97" s="250">
        <f>IF($GV$97=0,0,1)</f>
        <v>0</v>
      </c>
      <c r="HD97" s="250">
        <f>$GX$97*$GY$97*$GZ$97*$HA$97*$HB$97*$HC$97</f>
        <v>0</v>
      </c>
      <c r="HE97" s="251">
        <f t="shared" si="54"/>
        <v>94620626</v>
      </c>
      <c r="HF97" s="252">
        <f t="shared" si="55"/>
        <v>0</v>
      </c>
      <c r="HH97" s="340"/>
      <c r="HI97" s="341" t="s">
        <v>333</v>
      </c>
      <c r="HJ97" s="342"/>
      <c r="HK97" s="343"/>
      <c r="HL97" s="344"/>
      <c r="HM97" s="345">
        <f>SUM(HM12:HM96)</f>
        <v>103020900</v>
      </c>
      <c r="HN97" s="250">
        <f>IF(EXACT($A$97,$HH$97),1,0)</f>
        <v>1</v>
      </c>
      <c r="HO97" s="250">
        <f>IF(EXACT($B$97,$HI$97),1,0)</f>
        <v>1</v>
      </c>
      <c r="HP97" s="250">
        <f>IF(EXACT($C$97,$HJ$97),1,0)</f>
        <v>1</v>
      </c>
      <c r="HQ97" s="250">
        <f>IF(EXACT($D$97,$HK$97),1,0)</f>
        <v>1</v>
      </c>
      <c r="HR97" s="250">
        <f>IF($HK$97=0,0,1)</f>
        <v>0</v>
      </c>
      <c r="HS97" s="250">
        <f>IF($HL$97=0,0,1)</f>
        <v>0</v>
      </c>
      <c r="HT97" s="250">
        <f>$HN$97*$HO$97*$HP$97*$HQ$97*$HR$97*$HS$97</f>
        <v>0</v>
      </c>
      <c r="HU97" s="251">
        <f t="shared" si="56"/>
        <v>103020900</v>
      </c>
      <c r="HV97" s="252">
        <f t="shared" si="57"/>
        <v>0</v>
      </c>
      <c r="HX97" s="328"/>
      <c r="HY97" s="329" t="s">
        <v>333</v>
      </c>
      <c r="HZ97" s="330"/>
      <c r="IA97" s="331"/>
      <c r="IB97" s="332"/>
      <c r="IC97" s="333">
        <f>SUM(IC12:IC96)</f>
        <v>100303000</v>
      </c>
      <c r="ID97" s="250">
        <f>IF(EXACT($A$97,$HX$97),1,0)</f>
        <v>1</v>
      </c>
      <c r="IE97" s="250">
        <f>IF(EXACT($B$97,$HY$97),1,0)</f>
        <v>1</v>
      </c>
      <c r="IF97" s="250">
        <f>IF(EXACT($C$97,$HZ$97),1,0)</f>
        <v>1</v>
      </c>
      <c r="IG97" s="250">
        <f>IF(EXACT($D$97,$IA$97),1,0)</f>
        <v>1</v>
      </c>
      <c r="IH97" s="250">
        <f>IF($IA$97=0,0,1)</f>
        <v>0</v>
      </c>
      <c r="II97" s="250">
        <f>IF($IB$97=0,0,1)</f>
        <v>0</v>
      </c>
      <c r="IJ97" s="250">
        <f>$ID$97*$IE$97*$IF$97*$IG$97*$IH$97*$II$97</f>
        <v>0</v>
      </c>
      <c r="IK97" s="251">
        <f t="shared" si="58"/>
        <v>100303000</v>
      </c>
      <c r="IL97" s="252">
        <f t="shared" si="59"/>
        <v>0</v>
      </c>
    </row>
    <row r="98" spans="1:246" s="238" customFormat="1" ht="18" hidden="1" thickTop="1" thickBot="1">
      <c r="A98" s="346" t="s">
        <v>334</v>
      </c>
      <c r="B98" s="347" t="s">
        <v>335</v>
      </c>
      <c r="C98" s="348"/>
      <c r="D98" s="349"/>
      <c r="E98" s="350"/>
      <c r="F98" s="351"/>
      <c r="H98" s="346" t="s">
        <v>334</v>
      </c>
      <c r="I98" s="352" t="s">
        <v>335</v>
      </c>
      <c r="J98" s="348"/>
      <c r="K98" s="349"/>
      <c r="L98" s="350"/>
      <c r="M98" s="351"/>
      <c r="N98" s="274"/>
      <c r="O98" s="274"/>
      <c r="P98" s="274"/>
      <c r="Q98" s="274"/>
      <c r="R98" s="274"/>
      <c r="S98" s="274"/>
      <c r="T98" s="274"/>
      <c r="U98" s="251">
        <f t="shared" si="30"/>
        <v>0</v>
      </c>
      <c r="V98" s="252">
        <f t="shared" si="31"/>
        <v>0</v>
      </c>
      <c r="X98" s="346" t="s">
        <v>334</v>
      </c>
      <c r="Y98" s="347" t="s">
        <v>335</v>
      </c>
      <c r="Z98" s="348"/>
      <c r="AA98" s="349"/>
      <c r="AB98" s="350"/>
      <c r="AC98" s="351"/>
      <c r="AD98" s="274"/>
      <c r="AE98" s="274"/>
      <c r="AF98" s="274"/>
      <c r="AG98" s="274"/>
      <c r="AH98" s="274"/>
      <c r="AI98" s="274"/>
      <c r="AJ98" s="274"/>
      <c r="AK98" s="251">
        <f t="shared" si="32"/>
        <v>0</v>
      </c>
      <c r="AL98" s="252">
        <f t="shared" si="33"/>
        <v>0</v>
      </c>
      <c r="AN98" s="346" t="s">
        <v>334</v>
      </c>
      <c r="AO98" s="347" t="s">
        <v>335</v>
      </c>
      <c r="AP98" s="348"/>
      <c r="AQ98" s="349"/>
      <c r="AR98" s="350"/>
      <c r="AS98" s="351"/>
      <c r="AT98" s="250">
        <f>IF(EXACT($A$98,$AN$98),1,0)</f>
        <v>1</v>
      </c>
      <c r="AU98" s="250">
        <f>IF(EXACT($B$98,$AO$98),1,0)</f>
        <v>1</v>
      </c>
      <c r="AV98" s="250">
        <f>IF(EXACT($C$98,$AP$98),1,0)</f>
        <v>1</v>
      </c>
      <c r="AW98" s="250">
        <f>IF(EXACT($D$98,$AQ$98),1,0)</f>
        <v>1</v>
      </c>
      <c r="AX98" s="250">
        <f>IF($AQ$98=0,0,1)</f>
        <v>0</v>
      </c>
      <c r="AY98" s="250">
        <f>IF($AR$98=0,0,1)</f>
        <v>0</v>
      </c>
      <c r="AZ98" s="250">
        <f>$AT$98*$AU$98*$AV$98*$AW$98*$AX$98*$AY$98</f>
        <v>0</v>
      </c>
      <c r="BA98" s="251">
        <f t="shared" si="34"/>
        <v>0</v>
      </c>
      <c r="BB98" s="252">
        <f t="shared" si="35"/>
        <v>0</v>
      </c>
      <c r="BD98" s="346" t="s">
        <v>334</v>
      </c>
      <c r="BE98" s="347" t="s">
        <v>335</v>
      </c>
      <c r="BF98" s="348"/>
      <c r="BG98" s="349"/>
      <c r="BH98" s="350"/>
      <c r="BI98" s="351"/>
      <c r="BJ98" s="250">
        <f>IF(EXACT($A$98,$BD$98),1,0)</f>
        <v>1</v>
      </c>
      <c r="BK98" s="250">
        <f>IF(EXACT($B$98,$BE$98),1,0)</f>
        <v>1</v>
      </c>
      <c r="BL98" s="250">
        <f>IF(EXACT($C$98,$BF$98),1,0)</f>
        <v>1</v>
      </c>
      <c r="BM98" s="250">
        <f>IF(EXACT($D$98,$BG$98),1,0)</f>
        <v>1</v>
      </c>
      <c r="BN98" s="250">
        <f>IF($BG$98=0,0,1)</f>
        <v>0</v>
      </c>
      <c r="BO98" s="250">
        <f>IF($BH$98=0,0,1)</f>
        <v>0</v>
      </c>
      <c r="BP98" s="250">
        <f>$BJ$98*$BK$98*$BL$98*$BM$98*$BN$98*$BO$98</f>
        <v>0</v>
      </c>
      <c r="BQ98" s="251">
        <f t="shared" si="36"/>
        <v>0</v>
      </c>
      <c r="BR98" s="252">
        <f t="shared" si="37"/>
        <v>0</v>
      </c>
      <c r="BT98" s="346" t="s">
        <v>334</v>
      </c>
      <c r="BU98" s="347" t="s">
        <v>335</v>
      </c>
      <c r="BV98" s="348"/>
      <c r="BW98" s="349"/>
      <c r="BX98" s="350"/>
      <c r="BY98" s="351"/>
      <c r="BZ98" s="250">
        <f>IF(EXACT($A$98,$BT$98),1,0)</f>
        <v>1</v>
      </c>
      <c r="CA98" s="250">
        <f>IF(EXACT($B$98,$BU$98),1,0)</f>
        <v>1</v>
      </c>
      <c r="CB98" s="250">
        <f>IF(EXACT($C$98,$BV$98),1,0)</f>
        <v>1</v>
      </c>
      <c r="CC98" s="250">
        <f>IF(EXACT($D$98,$BW$98),1,0)</f>
        <v>1</v>
      </c>
      <c r="CD98" s="250">
        <f>IF($BW$98=0,0,1)</f>
        <v>0</v>
      </c>
      <c r="CE98" s="250">
        <f>IF($BX$98=0,0,1)</f>
        <v>0</v>
      </c>
      <c r="CF98" s="250">
        <f>$BZ$98*$CA$98*$CB$98*$CC$98*$CD$98*$CE$98</f>
        <v>0</v>
      </c>
      <c r="CG98" s="251">
        <f t="shared" si="38"/>
        <v>0</v>
      </c>
      <c r="CH98" s="252">
        <f t="shared" si="39"/>
        <v>0</v>
      </c>
      <c r="CJ98" s="346" t="s">
        <v>334</v>
      </c>
      <c r="CK98" s="353" t="s">
        <v>335</v>
      </c>
      <c r="CL98" s="348"/>
      <c r="CM98" s="349"/>
      <c r="CN98" s="354"/>
      <c r="CO98" s="355"/>
      <c r="CP98" s="250">
        <f>IF(EXACT($A$98,$CJ$98),1,0)</f>
        <v>1</v>
      </c>
      <c r="CQ98" s="250">
        <f>IF(EXACT($B$98,$CK$98),1,0)</f>
        <v>1</v>
      </c>
      <c r="CR98" s="250">
        <f>IF(EXACT($C$98,$CL$98),1,0)</f>
        <v>1</v>
      </c>
      <c r="CS98" s="250">
        <f>IF(EXACT($D$98,$CM$98),1,0)</f>
        <v>1</v>
      </c>
      <c r="CT98" s="250">
        <f>IF($CM$98=0,0,1)</f>
        <v>0</v>
      </c>
      <c r="CU98" s="250">
        <f>IF($CN$98=0,0,1)</f>
        <v>0</v>
      </c>
      <c r="CV98" s="250">
        <f>$CP$98*$CQ$98*$CR$98*$CS$98*$CT$98*$CU$98</f>
        <v>0</v>
      </c>
      <c r="CW98" s="251">
        <f t="shared" si="40"/>
        <v>0</v>
      </c>
      <c r="CX98" s="252">
        <f t="shared" si="41"/>
        <v>0</v>
      </c>
      <c r="CZ98" s="346" t="s">
        <v>334</v>
      </c>
      <c r="DA98" s="347" t="s">
        <v>335</v>
      </c>
      <c r="DB98" s="348"/>
      <c r="DC98" s="349"/>
      <c r="DD98" s="350"/>
      <c r="DE98" s="351"/>
      <c r="DF98" s="250">
        <f>IF(EXACT($A$98,$CZ$98),1,0)</f>
        <v>1</v>
      </c>
      <c r="DG98" s="250">
        <f>IF(EXACT($B$98,$DA$98),1,0)</f>
        <v>1</v>
      </c>
      <c r="DH98" s="250">
        <f>IF(EXACT($C$98,$DB$98),1,0)</f>
        <v>1</v>
      </c>
      <c r="DI98" s="250">
        <f>IF(EXACT($D$98,$DC$98),1,0)</f>
        <v>1</v>
      </c>
      <c r="DJ98" s="250">
        <f>IF($DC$98=0,0,1)</f>
        <v>0</v>
      </c>
      <c r="DK98" s="250">
        <f>IF($DD$98=0,0,1)</f>
        <v>0</v>
      </c>
      <c r="DL98" s="250">
        <f>$DF$98*$DG$98*$DH$98*$DI$98*$DJ$98*$DK$98</f>
        <v>0</v>
      </c>
      <c r="DM98" s="251">
        <f t="shared" si="42"/>
        <v>0</v>
      </c>
      <c r="DN98" s="252">
        <f t="shared" si="43"/>
        <v>0</v>
      </c>
      <c r="DP98" s="346" t="s">
        <v>334</v>
      </c>
      <c r="DQ98" s="347" t="s">
        <v>335</v>
      </c>
      <c r="DR98" s="348"/>
      <c r="DS98" s="349"/>
      <c r="DT98" s="350"/>
      <c r="DU98" s="351"/>
      <c r="DV98" s="250">
        <f>IF(EXACT($A$98,$DP$98),1,0)</f>
        <v>1</v>
      </c>
      <c r="DW98" s="250">
        <f>IF(EXACT($B$98,$DQ$98),1,0)</f>
        <v>1</v>
      </c>
      <c r="DX98" s="250">
        <f>IF(EXACT($C$98,$DR$98),1,0)</f>
        <v>1</v>
      </c>
      <c r="DY98" s="250">
        <f>IF(EXACT($D$98,$DS$98),1,0)</f>
        <v>1</v>
      </c>
      <c r="DZ98" s="250">
        <f>IF($DS$98=0,0,1)</f>
        <v>0</v>
      </c>
      <c r="EA98" s="250">
        <f>IF($DT$98=0,0,1)</f>
        <v>0</v>
      </c>
      <c r="EB98" s="250">
        <f>$DV$98*$DW$98*$DX$98*$DY$98*$DZ$98*$EA$98</f>
        <v>0</v>
      </c>
      <c r="EC98" s="251">
        <f t="shared" si="44"/>
        <v>0</v>
      </c>
      <c r="ED98" s="252">
        <f t="shared" si="45"/>
        <v>0</v>
      </c>
      <c r="EF98" s="346" t="s">
        <v>334</v>
      </c>
      <c r="EG98" s="347" t="s">
        <v>335</v>
      </c>
      <c r="EH98" s="348"/>
      <c r="EI98" s="349"/>
      <c r="EJ98" s="350"/>
      <c r="EK98" s="351"/>
      <c r="EL98" s="250">
        <f>IF(EXACT($A$98,$EF$98),1,0)</f>
        <v>1</v>
      </c>
      <c r="EM98" s="250">
        <f>IF(EXACT($B$98,$EG$98),1,0)</f>
        <v>1</v>
      </c>
      <c r="EN98" s="250">
        <f>IF(EXACT($C$98,$EH$98),1,0)</f>
        <v>1</v>
      </c>
      <c r="EO98" s="250">
        <f>IF(EXACT($D$98,$EI$98),1,0)</f>
        <v>1</v>
      </c>
      <c r="EP98" s="250">
        <f>IF($EI$98=0,0,1)</f>
        <v>0</v>
      </c>
      <c r="EQ98" s="250">
        <f>IF($EJ$98=0,0,1)</f>
        <v>0</v>
      </c>
      <c r="ER98" s="250">
        <f>$EL$98*$EM$98*$EN$98*$EO$98*$EP$98*$EQ$98</f>
        <v>0</v>
      </c>
      <c r="ES98" s="251">
        <f t="shared" si="46"/>
        <v>0</v>
      </c>
      <c r="ET98" s="252">
        <f t="shared" si="47"/>
        <v>0</v>
      </c>
      <c r="EV98" s="346" t="s">
        <v>334</v>
      </c>
      <c r="EW98" s="347" t="s">
        <v>335</v>
      </c>
      <c r="EX98" s="348"/>
      <c r="EY98" s="349"/>
      <c r="EZ98" s="350"/>
      <c r="FA98" s="351"/>
      <c r="FB98" s="250">
        <f>IF(EXACT($A$98,$EV$98),1,0)</f>
        <v>1</v>
      </c>
      <c r="FC98" s="250">
        <f>IF(EXACT($B$98,$EW$98),1,0)</f>
        <v>1</v>
      </c>
      <c r="FD98" s="250">
        <f>IF(EXACT($C$98,$EX$98),1,0)</f>
        <v>1</v>
      </c>
      <c r="FE98" s="250">
        <f>IF(EXACT($D$98,$EY$98),1,0)</f>
        <v>1</v>
      </c>
      <c r="FF98" s="250">
        <f>IF($EY$98=0,0,1)</f>
        <v>0</v>
      </c>
      <c r="FG98" s="250">
        <f>IF($EZ$98=0,0,1)</f>
        <v>0</v>
      </c>
      <c r="FH98" s="250">
        <f>$FB$98*$FC$98*$FD$98*$FE$98*$FF$98*$FG$98</f>
        <v>0</v>
      </c>
      <c r="FI98" s="251">
        <f t="shared" si="48"/>
        <v>0</v>
      </c>
      <c r="FJ98" s="252">
        <f t="shared" si="49"/>
        <v>0</v>
      </c>
      <c r="FL98" s="346" t="s">
        <v>334</v>
      </c>
      <c r="FM98" s="347" t="s">
        <v>335</v>
      </c>
      <c r="FN98" s="348"/>
      <c r="FO98" s="349"/>
      <c r="FP98" s="350"/>
      <c r="FQ98" s="356"/>
      <c r="FR98" s="250">
        <f>IF(EXACT($A$98,$FL$98),1,0)</f>
        <v>1</v>
      </c>
      <c r="FS98" s="250">
        <f>IF(EXACT($B$98,$FM$98),1,0)</f>
        <v>1</v>
      </c>
      <c r="FT98" s="250">
        <f>IF(EXACT($C$98,$FN$98),1,0)</f>
        <v>1</v>
      </c>
      <c r="FU98" s="250">
        <f>IF(EXACT($D$98,$FO$98),1,0)</f>
        <v>1</v>
      </c>
      <c r="FV98" s="250">
        <f>IF($FO$98=0,0,1)</f>
        <v>0</v>
      </c>
      <c r="FW98" s="250">
        <f>IF($FP$98=0,0,1)</f>
        <v>0</v>
      </c>
      <c r="FX98" s="250">
        <f>$FR$98*$FS$98*$FT$98*$FU$98*$FV$98*$FW$98</f>
        <v>0</v>
      </c>
      <c r="FY98" s="251">
        <f t="shared" si="50"/>
        <v>0</v>
      </c>
      <c r="FZ98" s="252">
        <f t="shared" si="51"/>
        <v>0</v>
      </c>
      <c r="GB98" s="346" t="s">
        <v>334</v>
      </c>
      <c r="GC98" s="347" t="s">
        <v>335</v>
      </c>
      <c r="GD98" s="348"/>
      <c r="GE98" s="349"/>
      <c r="GF98" s="350"/>
      <c r="GG98" s="351"/>
      <c r="GH98" s="250">
        <f>IF(EXACT($A$98,$GB$98),1,0)</f>
        <v>1</v>
      </c>
      <c r="GI98" s="250">
        <f>IF(EXACT($B$98,$GC$98),1,0)</f>
        <v>1</v>
      </c>
      <c r="GJ98" s="250">
        <f>IF(EXACT($C$98,$GD$98),1,0)</f>
        <v>1</v>
      </c>
      <c r="GK98" s="250">
        <f>IF(EXACT($D$98,$GE$98),1,0)</f>
        <v>1</v>
      </c>
      <c r="GL98" s="250">
        <f>IF($GE$98=0,0,1)</f>
        <v>0</v>
      </c>
      <c r="GM98" s="250">
        <f>IF($GF$98=0,0,1)</f>
        <v>0</v>
      </c>
      <c r="GN98" s="250">
        <f>$GH$98*$GI$98*$GJ$98*$GK$98*$GL$98*$GM$98</f>
        <v>0</v>
      </c>
      <c r="GO98" s="251">
        <f t="shared" si="52"/>
        <v>0</v>
      </c>
      <c r="GP98" s="252">
        <f t="shared" si="53"/>
        <v>0</v>
      </c>
      <c r="GR98" s="346" t="s">
        <v>334</v>
      </c>
      <c r="GS98" s="347" t="s">
        <v>335</v>
      </c>
      <c r="GT98" s="348"/>
      <c r="GU98" s="349"/>
      <c r="GV98" s="350"/>
      <c r="GW98" s="351"/>
      <c r="GX98" s="250">
        <f>IF(EXACT($A$98,$GR$98),1,0)</f>
        <v>1</v>
      </c>
      <c r="GY98" s="250">
        <f>IF(EXACT($B$98,$GS$98),1,0)</f>
        <v>1</v>
      </c>
      <c r="GZ98" s="250">
        <f>IF(EXACT($C$98,$GT$98),1,0)</f>
        <v>1</v>
      </c>
      <c r="HA98" s="250">
        <f>IF(EXACT($D$98,$GU$98),1,0)</f>
        <v>1</v>
      </c>
      <c r="HB98" s="250">
        <f>IF($GU$98=0,0,1)</f>
        <v>0</v>
      </c>
      <c r="HC98" s="250">
        <f>IF($GV$98=0,0,1)</f>
        <v>0</v>
      </c>
      <c r="HD98" s="250">
        <f>$GX$98*$GY$98*$GZ$98*$HA$98*$HB$98*$HC$98</f>
        <v>0</v>
      </c>
      <c r="HE98" s="251">
        <f t="shared" si="54"/>
        <v>0</v>
      </c>
      <c r="HF98" s="252">
        <f t="shared" si="55"/>
        <v>0</v>
      </c>
      <c r="HH98" s="226" t="s">
        <v>334</v>
      </c>
      <c r="HI98" s="227" t="s">
        <v>335</v>
      </c>
      <c r="HJ98" s="357"/>
      <c r="HK98" s="229"/>
      <c r="HL98" s="358"/>
      <c r="HM98" s="231"/>
      <c r="HN98" s="250">
        <f>IF(EXACT($A$98,$HH$98),1,0)</f>
        <v>1</v>
      </c>
      <c r="HO98" s="250">
        <f>IF(EXACT($B$98,$HI$98),1,0)</f>
        <v>1</v>
      </c>
      <c r="HP98" s="250">
        <f>IF(EXACT($C$98,$HJ$98),1,0)</f>
        <v>1</v>
      </c>
      <c r="HQ98" s="250">
        <f>IF(EXACT($D$98,$HK$98),1,0)</f>
        <v>1</v>
      </c>
      <c r="HR98" s="250">
        <f>IF($HK$98=0,0,1)</f>
        <v>0</v>
      </c>
      <c r="HS98" s="250">
        <f>IF($HL$98=0,0,1)</f>
        <v>0</v>
      </c>
      <c r="HT98" s="250">
        <f>$HN$98*$HO$98*$HP$98*$HQ$98*$HR$98*$HS$98</f>
        <v>0</v>
      </c>
      <c r="HU98" s="251">
        <f t="shared" si="56"/>
        <v>0</v>
      </c>
      <c r="HV98" s="252">
        <f t="shared" si="57"/>
        <v>0</v>
      </c>
      <c r="HX98" s="346" t="s">
        <v>334</v>
      </c>
      <c r="HY98" s="347" t="s">
        <v>335</v>
      </c>
      <c r="HZ98" s="348"/>
      <c r="IA98" s="349"/>
      <c r="IB98" s="350"/>
      <c r="IC98" s="351"/>
      <c r="ID98" s="250">
        <f>IF(EXACT($A$98,$HX$98),1,0)</f>
        <v>1</v>
      </c>
      <c r="IE98" s="250">
        <f>IF(EXACT($B$98,$HY$98),1,0)</f>
        <v>1</v>
      </c>
      <c r="IF98" s="250">
        <f>IF(EXACT($C$98,$HZ$98),1,0)</f>
        <v>1</v>
      </c>
      <c r="IG98" s="250">
        <f>IF(EXACT($D$98,$IA$98),1,0)</f>
        <v>1</v>
      </c>
      <c r="IH98" s="250">
        <f>IF($IA$98=0,0,1)</f>
        <v>0</v>
      </c>
      <c r="II98" s="250">
        <f>IF($IB$98=0,0,1)</f>
        <v>0</v>
      </c>
      <c r="IJ98" s="250">
        <f>$ID$98*$IE$98*$IF$98*$IG$98*$IH$98*$II$98</f>
        <v>0</v>
      </c>
      <c r="IK98" s="251">
        <f t="shared" si="58"/>
        <v>0</v>
      </c>
      <c r="IL98" s="252">
        <f t="shared" si="59"/>
        <v>0</v>
      </c>
    </row>
    <row r="99" spans="1:246" s="238" customFormat="1" ht="18" hidden="1" thickTop="1" thickBot="1">
      <c r="A99" s="215" t="s">
        <v>336</v>
      </c>
      <c r="B99" s="216" t="s">
        <v>337</v>
      </c>
      <c r="C99" s="217"/>
      <c r="D99" s="218"/>
      <c r="E99" s="219"/>
      <c r="F99" s="220"/>
      <c r="H99" s="215" t="s">
        <v>336</v>
      </c>
      <c r="I99" s="222" t="s">
        <v>337</v>
      </c>
      <c r="J99" s="217"/>
      <c r="K99" s="218"/>
      <c r="L99" s="219"/>
      <c r="M99" s="220"/>
      <c r="N99" s="274"/>
      <c r="O99" s="274"/>
      <c r="P99" s="274"/>
      <c r="Q99" s="274"/>
      <c r="R99" s="274"/>
      <c r="S99" s="274"/>
      <c r="T99" s="274"/>
      <c r="U99" s="251">
        <f t="shared" si="30"/>
        <v>0</v>
      </c>
      <c r="V99" s="252">
        <f t="shared" si="31"/>
        <v>0</v>
      </c>
      <c r="X99" s="215" t="s">
        <v>336</v>
      </c>
      <c r="Y99" s="216" t="s">
        <v>337</v>
      </c>
      <c r="Z99" s="217"/>
      <c r="AA99" s="218"/>
      <c r="AB99" s="219"/>
      <c r="AC99" s="220"/>
      <c r="AD99" s="274"/>
      <c r="AE99" s="274"/>
      <c r="AF99" s="274"/>
      <c r="AG99" s="274"/>
      <c r="AH99" s="274"/>
      <c r="AI99" s="274"/>
      <c r="AJ99" s="274"/>
      <c r="AK99" s="251">
        <f t="shared" si="32"/>
        <v>0</v>
      </c>
      <c r="AL99" s="252">
        <f t="shared" si="33"/>
        <v>0</v>
      </c>
      <c r="AN99" s="215" t="s">
        <v>336</v>
      </c>
      <c r="AO99" s="216" t="s">
        <v>337</v>
      </c>
      <c r="AP99" s="217"/>
      <c r="AQ99" s="218"/>
      <c r="AR99" s="219"/>
      <c r="AS99" s="220"/>
      <c r="AT99" s="250">
        <f>IF(EXACT($A$99,$AN$99),1,0)</f>
        <v>1</v>
      </c>
      <c r="AU99" s="250">
        <f>IF(EXACT($B$99,$AO$99),1,0)</f>
        <v>1</v>
      </c>
      <c r="AV99" s="250">
        <f>IF(EXACT($C$99,$AP$99),1,0)</f>
        <v>1</v>
      </c>
      <c r="AW99" s="250">
        <f>IF(EXACT($D$99,$AQ$99),1,0)</f>
        <v>1</v>
      </c>
      <c r="AX99" s="250">
        <f>IF($AQ$99=0,0,1)</f>
        <v>0</v>
      </c>
      <c r="AY99" s="250">
        <f>IF($AR$99=0,0,1)</f>
        <v>0</v>
      </c>
      <c r="AZ99" s="250">
        <f>$AT$99*$AU$99*$AV$99*$AW$99*$AX$99*$AY$99</f>
        <v>0</v>
      </c>
      <c r="BA99" s="251">
        <f t="shared" si="34"/>
        <v>0</v>
      </c>
      <c r="BB99" s="252">
        <f t="shared" si="35"/>
        <v>0</v>
      </c>
      <c r="BD99" s="215" t="s">
        <v>336</v>
      </c>
      <c r="BE99" s="216" t="s">
        <v>337</v>
      </c>
      <c r="BF99" s="217"/>
      <c r="BG99" s="218"/>
      <c r="BH99" s="219"/>
      <c r="BI99" s="220"/>
      <c r="BJ99" s="250">
        <f>IF(EXACT($A$99,$BD$99),1,0)</f>
        <v>1</v>
      </c>
      <c r="BK99" s="250">
        <f>IF(EXACT($B$99,$BE$99),1,0)</f>
        <v>1</v>
      </c>
      <c r="BL99" s="250">
        <f>IF(EXACT($C$99,$BF$99),1,0)</f>
        <v>1</v>
      </c>
      <c r="BM99" s="250">
        <f>IF(EXACT($D$99,$BG$99),1,0)</f>
        <v>1</v>
      </c>
      <c r="BN99" s="250">
        <f>IF($BG$99=0,0,1)</f>
        <v>0</v>
      </c>
      <c r="BO99" s="250">
        <f>IF($BH$99=0,0,1)</f>
        <v>0</v>
      </c>
      <c r="BP99" s="250">
        <f>$BJ$99*$BK$99*$BL$99*$BM$99*$BN$99*$BO$99</f>
        <v>0</v>
      </c>
      <c r="BQ99" s="251">
        <f t="shared" si="36"/>
        <v>0</v>
      </c>
      <c r="BR99" s="252">
        <f t="shared" si="37"/>
        <v>0</v>
      </c>
      <c r="BT99" s="215" t="s">
        <v>336</v>
      </c>
      <c r="BU99" s="216" t="s">
        <v>337</v>
      </c>
      <c r="BV99" s="217"/>
      <c r="BW99" s="218"/>
      <c r="BX99" s="219"/>
      <c r="BY99" s="220"/>
      <c r="BZ99" s="250">
        <f>IF(EXACT($A$99,$BT$99),1,0)</f>
        <v>1</v>
      </c>
      <c r="CA99" s="250">
        <f>IF(EXACT($B$99,$BU$99),1,0)</f>
        <v>1</v>
      </c>
      <c r="CB99" s="250">
        <f>IF(EXACT($C$99,$BV$99),1,0)</f>
        <v>1</v>
      </c>
      <c r="CC99" s="250">
        <f>IF(EXACT($D$99,$BW$99),1,0)</f>
        <v>1</v>
      </c>
      <c r="CD99" s="250">
        <f>IF($BW$99=0,0,1)</f>
        <v>0</v>
      </c>
      <c r="CE99" s="250">
        <f>IF($BX$99=0,0,1)</f>
        <v>0</v>
      </c>
      <c r="CF99" s="250">
        <f>$BZ$99*$CA$99*$CB$99*$CC$99*$CD$99*$CE$99</f>
        <v>0</v>
      </c>
      <c r="CG99" s="251">
        <f t="shared" si="38"/>
        <v>0</v>
      </c>
      <c r="CH99" s="252">
        <f t="shared" si="39"/>
        <v>0</v>
      </c>
      <c r="CJ99" s="215" t="s">
        <v>336</v>
      </c>
      <c r="CK99" s="223" t="s">
        <v>337</v>
      </c>
      <c r="CL99" s="217"/>
      <c r="CM99" s="218"/>
      <c r="CN99" s="224"/>
      <c r="CO99" s="225"/>
      <c r="CP99" s="250">
        <f>IF(EXACT($A$99,$CJ$99),1,0)</f>
        <v>1</v>
      </c>
      <c r="CQ99" s="250">
        <f>IF(EXACT($B$99,$CK$99),1,0)</f>
        <v>1</v>
      </c>
      <c r="CR99" s="250">
        <f>IF(EXACT($C$99,$CL$99),1,0)</f>
        <v>1</v>
      </c>
      <c r="CS99" s="250">
        <f>IF(EXACT($D$99,$CM$99),1,0)</f>
        <v>1</v>
      </c>
      <c r="CT99" s="250">
        <f>IF($CM$99=0,0,1)</f>
        <v>0</v>
      </c>
      <c r="CU99" s="250">
        <f>IF($CN$99=0,0,1)</f>
        <v>0</v>
      </c>
      <c r="CV99" s="250">
        <f>$CP$99*$CQ$99*$CR$99*$CS$99*$CT$99*$CU$99</f>
        <v>0</v>
      </c>
      <c r="CW99" s="251">
        <f t="shared" si="40"/>
        <v>0</v>
      </c>
      <c r="CX99" s="252">
        <f t="shared" si="41"/>
        <v>0</v>
      </c>
      <c r="CZ99" s="215" t="s">
        <v>336</v>
      </c>
      <c r="DA99" s="216" t="s">
        <v>337</v>
      </c>
      <c r="DB99" s="217"/>
      <c r="DC99" s="218"/>
      <c r="DD99" s="219"/>
      <c r="DE99" s="220"/>
      <c r="DF99" s="250">
        <f>IF(EXACT($A$99,$CZ$99),1,0)</f>
        <v>1</v>
      </c>
      <c r="DG99" s="250">
        <f>IF(EXACT($B$99,$DA$99),1,0)</f>
        <v>1</v>
      </c>
      <c r="DH99" s="250">
        <f>IF(EXACT($C$99,$DB$99),1,0)</f>
        <v>1</v>
      </c>
      <c r="DI99" s="250">
        <f>IF(EXACT($D$99,$DC$99),1,0)</f>
        <v>1</v>
      </c>
      <c r="DJ99" s="250">
        <f>IF($DC$99=0,0,1)</f>
        <v>0</v>
      </c>
      <c r="DK99" s="250">
        <f>IF($DD$99=0,0,1)</f>
        <v>0</v>
      </c>
      <c r="DL99" s="250">
        <f>$DF$99*$DG$99*$DH$99*$DI$99*$DJ$99*$DK$99</f>
        <v>0</v>
      </c>
      <c r="DM99" s="251">
        <f t="shared" si="42"/>
        <v>0</v>
      </c>
      <c r="DN99" s="252">
        <f t="shared" si="43"/>
        <v>0</v>
      </c>
      <c r="DP99" s="215" t="s">
        <v>336</v>
      </c>
      <c r="DQ99" s="216" t="s">
        <v>337</v>
      </c>
      <c r="DR99" s="217"/>
      <c r="DS99" s="218"/>
      <c r="DT99" s="219"/>
      <c r="DU99" s="220"/>
      <c r="DV99" s="250">
        <f>IF(EXACT($A$99,$DP$99),1,0)</f>
        <v>1</v>
      </c>
      <c r="DW99" s="250">
        <f>IF(EXACT($B$99,$DQ$99),1,0)</f>
        <v>1</v>
      </c>
      <c r="DX99" s="250">
        <f>IF(EXACT($C$99,$DR$99),1,0)</f>
        <v>1</v>
      </c>
      <c r="DY99" s="250">
        <f>IF(EXACT($D$99,$DS$99),1,0)</f>
        <v>1</v>
      </c>
      <c r="DZ99" s="250">
        <f>IF($DS$99=0,0,1)</f>
        <v>0</v>
      </c>
      <c r="EA99" s="250">
        <f>IF($DT$99=0,0,1)</f>
        <v>0</v>
      </c>
      <c r="EB99" s="250">
        <f>$DV$99*$DW$99*$DX$99*$DY$99*$DZ$99*$EA$99</f>
        <v>0</v>
      </c>
      <c r="EC99" s="251">
        <f t="shared" si="44"/>
        <v>0</v>
      </c>
      <c r="ED99" s="252">
        <f t="shared" si="45"/>
        <v>0</v>
      </c>
      <c r="EF99" s="215" t="s">
        <v>336</v>
      </c>
      <c r="EG99" s="216" t="s">
        <v>337</v>
      </c>
      <c r="EH99" s="217"/>
      <c r="EI99" s="218"/>
      <c r="EJ99" s="219"/>
      <c r="EK99" s="220"/>
      <c r="EL99" s="250">
        <f>IF(EXACT($A$99,$EF$99),1,0)</f>
        <v>1</v>
      </c>
      <c r="EM99" s="250">
        <f>IF(EXACT($B$99,$EG$99),1,0)</f>
        <v>1</v>
      </c>
      <c r="EN99" s="250">
        <f>IF(EXACT($C$99,$EH$99),1,0)</f>
        <v>1</v>
      </c>
      <c r="EO99" s="250">
        <f>IF(EXACT($D$99,$EI$99),1,0)</f>
        <v>1</v>
      </c>
      <c r="EP99" s="250">
        <f>IF($EI$99=0,0,1)</f>
        <v>0</v>
      </c>
      <c r="EQ99" s="250">
        <f>IF($EJ$99=0,0,1)</f>
        <v>0</v>
      </c>
      <c r="ER99" s="250">
        <f>$EL$99*$EM$99*$EN$99*$EO$99*$EP$99*$EQ$99</f>
        <v>0</v>
      </c>
      <c r="ES99" s="251">
        <f t="shared" si="46"/>
        <v>0</v>
      </c>
      <c r="ET99" s="252">
        <f t="shared" si="47"/>
        <v>0</v>
      </c>
      <c r="EV99" s="215" t="s">
        <v>336</v>
      </c>
      <c r="EW99" s="216" t="s">
        <v>337</v>
      </c>
      <c r="EX99" s="217"/>
      <c r="EY99" s="218"/>
      <c r="EZ99" s="219"/>
      <c r="FA99" s="220"/>
      <c r="FB99" s="250">
        <f>IF(EXACT($A$99,$EV$99),1,0)</f>
        <v>1</v>
      </c>
      <c r="FC99" s="250">
        <f>IF(EXACT($B$99,$EW$99),1,0)</f>
        <v>1</v>
      </c>
      <c r="FD99" s="250">
        <f>IF(EXACT($C$99,$EX$99),1,0)</f>
        <v>1</v>
      </c>
      <c r="FE99" s="250">
        <f>IF(EXACT($D$99,$EY$99),1,0)</f>
        <v>1</v>
      </c>
      <c r="FF99" s="250">
        <f>IF($EY$99=0,0,1)</f>
        <v>0</v>
      </c>
      <c r="FG99" s="250">
        <f>IF($EZ$99=0,0,1)</f>
        <v>0</v>
      </c>
      <c r="FH99" s="250">
        <f>$FB$99*$FC$99*$FD$99*$FE$99*$FF$99*$FG$99</f>
        <v>0</v>
      </c>
      <c r="FI99" s="251">
        <f t="shared" si="48"/>
        <v>0</v>
      </c>
      <c r="FJ99" s="252">
        <f t="shared" si="49"/>
        <v>0</v>
      </c>
      <c r="FL99" s="215" t="s">
        <v>336</v>
      </c>
      <c r="FM99" s="216" t="s">
        <v>337</v>
      </c>
      <c r="FN99" s="217"/>
      <c r="FO99" s="218"/>
      <c r="FP99" s="219"/>
      <c r="FQ99" s="277"/>
      <c r="FR99" s="250">
        <f>IF(EXACT($A$99,$FL$99),1,0)</f>
        <v>1</v>
      </c>
      <c r="FS99" s="250">
        <f>IF(EXACT($B$99,$FM$99),1,0)</f>
        <v>1</v>
      </c>
      <c r="FT99" s="250">
        <f>IF(EXACT($C$99,$FN$99),1,0)</f>
        <v>1</v>
      </c>
      <c r="FU99" s="250">
        <f>IF(EXACT($D$99,$FO$99),1,0)</f>
        <v>1</v>
      </c>
      <c r="FV99" s="250">
        <f>IF($FO$99=0,0,1)</f>
        <v>0</v>
      </c>
      <c r="FW99" s="250">
        <f>IF($FP$99=0,0,1)</f>
        <v>0</v>
      </c>
      <c r="FX99" s="250">
        <f>$FR$99*$FS$99*$FT$99*$FU$99*$FV$99*$FW$99</f>
        <v>0</v>
      </c>
      <c r="FY99" s="251">
        <f t="shared" si="50"/>
        <v>0</v>
      </c>
      <c r="FZ99" s="252">
        <f t="shared" si="51"/>
        <v>0</v>
      </c>
      <c r="GB99" s="215" t="s">
        <v>336</v>
      </c>
      <c r="GC99" s="216" t="s">
        <v>337</v>
      </c>
      <c r="GD99" s="217"/>
      <c r="GE99" s="218"/>
      <c r="GF99" s="219"/>
      <c r="GG99" s="220"/>
      <c r="GH99" s="250">
        <f>IF(EXACT($A$99,$GB$99),1,0)</f>
        <v>1</v>
      </c>
      <c r="GI99" s="250">
        <f>IF(EXACT($B$99,$GC$99),1,0)</f>
        <v>1</v>
      </c>
      <c r="GJ99" s="250">
        <f>IF(EXACT($C$99,$GD$99),1,0)</f>
        <v>1</v>
      </c>
      <c r="GK99" s="250">
        <f>IF(EXACT($D$99,$GE$99),1,0)</f>
        <v>1</v>
      </c>
      <c r="GL99" s="250">
        <f>IF($GE$99=0,0,1)</f>
        <v>0</v>
      </c>
      <c r="GM99" s="250">
        <f>IF($GF$99=0,0,1)</f>
        <v>0</v>
      </c>
      <c r="GN99" s="250">
        <f>$GH$99*$GI$99*$GJ$99*$GK$99*$GL$99*$GM$99</f>
        <v>0</v>
      </c>
      <c r="GO99" s="251">
        <f t="shared" si="52"/>
        <v>0</v>
      </c>
      <c r="GP99" s="252">
        <f t="shared" si="53"/>
        <v>0</v>
      </c>
      <c r="GR99" s="215" t="s">
        <v>336</v>
      </c>
      <c r="GS99" s="216" t="s">
        <v>337</v>
      </c>
      <c r="GT99" s="217"/>
      <c r="GU99" s="218"/>
      <c r="GV99" s="219"/>
      <c r="GW99" s="220"/>
      <c r="GX99" s="250">
        <f>IF(EXACT($A$99,$GR$99),1,0)</f>
        <v>1</v>
      </c>
      <c r="GY99" s="250">
        <f>IF(EXACT($B$99,$GS$99),1,0)</f>
        <v>1</v>
      </c>
      <c r="GZ99" s="250">
        <f>IF(EXACT($C$99,$GT$99),1,0)</f>
        <v>1</v>
      </c>
      <c r="HA99" s="250">
        <f>IF(EXACT($D$99,$GU$99),1,0)</f>
        <v>1</v>
      </c>
      <c r="HB99" s="250">
        <f>IF($GU$99=0,0,1)</f>
        <v>0</v>
      </c>
      <c r="HC99" s="250">
        <f>IF($GV$99=0,0,1)</f>
        <v>0</v>
      </c>
      <c r="HD99" s="250">
        <f>$GX$99*$GY$99*$GZ$99*$HA$99*$HB$99*$HC$99</f>
        <v>0</v>
      </c>
      <c r="HE99" s="251">
        <f t="shared" si="54"/>
        <v>0</v>
      </c>
      <c r="HF99" s="252">
        <f t="shared" si="55"/>
        <v>0</v>
      </c>
      <c r="HH99" s="226" t="s">
        <v>336</v>
      </c>
      <c r="HI99" s="227" t="s">
        <v>337</v>
      </c>
      <c r="HJ99" s="228"/>
      <c r="HK99" s="229"/>
      <c r="HL99" s="230"/>
      <c r="HM99" s="231"/>
      <c r="HN99" s="250">
        <f>IF(EXACT($A$99,$HH$99),1,0)</f>
        <v>1</v>
      </c>
      <c r="HO99" s="250">
        <f>IF(EXACT($B$99,$HI$99),1,0)</f>
        <v>1</v>
      </c>
      <c r="HP99" s="250">
        <f>IF(EXACT($C$99,$HJ$99),1,0)</f>
        <v>1</v>
      </c>
      <c r="HQ99" s="250">
        <f>IF(EXACT($D$99,$HK$99),1,0)</f>
        <v>1</v>
      </c>
      <c r="HR99" s="250">
        <f>IF($HK$99=0,0,1)</f>
        <v>0</v>
      </c>
      <c r="HS99" s="250">
        <f>IF($HL$99=0,0,1)</f>
        <v>0</v>
      </c>
      <c r="HT99" s="250">
        <f>$HN$99*$HO$99*$HP$99*$HQ$99*$HR$99*$HS$99</f>
        <v>0</v>
      </c>
      <c r="HU99" s="251">
        <f t="shared" si="56"/>
        <v>0</v>
      </c>
      <c r="HV99" s="252">
        <f t="shared" si="57"/>
        <v>0</v>
      </c>
      <c r="HX99" s="215" t="s">
        <v>336</v>
      </c>
      <c r="HY99" s="216" t="s">
        <v>337</v>
      </c>
      <c r="HZ99" s="217"/>
      <c r="IA99" s="218"/>
      <c r="IB99" s="219"/>
      <c r="IC99" s="220"/>
      <c r="ID99" s="250">
        <f>IF(EXACT($A$99,$HX$99),1,0)</f>
        <v>1</v>
      </c>
      <c r="IE99" s="250">
        <f>IF(EXACT($B$99,$HY$99),1,0)</f>
        <v>1</v>
      </c>
      <c r="IF99" s="250">
        <f>IF(EXACT($C$99,$HZ$99),1,0)</f>
        <v>1</v>
      </c>
      <c r="IG99" s="250">
        <f>IF(EXACT($D$99,$IA$99),1,0)</f>
        <v>1</v>
      </c>
      <c r="IH99" s="250">
        <f>IF($IA$99=0,0,1)</f>
        <v>0</v>
      </c>
      <c r="II99" s="250">
        <f>IF($IB$99=0,0,1)</f>
        <v>0</v>
      </c>
      <c r="IJ99" s="250">
        <f>$ID$99*$IE$99*$IF$99*$IG$99*$IH$99*$II$99</f>
        <v>0</v>
      </c>
      <c r="IK99" s="251">
        <f t="shared" si="58"/>
        <v>0</v>
      </c>
      <c r="IL99" s="252">
        <f t="shared" si="59"/>
        <v>0</v>
      </c>
    </row>
    <row r="100" spans="1:246" s="238" customFormat="1" ht="75">
      <c r="A100" s="243" t="s">
        <v>338</v>
      </c>
      <c r="B100" s="244" t="s">
        <v>339</v>
      </c>
      <c r="C100" s="245" t="s">
        <v>212</v>
      </c>
      <c r="D100" s="276">
        <v>53</v>
      </c>
      <c r="E100" s="247">
        <v>0</v>
      </c>
      <c r="F100" s="312">
        <f t="shared" ref="F100:F109" si="76">ROUND(D100*E100,0)</f>
        <v>0</v>
      </c>
      <c r="H100" s="243" t="s">
        <v>338</v>
      </c>
      <c r="I100" s="249" t="s">
        <v>339</v>
      </c>
      <c r="J100" s="245" t="s">
        <v>212</v>
      </c>
      <c r="K100" s="276">
        <v>53</v>
      </c>
      <c r="L100" s="247">
        <v>17000</v>
      </c>
      <c r="M100" s="312">
        <f t="shared" ref="M100:M109" si="77">ROUND(K100*L100,0)</f>
        <v>901000</v>
      </c>
      <c r="N100" s="250">
        <f>IF(EXACT($A$100,$H$100),1,0)</f>
        <v>1</v>
      </c>
      <c r="O100" s="250">
        <f>IF(EXACT($B$100,$I$100),1,0)</f>
        <v>1</v>
      </c>
      <c r="P100" s="250">
        <f>IF(EXACT($C$100,$J$100),1,0)</f>
        <v>1</v>
      </c>
      <c r="Q100" s="250">
        <f>IF(EXACT($D$100,$K$100),1,0)</f>
        <v>1</v>
      </c>
      <c r="R100" s="250">
        <f>IF($K$100=0,0,1)</f>
        <v>1</v>
      </c>
      <c r="S100" s="250">
        <f>IF($L$100=0,0,1)</f>
        <v>1</v>
      </c>
      <c r="T100" s="261">
        <f>$N$100*$O$100*$P$100*$Q$100*$R$100*$S$100</f>
        <v>1</v>
      </c>
      <c r="U100" s="251">
        <f t="shared" si="30"/>
        <v>901000</v>
      </c>
      <c r="V100" s="252">
        <f t="shared" si="31"/>
        <v>0</v>
      </c>
      <c r="X100" s="243" t="s">
        <v>338</v>
      </c>
      <c r="Y100" s="244" t="s">
        <v>339</v>
      </c>
      <c r="Z100" s="245" t="s">
        <v>212</v>
      </c>
      <c r="AA100" s="276">
        <v>53</v>
      </c>
      <c r="AB100" s="247">
        <v>16758</v>
      </c>
      <c r="AC100" s="312">
        <f t="shared" ref="AC100:AC109" si="78">ROUND(AA100*AB100,0)</f>
        <v>888174</v>
      </c>
      <c r="AD100" s="250">
        <f>IF(EXACT($A$100,$X$100),1,0)</f>
        <v>1</v>
      </c>
      <c r="AE100" s="250">
        <f>IF(EXACT($B$100,$Y$100),1,0)</f>
        <v>1</v>
      </c>
      <c r="AF100" s="250">
        <f>IF(EXACT($C$100,$Z$100),1,0)</f>
        <v>1</v>
      </c>
      <c r="AG100" s="250">
        <f>IF(EXACT($D$100,$AA$100),1,0)</f>
        <v>1</v>
      </c>
      <c r="AH100" s="250">
        <f>IF($AA$100=0,0,1)</f>
        <v>1</v>
      </c>
      <c r="AI100" s="250">
        <f>IF($AB$100=0,0,1)</f>
        <v>1</v>
      </c>
      <c r="AJ100" s="250">
        <f>$AD$100*$AE$100*$AF$100*$AG$100*$AH$100*$AI$100</f>
        <v>1</v>
      </c>
      <c r="AK100" s="251">
        <f t="shared" si="32"/>
        <v>888174</v>
      </c>
      <c r="AL100" s="252">
        <f t="shared" si="33"/>
        <v>0</v>
      </c>
      <c r="AN100" s="243" t="s">
        <v>338</v>
      </c>
      <c r="AO100" s="244" t="s">
        <v>339</v>
      </c>
      <c r="AP100" s="245" t="s">
        <v>212</v>
      </c>
      <c r="AQ100" s="276">
        <v>53</v>
      </c>
      <c r="AR100" s="247">
        <v>9800</v>
      </c>
      <c r="AS100" s="312">
        <f t="shared" ref="AS100:AS109" si="79">ROUND(AQ100*AR100,0)</f>
        <v>519400</v>
      </c>
      <c r="AT100" s="250">
        <f>IF(EXACT($A$100,$AN$100),1,0)</f>
        <v>1</v>
      </c>
      <c r="AU100" s="250">
        <f>IF(EXACT($B$100,$AO$100),1,0)</f>
        <v>1</v>
      </c>
      <c r="AV100" s="250">
        <f>IF(EXACT($C$100,$AP$100),1,0)</f>
        <v>1</v>
      </c>
      <c r="AW100" s="250">
        <f>IF(EXACT($D$100,$AQ$100),1,0)</f>
        <v>1</v>
      </c>
      <c r="AX100" s="250">
        <f>IF($AQ$100=0,0,1)</f>
        <v>1</v>
      </c>
      <c r="AY100" s="250">
        <f>IF($AR$100=0,0,1)</f>
        <v>1</v>
      </c>
      <c r="AZ100" s="250">
        <f>$AT$100*$AU$100*$AV$100*$AW$100*$AX$100*$AY$100</f>
        <v>1</v>
      </c>
      <c r="BA100" s="251">
        <f t="shared" si="34"/>
        <v>519400</v>
      </c>
      <c r="BB100" s="252">
        <f t="shared" si="35"/>
        <v>0</v>
      </c>
      <c r="BD100" s="243" t="s">
        <v>338</v>
      </c>
      <c r="BE100" s="244" t="s">
        <v>339</v>
      </c>
      <c r="BF100" s="245" t="s">
        <v>212</v>
      </c>
      <c r="BG100" s="276">
        <v>53</v>
      </c>
      <c r="BH100" s="247">
        <v>18000</v>
      </c>
      <c r="BI100" s="312">
        <f t="shared" ref="BI100:BI109" si="80">ROUND(BG100*BH100,0)</f>
        <v>954000</v>
      </c>
      <c r="BJ100" s="250">
        <f>IF(EXACT($A$100,$BD$100),1,0)</f>
        <v>1</v>
      </c>
      <c r="BK100" s="250">
        <f>IF(EXACT($B$100,$BE$100),1,0)</f>
        <v>1</v>
      </c>
      <c r="BL100" s="250">
        <f>IF(EXACT($C$100,$BF$100),1,0)</f>
        <v>1</v>
      </c>
      <c r="BM100" s="250">
        <f>IF(EXACT($D$100,$BG$100),1,0)</f>
        <v>1</v>
      </c>
      <c r="BN100" s="250">
        <f>IF($BG$100=0,0,1)</f>
        <v>1</v>
      </c>
      <c r="BO100" s="250">
        <f>IF($BH$100=0,0,1)</f>
        <v>1</v>
      </c>
      <c r="BP100" s="250">
        <f>$BJ$100*$BK$100*$BL$100*$BM$100*$BN$100*$BO$100</f>
        <v>1</v>
      </c>
      <c r="BQ100" s="251">
        <f t="shared" si="36"/>
        <v>954000</v>
      </c>
      <c r="BR100" s="252">
        <f t="shared" si="37"/>
        <v>0</v>
      </c>
      <c r="BT100" s="243" t="s">
        <v>338</v>
      </c>
      <c r="BU100" s="244" t="s">
        <v>339</v>
      </c>
      <c r="BV100" s="245" t="s">
        <v>212</v>
      </c>
      <c r="BW100" s="276">
        <v>53</v>
      </c>
      <c r="BX100" s="247">
        <v>27750</v>
      </c>
      <c r="BY100" s="312">
        <f t="shared" ref="BY100:BY109" si="81">ROUND(BW100*BX100,0)</f>
        <v>1470750</v>
      </c>
      <c r="BZ100" s="250">
        <f>IF(EXACT($A$100,$BT$100),1,0)</f>
        <v>1</v>
      </c>
      <c r="CA100" s="250">
        <f>IF(EXACT($B$100,$BU$100),1,0)</f>
        <v>1</v>
      </c>
      <c r="CB100" s="250">
        <f>IF(EXACT($C$100,$BV$100),1,0)</f>
        <v>1</v>
      </c>
      <c r="CC100" s="250">
        <f>IF(EXACT($D$100,$BW$100),1,0)</f>
        <v>1</v>
      </c>
      <c r="CD100" s="250">
        <f>IF($BW$100=0,0,1)</f>
        <v>1</v>
      </c>
      <c r="CE100" s="250">
        <f>IF($BX$100=0,0,1)</f>
        <v>1</v>
      </c>
      <c r="CF100" s="250">
        <f>$BZ$100*$CA$100*$CB$100*$CC$100*$CD$100*$CE$100</f>
        <v>1</v>
      </c>
      <c r="CG100" s="251">
        <f t="shared" si="38"/>
        <v>1470750</v>
      </c>
      <c r="CH100" s="252">
        <f t="shared" si="39"/>
        <v>0</v>
      </c>
      <c r="CJ100" s="243" t="s">
        <v>338</v>
      </c>
      <c r="CK100" s="254" t="s">
        <v>339</v>
      </c>
      <c r="CL100" s="245" t="s">
        <v>212</v>
      </c>
      <c r="CM100" s="276">
        <v>53</v>
      </c>
      <c r="CN100" s="255">
        <v>35227</v>
      </c>
      <c r="CO100" s="313">
        <f t="shared" ref="CO100:CO109" si="82">ROUND(CM100*CN100,0)</f>
        <v>1867031</v>
      </c>
      <c r="CP100" s="250">
        <f>IF(EXACT($A$100,$CJ$100),1,0)</f>
        <v>1</v>
      </c>
      <c r="CQ100" s="250">
        <f>IF(EXACT($B$100,$CK$100),1,0)</f>
        <v>1</v>
      </c>
      <c r="CR100" s="250">
        <f>IF(EXACT($C$100,$CL$100),1,0)</f>
        <v>1</v>
      </c>
      <c r="CS100" s="250">
        <f>IF(EXACT($D$100,$CM$100),1,0)</f>
        <v>1</v>
      </c>
      <c r="CT100" s="250">
        <f>IF($CM$100=0,0,1)</f>
        <v>1</v>
      </c>
      <c r="CU100" s="250">
        <f>IF($CN$100=0,0,1)</f>
        <v>1</v>
      </c>
      <c r="CV100" s="250">
        <f>$CP$100*$CQ$100*$CR$100*$CS$100*$CT$100*$CU$100</f>
        <v>1</v>
      </c>
      <c r="CW100" s="251">
        <f t="shared" si="40"/>
        <v>1867031</v>
      </c>
      <c r="CX100" s="252">
        <f t="shared" si="41"/>
        <v>0</v>
      </c>
      <c r="CZ100" s="243" t="s">
        <v>338</v>
      </c>
      <c r="DA100" s="244" t="s">
        <v>339</v>
      </c>
      <c r="DB100" s="245" t="s">
        <v>212</v>
      </c>
      <c r="DC100" s="276">
        <v>53</v>
      </c>
      <c r="DD100" s="247">
        <v>26800</v>
      </c>
      <c r="DE100" s="312">
        <f t="shared" ref="DE100:DE109" si="83">ROUND(DC100*DD100,0)</f>
        <v>1420400</v>
      </c>
      <c r="DF100" s="250">
        <f>IF(EXACT($A$100,$CZ$100),1,0)</f>
        <v>1</v>
      </c>
      <c r="DG100" s="250">
        <f>IF(EXACT($B$100,$DA$100),1,0)</f>
        <v>1</v>
      </c>
      <c r="DH100" s="250">
        <f>IF(EXACT($C$100,$DB$100),1,0)</f>
        <v>1</v>
      </c>
      <c r="DI100" s="250">
        <f>IF(EXACT($D$100,$DC$100),1,0)</f>
        <v>1</v>
      </c>
      <c r="DJ100" s="250">
        <f>IF($DC$100=0,0,1)</f>
        <v>1</v>
      </c>
      <c r="DK100" s="250">
        <f>IF($DD$100=0,0,1)</f>
        <v>1</v>
      </c>
      <c r="DL100" s="250">
        <f>$DF$100*$DG$100*$DH$100*$DI$100*$DJ$100*$DK$100</f>
        <v>1</v>
      </c>
      <c r="DM100" s="251">
        <f t="shared" si="42"/>
        <v>1420400</v>
      </c>
      <c r="DN100" s="252">
        <f t="shared" si="43"/>
        <v>0</v>
      </c>
      <c r="DP100" s="243" t="s">
        <v>338</v>
      </c>
      <c r="DQ100" s="244" t="s">
        <v>339</v>
      </c>
      <c r="DR100" s="245" t="s">
        <v>212</v>
      </c>
      <c r="DS100" s="276">
        <v>53</v>
      </c>
      <c r="DT100" s="247">
        <v>28000</v>
      </c>
      <c r="DU100" s="312">
        <f t="shared" ref="DU100:DU109" si="84">ROUND(DS100*DT100,0)</f>
        <v>1484000</v>
      </c>
      <c r="DV100" s="250">
        <f>IF(EXACT($A$100,$DP$100),1,0)</f>
        <v>1</v>
      </c>
      <c r="DW100" s="250">
        <f>IF(EXACT($B$100,$DQ$100),1,0)</f>
        <v>1</v>
      </c>
      <c r="DX100" s="250">
        <f>IF(EXACT($C$100,$DR$100),1,0)</f>
        <v>1</v>
      </c>
      <c r="DY100" s="250">
        <f>IF(EXACT($D$100,$DS$100),1,0)</f>
        <v>1</v>
      </c>
      <c r="DZ100" s="250">
        <f>IF($DS$100=0,0,1)</f>
        <v>1</v>
      </c>
      <c r="EA100" s="250">
        <f>IF($DT$100=0,0,1)</f>
        <v>1</v>
      </c>
      <c r="EB100" s="250">
        <f>$DV$100*$DW$100*$DX$100*$DY$100*$DZ$100*$EA$100</f>
        <v>1</v>
      </c>
      <c r="EC100" s="251">
        <f t="shared" si="44"/>
        <v>1484000</v>
      </c>
      <c r="ED100" s="252">
        <f t="shared" si="45"/>
        <v>0</v>
      </c>
      <c r="EF100" s="243" t="s">
        <v>338</v>
      </c>
      <c r="EG100" s="244" t="s">
        <v>339</v>
      </c>
      <c r="EH100" s="245" t="s">
        <v>212</v>
      </c>
      <c r="EI100" s="276">
        <v>53</v>
      </c>
      <c r="EJ100" s="247">
        <v>29700</v>
      </c>
      <c r="EK100" s="312">
        <f t="shared" ref="EK100:EK109" si="85">ROUND(EI100*EJ100,0)</f>
        <v>1574100</v>
      </c>
      <c r="EL100" s="250">
        <f>IF(EXACT($A$100,$EF$100),1,0)</f>
        <v>1</v>
      </c>
      <c r="EM100" s="250">
        <f>IF(EXACT($B$100,$EG$100),1,0)</f>
        <v>1</v>
      </c>
      <c r="EN100" s="250">
        <f>IF(EXACT($C$100,$EH$100),1,0)</f>
        <v>1</v>
      </c>
      <c r="EO100" s="250">
        <f>IF(EXACT($D$100,$EI$100),1,0)</f>
        <v>1</v>
      </c>
      <c r="EP100" s="250">
        <f>IF($EI$100=0,0,1)</f>
        <v>1</v>
      </c>
      <c r="EQ100" s="250">
        <f>IF($EJ$100=0,0,1)</f>
        <v>1</v>
      </c>
      <c r="ER100" s="250">
        <f>$EL$100*$EM$100*$EN$100*$EO$100*$EP$100*$EQ$100</f>
        <v>1</v>
      </c>
      <c r="ES100" s="251">
        <f t="shared" si="46"/>
        <v>1574100</v>
      </c>
      <c r="ET100" s="252">
        <f t="shared" si="47"/>
        <v>0</v>
      </c>
      <c r="EV100" s="243" t="s">
        <v>338</v>
      </c>
      <c r="EW100" s="244" t="s">
        <v>339</v>
      </c>
      <c r="EX100" s="245" t="s">
        <v>212</v>
      </c>
      <c r="EY100" s="276">
        <v>53</v>
      </c>
      <c r="EZ100" s="247">
        <v>45000</v>
      </c>
      <c r="FA100" s="312">
        <f t="shared" ref="FA100:FA109" si="86">ROUND(EY100*EZ100,0)</f>
        <v>2385000</v>
      </c>
      <c r="FB100" s="250">
        <f>IF(EXACT($A$100,$EV$100),1,0)</f>
        <v>1</v>
      </c>
      <c r="FC100" s="250">
        <f>IF(EXACT($B$100,$EW$100),1,0)</f>
        <v>1</v>
      </c>
      <c r="FD100" s="250">
        <f>IF(EXACT($C$100,$EX$100),1,0)</f>
        <v>1</v>
      </c>
      <c r="FE100" s="250">
        <f>IF(EXACT($D$100,$EY$100),1,0)</f>
        <v>1</v>
      </c>
      <c r="FF100" s="250">
        <f>IF($EY$100=0,0,1)</f>
        <v>1</v>
      </c>
      <c r="FG100" s="250">
        <f>IF($EZ$100=0,0,1)</f>
        <v>1</v>
      </c>
      <c r="FH100" s="250">
        <f>$FB$100*$FC$100*$FD$100*$FE$100*$FF$100*$FG$100</f>
        <v>1</v>
      </c>
      <c r="FI100" s="251">
        <f t="shared" si="48"/>
        <v>2385000</v>
      </c>
      <c r="FJ100" s="252">
        <f t="shared" si="49"/>
        <v>0</v>
      </c>
      <c r="FL100" s="243" t="s">
        <v>338</v>
      </c>
      <c r="FM100" s="244" t="s">
        <v>339</v>
      </c>
      <c r="FN100" s="245" t="s">
        <v>212</v>
      </c>
      <c r="FO100" s="276">
        <v>53</v>
      </c>
      <c r="FP100" s="247">
        <v>23671</v>
      </c>
      <c r="FQ100" s="312">
        <f t="shared" ref="FQ100:FQ109" si="87">ROUND(FO100*FP100,0)</f>
        <v>1254563</v>
      </c>
      <c r="FR100" s="250">
        <f>IF(EXACT($A$100,$FL$100),1,0)</f>
        <v>1</v>
      </c>
      <c r="FS100" s="250">
        <f>IF(EXACT($B$100,$FM$100),1,0)</f>
        <v>1</v>
      </c>
      <c r="FT100" s="250">
        <f>IF(EXACT($C$100,$FN$100),1,0)</f>
        <v>1</v>
      </c>
      <c r="FU100" s="250">
        <f>IF(EXACT($D$100,$FO$100),1,0)</f>
        <v>1</v>
      </c>
      <c r="FV100" s="250">
        <f>IF($FO$100=0,0,1)</f>
        <v>1</v>
      </c>
      <c r="FW100" s="250">
        <f>IF($FP$100=0,0,1)</f>
        <v>1</v>
      </c>
      <c r="FX100" s="250">
        <f>$FR$100*$FS$100*$FT$100*$FU$100*$FV$100*$FW$100</f>
        <v>1</v>
      </c>
      <c r="FY100" s="251">
        <f t="shared" si="50"/>
        <v>1254563</v>
      </c>
      <c r="FZ100" s="252">
        <f t="shared" si="51"/>
        <v>0</v>
      </c>
      <c r="GB100" s="243" t="s">
        <v>338</v>
      </c>
      <c r="GC100" s="244" t="s">
        <v>339</v>
      </c>
      <c r="GD100" s="245" t="s">
        <v>212</v>
      </c>
      <c r="GE100" s="276">
        <v>53</v>
      </c>
      <c r="GF100" s="247">
        <v>16500</v>
      </c>
      <c r="GG100" s="312">
        <f t="shared" ref="GG100:GG109" si="88">ROUND(GE100*GF100,0)</f>
        <v>874500</v>
      </c>
      <c r="GH100" s="250">
        <f>IF(EXACT($A$100,$GB$100),1,0)</f>
        <v>1</v>
      </c>
      <c r="GI100" s="250">
        <f>IF(EXACT($B$100,$GC$100),1,0)</f>
        <v>1</v>
      </c>
      <c r="GJ100" s="250">
        <f>IF(EXACT($C$100,$GD$100),1,0)</f>
        <v>1</v>
      </c>
      <c r="GK100" s="250">
        <f>IF(EXACT($D$100,$GE$100),1,0)</f>
        <v>1</v>
      </c>
      <c r="GL100" s="250">
        <f>IF($GE$100=0,0,1)</f>
        <v>1</v>
      </c>
      <c r="GM100" s="250">
        <f>IF($GF$100=0,0,1)</f>
        <v>1</v>
      </c>
      <c r="GN100" s="250">
        <f>$GH$100*$GI$100*$GJ$100*$GK$100*$GL$100*$GM$100</f>
        <v>1</v>
      </c>
      <c r="GO100" s="251">
        <f t="shared" si="52"/>
        <v>874500</v>
      </c>
      <c r="GP100" s="252">
        <f t="shared" si="53"/>
        <v>0</v>
      </c>
      <c r="GR100" s="243" t="s">
        <v>338</v>
      </c>
      <c r="GS100" s="244" t="s">
        <v>339</v>
      </c>
      <c r="GT100" s="245" t="s">
        <v>212</v>
      </c>
      <c r="GU100" s="276">
        <v>53</v>
      </c>
      <c r="GV100" s="247">
        <v>24100</v>
      </c>
      <c r="GW100" s="312">
        <f t="shared" ref="GW100:GW109" si="89">ROUND(GU100*GV100,0)</f>
        <v>1277300</v>
      </c>
      <c r="GX100" s="250">
        <f>IF(EXACT($A$100,$GR$100),1,0)</f>
        <v>1</v>
      </c>
      <c r="GY100" s="250">
        <f>IF(EXACT($B$100,$GS$100),1,0)</f>
        <v>1</v>
      </c>
      <c r="GZ100" s="250">
        <f>IF(EXACT($C$100,$GT$100),1,0)</f>
        <v>1</v>
      </c>
      <c r="HA100" s="250">
        <f>IF(EXACT($D$100,$GU$100),1,0)</f>
        <v>1</v>
      </c>
      <c r="HB100" s="250">
        <f>IF($GU$100=0,0,1)</f>
        <v>1</v>
      </c>
      <c r="HC100" s="250">
        <f>IF($GV$100=0,0,1)</f>
        <v>1</v>
      </c>
      <c r="HD100" s="250">
        <f>$GX$100*$GY$100*$GZ$100*$HA$100*$HB$100*$HC$100</f>
        <v>1</v>
      </c>
      <c r="HE100" s="251">
        <f t="shared" si="54"/>
        <v>1277300</v>
      </c>
      <c r="HF100" s="252">
        <f t="shared" si="55"/>
        <v>0</v>
      </c>
      <c r="HH100" s="257" t="s">
        <v>338</v>
      </c>
      <c r="HI100" s="258" t="s">
        <v>339</v>
      </c>
      <c r="HJ100" s="245" t="s">
        <v>212</v>
      </c>
      <c r="HK100" s="246">
        <v>53</v>
      </c>
      <c r="HL100" s="259">
        <v>17500</v>
      </c>
      <c r="HM100" s="248">
        <f t="shared" ref="HM100:HM109" si="90">ROUND(HK100*HL100,0)</f>
        <v>927500</v>
      </c>
      <c r="HN100" s="250">
        <f>IF(EXACT($A$100,$HH$100),1,0)</f>
        <v>1</v>
      </c>
      <c r="HO100" s="250">
        <f>IF(EXACT($B$100,$HI$100),1,0)</f>
        <v>1</v>
      </c>
      <c r="HP100" s="250">
        <f>IF(EXACT($C$100,$HJ$100),1,0)</f>
        <v>1</v>
      </c>
      <c r="HQ100" s="250">
        <f>IF(EXACT($D$100,$HK$100),1,0)</f>
        <v>1</v>
      </c>
      <c r="HR100" s="250">
        <f>IF($HK$100=0,0,1)</f>
        <v>1</v>
      </c>
      <c r="HS100" s="250">
        <f>IF($HL$100=0,0,1)</f>
        <v>1</v>
      </c>
      <c r="HT100" s="250">
        <f>$HN$100*$HO$100*$HP$100*$HQ$100*$HR$100*$HS$100</f>
        <v>1</v>
      </c>
      <c r="HU100" s="251">
        <f t="shared" si="56"/>
        <v>927500</v>
      </c>
      <c r="HV100" s="252">
        <f t="shared" si="57"/>
        <v>0</v>
      </c>
      <c r="HX100" s="243" t="s">
        <v>338</v>
      </c>
      <c r="HY100" s="244" t="s">
        <v>339</v>
      </c>
      <c r="HZ100" s="245" t="s">
        <v>212</v>
      </c>
      <c r="IA100" s="276">
        <v>53</v>
      </c>
      <c r="IB100" s="247">
        <v>35000</v>
      </c>
      <c r="IC100" s="312">
        <f t="shared" ref="IC100:IC109" si="91">ROUND(IA100*IB100,0)</f>
        <v>1855000</v>
      </c>
      <c r="ID100" s="250">
        <f>IF(EXACT($A$100,$HX$100),1,0)</f>
        <v>1</v>
      </c>
      <c r="IE100" s="250">
        <f>IF(EXACT($B$100,$HY$100),1,0)</f>
        <v>1</v>
      </c>
      <c r="IF100" s="250">
        <f>IF(EXACT($C$100,$HZ$100),1,0)</f>
        <v>1</v>
      </c>
      <c r="IG100" s="250">
        <f>IF(EXACT($D$100,$IA$100),1,0)</f>
        <v>1</v>
      </c>
      <c r="IH100" s="250">
        <f>IF($IA$100=0,0,1)</f>
        <v>1</v>
      </c>
      <c r="II100" s="250">
        <f>IF($IB$100=0,0,1)</f>
        <v>1</v>
      </c>
      <c r="IJ100" s="250">
        <f>$ID$100*$IE$100*$IF$100*$IG$100*$IH$100*$II$100</f>
        <v>1</v>
      </c>
      <c r="IK100" s="251">
        <f t="shared" si="58"/>
        <v>1855000</v>
      </c>
      <c r="IL100" s="252">
        <f t="shared" si="59"/>
        <v>0</v>
      </c>
    </row>
    <row r="101" spans="1:246" s="238" customFormat="1" ht="75">
      <c r="A101" s="243" t="s">
        <v>340</v>
      </c>
      <c r="B101" s="244" t="s">
        <v>341</v>
      </c>
      <c r="C101" s="245" t="s">
        <v>212</v>
      </c>
      <c r="D101" s="276">
        <v>29</v>
      </c>
      <c r="E101" s="247">
        <v>0</v>
      </c>
      <c r="F101" s="312">
        <f t="shared" si="76"/>
        <v>0</v>
      </c>
      <c r="H101" s="243" t="s">
        <v>340</v>
      </c>
      <c r="I101" s="249" t="s">
        <v>341</v>
      </c>
      <c r="J101" s="245" t="s">
        <v>212</v>
      </c>
      <c r="K101" s="276">
        <v>29</v>
      </c>
      <c r="L101" s="247">
        <v>15900</v>
      </c>
      <c r="M101" s="312">
        <f t="shared" si="77"/>
        <v>461100</v>
      </c>
      <c r="N101" s="250">
        <f>IF(EXACT($A$101,$H$101),1,0)</f>
        <v>1</v>
      </c>
      <c r="O101" s="250">
        <f>IF(EXACT($B$101,$I$101),1,0)</f>
        <v>1</v>
      </c>
      <c r="P101" s="250">
        <f>IF(EXACT($C$101,$J$101),1,0)</f>
        <v>1</v>
      </c>
      <c r="Q101" s="250">
        <f>IF(EXACT($D$101,$K$101),1,0)</f>
        <v>1</v>
      </c>
      <c r="R101" s="250">
        <f>IF($K$101=0,0,1)</f>
        <v>1</v>
      </c>
      <c r="S101" s="250">
        <f>IF($L$101=0,0,1)</f>
        <v>1</v>
      </c>
      <c r="T101" s="261">
        <f>$N$101*$O$101*$P$101*$Q$101*$R$101*$S$101</f>
        <v>1</v>
      </c>
      <c r="U101" s="251">
        <f t="shared" si="30"/>
        <v>461100</v>
      </c>
      <c r="V101" s="252">
        <f t="shared" si="31"/>
        <v>0</v>
      </c>
      <c r="X101" s="243" t="s">
        <v>340</v>
      </c>
      <c r="Y101" s="244" t="s">
        <v>341</v>
      </c>
      <c r="Z101" s="245" t="s">
        <v>212</v>
      </c>
      <c r="AA101" s="276">
        <v>29</v>
      </c>
      <c r="AB101" s="247">
        <v>9648</v>
      </c>
      <c r="AC101" s="312">
        <f t="shared" si="78"/>
        <v>279792</v>
      </c>
      <c r="AD101" s="250">
        <f>IF(EXACT($A$101,$X$101),1,0)</f>
        <v>1</v>
      </c>
      <c r="AE101" s="250">
        <f>IF(EXACT($B$101,$Y$101),1,0)</f>
        <v>1</v>
      </c>
      <c r="AF101" s="250">
        <f>IF(EXACT($C$101,$Z$101),1,0)</f>
        <v>1</v>
      </c>
      <c r="AG101" s="250">
        <f>IF(EXACT($D$101,$AA$101),1,0)</f>
        <v>1</v>
      </c>
      <c r="AH101" s="250">
        <f>IF($AA$101=0,0,1)</f>
        <v>1</v>
      </c>
      <c r="AI101" s="250">
        <f>IF($AB$101=0,0,1)</f>
        <v>1</v>
      </c>
      <c r="AJ101" s="250">
        <f>$AD$101*$AE$101*$AF$101*$AG$101*$AH$101*$AI$101</f>
        <v>1</v>
      </c>
      <c r="AK101" s="251">
        <f t="shared" si="32"/>
        <v>279792</v>
      </c>
      <c r="AL101" s="252">
        <f t="shared" si="33"/>
        <v>0</v>
      </c>
      <c r="AN101" s="243" t="s">
        <v>340</v>
      </c>
      <c r="AO101" s="244" t="s">
        <v>341</v>
      </c>
      <c r="AP101" s="245" t="s">
        <v>212</v>
      </c>
      <c r="AQ101" s="276">
        <v>29</v>
      </c>
      <c r="AR101" s="247">
        <v>8000</v>
      </c>
      <c r="AS101" s="312">
        <f t="shared" si="79"/>
        <v>232000</v>
      </c>
      <c r="AT101" s="250">
        <f>IF(EXACT($A$101,$AN$101),1,0)</f>
        <v>1</v>
      </c>
      <c r="AU101" s="250">
        <f>IF(EXACT($B$101,$AO$101),1,0)</f>
        <v>1</v>
      </c>
      <c r="AV101" s="250">
        <f>IF(EXACT($C$101,$AP$101),1,0)</f>
        <v>1</v>
      </c>
      <c r="AW101" s="250">
        <f>IF(EXACT($D$101,$AQ$101),1,0)</f>
        <v>1</v>
      </c>
      <c r="AX101" s="250">
        <f>IF($AQ$101=0,0,1)</f>
        <v>1</v>
      </c>
      <c r="AY101" s="250">
        <f>IF($AR$101=0,0,1)</f>
        <v>1</v>
      </c>
      <c r="AZ101" s="250">
        <f>$AT$101*$AU$101*$AV$101*$AW$101*$AX$101*$AY$101</f>
        <v>1</v>
      </c>
      <c r="BA101" s="251">
        <f t="shared" si="34"/>
        <v>232000</v>
      </c>
      <c r="BB101" s="252">
        <f t="shared" si="35"/>
        <v>0</v>
      </c>
      <c r="BD101" s="243" t="s">
        <v>340</v>
      </c>
      <c r="BE101" s="244" t="s">
        <v>341</v>
      </c>
      <c r="BF101" s="245" t="s">
        <v>212</v>
      </c>
      <c r="BG101" s="276">
        <v>29</v>
      </c>
      <c r="BH101" s="247">
        <v>16500</v>
      </c>
      <c r="BI101" s="312">
        <f t="shared" si="80"/>
        <v>478500</v>
      </c>
      <c r="BJ101" s="250">
        <f>IF(EXACT($A$101,$BD$101),1,0)</f>
        <v>1</v>
      </c>
      <c r="BK101" s="250">
        <f>IF(EXACT($B$101,$BE$101),1,0)</f>
        <v>1</v>
      </c>
      <c r="BL101" s="250">
        <f>IF(EXACT($C$101,$BF$101),1,0)</f>
        <v>1</v>
      </c>
      <c r="BM101" s="250">
        <f>IF(EXACT($D$101,$BG$101),1,0)</f>
        <v>1</v>
      </c>
      <c r="BN101" s="250">
        <f>IF($BG$101=0,0,1)</f>
        <v>1</v>
      </c>
      <c r="BO101" s="250">
        <f>IF($BH$101=0,0,1)</f>
        <v>1</v>
      </c>
      <c r="BP101" s="250">
        <f>$BJ$101*$BK$101*$BL$101*$BM$101*$BN$101*$BO$101</f>
        <v>1</v>
      </c>
      <c r="BQ101" s="251">
        <f t="shared" si="36"/>
        <v>478500</v>
      </c>
      <c r="BR101" s="252">
        <f t="shared" si="37"/>
        <v>0</v>
      </c>
      <c r="BT101" s="243" t="s">
        <v>340</v>
      </c>
      <c r="BU101" s="244" t="s">
        <v>341</v>
      </c>
      <c r="BV101" s="245" t="s">
        <v>212</v>
      </c>
      <c r="BW101" s="276">
        <v>29</v>
      </c>
      <c r="BX101" s="247">
        <v>17850</v>
      </c>
      <c r="BY101" s="312">
        <f t="shared" si="81"/>
        <v>517650</v>
      </c>
      <c r="BZ101" s="250">
        <f>IF(EXACT($A$101,$BT$101),1,0)</f>
        <v>1</v>
      </c>
      <c r="CA101" s="250">
        <f>IF(EXACT($B$101,$BU$101),1,0)</f>
        <v>1</v>
      </c>
      <c r="CB101" s="250">
        <f>IF(EXACT($C$101,$BV$101),1,0)</f>
        <v>1</v>
      </c>
      <c r="CC101" s="250">
        <f>IF(EXACT($D$101,$BW$101),1,0)</f>
        <v>1</v>
      </c>
      <c r="CD101" s="250">
        <f>IF($BW$101=0,0,1)</f>
        <v>1</v>
      </c>
      <c r="CE101" s="250">
        <f>IF($BX$101=0,0,1)</f>
        <v>1</v>
      </c>
      <c r="CF101" s="250">
        <f>$BZ$101*$CA$101*$CB$101*$CC$101*$CD$101*$CE$101</f>
        <v>1</v>
      </c>
      <c r="CG101" s="251">
        <f t="shared" si="38"/>
        <v>517650</v>
      </c>
      <c r="CH101" s="252">
        <f t="shared" si="39"/>
        <v>0</v>
      </c>
      <c r="CJ101" s="243" t="s">
        <v>340</v>
      </c>
      <c r="CK101" s="254" t="s">
        <v>341</v>
      </c>
      <c r="CL101" s="245" t="s">
        <v>212</v>
      </c>
      <c r="CM101" s="276">
        <v>29</v>
      </c>
      <c r="CN101" s="255">
        <v>13823</v>
      </c>
      <c r="CO101" s="313">
        <f t="shared" si="82"/>
        <v>400867</v>
      </c>
      <c r="CP101" s="250">
        <f>IF(EXACT($A$101,$CJ$101),1,0)</f>
        <v>1</v>
      </c>
      <c r="CQ101" s="250">
        <f>IF(EXACT($B$101,$CK$101),1,0)</f>
        <v>1</v>
      </c>
      <c r="CR101" s="250">
        <f>IF(EXACT($C$101,$CL$101),1,0)</f>
        <v>1</v>
      </c>
      <c r="CS101" s="250">
        <f>IF(EXACT($D$101,$CM$101),1,0)</f>
        <v>1</v>
      </c>
      <c r="CT101" s="250">
        <f>IF($CM$101=0,0,1)</f>
        <v>1</v>
      </c>
      <c r="CU101" s="250">
        <f>IF($CN$101=0,0,1)</f>
        <v>1</v>
      </c>
      <c r="CV101" s="250">
        <f>$CP$101*$CQ$101*$CR$101*$CS$101*$CT$101*$CU$101</f>
        <v>1</v>
      </c>
      <c r="CW101" s="251">
        <f t="shared" si="40"/>
        <v>400867</v>
      </c>
      <c r="CX101" s="252">
        <f t="shared" si="41"/>
        <v>0</v>
      </c>
      <c r="CZ101" s="243" t="s">
        <v>340</v>
      </c>
      <c r="DA101" s="244" t="s">
        <v>341</v>
      </c>
      <c r="DB101" s="245" t="s">
        <v>212</v>
      </c>
      <c r="DC101" s="276">
        <v>29</v>
      </c>
      <c r="DD101" s="247">
        <v>18600</v>
      </c>
      <c r="DE101" s="312">
        <f t="shared" si="83"/>
        <v>539400</v>
      </c>
      <c r="DF101" s="250">
        <f>IF(EXACT($A$101,$CZ$101),1,0)</f>
        <v>1</v>
      </c>
      <c r="DG101" s="250">
        <f>IF(EXACT($B$101,$DA$101),1,0)</f>
        <v>1</v>
      </c>
      <c r="DH101" s="250">
        <f>IF(EXACT($C$101,$DB$101),1,0)</f>
        <v>1</v>
      </c>
      <c r="DI101" s="250">
        <f>IF(EXACT($D$101,$DC$101),1,0)</f>
        <v>1</v>
      </c>
      <c r="DJ101" s="250">
        <f>IF($DC$101=0,0,1)</f>
        <v>1</v>
      </c>
      <c r="DK101" s="250">
        <f>IF($DD$101=0,0,1)</f>
        <v>1</v>
      </c>
      <c r="DL101" s="250">
        <f>$DF$101*$DG$101*$DH$101*$DI$101*$DJ$101*$DK$101</f>
        <v>1</v>
      </c>
      <c r="DM101" s="251">
        <f t="shared" si="42"/>
        <v>539400</v>
      </c>
      <c r="DN101" s="252">
        <f t="shared" si="43"/>
        <v>0</v>
      </c>
      <c r="DP101" s="243" t="s">
        <v>340</v>
      </c>
      <c r="DQ101" s="244" t="s">
        <v>341</v>
      </c>
      <c r="DR101" s="245" t="s">
        <v>212</v>
      </c>
      <c r="DS101" s="276">
        <v>29</v>
      </c>
      <c r="DT101" s="247">
        <v>18000</v>
      </c>
      <c r="DU101" s="312">
        <f t="shared" si="84"/>
        <v>522000</v>
      </c>
      <c r="DV101" s="250">
        <f>IF(EXACT($A$101,$DP$101),1,0)</f>
        <v>1</v>
      </c>
      <c r="DW101" s="250">
        <f>IF(EXACT($B$101,$DQ$101),1,0)</f>
        <v>1</v>
      </c>
      <c r="DX101" s="250">
        <f>IF(EXACT($C$101,$DR$101),1,0)</f>
        <v>1</v>
      </c>
      <c r="DY101" s="250">
        <f>IF(EXACT($D$101,$DS$101),1,0)</f>
        <v>1</v>
      </c>
      <c r="DZ101" s="250">
        <f>IF($DS$101=0,0,1)</f>
        <v>1</v>
      </c>
      <c r="EA101" s="250">
        <f>IF($DT$101=0,0,1)</f>
        <v>1</v>
      </c>
      <c r="EB101" s="250">
        <f>$DV$101*$DW$101*$DX$101*$DY$101*$DZ$101*$EA$101</f>
        <v>1</v>
      </c>
      <c r="EC101" s="251">
        <f t="shared" si="44"/>
        <v>522000</v>
      </c>
      <c r="ED101" s="252">
        <f t="shared" si="45"/>
        <v>0</v>
      </c>
      <c r="EF101" s="243" t="s">
        <v>340</v>
      </c>
      <c r="EG101" s="244" t="s">
        <v>341</v>
      </c>
      <c r="EH101" s="245" t="s">
        <v>212</v>
      </c>
      <c r="EI101" s="276">
        <v>29</v>
      </c>
      <c r="EJ101" s="247">
        <v>19400</v>
      </c>
      <c r="EK101" s="312">
        <f t="shared" si="85"/>
        <v>562600</v>
      </c>
      <c r="EL101" s="250">
        <f>IF(EXACT($A$101,$EF$101),1,0)</f>
        <v>1</v>
      </c>
      <c r="EM101" s="250">
        <f>IF(EXACT($B$101,$EG$101),1,0)</f>
        <v>1</v>
      </c>
      <c r="EN101" s="250">
        <f>IF(EXACT($C$101,$EH$101),1,0)</f>
        <v>1</v>
      </c>
      <c r="EO101" s="250">
        <f>IF(EXACT($D$101,$EI$101),1,0)</f>
        <v>1</v>
      </c>
      <c r="EP101" s="250">
        <f>IF($EI$101=0,0,1)</f>
        <v>1</v>
      </c>
      <c r="EQ101" s="250">
        <f>IF($EJ$101=0,0,1)</f>
        <v>1</v>
      </c>
      <c r="ER101" s="250">
        <f>$EL$101*$EM$101*$EN$101*$EO$101*$EP$101*$EQ$101</f>
        <v>1</v>
      </c>
      <c r="ES101" s="251">
        <f t="shared" si="46"/>
        <v>562600</v>
      </c>
      <c r="ET101" s="252">
        <f t="shared" si="47"/>
        <v>0</v>
      </c>
      <c r="EV101" s="243" t="s">
        <v>340</v>
      </c>
      <c r="EW101" s="244" t="s">
        <v>341</v>
      </c>
      <c r="EX101" s="245" t="s">
        <v>212</v>
      </c>
      <c r="EY101" s="276">
        <v>29</v>
      </c>
      <c r="EZ101" s="247">
        <v>40000</v>
      </c>
      <c r="FA101" s="312">
        <f t="shared" si="86"/>
        <v>1160000</v>
      </c>
      <c r="FB101" s="250">
        <f>IF(EXACT($A$101,$EV$101),1,0)</f>
        <v>1</v>
      </c>
      <c r="FC101" s="250">
        <f>IF(EXACT($B$101,$EW$101),1,0)</f>
        <v>1</v>
      </c>
      <c r="FD101" s="250">
        <f>IF(EXACT($C$101,$EX$101),1,0)</f>
        <v>1</v>
      </c>
      <c r="FE101" s="250">
        <f>IF(EXACT($D$101,$EY$101),1,0)</f>
        <v>1</v>
      </c>
      <c r="FF101" s="250">
        <f>IF($EY$101=0,0,1)</f>
        <v>1</v>
      </c>
      <c r="FG101" s="250">
        <f>IF($EZ$101=0,0,1)</f>
        <v>1</v>
      </c>
      <c r="FH101" s="250">
        <f>$FB$101*$FC$101*$FD$101*$FE$101*$FF$101*$FG$101</f>
        <v>1</v>
      </c>
      <c r="FI101" s="251">
        <f t="shared" si="48"/>
        <v>1160000</v>
      </c>
      <c r="FJ101" s="252">
        <f t="shared" si="49"/>
        <v>0</v>
      </c>
      <c r="FL101" s="243" t="s">
        <v>340</v>
      </c>
      <c r="FM101" s="244" t="s">
        <v>341</v>
      </c>
      <c r="FN101" s="245" t="s">
        <v>212</v>
      </c>
      <c r="FO101" s="276">
        <v>29</v>
      </c>
      <c r="FP101" s="247">
        <v>12881</v>
      </c>
      <c r="FQ101" s="312">
        <f t="shared" si="87"/>
        <v>373549</v>
      </c>
      <c r="FR101" s="250">
        <f>IF(EXACT($A$101,$FL$101),1,0)</f>
        <v>1</v>
      </c>
      <c r="FS101" s="250">
        <f>IF(EXACT($B$101,$FM$101),1,0)</f>
        <v>1</v>
      </c>
      <c r="FT101" s="250">
        <f>IF(EXACT($C$101,$FN$101),1,0)</f>
        <v>1</v>
      </c>
      <c r="FU101" s="250">
        <f>IF(EXACT($D$101,$FO$101),1,0)</f>
        <v>1</v>
      </c>
      <c r="FV101" s="250">
        <f>IF($FO$101=0,0,1)</f>
        <v>1</v>
      </c>
      <c r="FW101" s="250">
        <f>IF($FP$101=0,0,1)</f>
        <v>1</v>
      </c>
      <c r="FX101" s="250">
        <f>$FR$101*$FS$101*$FT$101*$FU$101*$FV$101*$FW$101</f>
        <v>1</v>
      </c>
      <c r="FY101" s="251">
        <f t="shared" si="50"/>
        <v>373549</v>
      </c>
      <c r="FZ101" s="252">
        <f t="shared" si="51"/>
        <v>0</v>
      </c>
      <c r="GB101" s="243" t="s">
        <v>340</v>
      </c>
      <c r="GC101" s="244" t="s">
        <v>341</v>
      </c>
      <c r="GD101" s="245" t="s">
        <v>212</v>
      </c>
      <c r="GE101" s="276">
        <v>29</v>
      </c>
      <c r="GF101" s="247">
        <v>14500</v>
      </c>
      <c r="GG101" s="312">
        <f t="shared" si="88"/>
        <v>420500</v>
      </c>
      <c r="GH101" s="250">
        <f>IF(EXACT($A$101,$GB$101),1,0)</f>
        <v>1</v>
      </c>
      <c r="GI101" s="250">
        <f>IF(EXACT($B$101,$GC$101),1,0)</f>
        <v>1</v>
      </c>
      <c r="GJ101" s="250">
        <f>IF(EXACT($C$101,$GD$101),1,0)</f>
        <v>1</v>
      </c>
      <c r="GK101" s="250">
        <f>IF(EXACT($D$101,$GE$101),1,0)</f>
        <v>1</v>
      </c>
      <c r="GL101" s="250">
        <f>IF($GE$101=0,0,1)</f>
        <v>1</v>
      </c>
      <c r="GM101" s="250">
        <f>IF($GF$101=0,0,1)</f>
        <v>1</v>
      </c>
      <c r="GN101" s="250">
        <f>$GH$101*$GI$101*$GJ$101*$GK$101*$GL$101*$GM$101</f>
        <v>1</v>
      </c>
      <c r="GO101" s="251">
        <f t="shared" si="52"/>
        <v>420500</v>
      </c>
      <c r="GP101" s="252">
        <f t="shared" si="53"/>
        <v>0</v>
      </c>
      <c r="GR101" s="243" t="s">
        <v>340</v>
      </c>
      <c r="GS101" s="244" t="s">
        <v>341</v>
      </c>
      <c r="GT101" s="245" t="s">
        <v>212</v>
      </c>
      <c r="GU101" s="276">
        <v>29</v>
      </c>
      <c r="GV101" s="247">
        <v>16200</v>
      </c>
      <c r="GW101" s="312">
        <f t="shared" si="89"/>
        <v>469800</v>
      </c>
      <c r="GX101" s="250">
        <f>IF(EXACT($A$101,$GR$101),1,0)</f>
        <v>1</v>
      </c>
      <c r="GY101" s="250">
        <f>IF(EXACT($B$101,$GS$101),1,0)</f>
        <v>1</v>
      </c>
      <c r="GZ101" s="250">
        <f>IF(EXACT($C$101,$GT$101),1,0)</f>
        <v>1</v>
      </c>
      <c r="HA101" s="250">
        <f>IF(EXACT($D$101,$GU$101),1,0)</f>
        <v>1</v>
      </c>
      <c r="HB101" s="250">
        <f>IF($GU$101=0,0,1)</f>
        <v>1</v>
      </c>
      <c r="HC101" s="250">
        <f>IF($GV$101=0,0,1)</f>
        <v>1</v>
      </c>
      <c r="HD101" s="250">
        <f>$GX$101*$GY$101*$GZ$101*$HA$101*$HB$101*$HC$101</f>
        <v>1</v>
      </c>
      <c r="HE101" s="251">
        <f t="shared" si="54"/>
        <v>469800</v>
      </c>
      <c r="HF101" s="252">
        <f t="shared" si="55"/>
        <v>0</v>
      </c>
      <c r="HH101" s="257" t="s">
        <v>340</v>
      </c>
      <c r="HI101" s="258" t="s">
        <v>341</v>
      </c>
      <c r="HJ101" s="245" t="s">
        <v>212</v>
      </c>
      <c r="HK101" s="246">
        <v>29</v>
      </c>
      <c r="HL101" s="259">
        <v>13500</v>
      </c>
      <c r="HM101" s="248">
        <f t="shared" si="90"/>
        <v>391500</v>
      </c>
      <c r="HN101" s="250">
        <f>IF(EXACT($A$101,$HH$101),1,0)</f>
        <v>1</v>
      </c>
      <c r="HO101" s="250">
        <f>IF(EXACT($B$101,$HI$101),1,0)</f>
        <v>1</v>
      </c>
      <c r="HP101" s="250">
        <f>IF(EXACT($C$101,$HJ$101),1,0)</f>
        <v>1</v>
      </c>
      <c r="HQ101" s="250">
        <f>IF(EXACT($D$101,$HK$101),1,0)</f>
        <v>1</v>
      </c>
      <c r="HR101" s="250">
        <f>IF($HK$101=0,0,1)</f>
        <v>1</v>
      </c>
      <c r="HS101" s="250">
        <f>IF($HL$101=0,0,1)</f>
        <v>1</v>
      </c>
      <c r="HT101" s="250">
        <f>$HN$101*$HO$101*$HP$101*$HQ$101*$HR$101*$HS$101</f>
        <v>1</v>
      </c>
      <c r="HU101" s="251">
        <f t="shared" si="56"/>
        <v>391500</v>
      </c>
      <c r="HV101" s="252">
        <f t="shared" si="57"/>
        <v>0</v>
      </c>
      <c r="HX101" s="243" t="s">
        <v>340</v>
      </c>
      <c r="HY101" s="244" t="s">
        <v>341</v>
      </c>
      <c r="HZ101" s="245" t="s">
        <v>212</v>
      </c>
      <c r="IA101" s="276">
        <v>29</v>
      </c>
      <c r="IB101" s="247">
        <v>30000</v>
      </c>
      <c r="IC101" s="312">
        <f t="shared" si="91"/>
        <v>870000</v>
      </c>
      <c r="ID101" s="250">
        <f>IF(EXACT($A$101,$HX$101),1,0)</f>
        <v>1</v>
      </c>
      <c r="IE101" s="250">
        <f>IF(EXACT($B$101,$HY$101),1,0)</f>
        <v>1</v>
      </c>
      <c r="IF101" s="250">
        <f>IF(EXACT($C$101,$HZ$101),1,0)</f>
        <v>1</v>
      </c>
      <c r="IG101" s="250">
        <f>IF(EXACT($D$101,$IA$101),1,0)</f>
        <v>1</v>
      </c>
      <c r="IH101" s="250">
        <f>IF($IA$101=0,0,1)</f>
        <v>1</v>
      </c>
      <c r="II101" s="250">
        <f>IF($IB$101=0,0,1)</f>
        <v>1</v>
      </c>
      <c r="IJ101" s="250">
        <f>$ID$101*$IE$101*$IF$101*$IG$101*$IH$101*$II$101</f>
        <v>1</v>
      </c>
      <c r="IK101" s="251">
        <f t="shared" si="58"/>
        <v>870000</v>
      </c>
      <c r="IL101" s="252">
        <f t="shared" si="59"/>
        <v>0</v>
      </c>
    </row>
    <row r="102" spans="1:246" s="238" customFormat="1" ht="75">
      <c r="A102" s="243" t="s">
        <v>342</v>
      </c>
      <c r="B102" s="244" t="s">
        <v>343</v>
      </c>
      <c r="C102" s="245" t="s">
        <v>212</v>
      </c>
      <c r="D102" s="276">
        <v>9</v>
      </c>
      <c r="E102" s="247">
        <v>0</v>
      </c>
      <c r="F102" s="312">
        <f t="shared" si="76"/>
        <v>0</v>
      </c>
      <c r="H102" s="243" t="s">
        <v>342</v>
      </c>
      <c r="I102" s="249" t="s">
        <v>343</v>
      </c>
      <c r="J102" s="245" t="s">
        <v>212</v>
      </c>
      <c r="K102" s="276">
        <v>9</v>
      </c>
      <c r="L102" s="247">
        <v>14500</v>
      </c>
      <c r="M102" s="312">
        <f t="shared" si="77"/>
        <v>130500</v>
      </c>
      <c r="N102" s="250">
        <f>IF(EXACT($A$102,$H$102),1,0)</f>
        <v>1</v>
      </c>
      <c r="O102" s="250">
        <f>IF(EXACT($B$102,$I$102),1,0)</f>
        <v>1</v>
      </c>
      <c r="P102" s="250">
        <f>IF(EXACT($C$102,$J$102),1,0)</f>
        <v>1</v>
      </c>
      <c r="Q102" s="250">
        <f>IF(EXACT($D$102,$K$102),1,0)</f>
        <v>1</v>
      </c>
      <c r="R102" s="250">
        <f>IF($K$102=0,0,1)</f>
        <v>1</v>
      </c>
      <c r="S102" s="250">
        <f>IF($L$102=0,0,1)</f>
        <v>1</v>
      </c>
      <c r="T102" s="261">
        <f>$N$102*$O$102*$P$102*$Q$102*$R$102*$S$102</f>
        <v>1</v>
      </c>
      <c r="U102" s="251">
        <f t="shared" si="30"/>
        <v>130500</v>
      </c>
      <c r="V102" s="252">
        <f t="shared" si="31"/>
        <v>0</v>
      </c>
      <c r="X102" s="243" t="s">
        <v>342</v>
      </c>
      <c r="Y102" s="244" t="s">
        <v>343</v>
      </c>
      <c r="Z102" s="245" t="s">
        <v>212</v>
      </c>
      <c r="AA102" s="276">
        <v>9</v>
      </c>
      <c r="AB102" s="247">
        <v>7703</v>
      </c>
      <c r="AC102" s="312">
        <f t="shared" si="78"/>
        <v>69327</v>
      </c>
      <c r="AD102" s="250">
        <f>IF(EXACT($A$102,$X$102),1,0)</f>
        <v>1</v>
      </c>
      <c r="AE102" s="250">
        <f>IF(EXACT($B$102,$Y$102),1,0)</f>
        <v>1</v>
      </c>
      <c r="AF102" s="250">
        <f>IF(EXACT($C$102,$Z$102),1,0)</f>
        <v>1</v>
      </c>
      <c r="AG102" s="250">
        <f>IF(EXACT($D$102,$AA$102),1,0)</f>
        <v>1</v>
      </c>
      <c r="AH102" s="250">
        <f>IF($AA$102=0,0,1)</f>
        <v>1</v>
      </c>
      <c r="AI102" s="250">
        <f>IF($AB$102=0,0,1)</f>
        <v>1</v>
      </c>
      <c r="AJ102" s="250">
        <f>$AD$102*$AE$102*$AF$102*$AG$102*$AH$102*$AI$102</f>
        <v>1</v>
      </c>
      <c r="AK102" s="251">
        <f t="shared" si="32"/>
        <v>69327</v>
      </c>
      <c r="AL102" s="252">
        <f t="shared" si="33"/>
        <v>0</v>
      </c>
      <c r="AN102" s="243" t="s">
        <v>342</v>
      </c>
      <c r="AO102" s="244" t="s">
        <v>343</v>
      </c>
      <c r="AP102" s="245" t="s">
        <v>212</v>
      </c>
      <c r="AQ102" s="276">
        <v>9</v>
      </c>
      <c r="AR102" s="247">
        <v>7000</v>
      </c>
      <c r="AS102" s="312">
        <f t="shared" si="79"/>
        <v>63000</v>
      </c>
      <c r="AT102" s="250">
        <f>IF(EXACT($A$102,$AN$102),1,0)</f>
        <v>1</v>
      </c>
      <c r="AU102" s="250">
        <f>IF(EXACT($B$102,$AO$102),1,0)</f>
        <v>1</v>
      </c>
      <c r="AV102" s="250">
        <f>IF(EXACT($C$102,$AP$102),1,0)</f>
        <v>1</v>
      </c>
      <c r="AW102" s="250">
        <f>IF(EXACT($D$102,$AQ$102),1,0)</f>
        <v>1</v>
      </c>
      <c r="AX102" s="250">
        <f>IF($AQ$102=0,0,1)</f>
        <v>1</v>
      </c>
      <c r="AY102" s="250">
        <f>IF($AR$102=0,0,1)</f>
        <v>1</v>
      </c>
      <c r="AZ102" s="250">
        <f>$AT$102*$AU$102*$AV$102*$AW$102*$AX$102*$AY$102</f>
        <v>1</v>
      </c>
      <c r="BA102" s="251">
        <f t="shared" si="34"/>
        <v>63000</v>
      </c>
      <c r="BB102" s="252">
        <f t="shared" si="35"/>
        <v>0</v>
      </c>
      <c r="BD102" s="243" t="s">
        <v>342</v>
      </c>
      <c r="BE102" s="244" t="s">
        <v>343</v>
      </c>
      <c r="BF102" s="245" t="s">
        <v>212</v>
      </c>
      <c r="BG102" s="276">
        <v>9</v>
      </c>
      <c r="BH102" s="247">
        <v>15000</v>
      </c>
      <c r="BI102" s="312">
        <f t="shared" si="80"/>
        <v>135000</v>
      </c>
      <c r="BJ102" s="250">
        <f>IF(EXACT($A$102,$BD$102),1,0)</f>
        <v>1</v>
      </c>
      <c r="BK102" s="250">
        <f>IF(EXACT($B$102,$BE$102),1,0)</f>
        <v>1</v>
      </c>
      <c r="BL102" s="250">
        <f>IF(EXACT($C$102,$BF$102),1,0)</f>
        <v>1</v>
      </c>
      <c r="BM102" s="250">
        <f>IF(EXACT($D$102,$BG$102),1,0)</f>
        <v>1</v>
      </c>
      <c r="BN102" s="250">
        <f>IF($BG$102=0,0,1)</f>
        <v>1</v>
      </c>
      <c r="BO102" s="250">
        <f>IF($BH$102=0,0,1)</f>
        <v>1</v>
      </c>
      <c r="BP102" s="250">
        <f>$BJ$102*$BK$102*$BL$102*$BM$102*$BN$102*$BO$102</f>
        <v>1</v>
      </c>
      <c r="BQ102" s="251">
        <f t="shared" si="36"/>
        <v>135000</v>
      </c>
      <c r="BR102" s="252">
        <f t="shared" si="37"/>
        <v>0</v>
      </c>
      <c r="BT102" s="243" t="s">
        <v>342</v>
      </c>
      <c r="BU102" s="244" t="s">
        <v>343</v>
      </c>
      <c r="BV102" s="245" t="s">
        <v>212</v>
      </c>
      <c r="BW102" s="276">
        <v>9</v>
      </c>
      <c r="BX102" s="247">
        <v>13900</v>
      </c>
      <c r="BY102" s="312">
        <f t="shared" si="81"/>
        <v>125100</v>
      </c>
      <c r="BZ102" s="250">
        <f>IF(EXACT($A$102,$BT$102),1,0)</f>
        <v>1</v>
      </c>
      <c r="CA102" s="250">
        <f>IF(EXACT($B$102,$BU$102),1,0)</f>
        <v>1</v>
      </c>
      <c r="CB102" s="250">
        <f>IF(EXACT($C$102,$BV$102),1,0)</f>
        <v>1</v>
      </c>
      <c r="CC102" s="250">
        <f>IF(EXACT($D$102,$BW$102),1,0)</f>
        <v>1</v>
      </c>
      <c r="CD102" s="250">
        <f>IF($BW$102=0,0,1)</f>
        <v>1</v>
      </c>
      <c r="CE102" s="250">
        <f>IF($BX$102=0,0,1)</f>
        <v>1</v>
      </c>
      <c r="CF102" s="250">
        <f>$BZ$102*$CA$102*$CB$102*$CC$102*$CD$102*$CE$102</f>
        <v>1</v>
      </c>
      <c r="CG102" s="251">
        <f t="shared" si="38"/>
        <v>125100</v>
      </c>
      <c r="CH102" s="252">
        <f t="shared" si="39"/>
        <v>0</v>
      </c>
      <c r="CJ102" s="243" t="s">
        <v>342</v>
      </c>
      <c r="CK102" s="254" t="s">
        <v>343</v>
      </c>
      <c r="CL102" s="245" t="s">
        <v>212</v>
      </c>
      <c r="CM102" s="276">
        <v>9</v>
      </c>
      <c r="CN102" s="255">
        <v>12264</v>
      </c>
      <c r="CO102" s="313">
        <f t="shared" si="82"/>
        <v>110376</v>
      </c>
      <c r="CP102" s="250">
        <f>IF(EXACT($A$102,$CJ$102),1,0)</f>
        <v>1</v>
      </c>
      <c r="CQ102" s="250">
        <f>IF(EXACT($B$102,$CK$102),1,0)</f>
        <v>1</v>
      </c>
      <c r="CR102" s="250">
        <f>IF(EXACT($C$102,$CL$102),1,0)</f>
        <v>1</v>
      </c>
      <c r="CS102" s="250">
        <f>IF(EXACT($D$102,$CM$102),1,0)</f>
        <v>1</v>
      </c>
      <c r="CT102" s="250">
        <f>IF($CM$102=0,0,1)</f>
        <v>1</v>
      </c>
      <c r="CU102" s="250">
        <f>IF($CN$102=0,0,1)</f>
        <v>1</v>
      </c>
      <c r="CV102" s="250">
        <f>$CP$102*$CQ$102*$CR$102*$CS$102*$CT$102*$CU$102</f>
        <v>1</v>
      </c>
      <c r="CW102" s="251">
        <f t="shared" si="40"/>
        <v>110376</v>
      </c>
      <c r="CX102" s="252">
        <f t="shared" si="41"/>
        <v>0</v>
      </c>
      <c r="CZ102" s="243" t="s">
        <v>342</v>
      </c>
      <c r="DA102" s="244" t="s">
        <v>343</v>
      </c>
      <c r="DB102" s="245" t="s">
        <v>212</v>
      </c>
      <c r="DC102" s="276">
        <v>9</v>
      </c>
      <c r="DD102" s="247">
        <v>14100</v>
      </c>
      <c r="DE102" s="312">
        <f t="shared" si="83"/>
        <v>126900</v>
      </c>
      <c r="DF102" s="250">
        <f>IF(EXACT($A$102,$CZ$102),1,0)</f>
        <v>1</v>
      </c>
      <c r="DG102" s="250">
        <f>IF(EXACT($B$102,$DA$102),1,0)</f>
        <v>1</v>
      </c>
      <c r="DH102" s="250">
        <f>IF(EXACT($C$102,$DB$102),1,0)</f>
        <v>1</v>
      </c>
      <c r="DI102" s="250">
        <f>IF(EXACT($D$102,$DC$102),1,0)</f>
        <v>1</v>
      </c>
      <c r="DJ102" s="250">
        <f>IF($DC$102=0,0,1)</f>
        <v>1</v>
      </c>
      <c r="DK102" s="250">
        <f>IF($DD$102=0,0,1)</f>
        <v>1</v>
      </c>
      <c r="DL102" s="250">
        <f>$DF$102*$DG$102*$DH$102*$DI$102*$DJ$102*$DK$102</f>
        <v>1</v>
      </c>
      <c r="DM102" s="251">
        <f t="shared" si="42"/>
        <v>126900</v>
      </c>
      <c r="DN102" s="252">
        <f t="shared" si="43"/>
        <v>0</v>
      </c>
      <c r="DP102" s="243" t="s">
        <v>342</v>
      </c>
      <c r="DQ102" s="244" t="s">
        <v>343</v>
      </c>
      <c r="DR102" s="245" t="s">
        <v>212</v>
      </c>
      <c r="DS102" s="276">
        <v>9</v>
      </c>
      <c r="DT102" s="247">
        <v>15000</v>
      </c>
      <c r="DU102" s="312">
        <f t="shared" si="84"/>
        <v>135000</v>
      </c>
      <c r="DV102" s="250">
        <f>IF(EXACT($A$102,$DP$102),1,0)</f>
        <v>1</v>
      </c>
      <c r="DW102" s="250">
        <f>IF(EXACT($B$102,$DQ$102),1,0)</f>
        <v>1</v>
      </c>
      <c r="DX102" s="250">
        <f>IF(EXACT($C$102,$DR$102),1,0)</f>
        <v>1</v>
      </c>
      <c r="DY102" s="250">
        <f>IF(EXACT($D$102,$DS$102),1,0)</f>
        <v>1</v>
      </c>
      <c r="DZ102" s="250">
        <f>IF($DS$102=0,0,1)</f>
        <v>1</v>
      </c>
      <c r="EA102" s="250">
        <f>IF($DT$102=0,0,1)</f>
        <v>1</v>
      </c>
      <c r="EB102" s="250">
        <f>$DV$102*$DW$102*$DX$102*$DY$102*$DZ$102*$EA$102</f>
        <v>1</v>
      </c>
      <c r="EC102" s="251">
        <f t="shared" si="44"/>
        <v>135000</v>
      </c>
      <c r="ED102" s="252">
        <f t="shared" si="45"/>
        <v>0</v>
      </c>
      <c r="EF102" s="243" t="s">
        <v>342</v>
      </c>
      <c r="EG102" s="244" t="s">
        <v>343</v>
      </c>
      <c r="EH102" s="245" t="s">
        <v>212</v>
      </c>
      <c r="EI102" s="276">
        <v>9</v>
      </c>
      <c r="EJ102" s="247">
        <v>14800</v>
      </c>
      <c r="EK102" s="312">
        <f t="shared" si="85"/>
        <v>133200</v>
      </c>
      <c r="EL102" s="250">
        <f>IF(EXACT($A$102,$EF$102),1,0)</f>
        <v>1</v>
      </c>
      <c r="EM102" s="250">
        <f>IF(EXACT($B$102,$EG$102),1,0)</f>
        <v>1</v>
      </c>
      <c r="EN102" s="250">
        <f>IF(EXACT($C$102,$EH$102),1,0)</f>
        <v>1</v>
      </c>
      <c r="EO102" s="250">
        <f>IF(EXACT($D$102,$EI$102),1,0)</f>
        <v>1</v>
      </c>
      <c r="EP102" s="250">
        <f>IF($EI$102=0,0,1)</f>
        <v>1</v>
      </c>
      <c r="EQ102" s="250">
        <f>IF($EJ$102=0,0,1)</f>
        <v>1</v>
      </c>
      <c r="ER102" s="250">
        <f>$EL$102*$EM$102*$EN$102*$EO$102*$EP$102*$EQ$102</f>
        <v>1</v>
      </c>
      <c r="ES102" s="251">
        <f t="shared" si="46"/>
        <v>133200</v>
      </c>
      <c r="ET102" s="252">
        <f t="shared" si="47"/>
        <v>0</v>
      </c>
      <c r="EV102" s="243" t="s">
        <v>342</v>
      </c>
      <c r="EW102" s="244" t="s">
        <v>343</v>
      </c>
      <c r="EX102" s="245" t="s">
        <v>212</v>
      </c>
      <c r="EY102" s="276">
        <v>9</v>
      </c>
      <c r="EZ102" s="247">
        <v>30000</v>
      </c>
      <c r="FA102" s="312">
        <f t="shared" si="86"/>
        <v>270000</v>
      </c>
      <c r="FB102" s="250">
        <f>IF(EXACT($A$102,$EV$102),1,0)</f>
        <v>1</v>
      </c>
      <c r="FC102" s="250">
        <f>IF(EXACT($B$102,$EW$102),1,0)</f>
        <v>1</v>
      </c>
      <c r="FD102" s="250">
        <f>IF(EXACT($C$102,$EX$102),1,0)</f>
        <v>1</v>
      </c>
      <c r="FE102" s="250">
        <f>IF(EXACT($D$102,$EY$102),1,0)</f>
        <v>1</v>
      </c>
      <c r="FF102" s="250">
        <f>IF($EY$102=0,0,1)</f>
        <v>1</v>
      </c>
      <c r="FG102" s="250">
        <f>IF($EZ$102=0,0,1)</f>
        <v>1</v>
      </c>
      <c r="FH102" s="250">
        <f>$FB$102*$FC$102*$FD$102*$FE$102*$FF$102*$FG$102</f>
        <v>1</v>
      </c>
      <c r="FI102" s="251">
        <f t="shared" si="48"/>
        <v>270000</v>
      </c>
      <c r="FJ102" s="252">
        <f t="shared" si="49"/>
        <v>0</v>
      </c>
      <c r="FL102" s="243" t="s">
        <v>342</v>
      </c>
      <c r="FM102" s="244" t="s">
        <v>343</v>
      </c>
      <c r="FN102" s="245" t="s">
        <v>212</v>
      </c>
      <c r="FO102" s="276">
        <v>9</v>
      </c>
      <c r="FP102" s="247">
        <v>12221</v>
      </c>
      <c r="FQ102" s="312">
        <f t="shared" si="87"/>
        <v>109989</v>
      </c>
      <c r="FR102" s="250">
        <f>IF(EXACT($A$102,$FL$102),1,0)</f>
        <v>1</v>
      </c>
      <c r="FS102" s="250">
        <f>IF(EXACT($B$102,$FM$102),1,0)</f>
        <v>1</v>
      </c>
      <c r="FT102" s="250">
        <f>IF(EXACT($C$102,$FN$102),1,0)</f>
        <v>1</v>
      </c>
      <c r="FU102" s="250">
        <f>IF(EXACT($D$102,$FO$102),1,0)</f>
        <v>1</v>
      </c>
      <c r="FV102" s="250">
        <f>IF($FO$102=0,0,1)</f>
        <v>1</v>
      </c>
      <c r="FW102" s="250">
        <f>IF($FP$102=0,0,1)</f>
        <v>1</v>
      </c>
      <c r="FX102" s="250">
        <f>$FR$102*$FS$102*$FT$102*$FU$102*$FV$102*$FW$102</f>
        <v>1</v>
      </c>
      <c r="FY102" s="251">
        <f t="shared" si="50"/>
        <v>109989</v>
      </c>
      <c r="FZ102" s="252">
        <f t="shared" si="51"/>
        <v>0</v>
      </c>
      <c r="GB102" s="243" t="s">
        <v>342</v>
      </c>
      <c r="GC102" s="244" t="s">
        <v>343</v>
      </c>
      <c r="GD102" s="245" t="s">
        <v>212</v>
      </c>
      <c r="GE102" s="276">
        <v>9</v>
      </c>
      <c r="GF102" s="247">
        <v>13500</v>
      </c>
      <c r="GG102" s="312">
        <f t="shared" si="88"/>
        <v>121500</v>
      </c>
      <c r="GH102" s="250">
        <f>IF(EXACT($A$102,$GB$102),1,0)</f>
        <v>1</v>
      </c>
      <c r="GI102" s="250">
        <f>IF(EXACT($B$102,$GC$102),1,0)</f>
        <v>1</v>
      </c>
      <c r="GJ102" s="250">
        <f>IF(EXACT($C$102,$GD$102),1,0)</f>
        <v>1</v>
      </c>
      <c r="GK102" s="250">
        <f>IF(EXACT($D$102,$GE$102),1,0)</f>
        <v>1</v>
      </c>
      <c r="GL102" s="250">
        <f>IF($GE$102=0,0,1)</f>
        <v>1</v>
      </c>
      <c r="GM102" s="250">
        <f>IF($GF$102=0,0,1)</f>
        <v>1</v>
      </c>
      <c r="GN102" s="250">
        <f>$GH$102*$GI$102*$GJ$102*$GK$102*$GL$102*$GM$102</f>
        <v>1</v>
      </c>
      <c r="GO102" s="251">
        <f t="shared" si="52"/>
        <v>121500</v>
      </c>
      <c r="GP102" s="252">
        <f t="shared" si="53"/>
        <v>0</v>
      </c>
      <c r="GR102" s="243" t="s">
        <v>342</v>
      </c>
      <c r="GS102" s="244" t="s">
        <v>343</v>
      </c>
      <c r="GT102" s="245" t="s">
        <v>212</v>
      </c>
      <c r="GU102" s="276">
        <v>9</v>
      </c>
      <c r="GV102" s="247">
        <v>14200</v>
      </c>
      <c r="GW102" s="312">
        <f t="shared" si="89"/>
        <v>127800</v>
      </c>
      <c r="GX102" s="250">
        <f>IF(EXACT($A$102,$GR$102),1,0)</f>
        <v>1</v>
      </c>
      <c r="GY102" s="250">
        <f>IF(EXACT($B$102,$GS$102),1,0)</f>
        <v>1</v>
      </c>
      <c r="GZ102" s="250">
        <f>IF(EXACT($C$102,$GT$102),1,0)</f>
        <v>1</v>
      </c>
      <c r="HA102" s="250">
        <f>IF(EXACT($D$102,$GU$102),1,0)</f>
        <v>1</v>
      </c>
      <c r="HB102" s="250">
        <f>IF($GU$102=0,0,1)</f>
        <v>1</v>
      </c>
      <c r="HC102" s="250">
        <f>IF($GV$102=0,0,1)</f>
        <v>1</v>
      </c>
      <c r="HD102" s="250">
        <f>$GX$102*$GY$102*$GZ$102*$HA$102*$HB$102*$HC$102</f>
        <v>1</v>
      </c>
      <c r="HE102" s="251">
        <f t="shared" si="54"/>
        <v>127800</v>
      </c>
      <c r="HF102" s="252">
        <f t="shared" si="55"/>
        <v>0</v>
      </c>
      <c r="HH102" s="257" t="s">
        <v>342</v>
      </c>
      <c r="HI102" s="258" t="s">
        <v>343</v>
      </c>
      <c r="HJ102" s="245" t="s">
        <v>212</v>
      </c>
      <c r="HK102" s="246">
        <v>9</v>
      </c>
      <c r="HL102" s="259">
        <v>11000</v>
      </c>
      <c r="HM102" s="248">
        <f t="shared" si="90"/>
        <v>99000</v>
      </c>
      <c r="HN102" s="250">
        <f>IF(EXACT($A$102,$HH$102),1,0)</f>
        <v>1</v>
      </c>
      <c r="HO102" s="250">
        <f>IF(EXACT($B$102,$HI$102),1,0)</f>
        <v>1</v>
      </c>
      <c r="HP102" s="250">
        <f>IF(EXACT($C$102,$HJ$102),1,0)</f>
        <v>1</v>
      </c>
      <c r="HQ102" s="250">
        <f>IF(EXACT($D$102,$HK$102),1,0)</f>
        <v>1</v>
      </c>
      <c r="HR102" s="250">
        <f>IF($HK$102=0,0,1)</f>
        <v>1</v>
      </c>
      <c r="HS102" s="250">
        <f>IF($HL$102=0,0,1)</f>
        <v>1</v>
      </c>
      <c r="HT102" s="250">
        <f>$HN$102*$HO$102*$HP$102*$HQ$102*$HR$102*$HS$102</f>
        <v>1</v>
      </c>
      <c r="HU102" s="251">
        <f t="shared" si="56"/>
        <v>99000</v>
      </c>
      <c r="HV102" s="252">
        <f t="shared" si="57"/>
        <v>0</v>
      </c>
      <c r="HX102" s="243" t="s">
        <v>342</v>
      </c>
      <c r="HY102" s="244" t="s">
        <v>343</v>
      </c>
      <c r="HZ102" s="245" t="s">
        <v>212</v>
      </c>
      <c r="IA102" s="276">
        <v>9</v>
      </c>
      <c r="IB102" s="247">
        <v>25000</v>
      </c>
      <c r="IC102" s="312">
        <f t="shared" si="91"/>
        <v>225000</v>
      </c>
      <c r="ID102" s="250">
        <f>IF(EXACT($A$102,$HX$102),1,0)</f>
        <v>1</v>
      </c>
      <c r="IE102" s="250">
        <f>IF(EXACT($B$102,$HY$102),1,0)</f>
        <v>1</v>
      </c>
      <c r="IF102" s="250">
        <f>IF(EXACT($C$102,$HZ$102),1,0)</f>
        <v>1</v>
      </c>
      <c r="IG102" s="250">
        <f>IF(EXACT($D$102,$IA$102),1,0)</f>
        <v>1</v>
      </c>
      <c r="IH102" s="250">
        <f>IF($IA$102=0,0,1)</f>
        <v>1</v>
      </c>
      <c r="II102" s="250">
        <f>IF($IB$102=0,0,1)</f>
        <v>1</v>
      </c>
      <c r="IJ102" s="250">
        <f>$ID$102*$IE$102*$IF$102*$IG$102*$IH$102*$II$102</f>
        <v>1</v>
      </c>
      <c r="IK102" s="251">
        <f t="shared" si="58"/>
        <v>225000</v>
      </c>
      <c r="IL102" s="252">
        <f t="shared" si="59"/>
        <v>0</v>
      </c>
    </row>
    <row r="103" spans="1:246" s="238" customFormat="1" ht="75">
      <c r="A103" s="243" t="s">
        <v>344</v>
      </c>
      <c r="B103" s="244" t="s">
        <v>345</v>
      </c>
      <c r="C103" s="245" t="s">
        <v>212</v>
      </c>
      <c r="D103" s="276">
        <v>10</v>
      </c>
      <c r="E103" s="247">
        <v>0</v>
      </c>
      <c r="F103" s="312">
        <f t="shared" si="76"/>
        <v>0</v>
      </c>
      <c r="H103" s="243" t="s">
        <v>344</v>
      </c>
      <c r="I103" s="249" t="s">
        <v>345</v>
      </c>
      <c r="J103" s="245" t="s">
        <v>212</v>
      </c>
      <c r="K103" s="276">
        <v>10</v>
      </c>
      <c r="L103" s="247">
        <v>12700</v>
      </c>
      <c r="M103" s="312">
        <f t="shared" si="77"/>
        <v>127000</v>
      </c>
      <c r="N103" s="250">
        <f>IF(EXACT($A$103,$H$103),1,0)</f>
        <v>1</v>
      </c>
      <c r="O103" s="250">
        <f>IF(EXACT($B$103,$I$103),1,0)</f>
        <v>1</v>
      </c>
      <c r="P103" s="250">
        <f>IF(EXACT($C$103,$J$103),1,0)</f>
        <v>1</v>
      </c>
      <c r="Q103" s="250">
        <f>IF(EXACT($D$103,$K$103),1,0)</f>
        <v>1</v>
      </c>
      <c r="R103" s="250">
        <f>IF($K$103=0,0,1)</f>
        <v>1</v>
      </c>
      <c r="S103" s="250">
        <f>IF($L$103=0,0,1)</f>
        <v>1</v>
      </c>
      <c r="T103" s="261">
        <f>$N$103*$O$103*$P$103*$Q$103*$R$103*$S$103</f>
        <v>1</v>
      </c>
      <c r="U103" s="251">
        <f t="shared" si="30"/>
        <v>127000</v>
      </c>
      <c r="V103" s="252">
        <f t="shared" si="31"/>
        <v>0</v>
      </c>
      <c r="X103" s="243" t="s">
        <v>344</v>
      </c>
      <c r="Y103" s="244" t="s">
        <v>345</v>
      </c>
      <c r="Z103" s="245" t="s">
        <v>212</v>
      </c>
      <c r="AA103" s="276">
        <v>10</v>
      </c>
      <c r="AB103" s="247">
        <v>8001</v>
      </c>
      <c r="AC103" s="312">
        <f t="shared" si="78"/>
        <v>80010</v>
      </c>
      <c r="AD103" s="250">
        <f>IF(EXACT($A$103,$X$103),1,0)</f>
        <v>1</v>
      </c>
      <c r="AE103" s="250">
        <f>IF(EXACT($B$103,$Y$103),1,0)</f>
        <v>1</v>
      </c>
      <c r="AF103" s="250">
        <f>IF(EXACT($C$103,$Z$103),1,0)</f>
        <v>1</v>
      </c>
      <c r="AG103" s="250">
        <f>IF(EXACT($D$103,$AA$103),1,0)</f>
        <v>1</v>
      </c>
      <c r="AH103" s="250">
        <f>IF($AA$103=0,0,1)</f>
        <v>1</v>
      </c>
      <c r="AI103" s="250">
        <f>IF($AB$103=0,0,1)</f>
        <v>1</v>
      </c>
      <c r="AJ103" s="250">
        <f>$AD$103*$AE$103*$AF$103*$AG$103*$AH$103*$AI$103</f>
        <v>1</v>
      </c>
      <c r="AK103" s="251">
        <f t="shared" si="32"/>
        <v>80010</v>
      </c>
      <c r="AL103" s="252">
        <f t="shared" si="33"/>
        <v>0</v>
      </c>
      <c r="AN103" s="243" t="s">
        <v>344</v>
      </c>
      <c r="AO103" s="244" t="s">
        <v>345</v>
      </c>
      <c r="AP103" s="245" t="s">
        <v>212</v>
      </c>
      <c r="AQ103" s="276">
        <v>10</v>
      </c>
      <c r="AR103" s="247">
        <v>15000</v>
      </c>
      <c r="AS103" s="312">
        <f t="shared" si="79"/>
        <v>150000</v>
      </c>
      <c r="AT103" s="250">
        <f>IF(EXACT($A$103,$AN$103),1,0)</f>
        <v>1</v>
      </c>
      <c r="AU103" s="250">
        <f>IF(EXACT($B$103,$AO$103),1,0)</f>
        <v>1</v>
      </c>
      <c r="AV103" s="250">
        <f>IF(EXACT($C$103,$AP$103),1,0)</f>
        <v>1</v>
      </c>
      <c r="AW103" s="250">
        <f>IF(EXACT($D$103,$AQ$103),1,0)</f>
        <v>1</v>
      </c>
      <c r="AX103" s="250">
        <f>IF($AQ$103=0,0,1)</f>
        <v>1</v>
      </c>
      <c r="AY103" s="250">
        <f>IF($AR$103=0,0,1)</f>
        <v>1</v>
      </c>
      <c r="AZ103" s="250">
        <f>$AT$103*$AU$103*$AV$103*$AW$103*$AX$103*$AY$103</f>
        <v>1</v>
      </c>
      <c r="BA103" s="251">
        <f t="shared" si="34"/>
        <v>150000</v>
      </c>
      <c r="BB103" s="252">
        <f t="shared" si="35"/>
        <v>0</v>
      </c>
      <c r="BD103" s="243" t="s">
        <v>344</v>
      </c>
      <c r="BE103" s="244" t="s">
        <v>345</v>
      </c>
      <c r="BF103" s="245" t="s">
        <v>212</v>
      </c>
      <c r="BG103" s="276">
        <v>10</v>
      </c>
      <c r="BH103" s="247">
        <v>13500</v>
      </c>
      <c r="BI103" s="312">
        <f t="shared" si="80"/>
        <v>135000</v>
      </c>
      <c r="BJ103" s="250">
        <f>IF(EXACT($A$103,$BD$103),1,0)</f>
        <v>1</v>
      </c>
      <c r="BK103" s="250">
        <f>IF(EXACT($B$103,$BE$103),1,0)</f>
        <v>1</v>
      </c>
      <c r="BL103" s="250">
        <f>IF(EXACT($C$103,$BF$103),1,0)</f>
        <v>1</v>
      </c>
      <c r="BM103" s="250">
        <f>IF(EXACT($D$103,$BG$103),1,0)</f>
        <v>1</v>
      </c>
      <c r="BN103" s="250">
        <f>IF($BG$103=0,0,1)</f>
        <v>1</v>
      </c>
      <c r="BO103" s="250">
        <f>IF($BH$103=0,0,1)</f>
        <v>1</v>
      </c>
      <c r="BP103" s="250">
        <f>$BJ$103*$BK$103*$BL$103*$BM$103*$BN$103*$BO$103</f>
        <v>1</v>
      </c>
      <c r="BQ103" s="251">
        <f t="shared" si="36"/>
        <v>135000</v>
      </c>
      <c r="BR103" s="252">
        <f t="shared" si="37"/>
        <v>0</v>
      </c>
      <c r="BT103" s="243" t="s">
        <v>344</v>
      </c>
      <c r="BU103" s="244" t="s">
        <v>345</v>
      </c>
      <c r="BV103" s="245" t="s">
        <v>212</v>
      </c>
      <c r="BW103" s="276">
        <v>10</v>
      </c>
      <c r="BX103" s="247">
        <v>10900</v>
      </c>
      <c r="BY103" s="312">
        <f t="shared" si="81"/>
        <v>109000</v>
      </c>
      <c r="BZ103" s="250">
        <f>IF(EXACT($A$103,$BT$103),1,0)</f>
        <v>1</v>
      </c>
      <c r="CA103" s="250">
        <f>IF(EXACT($B$103,$BU$103),1,0)</f>
        <v>1</v>
      </c>
      <c r="CB103" s="250">
        <f>IF(EXACT($C$103,$BV$103),1,0)</f>
        <v>1</v>
      </c>
      <c r="CC103" s="250">
        <f>IF(EXACT($D$103,$BW$103),1,0)</f>
        <v>1</v>
      </c>
      <c r="CD103" s="250">
        <f>IF($BW$103=0,0,1)</f>
        <v>1</v>
      </c>
      <c r="CE103" s="250">
        <f>IF($BX$103=0,0,1)</f>
        <v>1</v>
      </c>
      <c r="CF103" s="250">
        <f>$BZ$103*$CA$103*$CB$103*$CC$103*$CD$103*$CE$103</f>
        <v>1</v>
      </c>
      <c r="CG103" s="251">
        <f t="shared" si="38"/>
        <v>109000</v>
      </c>
      <c r="CH103" s="252">
        <f t="shared" si="39"/>
        <v>0</v>
      </c>
      <c r="CJ103" s="243" t="s">
        <v>344</v>
      </c>
      <c r="CK103" s="254" t="s">
        <v>345</v>
      </c>
      <c r="CL103" s="245" t="s">
        <v>212</v>
      </c>
      <c r="CM103" s="276">
        <v>10</v>
      </c>
      <c r="CN103" s="255">
        <v>8492</v>
      </c>
      <c r="CO103" s="313">
        <f t="shared" si="82"/>
        <v>84920</v>
      </c>
      <c r="CP103" s="250">
        <f>IF(EXACT($A$103,$CJ$103),1,0)</f>
        <v>1</v>
      </c>
      <c r="CQ103" s="250">
        <f>IF(EXACT($B$103,$CK$103),1,0)</f>
        <v>1</v>
      </c>
      <c r="CR103" s="250">
        <f>IF(EXACT($C$103,$CL$103),1,0)</f>
        <v>1</v>
      </c>
      <c r="CS103" s="250">
        <f>IF(EXACT($D$103,$CM$103),1,0)</f>
        <v>1</v>
      </c>
      <c r="CT103" s="250">
        <f>IF($CM$103=0,0,1)</f>
        <v>1</v>
      </c>
      <c r="CU103" s="250">
        <f>IF($CN$103=0,0,1)</f>
        <v>1</v>
      </c>
      <c r="CV103" s="250">
        <f>$CP$103*$CQ$103*$CR$103*$CS$103*$CT$103*$CU$103</f>
        <v>1</v>
      </c>
      <c r="CW103" s="251">
        <f t="shared" si="40"/>
        <v>84920</v>
      </c>
      <c r="CX103" s="252">
        <f t="shared" si="41"/>
        <v>0</v>
      </c>
      <c r="CZ103" s="243" t="s">
        <v>344</v>
      </c>
      <c r="DA103" s="244" t="s">
        <v>345</v>
      </c>
      <c r="DB103" s="245" t="s">
        <v>212</v>
      </c>
      <c r="DC103" s="276">
        <v>10</v>
      </c>
      <c r="DD103" s="247">
        <v>11400</v>
      </c>
      <c r="DE103" s="312">
        <f t="shared" si="83"/>
        <v>114000</v>
      </c>
      <c r="DF103" s="250">
        <f>IF(EXACT($A$103,$CZ$103),1,0)</f>
        <v>1</v>
      </c>
      <c r="DG103" s="250">
        <f>IF(EXACT($B$103,$DA$103),1,0)</f>
        <v>1</v>
      </c>
      <c r="DH103" s="250">
        <f>IF(EXACT($C$103,$DB$103),1,0)</f>
        <v>1</v>
      </c>
      <c r="DI103" s="250">
        <f>IF(EXACT($D$103,$DC$103),1,0)</f>
        <v>1</v>
      </c>
      <c r="DJ103" s="250">
        <f>IF($DC$103=0,0,1)</f>
        <v>1</v>
      </c>
      <c r="DK103" s="250">
        <f>IF($DD$103=0,0,1)</f>
        <v>1</v>
      </c>
      <c r="DL103" s="250">
        <f>$DF$103*$DG$103*$DH$103*$DI$103*$DJ$103*$DK$103</f>
        <v>1</v>
      </c>
      <c r="DM103" s="251">
        <f t="shared" si="42"/>
        <v>114000</v>
      </c>
      <c r="DN103" s="252">
        <f t="shared" si="43"/>
        <v>0</v>
      </c>
      <c r="DP103" s="243" t="s">
        <v>344</v>
      </c>
      <c r="DQ103" s="244" t="s">
        <v>345</v>
      </c>
      <c r="DR103" s="245" t="s">
        <v>212</v>
      </c>
      <c r="DS103" s="276">
        <v>10</v>
      </c>
      <c r="DT103" s="247">
        <v>12000</v>
      </c>
      <c r="DU103" s="312">
        <f t="shared" si="84"/>
        <v>120000</v>
      </c>
      <c r="DV103" s="250">
        <f>IF(EXACT($A$103,$DP$103),1,0)</f>
        <v>1</v>
      </c>
      <c r="DW103" s="250">
        <f>IF(EXACT($B$103,$DQ$103),1,0)</f>
        <v>1</v>
      </c>
      <c r="DX103" s="250">
        <f>IF(EXACT($C$103,$DR$103),1,0)</f>
        <v>1</v>
      </c>
      <c r="DY103" s="250">
        <f>IF(EXACT($D$103,$DS$103),1,0)</f>
        <v>1</v>
      </c>
      <c r="DZ103" s="250">
        <f>IF($DS$103=0,0,1)</f>
        <v>1</v>
      </c>
      <c r="EA103" s="250">
        <f>IF($DT$103=0,0,1)</f>
        <v>1</v>
      </c>
      <c r="EB103" s="250">
        <f>$DV$103*$DW$103*$DX$103*$DY$103*$DZ$103*$EA$103</f>
        <v>1</v>
      </c>
      <c r="EC103" s="251">
        <f t="shared" si="44"/>
        <v>120000</v>
      </c>
      <c r="ED103" s="252">
        <f t="shared" si="45"/>
        <v>0</v>
      </c>
      <c r="EF103" s="243" t="s">
        <v>344</v>
      </c>
      <c r="EG103" s="244" t="s">
        <v>345</v>
      </c>
      <c r="EH103" s="245" t="s">
        <v>212</v>
      </c>
      <c r="EI103" s="276">
        <v>10</v>
      </c>
      <c r="EJ103" s="247">
        <v>12100</v>
      </c>
      <c r="EK103" s="312">
        <f t="shared" si="85"/>
        <v>121000</v>
      </c>
      <c r="EL103" s="250">
        <f>IF(EXACT($A$103,$EF$103),1,0)</f>
        <v>1</v>
      </c>
      <c r="EM103" s="250">
        <f>IF(EXACT($B$103,$EG$103),1,0)</f>
        <v>1</v>
      </c>
      <c r="EN103" s="250">
        <f>IF(EXACT($C$103,$EH$103),1,0)</f>
        <v>1</v>
      </c>
      <c r="EO103" s="250">
        <f>IF(EXACT($D$103,$EI$103),1,0)</f>
        <v>1</v>
      </c>
      <c r="EP103" s="250">
        <f>IF($EI$103=0,0,1)</f>
        <v>1</v>
      </c>
      <c r="EQ103" s="250">
        <f>IF($EJ$103=0,0,1)</f>
        <v>1</v>
      </c>
      <c r="ER103" s="250">
        <f>$EL$103*$EM$103*$EN$103*$EO$103*$EP$103*$EQ$103</f>
        <v>1</v>
      </c>
      <c r="ES103" s="251">
        <f t="shared" si="46"/>
        <v>121000</v>
      </c>
      <c r="ET103" s="252">
        <f t="shared" si="47"/>
        <v>0</v>
      </c>
      <c r="EV103" s="243" t="s">
        <v>344</v>
      </c>
      <c r="EW103" s="244" t="s">
        <v>345</v>
      </c>
      <c r="EX103" s="245" t="s">
        <v>212</v>
      </c>
      <c r="EY103" s="276">
        <v>10</v>
      </c>
      <c r="EZ103" s="247">
        <v>25000</v>
      </c>
      <c r="FA103" s="312">
        <f t="shared" si="86"/>
        <v>250000</v>
      </c>
      <c r="FB103" s="250">
        <f>IF(EXACT($A$103,$EV$103),1,0)</f>
        <v>1</v>
      </c>
      <c r="FC103" s="250">
        <f>IF(EXACT($B$103,$EW$103),1,0)</f>
        <v>1</v>
      </c>
      <c r="FD103" s="250">
        <f>IF(EXACT($C$103,$EX$103),1,0)</f>
        <v>1</v>
      </c>
      <c r="FE103" s="250">
        <f>IF(EXACT($D$103,$EY$103),1,0)</f>
        <v>1</v>
      </c>
      <c r="FF103" s="250">
        <f>IF($EY$103=0,0,1)</f>
        <v>1</v>
      </c>
      <c r="FG103" s="250">
        <f>IF($EZ$103=0,0,1)</f>
        <v>1</v>
      </c>
      <c r="FH103" s="250">
        <f>$FB$103*$FC$103*$FD$103*$FE$103*$FF$103*$FG$103</f>
        <v>1</v>
      </c>
      <c r="FI103" s="251">
        <f t="shared" si="48"/>
        <v>250000</v>
      </c>
      <c r="FJ103" s="252">
        <f t="shared" si="49"/>
        <v>0</v>
      </c>
      <c r="FL103" s="243" t="s">
        <v>344</v>
      </c>
      <c r="FM103" s="244" t="s">
        <v>345</v>
      </c>
      <c r="FN103" s="245" t="s">
        <v>212</v>
      </c>
      <c r="FO103" s="276">
        <v>10</v>
      </c>
      <c r="FP103" s="247">
        <v>9238</v>
      </c>
      <c r="FQ103" s="312">
        <f t="shared" si="87"/>
        <v>92380</v>
      </c>
      <c r="FR103" s="250">
        <f>IF(EXACT($A$103,$FL$103),1,0)</f>
        <v>1</v>
      </c>
      <c r="FS103" s="250">
        <f>IF(EXACT($B$103,$FM$103),1,0)</f>
        <v>1</v>
      </c>
      <c r="FT103" s="250">
        <f>IF(EXACT($C$103,$FN$103),1,0)</f>
        <v>1</v>
      </c>
      <c r="FU103" s="250">
        <f>IF(EXACT($D$103,$FO$103),1,0)</f>
        <v>1</v>
      </c>
      <c r="FV103" s="250">
        <f>IF($FO$103=0,0,1)</f>
        <v>1</v>
      </c>
      <c r="FW103" s="250">
        <f>IF($FP$103=0,0,1)</f>
        <v>1</v>
      </c>
      <c r="FX103" s="250">
        <f>$FR$103*$FS$103*$FT$103*$FU$103*$FV$103*$FW$103</f>
        <v>1</v>
      </c>
      <c r="FY103" s="251">
        <f t="shared" si="50"/>
        <v>92380</v>
      </c>
      <c r="FZ103" s="252">
        <f t="shared" si="51"/>
        <v>0</v>
      </c>
      <c r="GB103" s="243" t="s">
        <v>344</v>
      </c>
      <c r="GC103" s="244" t="s">
        <v>345</v>
      </c>
      <c r="GD103" s="245" t="s">
        <v>212</v>
      </c>
      <c r="GE103" s="276">
        <v>10</v>
      </c>
      <c r="GF103" s="247">
        <v>12500</v>
      </c>
      <c r="GG103" s="312">
        <f t="shared" si="88"/>
        <v>125000</v>
      </c>
      <c r="GH103" s="250">
        <f>IF(EXACT($A$103,$GB$103),1,0)</f>
        <v>1</v>
      </c>
      <c r="GI103" s="250">
        <f>IF(EXACT($B$103,$GC$103),1,0)</f>
        <v>1</v>
      </c>
      <c r="GJ103" s="250">
        <f>IF(EXACT($C$103,$GD$103),1,0)</f>
        <v>1</v>
      </c>
      <c r="GK103" s="250">
        <f>IF(EXACT($D$103,$GE$103),1,0)</f>
        <v>1</v>
      </c>
      <c r="GL103" s="250">
        <f>IF($GE$103=0,0,1)</f>
        <v>1</v>
      </c>
      <c r="GM103" s="250">
        <f>IF($GF$103=0,0,1)</f>
        <v>1</v>
      </c>
      <c r="GN103" s="250">
        <f>$GH$103*$GI$103*$GJ$103*$GK$103*$GL$103*$GM$103</f>
        <v>1</v>
      </c>
      <c r="GO103" s="251">
        <f t="shared" si="52"/>
        <v>125000</v>
      </c>
      <c r="GP103" s="252">
        <f t="shared" si="53"/>
        <v>0</v>
      </c>
      <c r="GR103" s="243" t="s">
        <v>344</v>
      </c>
      <c r="GS103" s="244" t="s">
        <v>345</v>
      </c>
      <c r="GT103" s="245" t="s">
        <v>212</v>
      </c>
      <c r="GU103" s="276">
        <v>10</v>
      </c>
      <c r="GV103" s="247">
        <v>9900</v>
      </c>
      <c r="GW103" s="312">
        <f t="shared" si="89"/>
        <v>99000</v>
      </c>
      <c r="GX103" s="250">
        <f>IF(EXACT($A$103,$GR$103),1,0)</f>
        <v>1</v>
      </c>
      <c r="GY103" s="250">
        <f>IF(EXACT($B$103,$GS$103),1,0)</f>
        <v>1</v>
      </c>
      <c r="GZ103" s="250">
        <f>IF(EXACT($C$103,$GT$103),1,0)</f>
        <v>1</v>
      </c>
      <c r="HA103" s="250">
        <f>IF(EXACT($D$103,$GU$103),1,0)</f>
        <v>1</v>
      </c>
      <c r="HB103" s="250">
        <f>IF($GU$103=0,0,1)</f>
        <v>1</v>
      </c>
      <c r="HC103" s="250">
        <f>IF($GV$103=0,0,1)</f>
        <v>1</v>
      </c>
      <c r="HD103" s="250">
        <f>$GX$103*$GY$103*$GZ$103*$HA$103*$HB$103*$HC$103</f>
        <v>1</v>
      </c>
      <c r="HE103" s="251">
        <f t="shared" si="54"/>
        <v>99000</v>
      </c>
      <c r="HF103" s="252">
        <f t="shared" si="55"/>
        <v>0</v>
      </c>
      <c r="HH103" s="257" t="s">
        <v>344</v>
      </c>
      <c r="HI103" s="258" t="s">
        <v>345</v>
      </c>
      <c r="HJ103" s="245" t="s">
        <v>212</v>
      </c>
      <c r="HK103" s="246">
        <v>10</v>
      </c>
      <c r="HL103" s="259">
        <v>9500</v>
      </c>
      <c r="HM103" s="248">
        <f t="shared" si="90"/>
        <v>95000</v>
      </c>
      <c r="HN103" s="250">
        <f>IF(EXACT($A$103,$HH$103),1,0)</f>
        <v>1</v>
      </c>
      <c r="HO103" s="250">
        <f>IF(EXACT($B$103,$HI$103),1,0)</f>
        <v>1</v>
      </c>
      <c r="HP103" s="250">
        <f>IF(EXACT($C$103,$HJ$103),1,0)</f>
        <v>1</v>
      </c>
      <c r="HQ103" s="250">
        <f>IF(EXACT($D$103,$HK$103),1,0)</f>
        <v>1</v>
      </c>
      <c r="HR103" s="250">
        <f>IF($HK$103=0,0,1)</f>
        <v>1</v>
      </c>
      <c r="HS103" s="250">
        <f>IF($HL$103=0,0,1)</f>
        <v>1</v>
      </c>
      <c r="HT103" s="250">
        <f>$HN$103*$HO$103*$HP$103*$HQ$103*$HR$103*$HS$103</f>
        <v>1</v>
      </c>
      <c r="HU103" s="251">
        <f t="shared" si="56"/>
        <v>95000</v>
      </c>
      <c r="HV103" s="252">
        <f t="shared" si="57"/>
        <v>0</v>
      </c>
      <c r="HX103" s="243" t="s">
        <v>344</v>
      </c>
      <c r="HY103" s="244" t="s">
        <v>345</v>
      </c>
      <c r="HZ103" s="245" t="s">
        <v>212</v>
      </c>
      <c r="IA103" s="276">
        <v>10</v>
      </c>
      <c r="IB103" s="247">
        <v>20000</v>
      </c>
      <c r="IC103" s="312">
        <f t="shared" si="91"/>
        <v>200000</v>
      </c>
      <c r="ID103" s="250">
        <f>IF(EXACT($A$103,$HX$103),1,0)</f>
        <v>1</v>
      </c>
      <c r="IE103" s="250">
        <f>IF(EXACT($B$103,$HY$103),1,0)</f>
        <v>1</v>
      </c>
      <c r="IF103" s="250">
        <f>IF(EXACT($C$103,$HZ$103),1,0)</f>
        <v>1</v>
      </c>
      <c r="IG103" s="250">
        <f>IF(EXACT($D$103,$IA$103),1,0)</f>
        <v>1</v>
      </c>
      <c r="IH103" s="250">
        <f>IF($IA$103=0,0,1)</f>
        <v>1</v>
      </c>
      <c r="II103" s="250">
        <f>IF($IB$103=0,0,1)</f>
        <v>1</v>
      </c>
      <c r="IJ103" s="250">
        <f>$ID$103*$IE$103*$IF$103*$IG$103*$IH$103*$II$103</f>
        <v>1</v>
      </c>
      <c r="IK103" s="251">
        <f t="shared" si="58"/>
        <v>200000</v>
      </c>
      <c r="IL103" s="252">
        <f t="shared" si="59"/>
        <v>0</v>
      </c>
    </row>
    <row r="104" spans="1:246" s="238" customFormat="1" ht="60">
      <c r="A104" s="243" t="s">
        <v>346</v>
      </c>
      <c r="B104" s="244" t="s">
        <v>347</v>
      </c>
      <c r="C104" s="245" t="s">
        <v>168</v>
      </c>
      <c r="D104" s="276">
        <v>9</v>
      </c>
      <c r="E104" s="247">
        <v>0</v>
      </c>
      <c r="F104" s="312">
        <f t="shared" si="76"/>
        <v>0</v>
      </c>
      <c r="H104" s="243" t="s">
        <v>346</v>
      </c>
      <c r="I104" s="249" t="s">
        <v>347</v>
      </c>
      <c r="J104" s="245" t="s">
        <v>168</v>
      </c>
      <c r="K104" s="276">
        <v>9</v>
      </c>
      <c r="L104" s="247">
        <v>49000</v>
      </c>
      <c r="M104" s="312">
        <f t="shared" si="77"/>
        <v>441000</v>
      </c>
      <c r="N104" s="250">
        <f>IF(EXACT($A$104,$H$104),1,0)</f>
        <v>1</v>
      </c>
      <c r="O104" s="250">
        <f>IF(EXACT($B$104,$I$104),1,0)</f>
        <v>1</v>
      </c>
      <c r="P104" s="250">
        <f>IF(EXACT($C$104,$J$104),1,0)</f>
        <v>1</v>
      </c>
      <c r="Q104" s="250">
        <f>IF(EXACT($D$104,$K$104),1,0)</f>
        <v>1</v>
      </c>
      <c r="R104" s="250">
        <f>IF($K$104=0,0,1)</f>
        <v>1</v>
      </c>
      <c r="S104" s="250">
        <f>IF($L$104=0,0,1)</f>
        <v>1</v>
      </c>
      <c r="T104" s="261">
        <f>$N$104*$O$104*$P$104*$Q$104*$R$104*$S$104</f>
        <v>1</v>
      </c>
      <c r="U104" s="251">
        <f t="shared" si="30"/>
        <v>441000</v>
      </c>
      <c r="V104" s="252">
        <f t="shared" si="31"/>
        <v>0</v>
      </c>
      <c r="X104" s="243" t="s">
        <v>346</v>
      </c>
      <c r="Y104" s="244" t="s">
        <v>347</v>
      </c>
      <c r="Z104" s="245" t="s">
        <v>168</v>
      </c>
      <c r="AA104" s="276">
        <v>9</v>
      </c>
      <c r="AB104" s="247">
        <v>62706</v>
      </c>
      <c r="AC104" s="312">
        <f t="shared" si="78"/>
        <v>564354</v>
      </c>
      <c r="AD104" s="250">
        <f>IF(EXACT($A$104,$X$104),1,0)</f>
        <v>1</v>
      </c>
      <c r="AE104" s="250">
        <f>IF(EXACT($B$104,$Y$104),1,0)</f>
        <v>1</v>
      </c>
      <c r="AF104" s="250">
        <f>IF(EXACT($C$104,$Z$104),1,0)</f>
        <v>1</v>
      </c>
      <c r="AG104" s="250">
        <f>IF(EXACT($D$104,$AA$104),1,0)</f>
        <v>1</v>
      </c>
      <c r="AH104" s="250">
        <f>IF($AA$104=0,0,1)</f>
        <v>1</v>
      </c>
      <c r="AI104" s="250">
        <f>IF($AB$104=0,0,1)</f>
        <v>1</v>
      </c>
      <c r="AJ104" s="250">
        <f>$AD$104*$AE$104*$AF$104*$AG$104*$AH$104*$AI$104</f>
        <v>1</v>
      </c>
      <c r="AK104" s="251">
        <f t="shared" si="32"/>
        <v>564354</v>
      </c>
      <c r="AL104" s="252">
        <f t="shared" si="33"/>
        <v>0</v>
      </c>
      <c r="AN104" s="243" t="s">
        <v>346</v>
      </c>
      <c r="AO104" s="244" t="s">
        <v>347</v>
      </c>
      <c r="AP104" s="245" t="s">
        <v>168</v>
      </c>
      <c r="AQ104" s="276">
        <v>9</v>
      </c>
      <c r="AR104" s="247">
        <v>78000</v>
      </c>
      <c r="AS104" s="312">
        <f t="shared" si="79"/>
        <v>702000</v>
      </c>
      <c r="AT104" s="250">
        <f>IF(EXACT($A$104,$AN$104),1,0)</f>
        <v>1</v>
      </c>
      <c r="AU104" s="250">
        <f>IF(EXACT($B$104,$AO$104),1,0)</f>
        <v>1</v>
      </c>
      <c r="AV104" s="250">
        <f>IF(EXACT($C$104,$AP$104),1,0)</f>
        <v>1</v>
      </c>
      <c r="AW104" s="250">
        <f>IF(EXACT($D$104,$AQ$104),1,0)</f>
        <v>1</v>
      </c>
      <c r="AX104" s="250">
        <f>IF($AQ$104=0,0,1)</f>
        <v>1</v>
      </c>
      <c r="AY104" s="250">
        <f>IF($AR$104=0,0,1)</f>
        <v>1</v>
      </c>
      <c r="AZ104" s="250">
        <f>$AT$104*$AU$104*$AV$104*$AW$104*$AX$104*$AY$104</f>
        <v>1</v>
      </c>
      <c r="BA104" s="251">
        <f t="shared" si="34"/>
        <v>702000</v>
      </c>
      <c r="BB104" s="252">
        <f t="shared" si="35"/>
        <v>0</v>
      </c>
      <c r="BD104" s="243" t="s">
        <v>346</v>
      </c>
      <c r="BE104" s="244" t="s">
        <v>347</v>
      </c>
      <c r="BF104" s="245" t="s">
        <v>168</v>
      </c>
      <c r="BG104" s="276">
        <v>9</v>
      </c>
      <c r="BH104" s="247">
        <v>60000</v>
      </c>
      <c r="BI104" s="312">
        <f t="shared" si="80"/>
        <v>540000</v>
      </c>
      <c r="BJ104" s="250">
        <f>IF(EXACT($A$104,$BD$104),1,0)</f>
        <v>1</v>
      </c>
      <c r="BK104" s="250">
        <f>IF(EXACT($B$104,$BE$104),1,0)</f>
        <v>1</v>
      </c>
      <c r="BL104" s="250">
        <f>IF(EXACT($C$104,$BF$104),1,0)</f>
        <v>1</v>
      </c>
      <c r="BM104" s="250">
        <f>IF(EXACT($D$104,$BG$104),1,0)</f>
        <v>1</v>
      </c>
      <c r="BN104" s="250">
        <f>IF($BG$104=0,0,1)</f>
        <v>1</v>
      </c>
      <c r="BO104" s="250">
        <f>IF($BH$104=0,0,1)</f>
        <v>1</v>
      </c>
      <c r="BP104" s="250">
        <f>$BJ$104*$BK$104*$BL$104*$BM$104*$BN$104*$BO$104</f>
        <v>1</v>
      </c>
      <c r="BQ104" s="251">
        <f t="shared" si="36"/>
        <v>540000</v>
      </c>
      <c r="BR104" s="252">
        <f t="shared" si="37"/>
        <v>0</v>
      </c>
      <c r="BT104" s="243" t="s">
        <v>346</v>
      </c>
      <c r="BU104" s="244" t="s">
        <v>347</v>
      </c>
      <c r="BV104" s="245" t="s">
        <v>168</v>
      </c>
      <c r="BW104" s="276">
        <v>9</v>
      </c>
      <c r="BX104" s="247">
        <v>74300</v>
      </c>
      <c r="BY104" s="312">
        <f t="shared" si="81"/>
        <v>668700</v>
      </c>
      <c r="BZ104" s="250">
        <f>IF(EXACT($A$104,$BT$104),1,0)</f>
        <v>1</v>
      </c>
      <c r="CA104" s="250">
        <f>IF(EXACT($B$104,$BU$104),1,0)</f>
        <v>1</v>
      </c>
      <c r="CB104" s="250">
        <f>IF(EXACT($C$104,$BV$104),1,0)</f>
        <v>1</v>
      </c>
      <c r="CC104" s="250">
        <f>IF(EXACT($D$104,$BW$104),1,0)</f>
        <v>1</v>
      </c>
      <c r="CD104" s="250">
        <f>IF($BW$104=0,0,1)</f>
        <v>1</v>
      </c>
      <c r="CE104" s="250">
        <f>IF($BX$104=0,0,1)</f>
        <v>1</v>
      </c>
      <c r="CF104" s="250">
        <f>$BZ$104*$CA$104*$CB$104*$CC$104*$CD$104*$CE$104</f>
        <v>1</v>
      </c>
      <c r="CG104" s="251">
        <f t="shared" si="38"/>
        <v>668700</v>
      </c>
      <c r="CH104" s="252">
        <f t="shared" si="39"/>
        <v>0</v>
      </c>
      <c r="CJ104" s="243" t="s">
        <v>346</v>
      </c>
      <c r="CK104" s="254" t="s">
        <v>347</v>
      </c>
      <c r="CL104" s="245" t="s">
        <v>168</v>
      </c>
      <c r="CM104" s="276">
        <v>9</v>
      </c>
      <c r="CN104" s="255">
        <v>126063</v>
      </c>
      <c r="CO104" s="313">
        <f t="shared" si="82"/>
        <v>1134567</v>
      </c>
      <c r="CP104" s="250">
        <f>IF(EXACT($A$104,$CJ$104),1,0)</f>
        <v>1</v>
      </c>
      <c r="CQ104" s="250">
        <f>IF(EXACT($B$104,$CK$104),1,0)</f>
        <v>1</v>
      </c>
      <c r="CR104" s="250">
        <f>IF(EXACT($C$104,$CL$104),1,0)</f>
        <v>1</v>
      </c>
      <c r="CS104" s="250">
        <f>IF(EXACT($D$104,$CM$104),1,0)</f>
        <v>1</v>
      </c>
      <c r="CT104" s="250">
        <f>IF($CM$104=0,0,1)</f>
        <v>1</v>
      </c>
      <c r="CU104" s="250">
        <f>IF($CN$104=0,0,1)</f>
        <v>1</v>
      </c>
      <c r="CV104" s="250">
        <f>$CP$104*$CQ$104*$CR$104*$CS$104*$CT$104*$CU$104</f>
        <v>1</v>
      </c>
      <c r="CW104" s="251">
        <f t="shared" si="40"/>
        <v>1134567</v>
      </c>
      <c r="CX104" s="252">
        <f t="shared" si="41"/>
        <v>0</v>
      </c>
      <c r="CZ104" s="243" t="s">
        <v>346</v>
      </c>
      <c r="DA104" s="244" t="s">
        <v>347</v>
      </c>
      <c r="DB104" s="245" t="s">
        <v>168</v>
      </c>
      <c r="DC104" s="276">
        <v>9</v>
      </c>
      <c r="DD104" s="247">
        <v>76000</v>
      </c>
      <c r="DE104" s="312">
        <f t="shared" si="83"/>
        <v>684000</v>
      </c>
      <c r="DF104" s="250">
        <f>IF(EXACT($A$104,$CZ$104),1,0)</f>
        <v>1</v>
      </c>
      <c r="DG104" s="250">
        <f>IF(EXACT($B$104,$DA$104),1,0)</f>
        <v>1</v>
      </c>
      <c r="DH104" s="250">
        <f>IF(EXACT($C$104,$DB$104),1,0)</f>
        <v>1</v>
      </c>
      <c r="DI104" s="250">
        <f>IF(EXACT($D$104,$DC$104),1,0)</f>
        <v>1</v>
      </c>
      <c r="DJ104" s="250">
        <f>IF($DC$104=0,0,1)</f>
        <v>1</v>
      </c>
      <c r="DK104" s="250">
        <f>IF($DD$104=0,0,1)</f>
        <v>1</v>
      </c>
      <c r="DL104" s="250">
        <f>$DF$104*$DG$104*$DH$104*$DI$104*$DJ$104*$DK$104</f>
        <v>1</v>
      </c>
      <c r="DM104" s="251">
        <f t="shared" si="42"/>
        <v>684000</v>
      </c>
      <c r="DN104" s="252">
        <f t="shared" si="43"/>
        <v>0</v>
      </c>
      <c r="DP104" s="243" t="s">
        <v>346</v>
      </c>
      <c r="DQ104" s="244" t="s">
        <v>347</v>
      </c>
      <c r="DR104" s="245" t="s">
        <v>168</v>
      </c>
      <c r="DS104" s="276">
        <v>9</v>
      </c>
      <c r="DT104" s="247">
        <v>75000</v>
      </c>
      <c r="DU104" s="312">
        <f t="shared" si="84"/>
        <v>675000</v>
      </c>
      <c r="DV104" s="250">
        <f>IF(EXACT($A$104,$DP$104),1,0)</f>
        <v>1</v>
      </c>
      <c r="DW104" s="250">
        <f>IF(EXACT($B$104,$DQ$104),1,0)</f>
        <v>1</v>
      </c>
      <c r="DX104" s="250">
        <f>IF(EXACT($C$104,$DR$104),1,0)</f>
        <v>1</v>
      </c>
      <c r="DY104" s="250">
        <f>IF(EXACT($D$104,$DS$104),1,0)</f>
        <v>1</v>
      </c>
      <c r="DZ104" s="250">
        <f>IF($DS$104=0,0,1)</f>
        <v>1</v>
      </c>
      <c r="EA104" s="250">
        <f>IF($DT$104=0,0,1)</f>
        <v>1</v>
      </c>
      <c r="EB104" s="250">
        <f>$DV$104*$DW$104*$DX$104*$DY$104*$DZ$104*$EA$104</f>
        <v>1</v>
      </c>
      <c r="EC104" s="251">
        <f t="shared" si="44"/>
        <v>675000</v>
      </c>
      <c r="ED104" s="252">
        <f t="shared" si="45"/>
        <v>0</v>
      </c>
      <c r="EF104" s="243" t="s">
        <v>346</v>
      </c>
      <c r="EG104" s="244" t="s">
        <v>347</v>
      </c>
      <c r="EH104" s="245" t="s">
        <v>168</v>
      </c>
      <c r="EI104" s="276">
        <v>9</v>
      </c>
      <c r="EJ104" s="247">
        <v>74000</v>
      </c>
      <c r="EK104" s="312">
        <f t="shared" si="85"/>
        <v>666000</v>
      </c>
      <c r="EL104" s="250">
        <f>IF(EXACT($A$104,$EF$104),1,0)</f>
        <v>1</v>
      </c>
      <c r="EM104" s="250">
        <f>IF(EXACT($B$104,$EG$104),1,0)</f>
        <v>1</v>
      </c>
      <c r="EN104" s="250">
        <f>IF(EXACT($C$104,$EH$104),1,0)</f>
        <v>1</v>
      </c>
      <c r="EO104" s="250">
        <f>IF(EXACT($D$104,$EI$104),1,0)</f>
        <v>1</v>
      </c>
      <c r="EP104" s="250">
        <f>IF($EI$104=0,0,1)</f>
        <v>1</v>
      </c>
      <c r="EQ104" s="250">
        <f>IF($EJ$104=0,0,1)</f>
        <v>1</v>
      </c>
      <c r="ER104" s="250">
        <f>$EL$104*$EM$104*$EN$104*$EO$104*$EP$104*$EQ$104</f>
        <v>1</v>
      </c>
      <c r="ES104" s="251">
        <f t="shared" si="46"/>
        <v>666000</v>
      </c>
      <c r="ET104" s="252">
        <f t="shared" si="47"/>
        <v>0</v>
      </c>
      <c r="EV104" s="243" t="s">
        <v>346</v>
      </c>
      <c r="EW104" s="244" t="s">
        <v>347</v>
      </c>
      <c r="EX104" s="245" t="s">
        <v>168</v>
      </c>
      <c r="EY104" s="276">
        <v>9</v>
      </c>
      <c r="EZ104" s="247">
        <v>70000</v>
      </c>
      <c r="FA104" s="312">
        <f t="shared" si="86"/>
        <v>630000</v>
      </c>
      <c r="FB104" s="250">
        <f>IF(EXACT($A$104,$EV$104),1,0)</f>
        <v>1</v>
      </c>
      <c r="FC104" s="250">
        <f>IF(EXACT($B$104,$EW$104),1,0)</f>
        <v>1</v>
      </c>
      <c r="FD104" s="250">
        <f>IF(EXACT($C$104,$EX$104),1,0)</f>
        <v>1</v>
      </c>
      <c r="FE104" s="250">
        <f>IF(EXACT($D$104,$EY$104),1,0)</f>
        <v>1</v>
      </c>
      <c r="FF104" s="250">
        <f>IF($EY$104=0,0,1)</f>
        <v>1</v>
      </c>
      <c r="FG104" s="250">
        <f>IF($EZ$104=0,0,1)</f>
        <v>1</v>
      </c>
      <c r="FH104" s="250">
        <f>$FB$104*$FC$104*$FD$104*$FE$104*$FF$104*$FG$104</f>
        <v>1</v>
      </c>
      <c r="FI104" s="251">
        <f t="shared" si="48"/>
        <v>630000</v>
      </c>
      <c r="FJ104" s="252">
        <f t="shared" si="49"/>
        <v>0</v>
      </c>
      <c r="FL104" s="243" t="s">
        <v>346</v>
      </c>
      <c r="FM104" s="244" t="s">
        <v>347</v>
      </c>
      <c r="FN104" s="245" t="s">
        <v>168</v>
      </c>
      <c r="FO104" s="276">
        <v>9</v>
      </c>
      <c r="FP104" s="247">
        <v>68879</v>
      </c>
      <c r="FQ104" s="312">
        <f t="shared" si="87"/>
        <v>619911</v>
      </c>
      <c r="FR104" s="250">
        <f>IF(EXACT($A$104,$FL$104),1,0)</f>
        <v>1</v>
      </c>
      <c r="FS104" s="250">
        <f>IF(EXACT($B$104,$FM$104),1,0)</f>
        <v>1</v>
      </c>
      <c r="FT104" s="250">
        <f>IF(EXACT($C$104,$FN$104),1,0)</f>
        <v>1</v>
      </c>
      <c r="FU104" s="250">
        <f>IF(EXACT($D$104,$FO$104),1,0)</f>
        <v>1</v>
      </c>
      <c r="FV104" s="250">
        <f>IF($FO$104=0,0,1)</f>
        <v>1</v>
      </c>
      <c r="FW104" s="250">
        <f>IF($FP$104=0,0,1)</f>
        <v>1</v>
      </c>
      <c r="FX104" s="250">
        <f>$FR$104*$FS$104*$FT$104*$FU$104*$FV$104*$FW$104</f>
        <v>1</v>
      </c>
      <c r="FY104" s="251">
        <f t="shared" si="50"/>
        <v>619911</v>
      </c>
      <c r="FZ104" s="252">
        <f t="shared" si="51"/>
        <v>0</v>
      </c>
      <c r="GB104" s="243" t="s">
        <v>346</v>
      </c>
      <c r="GC104" s="244" t="s">
        <v>347</v>
      </c>
      <c r="GD104" s="245" t="s">
        <v>168</v>
      </c>
      <c r="GE104" s="276">
        <v>9</v>
      </c>
      <c r="GF104" s="247">
        <v>55000</v>
      </c>
      <c r="GG104" s="312">
        <f t="shared" si="88"/>
        <v>495000</v>
      </c>
      <c r="GH104" s="250">
        <f>IF(EXACT($A$104,$GB$104),1,0)</f>
        <v>1</v>
      </c>
      <c r="GI104" s="250">
        <f>IF(EXACT($B$104,$GC$104),1,0)</f>
        <v>1</v>
      </c>
      <c r="GJ104" s="250">
        <f>IF(EXACT($C$104,$GD$104),1,0)</f>
        <v>1</v>
      </c>
      <c r="GK104" s="250">
        <f>IF(EXACT($D$104,$GE$104),1,0)</f>
        <v>1</v>
      </c>
      <c r="GL104" s="250">
        <f>IF($GE$104=0,0,1)</f>
        <v>1</v>
      </c>
      <c r="GM104" s="250">
        <f>IF($GF$104=0,0,1)</f>
        <v>1</v>
      </c>
      <c r="GN104" s="250">
        <f>$GH$104*$GI$104*$GJ$104*$GK$104*$GL$104*$GM$104</f>
        <v>1</v>
      </c>
      <c r="GO104" s="251">
        <f t="shared" si="52"/>
        <v>495000</v>
      </c>
      <c r="GP104" s="252">
        <f t="shared" si="53"/>
        <v>0</v>
      </c>
      <c r="GR104" s="243" t="s">
        <v>346</v>
      </c>
      <c r="GS104" s="244" t="s">
        <v>347</v>
      </c>
      <c r="GT104" s="245" t="s">
        <v>168</v>
      </c>
      <c r="GU104" s="276">
        <v>9</v>
      </c>
      <c r="GV104" s="247">
        <v>102400</v>
      </c>
      <c r="GW104" s="312">
        <f t="shared" si="89"/>
        <v>921600</v>
      </c>
      <c r="GX104" s="250">
        <f>IF(EXACT($A$104,$GR$104),1,0)</f>
        <v>1</v>
      </c>
      <c r="GY104" s="250">
        <f>IF(EXACT($B$104,$GS$104),1,0)</f>
        <v>1</v>
      </c>
      <c r="GZ104" s="250">
        <f>IF(EXACT($C$104,$GT$104),1,0)</f>
        <v>1</v>
      </c>
      <c r="HA104" s="250">
        <f>IF(EXACT($D$104,$GU$104),1,0)</f>
        <v>1</v>
      </c>
      <c r="HB104" s="250">
        <f>IF($GU$104=0,0,1)</f>
        <v>1</v>
      </c>
      <c r="HC104" s="250">
        <f>IF($GV$104=0,0,1)</f>
        <v>1</v>
      </c>
      <c r="HD104" s="250">
        <f>$GX$104*$GY$104*$GZ$104*$HA$104*$HB$104*$HC$104</f>
        <v>1</v>
      </c>
      <c r="HE104" s="251">
        <f t="shared" si="54"/>
        <v>921600</v>
      </c>
      <c r="HF104" s="252">
        <f t="shared" si="55"/>
        <v>0</v>
      </c>
      <c r="HH104" s="257" t="s">
        <v>346</v>
      </c>
      <c r="HI104" s="258" t="s">
        <v>347</v>
      </c>
      <c r="HJ104" s="245" t="s">
        <v>168</v>
      </c>
      <c r="HK104" s="246">
        <v>9</v>
      </c>
      <c r="HL104" s="259">
        <v>82000</v>
      </c>
      <c r="HM104" s="248">
        <f t="shared" si="90"/>
        <v>738000</v>
      </c>
      <c r="HN104" s="250">
        <f>IF(EXACT($A$104,$HH$104),1,0)</f>
        <v>1</v>
      </c>
      <c r="HO104" s="250">
        <f>IF(EXACT($B$104,$HI$104),1,0)</f>
        <v>1</v>
      </c>
      <c r="HP104" s="250">
        <f>IF(EXACT($C$104,$HJ$104),1,0)</f>
        <v>1</v>
      </c>
      <c r="HQ104" s="250">
        <f>IF(EXACT($D$104,$HK$104),1,0)</f>
        <v>1</v>
      </c>
      <c r="HR104" s="250">
        <f>IF($HK$104=0,0,1)</f>
        <v>1</v>
      </c>
      <c r="HS104" s="250">
        <f>IF($HL$104=0,0,1)</f>
        <v>1</v>
      </c>
      <c r="HT104" s="250">
        <f>$HN$104*$HO$104*$HP$104*$HQ$104*$HR$104*$HS$104</f>
        <v>1</v>
      </c>
      <c r="HU104" s="251">
        <f t="shared" si="56"/>
        <v>738000</v>
      </c>
      <c r="HV104" s="252">
        <f t="shared" si="57"/>
        <v>0</v>
      </c>
      <c r="HX104" s="243" t="s">
        <v>346</v>
      </c>
      <c r="HY104" s="244" t="s">
        <v>347</v>
      </c>
      <c r="HZ104" s="245" t="s">
        <v>168</v>
      </c>
      <c r="IA104" s="276">
        <v>9</v>
      </c>
      <c r="IB104" s="247">
        <v>35000</v>
      </c>
      <c r="IC104" s="312">
        <f t="shared" si="91"/>
        <v>315000</v>
      </c>
      <c r="ID104" s="250">
        <f>IF(EXACT($A$104,$HX$104),1,0)</f>
        <v>1</v>
      </c>
      <c r="IE104" s="250">
        <f>IF(EXACT($B$104,$HY$104),1,0)</f>
        <v>1</v>
      </c>
      <c r="IF104" s="250">
        <f>IF(EXACT($C$104,$HZ$104),1,0)</f>
        <v>1</v>
      </c>
      <c r="IG104" s="250">
        <f>IF(EXACT($D$104,$IA$104),1,0)</f>
        <v>1</v>
      </c>
      <c r="IH104" s="250">
        <f>IF($IA$104=0,0,1)</f>
        <v>1</v>
      </c>
      <c r="II104" s="250">
        <f>IF($IB$104=0,0,1)</f>
        <v>1</v>
      </c>
      <c r="IJ104" s="250">
        <f>$ID$104*$IE$104*$IF$104*$IG$104*$IH$104*$II$104</f>
        <v>1</v>
      </c>
      <c r="IK104" s="251">
        <f t="shared" si="58"/>
        <v>315000</v>
      </c>
      <c r="IL104" s="252">
        <f t="shared" si="59"/>
        <v>0</v>
      </c>
    </row>
    <row r="105" spans="1:246" s="238" customFormat="1" ht="60">
      <c r="A105" s="243" t="s">
        <v>348</v>
      </c>
      <c r="B105" s="244" t="s">
        <v>349</v>
      </c>
      <c r="C105" s="245" t="s">
        <v>168</v>
      </c>
      <c r="D105" s="276">
        <v>6</v>
      </c>
      <c r="E105" s="247">
        <v>0</v>
      </c>
      <c r="F105" s="312">
        <f t="shared" si="76"/>
        <v>0</v>
      </c>
      <c r="H105" s="243" t="s">
        <v>348</v>
      </c>
      <c r="I105" s="249" t="s">
        <v>349</v>
      </c>
      <c r="J105" s="245" t="s">
        <v>168</v>
      </c>
      <c r="K105" s="276">
        <v>6</v>
      </c>
      <c r="L105" s="247">
        <v>44000</v>
      </c>
      <c r="M105" s="312">
        <f t="shared" si="77"/>
        <v>264000</v>
      </c>
      <c r="N105" s="250">
        <f>IF(EXACT($A$105,$H$105),1,0)</f>
        <v>1</v>
      </c>
      <c r="O105" s="250">
        <f>IF(EXACT($B$105,$I$105),1,0)</f>
        <v>1</v>
      </c>
      <c r="P105" s="250">
        <f>IF(EXACT($C$105,$J$105),1,0)</f>
        <v>1</v>
      </c>
      <c r="Q105" s="250">
        <f>IF(EXACT($D$105,$K$105),1,0)</f>
        <v>1</v>
      </c>
      <c r="R105" s="250">
        <f>IF($K$105=0,0,1)</f>
        <v>1</v>
      </c>
      <c r="S105" s="250">
        <f>IF($L$105=0,0,1)</f>
        <v>1</v>
      </c>
      <c r="T105" s="261">
        <f>$N$105*$O$105*$P$105*$Q$105*$R$105*$S$105</f>
        <v>1</v>
      </c>
      <c r="U105" s="251">
        <f t="shared" si="30"/>
        <v>264000</v>
      </c>
      <c r="V105" s="252">
        <f t="shared" si="31"/>
        <v>0</v>
      </c>
      <c r="X105" s="243" t="s">
        <v>348</v>
      </c>
      <c r="Y105" s="244" t="s">
        <v>349</v>
      </c>
      <c r="Z105" s="245" t="s">
        <v>168</v>
      </c>
      <c r="AA105" s="276">
        <v>6</v>
      </c>
      <c r="AB105" s="247">
        <v>44936</v>
      </c>
      <c r="AC105" s="312">
        <f t="shared" si="78"/>
        <v>269616</v>
      </c>
      <c r="AD105" s="250">
        <f>IF(EXACT($A$105,$X$105),1,0)</f>
        <v>1</v>
      </c>
      <c r="AE105" s="250">
        <f>IF(EXACT($B$105,$Y$105),1,0)</f>
        <v>1</v>
      </c>
      <c r="AF105" s="250">
        <f>IF(EXACT($C$105,$Z$105),1,0)</f>
        <v>1</v>
      </c>
      <c r="AG105" s="250">
        <f>IF(EXACT($D$105,$AA$105),1,0)</f>
        <v>1</v>
      </c>
      <c r="AH105" s="250">
        <f>IF($AA$105=0,0,1)</f>
        <v>1</v>
      </c>
      <c r="AI105" s="250">
        <f>IF($AB$105=0,0,1)</f>
        <v>1</v>
      </c>
      <c r="AJ105" s="250">
        <f>$AD$105*$AE$105*$AF$105*$AG$105*$AH$105*$AI$105</f>
        <v>1</v>
      </c>
      <c r="AK105" s="251">
        <f t="shared" si="32"/>
        <v>269616</v>
      </c>
      <c r="AL105" s="252">
        <f t="shared" si="33"/>
        <v>0</v>
      </c>
      <c r="AN105" s="243" t="s">
        <v>348</v>
      </c>
      <c r="AO105" s="244" t="s">
        <v>349</v>
      </c>
      <c r="AP105" s="245" t="s">
        <v>168</v>
      </c>
      <c r="AQ105" s="276">
        <v>6</v>
      </c>
      <c r="AR105" s="247">
        <v>71000</v>
      </c>
      <c r="AS105" s="312">
        <f t="shared" si="79"/>
        <v>426000</v>
      </c>
      <c r="AT105" s="250">
        <f>IF(EXACT($A$105,$AN$105),1,0)</f>
        <v>1</v>
      </c>
      <c r="AU105" s="250">
        <f>IF(EXACT($B$105,$AO$105),1,0)</f>
        <v>1</v>
      </c>
      <c r="AV105" s="250">
        <f>IF(EXACT($C$105,$AP$105),1,0)</f>
        <v>1</v>
      </c>
      <c r="AW105" s="250">
        <f>IF(EXACT($D$105,$AQ$105),1,0)</f>
        <v>1</v>
      </c>
      <c r="AX105" s="250">
        <f>IF($AQ$105=0,0,1)</f>
        <v>1</v>
      </c>
      <c r="AY105" s="250">
        <f>IF($AR$105=0,0,1)</f>
        <v>1</v>
      </c>
      <c r="AZ105" s="250">
        <f>$AT$105*$AU$105*$AV$105*$AW$105*$AX$105*$AY$105</f>
        <v>1</v>
      </c>
      <c r="BA105" s="251">
        <f t="shared" si="34"/>
        <v>426000</v>
      </c>
      <c r="BB105" s="252">
        <f t="shared" si="35"/>
        <v>0</v>
      </c>
      <c r="BD105" s="243" t="s">
        <v>348</v>
      </c>
      <c r="BE105" s="244" t="s">
        <v>349</v>
      </c>
      <c r="BF105" s="245" t="s">
        <v>168</v>
      </c>
      <c r="BG105" s="276">
        <v>6</v>
      </c>
      <c r="BH105" s="247">
        <v>50000</v>
      </c>
      <c r="BI105" s="312">
        <f t="shared" si="80"/>
        <v>300000</v>
      </c>
      <c r="BJ105" s="250">
        <f>IF(EXACT($A$105,$BD$105),1,0)</f>
        <v>1</v>
      </c>
      <c r="BK105" s="250">
        <f>IF(EXACT($B$105,$BE$105),1,0)</f>
        <v>1</v>
      </c>
      <c r="BL105" s="250">
        <f>IF(EXACT($C$105,$BF$105),1,0)</f>
        <v>1</v>
      </c>
      <c r="BM105" s="250">
        <f>IF(EXACT($D$105,$BG$105),1,0)</f>
        <v>1</v>
      </c>
      <c r="BN105" s="250">
        <f>IF($BG$105=0,0,1)</f>
        <v>1</v>
      </c>
      <c r="BO105" s="250">
        <f>IF($BH$105=0,0,1)</f>
        <v>1</v>
      </c>
      <c r="BP105" s="250">
        <f>$BJ$105*$BK$105*$BL$105*$BM$105*$BN$105*$BO$105</f>
        <v>1</v>
      </c>
      <c r="BQ105" s="251">
        <f t="shared" si="36"/>
        <v>300000</v>
      </c>
      <c r="BR105" s="252">
        <f t="shared" si="37"/>
        <v>0</v>
      </c>
      <c r="BT105" s="243" t="s">
        <v>348</v>
      </c>
      <c r="BU105" s="244" t="s">
        <v>349</v>
      </c>
      <c r="BV105" s="245" t="s">
        <v>168</v>
      </c>
      <c r="BW105" s="276">
        <v>6</v>
      </c>
      <c r="BX105" s="247">
        <v>64400</v>
      </c>
      <c r="BY105" s="312">
        <f t="shared" si="81"/>
        <v>386400</v>
      </c>
      <c r="BZ105" s="250">
        <f>IF(EXACT($A$105,$BT$105),1,0)</f>
        <v>1</v>
      </c>
      <c r="CA105" s="250">
        <f>IF(EXACT($B$105,$BU$105),1,0)</f>
        <v>1</v>
      </c>
      <c r="CB105" s="250">
        <f>IF(EXACT($C$105,$BV$105),1,0)</f>
        <v>1</v>
      </c>
      <c r="CC105" s="250">
        <f>IF(EXACT($D$105,$BW$105),1,0)</f>
        <v>1</v>
      </c>
      <c r="CD105" s="250">
        <f>IF($BW$105=0,0,1)</f>
        <v>1</v>
      </c>
      <c r="CE105" s="250">
        <f>IF($BX$105=0,0,1)</f>
        <v>1</v>
      </c>
      <c r="CF105" s="250">
        <f>$BZ$105*$CA$105*$CB$105*$CC$105*$CD$105*$CE$105</f>
        <v>1</v>
      </c>
      <c r="CG105" s="251">
        <f t="shared" si="38"/>
        <v>386400</v>
      </c>
      <c r="CH105" s="252">
        <f t="shared" si="39"/>
        <v>0</v>
      </c>
      <c r="CJ105" s="243" t="s">
        <v>348</v>
      </c>
      <c r="CK105" s="254" t="s">
        <v>349</v>
      </c>
      <c r="CL105" s="245" t="s">
        <v>168</v>
      </c>
      <c r="CM105" s="276">
        <v>6</v>
      </c>
      <c r="CN105" s="255">
        <v>105336</v>
      </c>
      <c r="CO105" s="313">
        <f t="shared" si="82"/>
        <v>632016</v>
      </c>
      <c r="CP105" s="250">
        <f>IF(EXACT($A$105,$CJ$105),1,0)</f>
        <v>1</v>
      </c>
      <c r="CQ105" s="250">
        <f>IF(EXACT($B$105,$CK$105),1,0)</f>
        <v>1</v>
      </c>
      <c r="CR105" s="250">
        <f>IF(EXACT($C$105,$CL$105),1,0)</f>
        <v>1</v>
      </c>
      <c r="CS105" s="250">
        <f>IF(EXACT($D$105,$CM$105),1,0)</f>
        <v>1</v>
      </c>
      <c r="CT105" s="250">
        <f>IF($CM$105=0,0,1)</f>
        <v>1</v>
      </c>
      <c r="CU105" s="250">
        <f>IF($CN$105=0,0,1)</f>
        <v>1</v>
      </c>
      <c r="CV105" s="250">
        <f>$CP$105*$CQ$105*$CR$105*$CS$105*$CT$105*$CU$105</f>
        <v>1</v>
      </c>
      <c r="CW105" s="251">
        <f t="shared" si="40"/>
        <v>632016</v>
      </c>
      <c r="CX105" s="252">
        <f t="shared" si="41"/>
        <v>0</v>
      </c>
      <c r="CZ105" s="243" t="s">
        <v>348</v>
      </c>
      <c r="DA105" s="244" t="s">
        <v>349</v>
      </c>
      <c r="DB105" s="245" t="s">
        <v>168</v>
      </c>
      <c r="DC105" s="276">
        <v>6</v>
      </c>
      <c r="DD105" s="247">
        <v>66100</v>
      </c>
      <c r="DE105" s="312">
        <f t="shared" si="83"/>
        <v>396600</v>
      </c>
      <c r="DF105" s="250">
        <f>IF(EXACT($A$105,$CZ$105),1,0)</f>
        <v>1</v>
      </c>
      <c r="DG105" s="250">
        <f>IF(EXACT($B$105,$DA$105),1,0)</f>
        <v>1</v>
      </c>
      <c r="DH105" s="250">
        <f>IF(EXACT($C$105,$DB$105),1,0)</f>
        <v>1</v>
      </c>
      <c r="DI105" s="250">
        <f>IF(EXACT($D$105,$DC$105),1,0)</f>
        <v>1</v>
      </c>
      <c r="DJ105" s="250">
        <f>IF($DC$105=0,0,1)</f>
        <v>1</v>
      </c>
      <c r="DK105" s="250">
        <f>IF($DD$105=0,0,1)</f>
        <v>1</v>
      </c>
      <c r="DL105" s="250">
        <f>$DF$105*$DG$105*$DH$105*$DI$105*$DJ$105*$DK$105</f>
        <v>1</v>
      </c>
      <c r="DM105" s="251">
        <f t="shared" si="42"/>
        <v>396600</v>
      </c>
      <c r="DN105" s="252">
        <f t="shared" si="43"/>
        <v>0</v>
      </c>
      <c r="DP105" s="243" t="s">
        <v>348</v>
      </c>
      <c r="DQ105" s="244" t="s">
        <v>349</v>
      </c>
      <c r="DR105" s="245" t="s">
        <v>168</v>
      </c>
      <c r="DS105" s="276">
        <v>6</v>
      </c>
      <c r="DT105" s="247">
        <v>65000</v>
      </c>
      <c r="DU105" s="312">
        <f t="shared" si="84"/>
        <v>390000</v>
      </c>
      <c r="DV105" s="250">
        <f>IF(EXACT($A$105,$DP$105),1,0)</f>
        <v>1</v>
      </c>
      <c r="DW105" s="250">
        <f>IF(EXACT($B$105,$DQ$105),1,0)</f>
        <v>1</v>
      </c>
      <c r="DX105" s="250">
        <f>IF(EXACT($C$105,$DR$105),1,0)</f>
        <v>1</v>
      </c>
      <c r="DY105" s="250">
        <f>IF(EXACT($D$105,$DS$105),1,0)</f>
        <v>1</v>
      </c>
      <c r="DZ105" s="250">
        <f>IF($DS$105=0,0,1)</f>
        <v>1</v>
      </c>
      <c r="EA105" s="250">
        <f>IF($DT$105=0,0,1)</f>
        <v>1</v>
      </c>
      <c r="EB105" s="250">
        <f>$DV$105*$DW$105*$DX$105*$DY$105*$DZ$105*$EA$105</f>
        <v>1</v>
      </c>
      <c r="EC105" s="251">
        <f t="shared" si="44"/>
        <v>390000</v>
      </c>
      <c r="ED105" s="252">
        <f t="shared" si="45"/>
        <v>0</v>
      </c>
      <c r="EF105" s="243" t="s">
        <v>348</v>
      </c>
      <c r="EG105" s="244" t="s">
        <v>349</v>
      </c>
      <c r="EH105" s="245" t="s">
        <v>168</v>
      </c>
      <c r="EI105" s="276">
        <v>6</v>
      </c>
      <c r="EJ105" s="247">
        <v>63000</v>
      </c>
      <c r="EK105" s="312">
        <f t="shared" si="85"/>
        <v>378000</v>
      </c>
      <c r="EL105" s="250">
        <f>IF(EXACT($A$105,$EF$105),1,0)</f>
        <v>1</v>
      </c>
      <c r="EM105" s="250">
        <f>IF(EXACT($B$105,$EG$105),1,0)</f>
        <v>1</v>
      </c>
      <c r="EN105" s="250">
        <f>IF(EXACT($C$105,$EH$105),1,0)</f>
        <v>1</v>
      </c>
      <c r="EO105" s="250">
        <f>IF(EXACT($D$105,$EI$105),1,0)</f>
        <v>1</v>
      </c>
      <c r="EP105" s="250">
        <f>IF($EI$105=0,0,1)</f>
        <v>1</v>
      </c>
      <c r="EQ105" s="250">
        <f>IF($EJ$105=0,0,1)</f>
        <v>1</v>
      </c>
      <c r="ER105" s="250">
        <f>$EL$105*$EM$105*$EN$105*$EO$105*$EP$105*$EQ$105</f>
        <v>1</v>
      </c>
      <c r="ES105" s="251">
        <f t="shared" si="46"/>
        <v>378000</v>
      </c>
      <c r="ET105" s="252">
        <f t="shared" si="47"/>
        <v>0</v>
      </c>
      <c r="EV105" s="243" t="s">
        <v>348</v>
      </c>
      <c r="EW105" s="244" t="s">
        <v>349</v>
      </c>
      <c r="EX105" s="245" t="s">
        <v>168</v>
      </c>
      <c r="EY105" s="276">
        <v>6</v>
      </c>
      <c r="EZ105" s="247">
        <v>60000</v>
      </c>
      <c r="FA105" s="312">
        <f t="shared" si="86"/>
        <v>360000</v>
      </c>
      <c r="FB105" s="250">
        <f>IF(EXACT($A$105,$EV$105),1,0)</f>
        <v>1</v>
      </c>
      <c r="FC105" s="250">
        <f>IF(EXACT($B$105,$EW$105),1,0)</f>
        <v>1</v>
      </c>
      <c r="FD105" s="250">
        <f>IF(EXACT($C$105,$EX$105),1,0)</f>
        <v>1</v>
      </c>
      <c r="FE105" s="250">
        <f>IF(EXACT($D$105,$EY$105),1,0)</f>
        <v>1</v>
      </c>
      <c r="FF105" s="250">
        <f>IF($EY$105=0,0,1)</f>
        <v>1</v>
      </c>
      <c r="FG105" s="250">
        <f>IF($EZ$105=0,0,1)</f>
        <v>1</v>
      </c>
      <c r="FH105" s="250">
        <f>$FB$105*$FC$105*$FD$105*$FE$105*$FF$105*$FG$105</f>
        <v>1</v>
      </c>
      <c r="FI105" s="251">
        <f t="shared" si="48"/>
        <v>360000</v>
      </c>
      <c r="FJ105" s="252">
        <f t="shared" si="49"/>
        <v>0</v>
      </c>
      <c r="FL105" s="243" t="s">
        <v>348</v>
      </c>
      <c r="FM105" s="244" t="s">
        <v>349</v>
      </c>
      <c r="FN105" s="245" t="s">
        <v>168</v>
      </c>
      <c r="FO105" s="276">
        <v>6</v>
      </c>
      <c r="FP105" s="247">
        <v>59445</v>
      </c>
      <c r="FQ105" s="312">
        <f t="shared" si="87"/>
        <v>356670</v>
      </c>
      <c r="FR105" s="250">
        <f>IF(EXACT($A$105,$FL$105),1,0)</f>
        <v>1</v>
      </c>
      <c r="FS105" s="250">
        <f>IF(EXACT($B$105,$FM$105),1,0)</f>
        <v>1</v>
      </c>
      <c r="FT105" s="250">
        <f>IF(EXACT($C$105,$FN$105),1,0)</f>
        <v>1</v>
      </c>
      <c r="FU105" s="250">
        <f>IF(EXACT($D$105,$FO$105),1,0)</f>
        <v>1</v>
      </c>
      <c r="FV105" s="250">
        <f>IF($FO$105=0,0,1)</f>
        <v>1</v>
      </c>
      <c r="FW105" s="250">
        <f>IF($FP$105=0,0,1)</f>
        <v>1</v>
      </c>
      <c r="FX105" s="250">
        <f>$FR$105*$FS$105*$FT$105*$FU$105*$FV$105*$FW$105</f>
        <v>1</v>
      </c>
      <c r="FY105" s="251">
        <f t="shared" si="50"/>
        <v>356670</v>
      </c>
      <c r="FZ105" s="252">
        <f t="shared" si="51"/>
        <v>0</v>
      </c>
      <c r="GB105" s="243" t="s">
        <v>348</v>
      </c>
      <c r="GC105" s="244" t="s">
        <v>349</v>
      </c>
      <c r="GD105" s="245" t="s">
        <v>168</v>
      </c>
      <c r="GE105" s="276">
        <v>6</v>
      </c>
      <c r="GF105" s="247">
        <v>45000</v>
      </c>
      <c r="GG105" s="312">
        <f t="shared" si="88"/>
        <v>270000</v>
      </c>
      <c r="GH105" s="250">
        <f>IF(EXACT($A$105,$GB$105),1,0)</f>
        <v>1</v>
      </c>
      <c r="GI105" s="250">
        <f>IF(EXACT($B$105,$GC$105),1,0)</f>
        <v>1</v>
      </c>
      <c r="GJ105" s="250">
        <f>IF(EXACT($C$105,$GD$105),1,0)</f>
        <v>1</v>
      </c>
      <c r="GK105" s="250">
        <f>IF(EXACT($D$105,$GE$105),1,0)</f>
        <v>1</v>
      </c>
      <c r="GL105" s="250">
        <f>IF($GE$105=0,0,1)</f>
        <v>1</v>
      </c>
      <c r="GM105" s="250">
        <f>IF($GF$105=0,0,1)</f>
        <v>1</v>
      </c>
      <c r="GN105" s="250">
        <f>$GH$105*$GI$105*$GJ$105*$GK$105*$GL$105*$GM$105</f>
        <v>1</v>
      </c>
      <c r="GO105" s="251">
        <f t="shared" si="52"/>
        <v>270000</v>
      </c>
      <c r="GP105" s="252">
        <f t="shared" si="53"/>
        <v>0</v>
      </c>
      <c r="GR105" s="243" t="s">
        <v>348</v>
      </c>
      <c r="GS105" s="244" t="s">
        <v>349</v>
      </c>
      <c r="GT105" s="245" t="s">
        <v>168</v>
      </c>
      <c r="GU105" s="276">
        <v>6</v>
      </c>
      <c r="GV105" s="247">
        <v>60400</v>
      </c>
      <c r="GW105" s="312">
        <f>ROUND(GU105*GV105,0)</f>
        <v>362400</v>
      </c>
      <c r="GX105" s="250">
        <f>IF(EXACT($A$105,$GR$105),1,0)</f>
        <v>1</v>
      </c>
      <c r="GY105" s="250">
        <f>IF(EXACT($B$105,$GS$105),1,0)</f>
        <v>1</v>
      </c>
      <c r="GZ105" s="250">
        <f>IF(EXACT($C$105,$GT$105),1,0)</f>
        <v>1</v>
      </c>
      <c r="HA105" s="250">
        <f>IF(EXACT($D$105,$GU$105),1,0)</f>
        <v>1</v>
      </c>
      <c r="HB105" s="250">
        <f>IF($GU$105=0,0,1)</f>
        <v>1</v>
      </c>
      <c r="HC105" s="250">
        <f>IF($GV$105=0,0,1)</f>
        <v>1</v>
      </c>
      <c r="HD105" s="250">
        <f>$GX$105*$GY$105*$GZ$105*$HA$105*$HB$105*$HC$105</f>
        <v>1</v>
      </c>
      <c r="HE105" s="251">
        <f t="shared" si="54"/>
        <v>362400</v>
      </c>
      <c r="HF105" s="252">
        <f t="shared" si="55"/>
        <v>0</v>
      </c>
      <c r="HH105" s="257" t="s">
        <v>348</v>
      </c>
      <c r="HI105" s="258" t="s">
        <v>349</v>
      </c>
      <c r="HJ105" s="245" t="s">
        <v>168</v>
      </c>
      <c r="HK105" s="246">
        <v>6</v>
      </c>
      <c r="HL105" s="259">
        <v>70000</v>
      </c>
      <c r="HM105" s="248">
        <f t="shared" si="90"/>
        <v>420000</v>
      </c>
      <c r="HN105" s="250">
        <f>IF(EXACT($A$105,$HH$105),1,0)</f>
        <v>1</v>
      </c>
      <c r="HO105" s="250">
        <f>IF(EXACT($B$105,$HI$105),1,0)</f>
        <v>1</v>
      </c>
      <c r="HP105" s="250">
        <f>IF(EXACT($C$105,$HJ$105),1,0)</f>
        <v>1</v>
      </c>
      <c r="HQ105" s="250">
        <f>IF(EXACT($D$105,$HK$105),1,0)</f>
        <v>1</v>
      </c>
      <c r="HR105" s="250">
        <f>IF($HK$105=0,0,1)</f>
        <v>1</v>
      </c>
      <c r="HS105" s="250">
        <f>IF($HL$105=0,0,1)</f>
        <v>1</v>
      </c>
      <c r="HT105" s="250">
        <f>$HN$105*$HO$105*$HP$105*$HQ$105*$HR$105*$HS$105</f>
        <v>1</v>
      </c>
      <c r="HU105" s="251">
        <f t="shared" si="56"/>
        <v>420000</v>
      </c>
      <c r="HV105" s="252">
        <f t="shared" si="57"/>
        <v>0</v>
      </c>
      <c r="HX105" s="243" t="s">
        <v>348</v>
      </c>
      <c r="HY105" s="244" t="s">
        <v>349</v>
      </c>
      <c r="HZ105" s="245" t="s">
        <v>168</v>
      </c>
      <c r="IA105" s="276">
        <v>6</v>
      </c>
      <c r="IB105" s="247">
        <v>30000</v>
      </c>
      <c r="IC105" s="312">
        <f t="shared" si="91"/>
        <v>180000</v>
      </c>
      <c r="ID105" s="250">
        <f>IF(EXACT($A$105,$HX$105),1,0)</f>
        <v>1</v>
      </c>
      <c r="IE105" s="250">
        <f>IF(EXACT($B$105,$HY$105),1,0)</f>
        <v>1</v>
      </c>
      <c r="IF105" s="250">
        <f>IF(EXACT($C$105,$HZ$105),1,0)</f>
        <v>1</v>
      </c>
      <c r="IG105" s="250">
        <f>IF(EXACT($D$105,$IA$105),1,0)</f>
        <v>1</v>
      </c>
      <c r="IH105" s="250">
        <f>IF($IA$105=0,0,1)</f>
        <v>1</v>
      </c>
      <c r="II105" s="250">
        <f>IF($IB$105=0,0,1)</f>
        <v>1</v>
      </c>
      <c r="IJ105" s="250">
        <f>$ID$105*$IE$105*$IF$105*$IG$105*$IH$105*$II$105</f>
        <v>1</v>
      </c>
      <c r="IK105" s="251">
        <f t="shared" si="58"/>
        <v>180000</v>
      </c>
      <c r="IL105" s="252">
        <f t="shared" si="59"/>
        <v>0</v>
      </c>
    </row>
    <row r="106" spans="1:246" s="238" customFormat="1" ht="60">
      <c r="A106" s="243" t="s">
        <v>350</v>
      </c>
      <c r="B106" s="244" t="s">
        <v>351</v>
      </c>
      <c r="C106" s="245" t="s">
        <v>168</v>
      </c>
      <c r="D106" s="276">
        <v>8</v>
      </c>
      <c r="E106" s="247">
        <v>0</v>
      </c>
      <c r="F106" s="312">
        <f t="shared" si="76"/>
        <v>0</v>
      </c>
      <c r="H106" s="243" t="s">
        <v>350</v>
      </c>
      <c r="I106" s="249" t="s">
        <v>351</v>
      </c>
      <c r="J106" s="245" t="s">
        <v>168</v>
      </c>
      <c r="K106" s="276">
        <v>8</v>
      </c>
      <c r="L106" s="247">
        <v>39000</v>
      </c>
      <c r="M106" s="312">
        <f t="shared" si="77"/>
        <v>312000</v>
      </c>
      <c r="N106" s="250">
        <f>IF(EXACT($A$106,$H$106),1,0)</f>
        <v>1</v>
      </c>
      <c r="O106" s="250">
        <f>IF(EXACT($B$106,$I$106),1,0)</f>
        <v>1</v>
      </c>
      <c r="P106" s="250">
        <f>IF(EXACT($C$106,$J$106),1,0)</f>
        <v>1</v>
      </c>
      <c r="Q106" s="250">
        <f>IF(EXACT($D$106,$K$106),1,0)</f>
        <v>1</v>
      </c>
      <c r="R106" s="250">
        <f>IF($K$106=0,0,1)</f>
        <v>1</v>
      </c>
      <c r="S106" s="250">
        <f>IF($L$106=0,0,1)</f>
        <v>1</v>
      </c>
      <c r="T106" s="261">
        <f>$N$106*$O$106*$P$106*$Q$106*$R$106*$S$106</f>
        <v>1</v>
      </c>
      <c r="U106" s="251">
        <f t="shared" si="30"/>
        <v>312000</v>
      </c>
      <c r="V106" s="252">
        <f t="shared" si="31"/>
        <v>0</v>
      </c>
      <c r="X106" s="243" t="s">
        <v>350</v>
      </c>
      <c r="Y106" s="244" t="s">
        <v>351</v>
      </c>
      <c r="Z106" s="245" t="s">
        <v>168</v>
      </c>
      <c r="AA106" s="276">
        <v>8</v>
      </c>
      <c r="AB106" s="247">
        <v>33006</v>
      </c>
      <c r="AC106" s="312">
        <f t="shared" si="78"/>
        <v>264048</v>
      </c>
      <c r="AD106" s="250">
        <f>IF(EXACT($A$106,$X$106),1,0)</f>
        <v>1</v>
      </c>
      <c r="AE106" s="250">
        <f>IF(EXACT($B$106,$Y$106),1,0)</f>
        <v>1</v>
      </c>
      <c r="AF106" s="250">
        <f>IF(EXACT($C$106,$Z$106),1,0)</f>
        <v>1</v>
      </c>
      <c r="AG106" s="250">
        <f>IF(EXACT($D$106,$AA$106),1,0)</f>
        <v>1</v>
      </c>
      <c r="AH106" s="250">
        <f>IF($AA$106=0,0,1)</f>
        <v>1</v>
      </c>
      <c r="AI106" s="250">
        <f>IF($AB$106=0,0,1)</f>
        <v>1</v>
      </c>
      <c r="AJ106" s="250">
        <f>$AD$106*$AE$106*$AF$106*$AG$106*$AH$106*$AI$106</f>
        <v>1</v>
      </c>
      <c r="AK106" s="251">
        <f t="shared" si="32"/>
        <v>264048</v>
      </c>
      <c r="AL106" s="252">
        <f t="shared" si="33"/>
        <v>0</v>
      </c>
      <c r="AN106" s="243" t="s">
        <v>350</v>
      </c>
      <c r="AO106" s="244" t="s">
        <v>351</v>
      </c>
      <c r="AP106" s="245" t="s">
        <v>168</v>
      </c>
      <c r="AQ106" s="276">
        <v>8</v>
      </c>
      <c r="AR106" s="247">
        <v>66000</v>
      </c>
      <c r="AS106" s="312">
        <f t="shared" si="79"/>
        <v>528000</v>
      </c>
      <c r="AT106" s="250">
        <f>IF(EXACT($A$106,$AN$106),1,0)</f>
        <v>1</v>
      </c>
      <c r="AU106" s="250">
        <f>IF(EXACT($B$106,$AO$106),1,0)</f>
        <v>1</v>
      </c>
      <c r="AV106" s="250">
        <f>IF(EXACT($C$106,$AP$106),1,0)</f>
        <v>1</v>
      </c>
      <c r="AW106" s="250">
        <f>IF(EXACT($D$106,$AQ$106),1,0)</f>
        <v>1</v>
      </c>
      <c r="AX106" s="250">
        <f>IF($AQ$106=0,0,1)</f>
        <v>1</v>
      </c>
      <c r="AY106" s="250">
        <f>IF($AR$106=0,0,1)</f>
        <v>1</v>
      </c>
      <c r="AZ106" s="250">
        <f>$AT$106*$AU$106*$AV$106*$AW$106*$AX$106*$AY$106</f>
        <v>1</v>
      </c>
      <c r="BA106" s="251">
        <f t="shared" si="34"/>
        <v>528000</v>
      </c>
      <c r="BB106" s="252">
        <f t="shared" si="35"/>
        <v>0</v>
      </c>
      <c r="BD106" s="243" t="s">
        <v>350</v>
      </c>
      <c r="BE106" s="244" t="s">
        <v>351</v>
      </c>
      <c r="BF106" s="245" t="s">
        <v>168</v>
      </c>
      <c r="BG106" s="276">
        <v>8</v>
      </c>
      <c r="BH106" s="247">
        <v>40000</v>
      </c>
      <c r="BI106" s="312">
        <f t="shared" si="80"/>
        <v>320000</v>
      </c>
      <c r="BJ106" s="250">
        <f>IF(EXACT($A$106,$BD$106),1,0)</f>
        <v>1</v>
      </c>
      <c r="BK106" s="250">
        <f>IF(EXACT($B$106,$BE$106),1,0)</f>
        <v>1</v>
      </c>
      <c r="BL106" s="250">
        <f>IF(EXACT($C$106,$BF$106),1,0)</f>
        <v>1</v>
      </c>
      <c r="BM106" s="250">
        <f>IF(EXACT($D$106,$BG$106),1,0)</f>
        <v>1</v>
      </c>
      <c r="BN106" s="250">
        <f>IF($BG$106=0,0,1)</f>
        <v>1</v>
      </c>
      <c r="BO106" s="250">
        <f>IF($BH$106=0,0,1)</f>
        <v>1</v>
      </c>
      <c r="BP106" s="250">
        <f>$BJ$106*$BK$106*$BL$106*$BM$106*$BN$106*$BO$106</f>
        <v>1</v>
      </c>
      <c r="BQ106" s="251">
        <f t="shared" si="36"/>
        <v>320000</v>
      </c>
      <c r="BR106" s="252">
        <f t="shared" si="37"/>
        <v>0</v>
      </c>
      <c r="BT106" s="243" t="s">
        <v>350</v>
      </c>
      <c r="BU106" s="244" t="s">
        <v>351</v>
      </c>
      <c r="BV106" s="245" t="s">
        <v>168</v>
      </c>
      <c r="BW106" s="276">
        <v>8</v>
      </c>
      <c r="BX106" s="247">
        <v>59450</v>
      </c>
      <c r="BY106" s="312">
        <f t="shared" si="81"/>
        <v>475600</v>
      </c>
      <c r="BZ106" s="250">
        <f>IF(EXACT($A$106,$BT$106),1,0)</f>
        <v>1</v>
      </c>
      <c r="CA106" s="250">
        <f>IF(EXACT($B$106,$BU$106),1,0)</f>
        <v>1</v>
      </c>
      <c r="CB106" s="250">
        <f>IF(EXACT($C$106,$BV$106),1,0)</f>
        <v>1</v>
      </c>
      <c r="CC106" s="250">
        <f>IF(EXACT($D$106,$BW$106),1,0)</f>
        <v>1</v>
      </c>
      <c r="CD106" s="250">
        <f>IF($BW$106=0,0,1)</f>
        <v>1</v>
      </c>
      <c r="CE106" s="250">
        <f>IF($BX$106=0,0,1)</f>
        <v>1</v>
      </c>
      <c r="CF106" s="250">
        <f>$BZ$106*$CA$106*$CB$106*$CC$106*$CD$106*$CE$106</f>
        <v>1</v>
      </c>
      <c r="CG106" s="251">
        <f t="shared" si="38"/>
        <v>475600</v>
      </c>
      <c r="CH106" s="252">
        <f t="shared" si="39"/>
        <v>0</v>
      </c>
      <c r="CJ106" s="243" t="s">
        <v>350</v>
      </c>
      <c r="CK106" s="254" t="s">
        <v>351</v>
      </c>
      <c r="CL106" s="245" t="s">
        <v>168</v>
      </c>
      <c r="CM106" s="276">
        <v>8</v>
      </c>
      <c r="CN106" s="255">
        <v>78926</v>
      </c>
      <c r="CO106" s="313">
        <f t="shared" si="82"/>
        <v>631408</v>
      </c>
      <c r="CP106" s="250">
        <f>IF(EXACT($A$106,$CJ$106),1,0)</f>
        <v>1</v>
      </c>
      <c r="CQ106" s="250">
        <f>IF(EXACT($B$106,$CK$106),1,0)</f>
        <v>1</v>
      </c>
      <c r="CR106" s="250">
        <f>IF(EXACT($C$106,$CL$106),1,0)</f>
        <v>1</v>
      </c>
      <c r="CS106" s="250">
        <f>IF(EXACT($D$106,$CM$106),1,0)</f>
        <v>1</v>
      </c>
      <c r="CT106" s="250">
        <f>IF($CM$106=0,0,1)</f>
        <v>1</v>
      </c>
      <c r="CU106" s="250">
        <f>IF($CN$106=0,0,1)</f>
        <v>1</v>
      </c>
      <c r="CV106" s="250">
        <f>$CP$106*$CQ$106*$CR$106*$CS$106*$CT$106*$CU$106</f>
        <v>1</v>
      </c>
      <c r="CW106" s="251">
        <f t="shared" si="40"/>
        <v>631408</v>
      </c>
      <c r="CX106" s="252">
        <f t="shared" si="41"/>
        <v>0</v>
      </c>
      <c r="CZ106" s="243" t="s">
        <v>350</v>
      </c>
      <c r="DA106" s="244" t="s">
        <v>351</v>
      </c>
      <c r="DB106" s="245" t="s">
        <v>168</v>
      </c>
      <c r="DC106" s="276">
        <v>8</v>
      </c>
      <c r="DD106" s="247">
        <v>58900</v>
      </c>
      <c r="DE106" s="312">
        <f t="shared" si="83"/>
        <v>471200</v>
      </c>
      <c r="DF106" s="250">
        <f>IF(EXACT($A$106,$CZ$106),1,0)</f>
        <v>1</v>
      </c>
      <c r="DG106" s="250">
        <f>IF(EXACT($B$106,$DA$106),1,0)</f>
        <v>1</v>
      </c>
      <c r="DH106" s="250">
        <f>IF(EXACT($C$106,$DB$106),1,0)</f>
        <v>1</v>
      </c>
      <c r="DI106" s="250">
        <f>IF(EXACT($D$106,$DC$106),1,0)</f>
        <v>1</v>
      </c>
      <c r="DJ106" s="250">
        <f>IF($DC$106=0,0,1)</f>
        <v>1</v>
      </c>
      <c r="DK106" s="250">
        <f>IF($DD$106=0,0,1)</f>
        <v>1</v>
      </c>
      <c r="DL106" s="250">
        <f>$DF$106*$DG$106*$DH$106*$DI$106*$DJ$106*$DK$106</f>
        <v>1</v>
      </c>
      <c r="DM106" s="251">
        <f t="shared" si="42"/>
        <v>471200</v>
      </c>
      <c r="DN106" s="252">
        <f t="shared" si="43"/>
        <v>0</v>
      </c>
      <c r="DP106" s="243" t="s">
        <v>350</v>
      </c>
      <c r="DQ106" s="244" t="s">
        <v>351</v>
      </c>
      <c r="DR106" s="245" t="s">
        <v>168</v>
      </c>
      <c r="DS106" s="276">
        <v>8</v>
      </c>
      <c r="DT106" s="247">
        <v>60000</v>
      </c>
      <c r="DU106" s="312">
        <f t="shared" si="84"/>
        <v>480000</v>
      </c>
      <c r="DV106" s="250">
        <f>IF(EXACT($A$106,$DP$106),1,0)</f>
        <v>1</v>
      </c>
      <c r="DW106" s="250">
        <f>IF(EXACT($B$106,$DQ$106),1,0)</f>
        <v>1</v>
      </c>
      <c r="DX106" s="250">
        <f>IF(EXACT($C$106,$DR$106),1,0)</f>
        <v>1</v>
      </c>
      <c r="DY106" s="250">
        <f>IF(EXACT($D$106,$DS$106),1,0)</f>
        <v>1</v>
      </c>
      <c r="DZ106" s="250">
        <f>IF($DS$106=0,0,1)</f>
        <v>1</v>
      </c>
      <c r="EA106" s="250">
        <f>IF($DT$106=0,0,1)</f>
        <v>1</v>
      </c>
      <c r="EB106" s="250">
        <f>$DV$106*$DW$106*$DX$106*$DY$106*$DZ$106*$EA$106</f>
        <v>1</v>
      </c>
      <c r="EC106" s="251">
        <f t="shared" si="44"/>
        <v>480000</v>
      </c>
      <c r="ED106" s="252">
        <f t="shared" si="45"/>
        <v>0</v>
      </c>
      <c r="EF106" s="243" t="s">
        <v>350</v>
      </c>
      <c r="EG106" s="244" t="s">
        <v>351</v>
      </c>
      <c r="EH106" s="245" t="s">
        <v>168</v>
      </c>
      <c r="EI106" s="276">
        <v>8</v>
      </c>
      <c r="EJ106" s="247">
        <v>57000</v>
      </c>
      <c r="EK106" s="312">
        <f t="shared" si="85"/>
        <v>456000</v>
      </c>
      <c r="EL106" s="250">
        <f>IF(EXACT($A$106,$EF$106),1,0)</f>
        <v>1</v>
      </c>
      <c r="EM106" s="250">
        <f>IF(EXACT($B$106,$EG$106),1,0)</f>
        <v>1</v>
      </c>
      <c r="EN106" s="250">
        <f>IF(EXACT($C$106,$EH$106),1,0)</f>
        <v>1</v>
      </c>
      <c r="EO106" s="250">
        <f>IF(EXACT($D$106,$EI$106),1,0)</f>
        <v>1</v>
      </c>
      <c r="EP106" s="250">
        <f>IF($EI$106=0,0,1)</f>
        <v>1</v>
      </c>
      <c r="EQ106" s="250">
        <f>IF($EJ$106=0,0,1)</f>
        <v>1</v>
      </c>
      <c r="ER106" s="250">
        <f>$EL$106*$EM$106*$EN$106*$EO$106*$EP$106*$EQ$106</f>
        <v>1</v>
      </c>
      <c r="ES106" s="251">
        <f t="shared" si="46"/>
        <v>456000</v>
      </c>
      <c r="ET106" s="252">
        <f t="shared" si="47"/>
        <v>0</v>
      </c>
      <c r="EV106" s="243" t="s">
        <v>350</v>
      </c>
      <c r="EW106" s="244" t="s">
        <v>351</v>
      </c>
      <c r="EX106" s="245" t="s">
        <v>168</v>
      </c>
      <c r="EY106" s="276">
        <v>8</v>
      </c>
      <c r="EZ106" s="247">
        <v>58000</v>
      </c>
      <c r="FA106" s="312">
        <f t="shared" si="86"/>
        <v>464000</v>
      </c>
      <c r="FB106" s="250">
        <f>IF(EXACT($A$106,$EV$106),1,0)</f>
        <v>1</v>
      </c>
      <c r="FC106" s="250">
        <f>IF(EXACT($B$106,$EW$106),1,0)</f>
        <v>1</v>
      </c>
      <c r="FD106" s="250">
        <f>IF(EXACT($C$106,$EX$106),1,0)</f>
        <v>1</v>
      </c>
      <c r="FE106" s="250">
        <f>IF(EXACT($D$106,$EY$106),1,0)</f>
        <v>1</v>
      </c>
      <c r="FF106" s="250">
        <f>IF($EY$106=0,0,1)</f>
        <v>1</v>
      </c>
      <c r="FG106" s="250">
        <f>IF($EZ$106=0,0,1)</f>
        <v>1</v>
      </c>
      <c r="FH106" s="250">
        <f>$FB$106*$FC$106*$FD$106*$FE$106*$FF$106*$FG$106</f>
        <v>1</v>
      </c>
      <c r="FI106" s="251">
        <f t="shared" si="48"/>
        <v>464000</v>
      </c>
      <c r="FJ106" s="252">
        <f t="shared" si="49"/>
        <v>0</v>
      </c>
      <c r="FL106" s="243" t="s">
        <v>350</v>
      </c>
      <c r="FM106" s="244" t="s">
        <v>351</v>
      </c>
      <c r="FN106" s="245" t="s">
        <v>168</v>
      </c>
      <c r="FO106" s="276">
        <v>8</v>
      </c>
      <c r="FP106" s="247">
        <v>39958</v>
      </c>
      <c r="FQ106" s="312">
        <f t="shared" si="87"/>
        <v>319664</v>
      </c>
      <c r="FR106" s="250">
        <f>IF(EXACT($A$106,$FL$106),1,0)</f>
        <v>1</v>
      </c>
      <c r="FS106" s="250">
        <f>IF(EXACT($B$106,$FM$106),1,0)</f>
        <v>1</v>
      </c>
      <c r="FT106" s="250">
        <f>IF(EXACT($C$106,$FN$106),1,0)</f>
        <v>1</v>
      </c>
      <c r="FU106" s="250">
        <f>IF(EXACT($D$106,$FO$106),1,0)</f>
        <v>1</v>
      </c>
      <c r="FV106" s="250">
        <f>IF($FO$106=0,0,1)</f>
        <v>1</v>
      </c>
      <c r="FW106" s="250">
        <f>IF($FP$106=0,0,1)</f>
        <v>1</v>
      </c>
      <c r="FX106" s="250">
        <f>$FR$106*$FS$106*$FT$106*$FU$106*$FV$106*$FW$106</f>
        <v>1</v>
      </c>
      <c r="FY106" s="251">
        <f t="shared" si="50"/>
        <v>319664</v>
      </c>
      <c r="FZ106" s="252">
        <f t="shared" si="51"/>
        <v>0</v>
      </c>
      <c r="GB106" s="243" t="s">
        <v>350</v>
      </c>
      <c r="GC106" s="244" t="s">
        <v>351</v>
      </c>
      <c r="GD106" s="245" t="s">
        <v>168</v>
      </c>
      <c r="GE106" s="276">
        <v>8</v>
      </c>
      <c r="GF106" s="247">
        <v>35000</v>
      </c>
      <c r="GG106" s="312">
        <f t="shared" si="88"/>
        <v>280000</v>
      </c>
      <c r="GH106" s="250">
        <f>IF(EXACT($A$106,$GB$106),1,0)</f>
        <v>1</v>
      </c>
      <c r="GI106" s="250">
        <f>IF(EXACT($B$106,$GC$106),1,0)</f>
        <v>1</v>
      </c>
      <c r="GJ106" s="250">
        <f>IF(EXACT($C$106,$GD$106),1,0)</f>
        <v>1</v>
      </c>
      <c r="GK106" s="250">
        <f>IF(EXACT($D$106,$GE$106),1,0)</f>
        <v>1</v>
      </c>
      <c r="GL106" s="250">
        <f>IF($GE$106=0,0,1)</f>
        <v>1</v>
      </c>
      <c r="GM106" s="250">
        <f>IF($GF$106=0,0,1)</f>
        <v>1</v>
      </c>
      <c r="GN106" s="250">
        <f>$GH$106*$GI$106*$GJ$106*$GK$106*$GL$106*$GM$106</f>
        <v>1</v>
      </c>
      <c r="GO106" s="251">
        <f t="shared" si="52"/>
        <v>280000</v>
      </c>
      <c r="GP106" s="252">
        <f t="shared" si="53"/>
        <v>0</v>
      </c>
      <c r="GR106" s="243" t="s">
        <v>350</v>
      </c>
      <c r="GS106" s="244" t="s">
        <v>351</v>
      </c>
      <c r="GT106" s="245" t="s">
        <v>168</v>
      </c>
      <c r="GU106" s="276">
        <v>8</v>
      </c>
      <c r="GV106" s="247">
        <v>48100</v>
      </c>
      <c r="GW106" s="312">
        <f t="shared" si="89"/>
        <v>384800</v>
      </c>
      <c r="GX106" s="250">
        <f>IF(EXACT($A$106,$GR$106),1,0)</f>
        <v>1</v>
      </c>
      <c r="GY106" s="250">
        <f>IF(EXACT($B$106,$GS$106),1,0)</f>
        <v>1</v>
      </c>
      <c r="GZ106" s="250">
        <f>IF(EXACT($C$106,$GT$106),1,0)</f>
        <v>1</v>
      </c>
      <c r="HA106" s="250">
        <f>IF(EXACT($D$106,$GU$106),1,0)</f>
        <v>1</v>
      </c>
      <c r="HB106" s="250">
        <f>IF($GU$106=0,0,1)</f>
        <v>1</v>
      </c>
      <c r="HC106" s="250">
        <f>IF($GV$106=0,0,1)</f>
        <v>1</v>
      </c>
      <c r="HD106" s="250">
        <f>$GX$106*$GY$106*$GZ$106*$HA$106*$HB$106*$HC$106</f>
        <v>1</v>
      </c>
      <c r="HE106" s="251">
        <f t="shared" si="54"/>
        <v>384800</v>
      </c>
      <c r="HF106" s="252">
        <f t="shared" si="55"/>
        <v>0</v>
      </c>
      <c r="HH106" s="257" t="s">
        <v>350</v>
      </c>
      <c r="HI106" s="258" t="s">
        <v>351</v>
      </c>
      <c r="HJ106" s="245" t="s">
        <v>168</v>
      </c>
      <c r="HK106" s="246">
        <v>8</v>
      </c>
      <c r="HL106" s="259">
        <v>60000</v>
      </c>
      <c r="HM106" s="248">
        <f t="shared" si="90"/>
        <v>480000</v>
      </c>
      <c r="HN106" s="250">
        <f>IF(EXACT($A$106,$HH$106),1,0)</f>
        <v>1</v>
      </c>
      <c r="HO106" s="250">
        <f>IF(EXACT($B$106,$HI$106),1,0)</f>
        <v>1</v>
      </c>
      <c r="HP106" s="250">
        <f>IF(EXACT($C$106,$HJ$106),1,0)</f>
        <v>1</v>
      </c>
      <c r="HQ106" s="250">
        <f>IF(EXACT($D$106,$HK$106),1,0)</f>
        <v>1</v>
      </c>
      <c r="HR106" s="250">
        <f>IF($HK$106=0,0,1)</f>
        <v>1</v>
      </c>
      <c r="HS106" s="250">
        <f>IF($HL$106=0,0,1)</f>
        <v>1</v>
      </c>
      <c r="HT106" s="250">
        <f>$HN$106*$HO$106*$HP$106*$HQ$106*$HR$106*$HS$106</f>
        <v>1</v>
      </c>
      <c r="HU106" s="251">
        <f t="shared" si="56"/>
        <v>480000</v>
      </c>
      <c r="HV106" s="252">
        <f t="shared" si="57"/>
        <v>0</v>
      </c>
      <c r="HX106" s="243" t="s">
        <v>350</v>
      </c>
      <c r="HY106" s="244" t="s">
        <v>351</v>
      </c>
      <c r="HZ106" s="245" t="s">
        <v>168</v>
      </c>
      <c r="IA106" s="276">
        <v>8</v>
      </c>
      <c r="IB106" s="247">
        <v>25000</v>
      </c>
      <c r="IC106" s="312">
        <f t="shared" si="91"/>
        <v>200000</v>
      </c>
      <c r="ID106" s="250">
        <f>IF(EXACT($A$106,$HX$106),1,0)</f>
        <v>1</v>
      </c>
      <c r="IE106" s="250">
        <f>IF(EXACT($B$106,$HY$106),1,0)</f>
        <v>1</v>
      </c>
      <c r="IF106" s="250">
        <f>IF(EXACT($C$106,$HZ$106),1,0)</f>
        <v>1</v>
      </c>
      <c r="IG106" s="250">
        <f>IF(EXACT($D$106,$IA$106),1,0)</f>
        <v>1</v>
      </c>
      <c r="IH106" s="250">
        <f>IF($IA$106=0,0,1)</f>
        <v>1</v>
      </c>
      <c r="II106" s="250">
        <f>IF($IB$106=0,0,1)</f>
        <v>1</v>
      </c>
      <c r="IJ106" s="250">
        <f>$ID$106*$IE$106*$IF$106*$IG$106*$IH$106*$II$106</f>
        <v>1</v>
      </c>
      <c r="IK106" s="251">
        <f t="shared" si="58"/>
        <v>200000</v>
      </c>
      <c r="IL106" s="252">
        <f t="shared" si="59"/>
        <v>0</v>
      </c>
    </row>
    <row r="107" spans="1:246" s="238" customFormat="1" ht="60" customHeight="1">
      <c r="A107" s="243" t="s">
        <v>352</v>
      </c>
      <c r="B107" s="244" t="s">
        <v>353</v>
      </c>
      <c r="C107" s="245" t="s">
        <v>168</v>
      </c>
      <c r="D107" s="276">
        <v>11</v>
      </c>
      <c r="E107" s="247">
        <v>0</v>
      </c>
      <c r="F107" s="312">
        <f t="shared" si="76"/>
        <v>0</v>
      </c>
      <c r="H107" s="243" t="s">
        <v>352</v>
      </c>
      <c r="I107" s="249" t="s">
        <v>353</v>
      </c>
      <c r="J107" s="245" t="s">
        <v>168</v>
      </c>
      <c r="K107" s="276">
        <v>11</v>
      </c>
      <c r="L107" s="247">
        <v>54000</v>
      </c>
      <c r="M107" s="312">
        <f t="shared" si="77"/>
        <v>594000</v>
      </c>
      <c r="N107" s="250">
        <f>IF(EXACT($A$107,$H$107),1,0)</f>
        <v>1</v>
      </c>
      <c r="O107" s="250">
        <f>IF(EXACT($B$107,$I$107),1,0)</f>
        <v>1</v>
      </c>
      <c r="P107" s="250">
        <f>IF(EXACT($C$107,$J$107),1,0)</f>
        <v>1</v>
      </c>
      <c r="Q107" s="250">
        <f>IF(EXACT($D$107,$K$107),1,0)</f>
        <v>1</v>
      </c>
      <c r="R107" s="250">
        <f>IF($K$107=0,0,1)</f>
        <v>1</v>
      </c>
      <c r="S107" s="250">
        <f>IF($L$107=0,0,1)</f>
        <v>1</v>
      </c>
      <c r="T107" s="261">
        <f>$N$107*$O$107*$P$107*$Q$107*$R$107*$S$107</f>
        <v>1</v>
      </c>
      <c r="U107" s="251">
        <f t="shared" si="30"/>
        <v>594000</v>
      </c>
      <c r="V107" s="252">
        <f t="shared" si="31"/>
        <v>0</v>
      </c>
      <c r="X107" s="243" t="s">
        <v>352</v>
      </c>
      <c r="Y107" s="244" t="s">
        <v>353</v>
      </c>
      <c r="Z107" s="245" t="s">
        <v>168</v>
      </c>
      <c r="AA107" s="276">
        <v>11</v>
      </c>
      <c r="AB107" s="247">
        <v>69358</v>
      </c>
      <c r="AC107" s="312">
        <f t="shared" si="78"/>
        <v>762938</v>
      </c>
      <c r="AD107" s="250">
        <f>IF(EXACT($A$107,$X$107),1,0)</f>
        <v>1</v>
      </c>
      <c r="AE107" s="250">
        <f>IF(EXACT($B$107,$Y$107),1,0)</f>
        <v>1</v>
      </c>
      <c r="AF107" s="250">
        <f>IF(EXACT($C$107,$Z$107),1,0)</f>
        <v>1</v>
      </c>
      <c r="AG107" s="250">
        <f>IF(EXACT($D$107,$AA$107),1,0)</f>
        <v>1</v>
      </c>
      <c r="AH107" s="250">
        <f>IF($AA$107=0,0,1)</f>
        <v>1</v>
      </c>
      <c r="AI107" s="250">
        <f>IF($AB$107=0,0,1)</f>
        <v>1</v>
      </c>
      <c r="AJ107" s="250">
        <f>$AD$107*$AE$107*$AF$107*$AG$107*$AH$107*$AI$107</f>
        <v>1</v>
      </c>
      <c r="AK107" s="251">
        <f t="shared" si="32"/>
        <v>762938</v>
      </c>
      <c r="AL107" s="252">
        <f t="shared" si="33"/>
        <v>0</v>
      </c>
      <c r="AN107" s="243" t="s">
        <v>352</v>
      </c>
      <c r="AO107" s="244" t="s">
        <v>353</v>
      </c>
      <c r="AP107" s="245" t="s">
        <v>168</v>
      </c>
      <c r="AQ107" s="276">
        <v>11</v>
      </c>
      <c r="AR107" s="247">
        <v>60000</v>
      </c>
      <c r="AS107" s="312">
        <f t="shared" si="79"/>
        <v>660000</v>
      </c>
      <c r="AT107" s="250">
        <f>IF(EXACT($A$107,$AN$107),1,0)</f>
        <v>1</v>
      </c>
      <c r="AU107" s="250">
        <f>IF(EXACT($B$107,$AO$107),1,0)</f>
        <v>1</v>
      </c>
      <c r="AV107" s="250">
        <f>IF(EXACT($C$107,$AP$107),1,0)</f>
        <v>1</v>
      </c>
      <c r="AW107" s="250">
        <f>IF(EXACT($D$107,$AQ$107),1,0)</f>
        <v>1</v>
      </c>
      <c r="AX107" s="250">
        <f>IF($AQ$107=0,0,1)</f>
        <v>1</v>
      </c>
      <c r="AY107" s="250">
        <f>IF($AR$107=0,0,1)</f>
        <v>1</v>
      </c>
      <c r="AZ107" s="250">
        <f>$AT$107*$AU$107*$AV$107*$AW$107*$AX$107*$AY$107</f>
        <v>1</v>
      </c>
      <c r="BA107" s="251">
        <f t="shared" si="34"/>
        <v>660000</v>
      </c>
      <c r="BB107" s="252">
        <f t="shared" si="35"/>
        <v>0</v>
      </c>
      <c r="BD107" s="243" t="s">
        <v>352</v>
      </c>
      <c r="BE107" s="244" t="s">
        <v>353</v>
      </c>
      <c r="BF107" s="245" t="s">
        <v>168</v>
      </c>
      <c r="BG107" s="276">
        <v>11</v>
      </c>
      <c r="BH107" s="247">
        <v>65000</v>
      </c>
      <c r="BI107" s="312">
        <f t="shared" si="80"/>
        <v>715000</v>
      </c>
      <c r="BJ107" s="250">
        <f>IF(EXACT($A$107,$BD$107),1,0)</f>
        <v>1</v>
      </c>
      <c r="BK107" s="250">
        <f>IF(EXACT($B$107,$BE$107),1,0)</f>
        <v>1</v>
      </c>
      <c r="BL107" s="250">
        <f>IF(EXACT($C$107,$BF$107),1,0)</f>
        <v>1</v>
      </c>
      <c r="BM107" s="250">
        <f>IF(EXACT($D$107,$BG$107),1,0)</f>
        <v>1</v>
      </c>
      <c r="BN107" s="250">
        <f>IF($BG$107=0,0,1)</f>
        <v>1</v>
      </c>
      <c r="BO107" s="250">
        <f>IF($BH$107=0,0,1)</f>
        <v>1</v>
      </c>
      <c r="BP107" s="250">
        <f>$BJ$107*$BK$107*$BL$107*$BM$107*$BN$107*$BO$107</f>
        <v>1</v>
      </c>
      <c r="BQ107" s="251">
        <f t="shared" si="36"/>
        <v>715000</v>
      </c>
      <c r="BR107" s="252">
        <f t="shared" si="37"/>
        <v>0</v>
      </c>
      <c r="BT107" s="243" t="s">
        <v>352</v>
      </c>
      <c r="BU107" s="244" t="s">
        <v>353</v>
      </c>
      <c r="BV107" s="245" t="s">
        <v>168</v>
      </c>
      <c r="BW107" s="276">
        <v>11</v>
      </c>
      <c r="BX107" s="247">
        <v>89200</v>
      </c>
      <c r="BY107" s="312">
        <f t="shared" si="81"/>
        <v>981200</v>
      </c>
      <c r="BZ107" s="250">
        <f>IF(EXACT($A$107,$BT$107),1,0)</f>
        <v>1</v>
      </c>
      <c r="CA107" s="250">
        <f>IF(EXACT($B$107,$BU$107),1,0)</f>
        <v>1</v>
      </c>
      <c r="CB107" s="250">
        <f>IF(EXACT($C$107,$BV$107),1,0)</f>
        <v>1</v>
      </c>
      <c r="CC107" s="250">
        <f>IF(EXACT($D$107,$BW$107),1,0)</f>
        <v>1</v>
      </c>
      <c r="CD107" s="250">
        <f>IF($BW$107=0,0,1)</f>
        <v>1</v>
      </c>
      <c r="CE107" s="250">
        <f>IF($BX$107=0,0,1)</f>
        <v>1</v>
      </c>
      <c r="CF107" s="250">
        <f>$BZ$107*$CA$107*$CB$107*$CC$107*$CD$107*$CE$107</f>
        <v>1</v>
      </c>
      <c r="CG107" s="251">
        <f t="shared" si="38"/>
        <v>981200</v>
      </c>
      <c r="CH107" s="252">
        <f t="shared" si="39"/>
        <v>0</v>
      </c>
      <c r="CJ107" s="243" t="s">
        <v>352</v>
      </c>
      <c r="CK107" s="254" t="s">
        <v>353</v>
      </c>
      <c r="CL107" s="245" t="s">
        <v>168</v>
      </c>
      <c r="CM107" s="276">
        <v>11</v>
      </c>
      <c r="CN107" s="255">
        <v>22169</v>
      </c>
      <c r="CO107" s="313">
        <f t="shared" si="82"/>
        <v>243859</v>
      </c>
      <c r="CP107" s="250">
        <f>IF(EXACT($A$107,$CJ$107),1,0)</f>
        <v>1</v>
      </c>
      <c r="CQ107" s="250">
        <f>IF(EXACT($B$107,$CK$107),1,0)</f>
        <v>1</v>
      </c>
      <c r="CR107" s="250">
        <f>IF(EXACT($C$107,$CL$107),1,0)</f>
        <v>1</v>
      </c>
      <c r="CS107" s="250">
        <f>IF(EXACT($D$107,$CM$107),1,0)</f>
        <v>1</v>
      </c>
      <c r="CT107" s="250">
        <f>IF($CM$107=0,0,1)</f>
        <v>1</v>
      </c>
      <c r="CU107" s="250">
        <f>IF($CN$107=0,0,1)</f>
        <v>1</v>
      </c>
      <c r="CV107" s="250">
        <f>$CP$107*$CQ$107*$CR$107*$CS$107*$CT$107*$CU$107</f>
        <v>1</v>
      </c>
      <c r="CW107" s="251">
        <f t="shared" si="40"/>
        <v>243859</v>
      </c>
      <c r="CX107" s="252">
        <f t="shared" si="41"/>
        <v>0</v>
      </c>
      <c r="CZ107" s="243" t="s">
        <v>352</v>
      </c>
      <c r="DA107" s="244" t="s">
        <v>353</v>
      </c>
      <c r="DB107" s="245" t="s">
        <v>168</v>
      </c>
      <c r="DC107" s="276">
        <v>11</v>
      </c>
      <c r="DD107" s="247">
        <v>88000</v>
      </c>
      <c r="DE107" s="312">
        <f t="shared" si="83"/>
        <v>968000</v>
      </c>
      <c r="DF107" s="250">
        <f>IF(EXACT($A$107,$CZ$107),1,0)</f>
        <v>1</v>
      </c>
      <c r="DG107" s="250">
        <f>IF(EXACT($B$107,$DA$107),1,0)</f>
        <v>1</v>
      </c>
      <c r="DH107" s="250">
        <f>IF(EXACT($C$107,$DB$107),1,0)</f>
        <v>1</v>
      </c>
      <c r="DI107" s="250">
        <f>IF(EXACT($D$107,$DC$107),1,0)</f>
        <v>1</v>
      </c>
      <c r="DJ107" s="250">
        <f>IF($DC$107=0,0,1)</f>
        <v>1</v>
      </c>
      <c r="DK107" s="250">
        <f>IF($DD$107=0,0,1)</f>
        <v>1</v>
      </c>
      <c r="DL107" s="250">
        <f>$DF$107*$DG$107*$DH$107*$DI$107*$DJ$107*$DK$107</f>
        <v>1</v>
      </c>
      <c r="DM107" s="251">
        <f t="shared" si="42"/>
        <v>968000</v>
      </c>
      <c r="DN107" s="252">
        <f t="shared" si="43"/>
        <v>0</v>
      </c>
      <c r="DP107" s="243" t="s">
        <v>352</v>
      </c>
      <c r="DQ107" s="244" t="s">
        <v>353</v>
      </c>
      <c r="DR107" s="245" t="s">
        <v>168</v>
      </c>
      <c r="DS107" s="276">
        <v>11</v>
      </c>
      <c r="DT107" s="247">
        <v>90000</v>
      </c>
      <c r="DU107" s="312">
        <f t="shared" si="84"/>
        <v>990000</v>
      </c>
      <c r="DV107" s="250">
        <f>IF(EXACT($A$107,$DP$107),1,0)</f>
        <v>1</v>
      </c>
      <c r="DW107" s="250">
        <f>IF(EXACT($B$107,$DQ$107),1,0)</f>
        <v>1</v>
      </c>
      <c r="DX107" s="250">
        <f>IF(EXACT($C$107,$DR$107),1,0)</f>
        <v>1</v>
      </c>
      <c r="DY107" s="250">
        <f>IF(EXACT($D$107,$DS$107),1,0)</f>
        <v>1</v>
      </c>
      <c r="DZ107" s="250">
        <f>IF($DS$107=0,0,1)</f>
        <v>1</v>
      </c>
      <c r="EA107" s="250">
        <f>IF($DT$107=0,0,1)</f>
        <v>1</v>
      </c>
      <c r="EB107" s="250">
        <f>$DV$107*$DW$107*$DX$107*$DY$107*$DZ$107*$EA$107</f>
        <v>1</v>
      </c>
      <c r="EC107" s="251">
        <f t="shared" si="44"/>
        <v>990000</v>
      </c>
      <c r="ED107" s="252">
        <f t="shared" si="45"/>
        <v>0</v>
      </c>
      <c r="EF107" s="243" t="s">
        <v>352</v>
      </c>
      <c r="EG107" s="244" t="s">
        <v>353</v>
      </c>
      <c r="EH107" s="245" t="s">
        <v>168</v>
      </c>
      <c r="EI107" s="276">
        <v>11</v>
      </c>
      <c r="EJ107" s="247">
        <v>85000</v>
      </c>
      <c r="EK107" s="312">
        <f t="shared" si="85"/>
        <v>935000</v>
      </c>
      <c r="EL107" s="250">
        <f>IF(EXACT($A$107,$EF$107),1,0)</f>
        <v>1</v>
      </c>
      <c r="EM107" s="250">
        <f>IF(EXACT($B$107,$EG$107),1,0)</f>
        <v>1</v>
      </c>
      <c r="EN107" s="250">
        <f>IF(EXACT($C$107,$EH$107),1,0)</f>
        <v>1</v>
      </c>
      <c r="EO107" s="250">
        <f>IF(EXACT($D$107,$EI$107),1,0)</f>
        <v>1</v>
      </c>
      <c r="EP107" s="250">
        <f>IF($EI$107=0,0,1)</f>
        <v>1</v>
      </c>
      <c r="EQ107" s="250">
        <f>IF($EJ$107=0,0,1)</f>
        <v>1</v>
      </c>
      <c r="ER107" s="250">
        <f>$EL$107*$EM$107*$EN$107*$EO$107*$EP$107*$EQ$107</f>
        <v>1</v>
      </c>
      <c r="ES107" s="251">
        <f t="shared" si="46"/>
        <v>935000</v>
      </c>
      <c r="ET107" s="252">
        <f t="shared" si="47"/>
        <v>0</v>
      </c>
      <c r="EV107" s="243" t="s">
        <v>352</v>
      </c>
      <c r="EW107" s="244" t="s">
        <v>353</v>
      </c>
      <c r="EX107" s="245" t="s">
        <v>168</v>
      </c>
      <c r="EY107" s="276">
        <v>11</v>
      </c>
      <c r="EZ107" s="247">
        <v>70000</v>
      </c>
      <c r="FA107" s="312">
        <f t="shared" si="86"/>
        <v>770000</v>
      </c>
      <c r="FB107" s="250">
        <f>IF(EXACT($A$107,$EV$107),1,0)</f>
        <v>1</v>
      </c>
      <c r="FC107" s="250">
        <f>IF(EXACT($B$107,$EW$107),1,0)</f>
        <v>1</v>
      </c>
      <c r="FD107" s="250">
        <f>IF(EXACT($C$107,$EX$107),1,0)</f>
        <v>1</v>
      </c>
      <c r="FE107" s="250">
        <f>IF(EXACT($D$107,$EY$107),1,0)</f>
        <v>1</v>
      </c>
      <c r="FF107" s="250">
        <f>IF($EY$107=0,0,1)</f>
        <v>1</v>
      </c>
      <c r="FG107" s="250">
        <f>IF($EZ$107=0,0,1)</f>
        <v>1</v>
      </c>
      <c r="FH107" s="250">
        <f>$FB$107*$FC$107*$FD$107*$FE$107*$FF$107*$FG$107</f>
        <v>1</v>
      </c>
      <c r="FI107" s="251">
        <f t="shared" si="48"/>
        <v>770000</v>
      </c>
      <c r="FJ107" s="252">
        <f t="shared" si="49"/>
        <v>0</v>
      </c>
      <c r="FL107" s="243" t="s">
        <v>352</v>
      </c>
      <c r="FM107" s="244" t="s">
        <v>353</v>
      </c>
      <c r="FN107" s="245" t="s">
        <v>168</v>
      </c>
      <c r="FO107" s="276">
        <v>11</v>
      </c>
      <c r="FP107" s="247">
        <v>35360</v>
      </c>
      <c r="FQ107" s="312">
        <f t="shared" si="87"/>
        <v>388960</v>
      </c>
      <c r="FR107" s="250">
        <f>IF(EXACT($A$107,$FL$107),1,0)</f>
        <v>1</v>
      </c>
      <c r="FS107" s="250">
        <f>IF(EXACT($B$107,$FM$107),1,0)</f>
        <v>1</v>
      </c>
      <c r="FT107" s="250">
        <f>IF(EXACT($C$107,$FN$107),1,0)</f>
        <v>1</v>
      </c>
      <c r="FU107" s="250">
        <f>IF(EXACT($D$107,$FO$107),1,0)</f>
        <v>1</v>
      </c>
      <c r="FV107" s="250">
        <f>IF($FO$107=0,0,1)</f>
        <v>1</v>
      </c>
      <c r="FW107" s="250">
        <f>IF($FP$107=0,0,1)</f>
        <v>1</v>
      </c>
      <c r="FX107" s="250">
        <f>$FR$107*$FS$107*$FT$107*$FU$107*$FV$107*$FW$107</f>
        <v>1</v>
      </c>
      <c r="FY107" s="251">
        <f t="shared" si="50"/>
        <v>388960</v>
      </c>
      <c r="FZ107" s="252">
        <f t="shared" si="51"/>
        <v>0</v>
      </c>
      <c r="GB107" s="243" t="s">
        <v>352</v>
      </c>
      <c r="GC107" s="244" t="s">
        <v>353</v>
      </c>
      <c r="GD107" s="245" t="s">
        <v>168</v>
      </c>
      <c r="GE107" s="276">
        <v>11</v>
      </c>
      <c r="GF107" s="247">
        <v>37000</v>
      </c>
      <c r="GG107" s="312">
        <f t="shared" si="88"/>
        <v>407000</v>
      </c>
      <c r="GH107" s="250">
        <f>IF(EXACT($A$107,$GB$107),1,0)</f>
        <v>1</v>
      </c>
      <c r="GI107" s="250">
        <f>IF(EXACT($B$107,$GC$107),1,0)</f>
        <v>1</v>
      </c>
      <c r="GJ107" s="250">
        <f>IF(EXACT($C$107,$GD$107),1,0)</f>
        <v>1</v>
      </c>
      <c r="GK107" s="250">
        <f>IF(EXACT($D$107,$GE$107),1,0)</f>
        <v>1</v>
      </c>
      <c r="GL107" s="250">
        <f>IF($GE$107=0,0,1)</f>
        <v>1</v>
      </c>
      <c r="GM107" s="250">
        <f>IF($GF$107=0,0,1)</f>
        <v>1</v>
      </c>
      <c r="GN107" s="250">
        <f>$GH$107*$GI$107*$GJ$107*$GK$107*$GL$107*$GM$107</f>
        <v>1</v>
      </c>
      <c r="GO107" s="251">
        <f t="shared" si="52"/>
        <v>407000</v>
      </c>
      <c r="GP107" s="252">
        <f t="shared" si="53"/>
        <v>0</v>
      </c>
      <c r="GR107" s="243" t="s">
        <v>352</v>
      </c>
      <c r="GS107" s="244" t="s">
        <v>353</v>
      </c>
      <c r="GT107" s="245" t="s">
        <v>168</v>
      </c>
      <c r="GU107" s="276">
        <v>11</v>
      </c>
      <c r="GV107" s="247">
        <v>37200</v>
      </c>
      <c r="GW107" s="312">
        <f t="shared" si="89"/>
        <v>409200</v>
      </c>
      <c r="GX107" s="250">
        <f>IF(EXACT($A$107,$GR$107),1,0)</f>
        <v>1</v>
      </c>
      <c r="GY107" s="250">
        <f>IF(EXACT($B$107,$GS$107),1,0)</f>
        <v>1</v>
      </c>
      <c r="GZ107" s="250">
        <f>IF(EXACT($C$107,$GT$107),1,0)</f>
        <v>1</v>
      </c>
      <c r="HA107" s="250">
        <f>IF(EXACT($D$107,$GU$107),1,0)</f>
        <v>1</v>
      </c>
      <c r="HB107" s="250">
        <f>IF($GU$107=0,0,1)</f>
        <v>1</v>
      </c>
      <c r="HC107" s="250">
        <f>IF($GV$107=0,0,1)</f>
        <v>1</v>
      </c>
      <c r="HD107" s="250">
        <f>$GX$107*$GY$107*$GZ$107*$HA$107*$HB$107*$HC$107</f>
        <v>1</v>
      </c>
      <c r="HE107" s="251">
        <f t="shared" si="54"/>
        <v>409200</v>
      </c>
      <c r="HF107" s="252">
        <f t="shared" si="55"/>
        <v>0</v>
      </c>
      <c r="HH107" s="257" t="s">
        <v>352</v>
      </c>
      <c r="HI107" s="258" t="s">
        <v>353</v>
      </c>
      <c r="HJ107" s="245" t="s">
        <v>168</v>
      </c>
      <c r="HK107" s="246">
        <v>11</v>
      </c>
      <c r="HL107" s="259">
        <v>58000</v>
      </c>
      <c r="HM107" s="248">
        <f t="shared" si="90"/>
        <v>638000</v>
      </c>
      <c r="HN107" s="250">
        <f>IF(EXACT($A$107,$HH$107),1,0)</f>
        <v>1</v>
      </c>
      <c r="HO107" s="250">
        <f>IF(EXACT($B$107,$HI$107),1,0)</f>
        <v>1</v>
      </c>
      <c r="HP107" s="250">
        <f>IF(EXACT($C$107,$HJ$107),1,0)</f>
        <v>1</v>
      </c>
      <c r="HQ107" s="250">
        <f>IF(EXACT($D$107,$HK$107),1,0)</f>
        <v>1</v>
      </c>
      <c r="HR107" s="250">
        <f>IF($HK$107=0,0,1)</f>
        <v>1</v>
      </c>
      <c r="HS107" s="250">
        <f>IF($HL$107=0,0,1)</f>
        <v>1</v>
      </c>
      <c r="HT107" s="250">
        <f>$HN$107*$HO$107*$HP$107*$HQ$107*$HR$107*$HS$107</f>
        <v>1</v>
      </c>
      <c r="HU107" s="251">
        <f t="shared" si="56"/>
        <v>638000</v>
      </c>
      <c r="HV107" s="252">
        <f t="shared" si="57"/>
        <v>0</v>
      </c>
      <c r="HX107" s="243" t="s">
        <v>352</v>
      </c>
      <c r="HY107" s="244" t="s">
        <v>353</v>
      </c>
      <c r="HZ107" s="245" t="s">
        <v>168</v>
      </c>
      <c r="IA107" s="276">
        <v>11</v>
      </c>
      <c r="IB107" s="247">
        <v>28000</v>
      </c>
      <c r="IC107" s="312">
        <f t="shared" si="91"/>
        <v>308000</v>
      </c>
      <c r="ID107" s="250">
        <f>IF(EXACT($A$107,$HX$107),1,0)</f>
        <v>1</v>
      </c>
      <c r="IE107" s="250">
        <f>IF(EXACT($B$107,$HY$107),1,0)</f>
        <v>1</v>
      </c>
      <c r="IF107" s="250">
        <f>IF(EXACT($C$107,$HZ$107),1,0)</f>
        <v>1</v>
      </c>
      <c r="IG107" s="250">
        <f>IF(EXACT($D$107,$IA$107),1,0)</f>
        <v>1</v>
      </c>
      <c r="IH107" s="250">
        <f>IF($IA$107=0,0,1)</f>
        <v>1</v>
      </c>
      <c r="II107" s="250">
        <f>IF($IB$107=0,0,1)</f>
        <v>1</v>
      </c>
      <c r="IJ107" s="250">
        <f>$ID$107*$IE$107*$IF$107*$IG$107*$IH$107*$II$107</f>
        <v>1</v>
      </c>
      <c r="IK107" s="251">
        <f t="shared" si="58"/>
        <v>308000</v>
      </c>
      <c r="IL107" s="252">
        <f t="shared" si="59"/>
        <v>0</v>
      </c>
    </row>
    <row r="108" spans="1:246" s="238" customFormat="1" ht="60">
      <c r="A108" s="243" t="s">
        <v>354</v>
      </c>
      <c r="B108" s="244" t="s">
        <v>355</v>
      </c>
      <c r="C108" s="245" t="s">
        <v>168</v>
      </c>
      <c r="D108" s="276">
        <v>6</v>
      </c>
      <c r="E108" s="247">
        <v>0</v>
      </c>
      <c r="F108" s="312">
        <f t="shared" si="76"/>
        <v>0</v>
      </c>
      <c r="H108" s="243" t="s">
        <v>354</v>
      </c>
      <c r="I108" s="249" t="s">
        <v>355</v>
      </c>
      <c r="J108" s="245" t="s">
        <v>168</v>
      </c>
      <c r="K108" s="276">
        <v>6</v>
      </c>
      <c r="L108" s="247">
        <v>51000</v>
      </c>
      <c r="M108" s="312">
        <f t="shared" si="77"/>
        <v>306000</v>
      </c>
      <c r="N108" s="250">
        <f>IF(EXACT($A$108,$H$108),1,0)</f>
        <v>1</v>
      </c>
      <c r="O108" s="250">
        <f>IF(EXACT($B$108,$I$108),1,0)</f>
        <v>1</v>
      </c>
      <c r="P108" s="250">
        <f>IF(EXACT($C$108,$J$108),1,0)</f>
        <v>1</v>
      </c>
      <c r="Q108" s="250">
        <f>IF(EXACT($D$108,$K$108),1,0)</f>
        <v>1</v>
      </c>
      <c r="R108" s="250">
        <f>IF($K$108=0,0,1)</f>
        <v>1</v>
      </c>
      <c r="S108" s="250">
        <f>IF($L$108=0,0,1)</f>
        <v>1</v>
      </c>
      <c r="T108" s="261">
        <f>$N$108*$O$108*$P$108*$Q$108*$R$108*$S$108</f>
        <v>1</v>
      </c>
      <c r="U108" s="251">
        <f t="shared" si="30"/>
        <v>306000</v>
      </c>
      <c r="V108" s="252">
        <f t="shared" si="31"/>
        <v>0</v>
      </c>
      <c r="X108" s="243" t="s">
        <v>354</v>
      </c>
      <c r="Y108" s="244" t="s">
        <v>355</v>
      </c>
      <c r="Z108" s="245" t="s">
        <v>168</v>
      </c>
      <c r="AA108" s="276">
        <v>6</v>
      </c>
      <c r="AB108" s="247">
        <v>59465</v>
      </c>
      <c r="AC108" s="312">
        <f t="shared" si="78"/>
        <v>356790</v>
      </c>
      <c r="AD108" s="250">
        <f>IF(EXACT($A$108,$X$108),1,0)</f>
        <v>1</v>
      </c>
      <c r="AE108" s="250">
        <f>IF(EXACT($B$108,$Y$108),1,0)</f>
        <v>1</v>
      </c>
      <c r="AF108" s="250">
        <f>IF(EXACT($C$108,$Z$108),1,0)</f>
        <v>1</v>
      </c>
      <c r="AG108" s="250">
        <f>IF(EXACT($D$108,$AA$108),1,0)</f>
        <v>1</v>
      </c>
      <c r="AH108" s="250">
        <f>IF($AA$108=0,0,1)</f>
        <v>1</v>
      </c>
      <c r="AI108" s="250">
        <f>IF($AB$108=0,0,1)</f>
        <v>1</v>
      </c>
      <c r="AJ108" s="250">
        <f>$AD$108*$AE$108*$AF$108*$AG$108*$AH$108*$AI$108</f>
        <v>1</v>
      </c>
      <c r="AK108" s="251">
        <f t="shared" si="32"/>
        <v>356790</v>
      </c>
      <c r="AL108" s="252">
        <f t="shared" si="33"/>
        <v>0</v>
      </c>
      <c r="AN108" s="243" t="s">
        <v>354</v>
      </c>
      <c r="AO108" s="244" t="s">
        <v>355</v>
      </c>
      <c r="AP108" s="245" t="s">
        <v>168</v>
      </c>
      <c r="AQ108" s="276">
        <v>6</v>
      </c>
      <c r="AR108" s="247">
        <v>45000</v>
      </c>
      <c r="AS108" s="312">
        <f t="shared" si="79"/>
        <v>270000</v>
      </c>
      <c r="AT108" s="250">
        <f>IF(EXACT($A$108,$AN$108),1,0)</f>
        <v>1</v>
      </c>
      <c r="AU108" s="250">
        <f>IF(EXACT($B$108,$AO$108),1,0)</f>
        <v>1</v>
      </c>
      <c r="AV108" s="250">
        <f>IF(EXACT($C$108,$AP$108),1,0)</f>
        <v>1</v>
      </c>
      <c r="AW108" s="250">
        <f>IF(EXACT($D$108,$AQ$108),1,0)</f>
        <v>1</v>
      </c>
      <c r="AX108" s="250">
        <f>IF($AQ$108=0,0,1)</f>
        <v>1</v>
      </c>
      <c r="AY108" s="250">
        <f>IF($AR$108=0,0,1)</f>
        <v>1</v>
      </c>
      <c r="AZ108" s="250">
        <f>$AT$108*$AU$108*$AV$108*$AW$108*$AX$108*$AY$108</f>
        <v>1</v>
      </c>
      <c r="BA108" s="251">
        <f t="shared" si="34"/>
        <v>270000</v>
      </c>
      <c r="BB108" s="252">
        <f t="shared" si="35"/>
        <v>0</v>
      </c>
      <c r="BD108" s="243" t="s">
        <v>354</v>
      </c>
      <c r="BE108" s="244" t="s">
        <v>355</v>
      </c>
      <c r="BF108" s="245" t="s">
        <v>168</v>
      </c>
      <c r="BG108" s="276">
        <v>6</v>
      </c>
      <c r="BH108" s="247">
        <v>60000</v>
      </c>
      <c r="BI108" s="312">
        <f t="shared" si="80"/>
        <v>360000</v>
      </c>
      <c r="BJ108" s="250">
        <f>IF(EXACT($A$108,$BD$108),1,0)</f>
        <v>1</v>
      </c>
      <c r="BK108" s="250">
        <f>IF(EXACT($B$108,$BE$108),1,0)</f>
        <v>1</v>
      </c>
      <c r="BL108" s="250">
        <f>IF(EXACT($C$108,$BF$108),1,0)</f>
        <v>1</v>
      </c>
      <c r="BM108" s="250">
        <f>IF(EXACT($D$108,$BG$108),1,0)</f>
        <v>1</v>
      </c>
      <c r="BN108" s="250">
        <f>IF($BG$108=0,0,1)</f>
        <v>1</v>
      </c>
      <c r="BO108" s="250">
        <f>IF($BH$108=0,0,1)</f>
        <v>1</v>
      </c>
      <c r="BP108" s="250">
        <f>$BJ$108*$BK$108*$BL$108*$BM$108*$BN$108*$BO$108</f>
        <v>1</v>
      </c>
      <c r="BQ108" s="251">
        <f t="shared" si="36"/>
        <v>360000</v>
      </c>
      <c r="BR108" s="252">
        <f t="shared" si="37"/>
        <v>0</v>
      </c>
      <c r="BT108" s="243" t="s">
        <v>354</v>
      </c>
      <c r="BU108" s="244" t="s">
        <v>355</v>
      </c>
      <c r="BV108" s="245" t="s">
        <v>168</v>
      </c>
      <c r="BW108" s="276">
        <v>6</v>
      </c>
      <c r="BX108" s="247">
        <v>81200</v>
      </c>
      <c r="BY108" s="312">
        <f t="shared" si="81"/>
        <v>487200</v>
      </c>
      <c r="BZ108" s="250">
        <f>IF(EXACT($A$108,$BT$108),1,0)</f>
        <v>1</v>
      </c>
      <c r="CA108" s="250">
        <f>IF(EXACT($B$108,$BU$108),1,0)</f>
        <v>1</v>
      </c>
      <c r="CB108" s="250">
        <f>IF(EXACT($C$108,$BV$108),1,0)</f>
        <v>1</v>
      </c>
      <c r="CC108" s="250">
        <f>IF(EXACT($D$108,$BW$108),1,0)</f>
        <v>1</v>
      </c>
      <c r="CD108" s="250">
        <f>IF($BW$108=0,0,1)</f>
        <v>1</v>
      </c>
      <c r="CE108" s="250">
        <f>IF($BX$108=0,0,1)</f>
        <v>1</v>
      </c>
      <c r="CF108" s="250">
        <f>$BZ$108*$CA$108*$CB$108*$CC$108*$CD$108*$CE$108</f>
        <v>1</v>
      </c>
      <c r="CG108" s="251">
        <f t="shared" si="38"/>
        <v>487200</v>
      </c>
      <c r="CH108" s="252">
        <f t="shared" si="39"/>
        <v>0</v>
      </c>
      <c r="CJ108" s="243" t="s">
        <v>354</v>
      </c>
      <c r="CK108" s="254" t="s">
        <v>355</v>
      </c>
      <c r="CL108" s="245" t="s">
        <v>168</v>
      </c>
      <c r="CM108" s="276">
        <v>6</v>
      </c>
      <c r="CN108" s="255">
        <v>17976</v>
      </c>
      <c r="CO108" s="313">
        <f t="shared" si="82"/>
        <v>107856</v>
      </c>
      <c r="CP108" s="250">
        <f>IF(EXACT($A$108,$CJ$108),1,0)</f>
        <v>1</v>
      </c>
      <c r="CQ108" s="250">
        <f>IF(EXACT($B$108,$CK$108),1,0)</f>
        <v>1</v>
      </c>
      <c r="CR108" s="250">
        <f>IF(EXACT($C$108,$CL$108),1,0)</f>
        <v>1</v>
      </c>
      <c r="CS108" s="250">
        <f>IF(EXACT($D$108,$CM$108),1,0)</f>
        <v>1</v>
      </c>
      <c r="CT108" s="250">
        <f>IF($CM$108=0,0,1)</f>
        <v>1</v>
      </c>
      <c r="CU108" s="250">
        <f>IF($CN$108=0,0,1)</f>
        <v>1</v>
      </c>
      <c r="CV108" s="250">
        <f>$CP$108*$CQ$108*$CR$108*$CS$108*$CT$108*$CU$108</f>
        <v>1</v>
      </c>
      <c r="CW108" s="251">
        <f t="shared" si="40"/>
        <v>107856</v>
      </c>
      <c r="CX108" s="252">
        <f t="shared" si="41"/>
        <v>0</v>
      </c>
      <c r="CZ108" s="243" t="s">
        <v>354</v>
      </c>
      <c r="DA108" s="244" t="s">
        <v>355</v>
      </c>
      <c r="DB108" s="245" t="s">
        <v>168</v>
      </c>
      <c r="DC108" s="276">
        <v>6</v>
      </c>
      <c r="DD108" s="247">
        <v>80500</v>
      </c>
      <c r="DE108" s="312">
        <f t="shared" si="83"/>
        <v>483000</v>
      </c>
      <c r="DF108" s="250">
        <f>IF(EXACT($A$108,$CZ$108),1,0)</f>
        <v>1</v>
      </c>
      <c r="DG108" s="250">
        <f>IF(EXACT($B$108,$DA$108),1,0)</f>
        <v>1</v>
      </c>
      <c r="DH108" s="250">
        <f>IF(EXACT($C$108,$DB$108),1,0)</f>
        <v>1</v>
      </c>
      <c r="DI108" s="250">
        <f>IF(EXACT($D$108,$DC$108),1,0)</f>
        <v>1</v>
      </c>
      <c r="DJ108" s="250">
        <f>IF($DC$108=0,0,1)</f>
        <v>1</v>
      </c>
      <c r="DK108" s="250">
        <f>IF($DD$108=0,0,1)</f>
        <v>1</v>
      </c>
      <c r="DL108" s="250">
        <f>$DF$108*$DG$108*$DH$108*$DI$108*$DJ$108*$DK$108</f>
        <v>1</v>
      </c>
      <c r="DM108" s="251">
        <f t="shared" si="42"/>
        <v>483000</v>
      </c>
      <c r="DN108" s="252">
        <f t="shared" si="43"/>
        <v>0</v>
      </c>
      <c r="DP108" s="243" t="s">
        <v>354</v>
      </c>
      <c r="DQ108" s="244" t="s">
        <v>355</v>
      </c>
      <c r="DR108" s="245" t="s">
        <v>168</v>
      </c>
      <c r="DS108" s="276">
        <v>6</v>
      </c>
      <c r="DT108" s="247">
        <v>82000</v>
      </c>
      <c r="DU108" s="312">
        <f t="shared" si="84"/>
        <v>492000</v>
      </c>
      <c r="DV108" s="250">
        <f>IF(EXACT($A$108,$DP$108),1,0)</f>
        <v>1</v>
      </c>
      <c r="DW108" s="250">
        <f>IF(EXACT($B$108,$DQ$108),1,0)</f>
        <v>1</v>
      </c>
      <c r="DX108" s="250">
        <f>IF(EXACT($C$108,$DR$108),1,0)</f>
        <v>1</v>
      </c>
      <c r="DY108" s="250">
        <f>IF(EXACT($D$108,$DS$108),1,0)</f>
        <v>1</v>
      </c>
      <c r="DZ108" s="250">
        <f>IF($DS$108=0,0,1)</f>
        <v>1</v>
      </c>
      <c r="EA108" s="250">
        <f>IF($DT$108=0,0,1)</f>
        <v>1</v>
      </c>
      <c r="EB108" s="250">
        <f>$DV$108*$DW$108*$DX$108*$DY$108*$DZ$108*$EA$108</f>
        <v>1</v>
      </c>
      <c r="EC108" s="251">
        <f t="shared" si="44"/>
        <v>492000</v>
      </c>
      <c r="ED108" s="252">
        <f t="shared" si="45"/>
        <v>0</v>
      </c>
      <c r="EF108" s="243" t="s">
        <v>354</v>
      </c>
      <c r="EG108" s="244" t="s">
        <v>355</v>
      </c>
      <c r="EH108" s="245" t="s">
        <v>168</v>
      </c>
      <c r="EI108" s="276">
        <v>6</v>
      </c>
      <c r="EJ108" s="247">
        <v>77000</v>
      </c>
      <c r="EK108" s="312">
        <f t="shared" si="85"/>
        <v>462000</v>
      </c>
      <c r="EL108" s="250">
        <f>IF(EXACT($A$108,$EF$108),1,0)</f>
        <v>1</v>
      </c>
      <c r="EM108" s="250">
        <f>IF(EXACT($B$108,$EG$108),1,0)</f>
        <v>1</v>
      </c>
      <c r="EN108" s="250">
        <f>IF(EXACT($C$108,$EH$108),1,0)</f>
        <v>1</v>
      </c>
      <c r="EO108" s="250">
        <f>IF(EXACT($D$108,$EI$108),1,0)</f>
        <v>1</v>
      </c>
      <c r="EP108" s="250">
        <f>IF($EI$108=0,0,1)</f>
        <v>1</v>
      </c>
      <c r="EQ108" s="250">
        <f>IF($EJ$108=0,0,1)</f>
        <v>1</v>
      </c>
      <c r="ER108" s="250">
        <f>$EL$108*$EM$108*$EN$108*$EO$108*$EP$108*$EQ$108</f>
        <v>1</v>
      </c>
      <c r="ES108" s="251">
        <f t="shared" si="46"/>
        <v>462000</v>
      </c>
      <c r="ET108" s="252">
        <f t="shared" si="47"/>
        <v>0</v>
      </c>
      <c r="EV108" s="243" t="s">
        <v>354</v>
      </c>
      <c r="EW108" s="244" t="s">
        <v>355</v>
      </c>
      <c r="EX108" s="245" t="s">
        <v>168</v>
      </c>
      <c r="EY108" s="276">
        <v>6</v>
      </c>
      <c r="EZ108" s="247">
        <v>60000</v>
      </c>
      <c r="FA108" s="312">
        <f t="shared" si="86"/>
        <v>360000</v>
      </c>
      <c r="FB108" s="250">
        <f>IF(EXACT($A$108,$EV$108),1,0)</f>
        <v>1</v>
      </c>
      <c r="FC108" s="250">
        <f>IF(EXACT($B$108,$EW$108),1,0)</f>
        <v>1</v>
      </c>
      <c r="FD108" s="250">
        <f>IF(EXACT($C$108,$EX$108),1,0)</f>
        <v>1</v>
      </c>
      <c r="FE108" s="250">
        <f>IF(EXACT($D$108,$EY$108),1,0)</f>
        <v>1</v>
      </c>
      <c r="FF108" s="250">
        <f>IF($EY$108=0,0,1)</f>
        <v>1</v>
      </c>
      <c r="FG108" s="250">
        <f>IF($EZ$108=0,0,1)</f>
        <v>1</v>
      </c>
      <c r="FH108" s="250">
        <f>$FB$108*$FC$108*$FD$108*$FE$108*$FF$108*$FG$108</f>
        <v>1</v>
      </c>
      <c r="FI108" s="251">
        <f t="shared" si="48"/>
        <v>360000</v>
      </c>
      <c r="FJ108" s="252">
        <f t="shared" si="49"/>
        <v>0</v>
      </c>
      <c r="FL108" s="243" t="s">
        <v>354</v>
      </c>
      <c r="FM108" s="244" t="s">
        <v>355</v>
      </c>
      <c r="FN108" s="245" t="s">
        <v>168</v>
      </c>
      <c r="FO108" s="276">
        <v>6</v>
      </c>
      <c r="FP108" s="247">
        <v>25911</v>
      </c>
      <c r="FQ108" s="312">
        <f t="shared" si="87"/>
        <v>155466</v>
      </c>
      <c r="FR108" s="250">
        <f>IF(EXACT($A$108,$FL$108),1,0)</f>
        <v>1</v>
      </c>
      <c r="FS108" s="250">
        <f>IF(EXACT($B$108,$FM$108),1,0)</f>
        <v>1</v>
      </c>
      <c r="FT108" s="250">
        <f>IF(EXACT($C$108,$FN$108),1,0)</f>
        <v>1</v>
      </c>
      <c r="FU108" s="250">
        <f>IF(EXACT($D$108,$FO$108),1,0)</f>
        <v>1</v>
      </c>
      <c r="FV108" s="250">
        <f>IF($FO$108=0,0,1)</f>
        <v>1</v>
      </c>
      <c r="FW108" s="250">
        <f>IF($FP$108=0,0,1)</f>
        <v>1</v>
      </c>
      <c r="FX108" s="250">
        <f>$FR$108*$FS$108*$FT$108*$FU$108*$FV$108*$FW$108</f>
        <v>1</v>
      </c>
      <c r="FY108" s="251">
        <f t="shared" si="50"/>
        <v>155466</v>
      </c>
      <c r="FZ108" s="252">
        <f t="shared" si="51"/>
        <v>0</v>
      </c>
      <c r="GB108" s="243" t="s">
        <v>354</v>
      </c>
      <c r="GC108" s="244" t="s">
        <v>355</v>
      </c>
      <c r="GD108" s="245" t="s">
        <v>168</v>
      </c>
      <c r="GE108" s="276">
        <v>6</v>
      </c>
      <c r="GF108" s="247">
        <v>29500</v>
      </c>
      <c r="GG108" s="312">
        <f t="shared" si="88"/>
        <v>177000</v>
      </c>
      <c r="GH108" s="250">
        <f>IF(EXACT($A$108,$GB$108),1,0)</f>
        <v>1</v>
      </c>
      <c r="GI108" s="250">
        <f>IF(EXACT($B$108,$GC$108),1,0)</f>
        <v>1</v>
      </c>
      <c r="GJ108" s="250">
        <f>IF(EXACT($C$108,$GD$108),1,0)</f>
        <v>1</v>
      </c>
      <c r="GK108" s="250">
        <f>IF(EXACT($D$108,$GE$108),1,0)</f>
        <v>1</v>
      </c>
      <c r="GL108" s="250">
        <f>IF($GE$108=0,0,1)</f>
        <v>1</v>
      </c>
      <c r="GM108" s="250">
        <f>IF($GF$108=0,0,1)</f>
        <v>1</v>
      </c>
      <c r="GN108" s="250">
        <f>$GH$108*$GI$108*$GJ$108*$GK$108*$GL$108*$GM$108</f>
        <v>1</v>
      </c>
      <c r="GO108" s="251">
        <f t="shared" si="52"/>
        <v>177000</v>
      </c>
      <c r="GP108" s="252">
        <f t="shared" si="53"/>
        <v>0</v>
      </c>
      <c r="GR108" s="243" t="s">
        <v>354</v>
      </c>
      <c r="GS108" s="244" t="s">
        <v>355</v>
      </c>
      <c r="GT108" s="245" t="s">
        <v>168</v>
      </c>
      <c r="GU108" s="276">
        <v>6</v>
      </c>
      <c r="GV108" s="247">
        <v>33200</v>
      </c>
      <c r="GW108" s="312">
        <f t="shared" si="89"/>
        <v>199200</v>
      </c>
      <c r="GX108" s="250">
        <f>IF(EXACT($A$108,$GR$108),1,0)</f>
        <v>1</v>
      </c>
      <c r="GY108" s="250">
        <f>IF(EXACT($B$108,$GS$108),1,0)</f>
        <v>1</v>
      </c>
      <c r="GZ108" s="250">
        <f>IF(EXACT($C$108,$GT$108),1,0)</f>
        <v>1</v>
      </c>
      <c r="HA108" s="250">
        <f>IF(EXACT($D$108,$GU$108),1,0)</f>
        <v>1</v>
      </c>
      <c r="HB108" s="250">
        <f>IF($GU$108=0,0,1)</f>
        <v>1</v>
      </c>
      <c r="HC108" s="250">
        <f>IF($GV$108=0,0,1)</f>
        <v>1</v>
      </c>
      <c r="HD108" s="250">
        <f>$GX$108*$GY$108*$GZ$108*$HA$108*$HB$108*$HC$108</f>
        <v>1</v>
      </c>
      <c r="HE108" s="251">
        <f t="shared" si="54"/>
        <v>199200</v>
      </c>
      <c r="HF108" s="252">
        <f t="shared" si="55"/>
        <v>0</v>
      </c>
      <c r="HH108" s="257" t="s">
        <v>354</v>
      </c>
      <c r="HI108" s="258" t="s">
        <v>355</v>
      </c>
      <c r="HJ108" s="245" t="s">
        <v>168</v>
      </c>
      <c r="HK108" s="246">
        <v>6</v>
      </c>
      <c r="HL108" s="259">
        <v>55000</v>
      </c>
      <c r="HM108" s="248">
        <f t="shared" si="90"/>
        <v>330000</v>
      </c>
      <c r="HN108" s="250">
        <f>IF(EXACT($A$108,$HH$108),1,0)</f>
        <v>1</v>
      </c>
      <c r="HO108" s="250">
        <f>IF(EXACT($B$108,$HI$108),1,0)</f>
        <v>1</v>
      </c>
      <c r="HP108" s="250">
        <f>IF(EXACT($C$108,$HJ$108),1,0)</f>
        <v>1</v>
      </c>
      <c r="HQ108" s="250">
        <f>IF(EXACT($D$108,$HK$108),1,0)</f>
        <v>1</v>
      </c>
      <c r="HR108" s="250">
        <f>IF($HK$108=0,0,1)</f>
        <v>1</v>
      </c>
      <c r="HS108" s="250">
        <f>IF($HL$108=0,0,1)</f>
        <v>1</v>
      </c>
      <c r="HT108" s="250">
        <f>$HN$108*$HO$108*$HP$108*$HQ$108*$HR$108*$HS$108</f>
        <v>1</v>
      </c>
      <c r="HU108" s="251">
        <f t="shared" si="56"/>
        <v>330000</v>
      </c>
      <c r="HV108" s="252">
        <f t="shared" si="57"/>
        <v>0</v>
      </c>
      <c r="HX108" s="243" t="s">
        <v>354</v>
      </c>
      <c r="HY108" s="244" t="s">
        <v>355</v>
      </c>
      <c r="HZ108" s="245" t="s">
        <v>168</v>
      </c>
      <c r="IA108" s="276">
        <v>6</v>
      </c>
      <c r="IB108" s="247">
        <v>25000</v>
      </c>
      <c r="IC108" s="312">
        <f t="shared" si="91"/>
        <v>150000</v>
      </c>
      <c r="ID108" s="250">
        <f>IF(EXACT($A$108,$HX$108),1,0)</f>
        <v>1</v>
      </c>
      <c r="IE108" s="250">
        <f>IF(EXACT($B$108,$HY$108),1,0)</f>
        <v>1</v>
      </c>
      <c r="IF108" s="250">
        <f>IF(EXACT($C$108,$HZ$108),1,0)</f>
        <v>1</v>
      </c>
      <c r="IG108" s="250">
        <f>IF(EXACT($D$108,$IA$108),1,0)</f>
        <v>1</v>
      </c>
      <c r="IH108" s="250">
        <f>IF($IA$108=0,0,1)</f>
        <v>1</v>
      </c>
      <c r="II108" s="250">
        <f>IF($IB$108=0,0,1)</f>
        <v>1</v>
      </c>
      <c r="IJ108" s="250">
        <f>$ID$108*$IE$108*$IF$108*$IG$108*$IH$108*$II$108</f>
        <v>1</v>
      </c>
      <c r="IK108" s="251">
        <f t="shared" si="58"/>
        <v>150000</v>
      </c>
      <c r="IL108" s="252">
        <f t="shared" si="59"/>
        <v>0</v>
      </c>
    </row>
    <row r="109" spans="1:246" s="238" customFormat="1" ht="60">
      <c r="A109" s="243" t="s">
        <v>356</v>
      </c>
      <c r="B109" s="244" t="s">
        <v>357</v>
      </c>
      <c r="C109" s="245" t="s">
        <v>168</v>
      </c>
      <c r="D109" s="276">
        <v>8</v>
      </c>
      <c r="E109" s="247">
        <v>0</v>
      </c>
      <c r="F109" s="312">
        <f t="shared" si="76"/>
        <v>0</v>
      </c>
      <c r="H109" s="243" t="s">
        <v>356</v>
      </c>
      <c r="I109" s="249" t="s">
        <v>357</v>
      </c>
      <c r="J109" s="245" t="s">
        <v>168</v>
      </c>
      <c r="K109" s="276">
        <v>8</v>
      </c>
      <c r="L109" s="247">
        <v>49000</v>
      </c>
      <c r="M109" s="312">
        <f t="shared" si="77"/>
        <v>392000</v>
      </c>
      <c r="N109" s="250">
        <f>IF(EXACT($A$109,$H$109),1,0)</f>
        <v>1</v>
      </c>
      <c r="O109" s="250">
        <f>IF(EXACT($B$109,$I$109),1,0)</f>
        <v>1</v>
      </c>
      <c r="P109" s="250">
        <f>IF(EXACT($C$109,$J$109),1,0)</f>
        <v>1</v>
      </c>
      <c r="Q109" s="250">
        <f>IF(EXACT($D$109,$K$109),1,0)</f>
        <v>1</v>
      </c>
      <c r="R109" s="250">
        <f>IF($K$109=0,0,1)</f>
        <v>1</v>
      </c>
      <c r="S109" s="250">
        <f>IF($L$109=0,0,1)</f>
        <v>1</v>
      </c>
      <c r="T109" s="261">
        <f>$N$109*$O$109*$P$109*$Q$109*$R$109*$S$109</f>
        <v>1</v>
      </c>
      <c r="U109" s="251">
        <f t="shared" si="30"/>
        <v>392000</v>
      </c>
      <c r="V109" s="252">
        <f t="shared" si="31"/>
        <v>0</v>
      </c>
      <c r="X109" s="243" t="s">
        <v>356</v>
      </c>
      <c r="Y109" s="244" t="s">
        <v>357</v>
      </c>
      <c r="Z109" s="245" t="s">
        <v>168</v>
      </c>
      <c r="AA109" s="276">
        <v>8</v>
      </c>
      <c r="AB109" s="247">
        <v>54418</v>
      </c>
      <c r="AC109" s="312">
        <f t="shared" si="78"/>
        <v>435344</v>
      </c>
      <c r="AD109" s="250">
        <f>IF(EXACT($A$109,$X$109),1,0)</f>
        <v>1</v>
      </c>
      <c r="AE109" s="250">
        <f>IF(EXACT($B$109,$Y$109),1,0)</f>
        <v>1</v>
      </c>
      <c r="AF109" s="250">
        <f>IF(EXACT($C$109,$Z$109),1,0)</f>
        <v>1</v>
      </c>
      <c r="AG109" s="250">
        <f>IF(EXACT($D$109,$AA$109),1,0)</f>
        <v>1</v>
      </c>
      <c r="AH109" s="250">
        <f>IF($AA$109=0,0,1)</f>
        <v>1</v>
      </c>
      <c r="AI109" s="250">
        <f>IF($AB$109=0,0,1)</f>
        <v>1</v>
      </c>
      <c r="AJ109" s="250">
        <f>$AD$109*$AE$109*$AF$109*$AG$109*$AH$109*$AI$109</f>
        <v>1</v>
      </c>
      <c r="AK109" s="251">
        <f t="shared" si="32"/>
        <v>435344</v>
      </c>
      <c r="AL109" s="252">
        <f t="shared" si="33"/>
        <v>0</v>
      </c>
      <c r="AN109" s="243" t="s">
        <v>356</v>
      </c>
      <c r="AO109" s="244" t="s">
        <v>357</v>
      </c>
      <c r="AP109" s="245" t="s">
        <v>168</v>
      </c>
      <c r="AQ109" s="276">
        <v>8</v>
      </c>
      <c r="AR109" s="247">
        <v>36000</v>
      </c>
      <c r="AS109" s="312">
        <f t="shared" si="79"/>
        <v>288000</v>
      </c>
      <c r="AT109" s="250">
        <f>IF(EXACT($A$109,$AN$109),1,0)</f>
        <v>1</v>
      </c>
      <c r="AU109" s="250">
        <f>IF(EXACT($B$109,$AO$109),1,0)</f>
        <v>1</v>
      </c>
      <c r="AV109" s="250">
        <f>IF(EXACT($C$109,$AP$109),1,0)</f>
        <v>1</v>
      </c>
      <c r="AW109" s="250">
        <f>IF(EXACT($D$109,$AQ$109),1,0)</f>
        <v>1</v>
      </c>
      <c r="AX109" s="250">
        <f>IF($AQ$109=0,0,1)</f>
        <v>1</v>
      </c>
      <c r="AY109" s="250">
        <f>IF($AR$109=0,0,1)</f>
        <v>1</v>
      </c>
      <c r="AZ109" s="250">
        <f>$AT$109*$AU$109*$AV$109*$AW$109*$AX$109*$AY$109</f>
        <v>1</v>
      </c>
      <c r="BA109" s="251">
        <f t="shared" si="34"/>
        <v>288000</v>
      </c>
      <c r="BB109" s="252">
        <f t="shared" si="35"/>
        <v>0</v>
      </c>
      <c r="BD109" s="243" t="s">
        <v>356</v>
      </c>
      <c r="BE109" s="244" t="s">
        <v>357</v>
      </c>
      <c r="BF109" s="245" t="s">
        <v>168</v>
      </c>
      <c r="BG109" s="276">
        <v>8</v>
      </c>
      <c r="BH109" s="247">
        <v>55000</v>
      </c>
      <c r="BI109" s="312">
        <f t="shared" si="80"/>
        <v>440000</v>
      </c>
      <c r="BJ109" s="250">
        <f>IF(EXACT($A$109,$BD$109),1,0)</f>
        <v>1</v>
      </c>
      <c r="BK109" s="250">
        <f>IF(EXACT($B$109,$BE$109),1,0)</f>
        <v>1</v>
      </c>
      <c r="BL109" s="250">
        <f>IF(EXACT($C$109,$BF$109),1,0)</f>
        <v>1</v>
      </c>
      <c r="BM109" s="250">
        <f>IF(EXACT($D$109,$BG$109),1,0)</f>
        <v>1</v>
      </c>
      <c r="BN109" s="250">
        <f>IF($BG$109=0,0,1)</f>
        <v>1</v>
      </c>
      <c r="BO109" s="250">
        <f>IF($BH$109=0,0,1)</f>
        <v>1</v>
      </c>
      <c r="BP109" s="250">
        <f>$BJ$109*$BK$109*$BL$109*$BM$109*$BN$109*$BO$109</f>
        <v>1</v>
      </c>
      <c r="BQ109" s="251">
        <f t="shared" si="36"/>
        <v>440000</v>
      </c>
      <c r="BR109" s="252">
        <f t="shared" si="37"/>
        <v>0</v>
      </c>
      <c r="BT109" s="243" t="s">
        <v>356</v>
      </c>
      <c r="BU109" s="244" t="s">
        <v>357</v>
      </c>
      <c r="BV109" s="245" t="s">
        <v>168</v>
      </c>
      <c r="BW109" s="276">
        <v>8</v>
      </c>
      <c r="BX109" s="247">
        <v>74300</v>
      </c>
      <c r="BY109" s="312">
        <f t="shared" si="81"/>
        <v>594400</v>
      </c>
      <c r="BZ109" s="250">
        <f>IF(EXACT($A$109,$BT$109),1,0)</f>
        <v>1</v>
      </c>
      <c r="CA109" s="250">
        <f>IF(EXACT($B$109,$BU$109),1,0)</f>
        <v>1</v>
      </c>
      <c r="CB109" s="250">
        <f>IF(EXACT($C$109,$BV$109),1,0)</f>
        <v>1</v>
      </c>
      <c r="CC109" s="250">
        <f>IF(EXACT($D$109,$BW$109),1,0)</f>
        <v>1</v>
      </c>
      <c r="CD109" s="250">
        <f>IF($BW$109=0,0,1)</f>
        <v>1</v>
      </c>
      <c r="CE109" s="250">
        <f>IF($BX$109=0,0,1)</f>
        <v>1</v>
      </c>
      <c r="CF109" s="250">
        <f>$BZ$109*$CA$109*$CB$109*$CC$109*$CD$109*$CE$109</f>
        <v>1</v>
      </c>
      <c r="CG109" s="251">
        <f t="shared" si="38"/>
        <v>594400</v>
      </c>
      <c r="CH109" s="252">
        <f t="shared" si="39"/>
        <v>0</v>
      </c>
      <c r="CJ109" s="243" t="s">
        <v>356</v>
      </c>
      <c r="CK109" s="254" t="s">
        <v>357</v>
      </c>
      <c r="CL109" s="245" t="s">
        <v>168</v>
      </c>
      <c r="CM109" s="276">
        <v>8</v>
      </c>
      <c r="CN109" s="255">
        <v>13057</v>
      </c>
      <c r="CO109" s="313">
        <f t="shared" si="82"/>
        <v>104456</v>
      </c>
      <c r="CP109" s="250">
        <f>IF(EXACT($A$109,$CJ$109),1,0)</f>
        <v>1</v>
      </c>
      <c r="CQ109" s="250">
        <f>IF(EXACT($B$109,$CK$109),1,0)</f>
        <v>1</v>
      </c>
      <c r="CR109" s="250">
        <f>IF(EXACT($C$109,$CL$109),1,0)</f>
        <v>1</v>
      </c>
      <c r="CS109" s="250">
        <f>IF(EXACT($D$109,$CM$109),1,0)</f>
        <v>1</v>
      </c>
      <c r="CT109" s="250">
        <f>IF($CM$109=0,0,1)</f>
        <v>1</v>
      </c>
      <c r="CU109" s="250">
        <f>IF($CN$109=0,0,1)</f>
        <v>1</v>
      </c>
      <c r="CV109" s="250">
        <f>$CP$109*$CQ$109*$CR$109*$CS$109*$CT$109*$CU$109</f>
        <v>1</v>
      </c>
      <c r="CW109" s="251">
        <f t="shared" si="40"/>
        <v>104456</v>
      </c>
      <c r="CX109" s="252">
        <f t="shared" si="41"/>
        <v>0</v>
      </c>
      <c r="CZ109" s="243" t="s">
        <v>356</v>
      </c>
      <c r="DA109" s="244" t="s">
        <v>357</v>
      </c>
      <c r="DB109" s="245" t="s">
        <v>168</v>
      </c>
      <c r="DC109" s="276">
        <v>8</v>
      </c>
      <c r="DD109" s="247">
        <v>74000</v>
      </c>
      <c r="DE109" s="312">
        <f t="shared" si="83"/>
        <v>592000</v>
      </c>
      <c r="DF109" s="250">
        <f>IF(EXACT($A$109,$CZ$109),1,0)</f>
        <v>1</v>
      </c>
      <c r="DG109" s="250">
        <f>IF(EXACT($B$109,$DA$109),1,0)</f>
        <v>1</v>
      </c>
      <c r="DH109" s="250">
        <f>IF(EXACT($C$109,$DB$109),1,0)</f>
        <v>1</v>
      </c>
      <c r="DI109" s="250">
        <f>IF(EXACT($D$109,$DC$109),1,0)</f>
        <v>1</v>
      </c>
      <c r="DJ109" s="250">
        <f>IF($DC$109=0,0,1)</f>
        <v>1</v>
      </c>
      <c r="DK109" s="250">
        <f>IF($DD$109=0,0,1)</f>
        <v>1</v>
      </c>
      <c r="DL109" s="250">
        <f>$DF$109*$DG$109*$DH$109*$DI$109*$DJ$109*$DK$109</f>
        <v>1</v>
      </c>
      <c r="DM109" s="251">
        <f t="shared" si="42"/>
        <v>592000</v>
      </c>
      <c r="DN109" s="252">
        <f t="shared" si="43"/>
        <v>0</v>
      </c>
      <c r="DP109" s="243" t="s">
        <v>356</v>
      </c>
      <c r="DQ109" s="244" t="s">
        <v>357</v>
      </c>
      <c r="DR109" s="245" t="s">
        <v>168</v>
      </c>
      <c r="DS109" s="276">
        <v>8</v>
      </c>
      <c r="DT109" s="247">
        <v>75000</v>
      </c>
      <c r="DU109" s="312">
        <f t="shared" si="84"/>
        <v>600000</v>
      </c>
      <c r="DV109" s="250">
        <f>IF(EXACT($A$109,$DP$109),1,0)</f>
        <v>1</v>
      </c>
      <c r="DW109" s="250">
        <f>IF(EXACT($B$109,$DQ$109),1,0)</f>
        <v>1</v>
      </c>
      <c r="DX109" s="250">
        <f>IF(EXACT($C$109,$DR$109),1,0)</f>
        <v>1</v>
      </c>
      <c r="DY109" s="250">
        <f>IF(EXACT($D$109,$DS$109),1,0)</f>
        <v>1</v>
      </c>
      <c r="DZ109" s="250">
        <f>IF($DS$109=0,0,1)</f>
        <v>1</v>
      </c>
      <c r="EA109" s="250">
        <f>IF($DT$109=0,0,1)</f>
        <v>1</v>
      </c>
      <c r="EB109" s="250">
        <f>$DV$109*$DW$109*$DX$109*$DY$109*$DZ$109*$EA$109</f>
        <v>1</v>
      </c>
      <c r="EC109" s="251">
        <f t="shared" si="44"/>
        <v>600000</v>
      </c>
      <c r="ED109" s="252">
        <f t="shared" si="45"/>
        <v>0</v>
      </c>
      <c r="EF109" s="243" t="s">
        <v>356</v>
      </c>
      <c r="EG109" s="244" t="s">
        <v>357</v>
      </c>
      <c r="EH109" s="245" t="s">
        <v>168</v>
      </c>
      <c r="EI109" s="276">
        <v>8</v>
      </c>
      <c r="EJ109" s="247">
        <v>72000</v>
      </c>
      <c r="EK109" s="312">
        <f t="shared" si="85"/>
        <v>576000</v>
      </c>
      <c r="EL109" s="250">
        <f>IF(EXACT($A$109,$EF$109),1,0)</f>
        <v>1</v>
      </c>
      <c r="EM109" s="250">
        <f>IF(EXACT($B$109,$EG$109),1,0)</f>
        <v>1</v>
      </c>
      <c r="EN109" s="250">
        <f>IF(EXACT($C$109,$EH$109),1,0)</f>
        <v>1</v>
      </c>
      <c r="EO109" s="250">
        <f>IF(EXACT($D$109,$EI$109),1,0)</f>
        <v>1</v>
      </c>
      <c r="EP109" s="250">
        <f>IF($EI$109=0,0,1)</f>
        <v>1</v>
      </c>
      <c r="EQ109" s="250">
        <f>IF($EJ$109=0,0,1)</f>
        <v>1</v>
      </c>
      <c r="ER109" s="250">
        <f>$EL$109*$EM$109*$EN$109*$EO$109*$EP$109*$EQ$109</f>
        <v>1</v>
      </c>
      <c r="ES109" s="251">
        <f t="shared" si="46"/>
        <v>576000</v>
      </c>
      <c r="ET109" s="252">
        <f t="shared" si="47"/>
        <v>0</v>
      </c>
      <c r="EV109" s="243" t="s">
        <v>356</v>
      </c>
      <c r="EW109" s="244" t="s">
        <v>357</v>
      </c>
      <c r="EX109" s="245" t="s">
        <v>168</v>
      </c>
      <c r="EY109" s="276">
        <v>8</v>
      </c>
      <c r="EZ109" s="247">
        <v>55000</v>
      </c>
      <c r="FA109" s="312">
        <f t="shared" si="86"/>
        <v>440000</v>
      </c>
      <c r="FB109" s="250">
        <f>IF(EXACT($A$109,$EV$109),1,0)</f>
        <v>1</v>
      </c>
      <c r="FC109" s="250">
        <f>IF(EXACT($B$109,$EW$109),1,0)</f>
        <v>1</v>
      </c>
      <c r="FD109" s="250">
        <f>IF(EXACT($C$109,$EX$109),1,0)</f>
        <v>1</v>
      </c>
      <c r="FE109" s="250">
        <f>IF(EXACT($D$109,$EY$109),1,0)</f>
        <v>1</v>
      </c>
      <c r="FF109" s="250">
        <f>IF($EY$109=0,0,1)</f>
        <v>1</v>
      </c>
      <c r="FG109" s="250">
        <f>IF($EZ$109=0,0,1)</f>
        <v>1</v>
      </c>
      <c r="FH109" s="250">
        <f>$FB$109*$FC$109*$FD$109*$FE$109*$FF$109*$FG$109</f>
        <v>1</v>
      </c>
      <c r="FI109" s="251">
        <f t="shared" si="48"/>
        <v>440000</v>
      </c>
      <c r="FJ109" s="252">
        <f t="shared" si="49"/>
        <v>0</v>
      </c>
      <c r="FL109" s="243" t="s">
        <v>356</v>
      </c>
      <c r="FM109" s="244" t="s">
        <v>357</v>
      </c>
      <c r="FN109" s="245" t="s">
        <v>168</v>
      </c>
      <c r="FO109" s="276">
        <v>8</v>
      </c>
      <c r="FP109" s="247">
        <v>22402</v>
      </c>
      <c r="FQ109" s="312">
        <f t="shared" si="87"/>
        <v>179216</v>
      </c>
      <c r="FR109" s="250">
        <f>IF(EXACT($A$109,$FL$109),1,0)</f>
        <v>1</v>
      </c>
      <c r="FS109" s="250">
        <f>IF(EXACT($B$109,$FM$109),1,0)</f>
        <v>1</v>
      </c>
      <c r="FT109" s="250">
        <f>IF(EXACT($C$109,$FN$109),1,0)</f>
        <v>1</v>
      </c>
      <c r="FU109" s="250">
        <f>IF(EXACT($D$109,$FO$109),1,0)</f>
        <v>1</v>
      </c>
      <c r="FV109" s="250">
        <f>IF($FO$109=0,0,1)</f>
        <v>1</v>
      </c>
      <c r="FW109" s="250">
        <f>IF($FP$109=0,0,1)</f>
        <v>1</v>
      </c>
      <c r="FX109" s="250">
        <f>$FR$109*$FS$109*$FT$109*$FU$109*$FV$109*$FW$109</f>
        <v>1</v>
      </c>
      <c r="FY109" s="251">
        <f t="shared" si="50"/>
        <v>179216</v>
      </c>
      <c r="FZ109" s="252">
        <f t="shared" si="51"/>
        <v>0</v>
      </c>
      <c r="GB109" s="243" t="s">
        <v>356</v>
      </c>
      <c r="GC109" s="244" t="s">
        <v>357</v>
      </c>
      <c r="GD109" s="245" t="s">
        <v>168</v>
      </c>
      <c r="GE109" s="276">
        <v>8</v>
      </c>
      <c r="GF109" s="247">
        <v>27500</v>
      </c>
      <c r="GG109" s="312">
        <f t="shared" si="88"/>
        <v>220000</v>
      </c>
      <c r="GH109" s="250">
        <f>IF(EXACT($A$109,$GB$109),1,0)</f>
        <v>1</v>
      </c>
      <c r="GI109" s="250">
        <f>IF(EXACT($B$109,$GC$109),1,0)</f>
        <v>1</v>
      </c>
      <c r="GJ109" s="250">
        <f>IF(EXACT($C$109,$GD$109),1,0)</f>
        <v>1</v>
      </c>
      <c r="GK109" s="250">
        <f>IF(EXACT($D$109,$GE$109),1,0)</f>
        <v>1</v>
      </c>
      <c r="GL109" s="250">
        <f>IF($GE$109=0,0,1)</f>
        <v>1</v>
      </c>
      <c r="GM109" s="250">
        <f>IF($GF$109=0,0,1)</f>
        <v>1</v>
      </c>
      <c r="GN109" s="250">
        <f>$GH$109*$GI$109*$GJ$109*$GK$109*$GL$109*$GM$109</f>
        <v>1</v>
      </c>
      <c r="GO109" s="251">
        <f t="shared" si="52"/>
        <v>220000</v>
      </c>
      <c r="GP109" s="252">
        <f t="shared" si="53"/>
        <v>0</v>
      </c>
      <c r="GR109" s="243" t="s">
        <v>356</v>
      </c>
      <c r="GS109" s="244" t="s">
        <v>357</v>
      </c>
      <c r="GT109" s="245" t="s">
        <v>168</v>
      </c>
      <c r="GU109" s="276">
        <v>8</v>
      </c>
      <c r="GV109" s="247">
        <v>29300</v>
      </c>
      <c r="GW109" s="312">
        <f t="shared" si="89"/>
        <v>234400</v>
      </c>
      <c r="GX109" s="250">
        <f>IF(EXACT($A$109,$GR$109),1,0)</f>
        <v>1</v>
      </c>
      <c r="GY109" s="250">
        <f>IF(EXACT($B$109,$GS$109),1,0)</f>
        <v>1</v>
      </c>
      <c r="GZ109" s="250">
        <f>IF(EXACT($C$109,$GT$109),1,0)</f>
        <v>1</v>
      </c>
      <c r="HA109" s="250">
        <f>IF(EXACT($D$109,$GU$109),1,0)</f>
        <v>1</v>
      </c>
      <c r="HB109" s="250">
        <f>IF($GU$109=0,0,1)</f>
        <v>1</v>
      </c>
      <c r="HC109" s="250">
        <f>IF($GV$109=0,0,1)</f>
        <v>1</v>
      </c>
      <c r="HD109" s="250">
        <f>$GX$109*$GY$109*$GZ$109*$HA$109*$HB$109*$HC$109</f>
        <v>1</v>
      </c>
      <c r="HE109" s="251">
        <f t="shared" si="54"/>
        <v>234400</v>
      </c>
      <c r="HF109" s="252">
        <f t="shared" si="55"/>
        <v>0</v>
      </c>
      <c r="HH109" s="257" t="s">
        <v>356</v>
      </c>
      <c r="HI109" s="258" t="s">
        <v>357</v>
      </c>
      <c r="HJ109" s="245" t="s">
        <v>168</v>
      </c>
      <c r="HK109" s="246">
        <v>8</v>
      </c>
      <c r="HL109" s="259">
        <v>48000</v>
      </c>
      <c r="HM109" s="248">
        <f t="shared" si="90"/>
        <v>384000</v>
      </c>
      <c r="HN109" s="250">
        <f>IF(EXACT($A$109,$HH$109),1,0)</f>
        <v>1</v>
      </c>
      <c r="HO109" s="250">
        <f>IF(EXACT($B$109,$HI$109),1,0)</f>
        <v>1</v>
      </c>
      <c r="HP109" s="250">
        <f>IF(EXACT($C$109,$HJ$109),1,0)</f>
        <v>1</v>
      </c>
      <c r="HQ109" s="250">
        <f>IF(EXACT($D$109,$HK$109),1,0)</f>
        <v>1</v>
      </c>
      <c r="HR109" s="250">
        <f>IF($HK$109=0,0,1)</f>
        <v>1</v>
      </c>
      <c r="HS109" s="250">
        <f>IF($HL$109=0,0,1)</f>
        <v>1</v>
      </c>
      <c r="HT109" s="250">
        <f>$HN$109*$HO$109*$HP$109*$HQ$109*$HR$109*$HS$109</f>
        <v>1</v>
      </c>
      <c r="HU109" s="251">
        <f t="shared" si="56"/>
        <v>384000</v>
      </c>
      <c r="HV109" s="252">
        <f t="shared" si="57"/>
        <v>0</v>
      </c>
      <c r="HX109" s="243" t="s">
        <v>356</v>
      </c>
      <c r="HY109" s="244" t="s">
        <v>357</v>
      </c>
      <c r="HZ109" s="245" t="s">
        <v>168</v>
      </c>
      <c r="IA109" s="276">
        <v>8</v>
      </c>
      <c r="IB109" s="247">
        <v>22000</v>
      </c>
      <c r="IC109" s="312">
        <f t="shared" si="91"/>
        <v>176000</v>
      </c>
      <c r="ID109" s="250">
        <f>IF(EXACT($A$109,$HX$109),1,0)</f>
        <v>1</v>
      </c>
      <c r="IE109" s="250">
        <f>IF(EXACT($B$109,$HY$109),1,0)</f>
        <v>1</v>
      </c>
      <c r="IF109" s="250">
        <f>IF(EXACT($C$109,$HZ$109),1,0)</f>
        <v>1</v>
      </c>
      <c r="IG109" s="250">
        <f>IF(EXACT($D$109,$IA$109),1,0)</f>
        <v>1</v>
      </c>
      <c r="IH109" s="250">
        <f>IF($IA$109=0,0,1)</f>
        <v>1</v>
      </c>
      <c r="II109" s="250">
        <f>IF($IB$109=0,0,1)</f>
        <v>1</v>
      </c>
      <c r="IJ109" s="250">
        <f>$ID$109*$IE$109*$IF$109*$IG$109*$IH$109*$II$109</f>
        <v>1</v>
      </c>
      <c r="IK109" s="251">
        <f t="shared" si="58"/>
        <v>176000</v>
      </c>
      <c r="IL109" s="252">
        <f t="shared" si="59"/>
        <v>0</v>
      </c>
    </row>
    <row r="110" spans="1:246" s="238" customFormat="1" ht="18" hidden="1" thickTop="1" thickBot="1">
      <c r="A110" s="215" t="s">
        <v>358</v>
      </c>
      <c r="B110" s="216" t="s">
        <v>359</v>
      </c>
      <c r="C110" s="217"/>
      <c r="D110" s="218"/>
      <c r="E110" s="219"/>
      <c r="F110" s="220"/>
      <c r="H110" s="215" t="s">
        <v>358</v>
      </c>
      <c r="I110" s="222" t="s">
        <v>359</v>
      </c>
      <c r="J110" s="217"/>
      <c r="K110" s="218"/>
      <c r="L110" s="219"/>
      <c r="M110" s="220"/>
      <c r="N110" s="274"/>
      <c r="O110" s="274"/>
      <c r="P110" s="274"/>
      <c r="Q110" s="274"/>
      <c r="R110" s="274"/>
      <c r="S110" s="274"/>
      <c r="T110" s="274"/>
      <c r="U110" s="251">
        <f t="shared" si="30"/>
        <v>0</v>
      </c>
      <c r="V110" s="252">
        <f t="shared" si="31"/>
        <v>0</v>
      </c>
      <c r="X110" s="215" t="s">
        <v>358</v>
      </c>
      <c r="Y110" s="216" t="s">
        <v>359</v>
      </c>
      <c r="Z110" s="217"/>
      <c r="AA110" s="218"/>
      <c r="AB110" s="219"/>
      <c r="AC110" s="220"/>
      <c r="AD110" s="274"/>
      <c r="AE110" s="274"/>
      <c r="AF110" s="274"/>
      <c r="AG110" s="274"/>
      <c r="AH110" s="274"/>
      <c r="AI110" s="274"/>
      <c r="AJ110" s="274"/>
      <c r="AK110" s="251">
        <f t="shared" si="32"/>
        <v>0</v>
      </c>
      <c r="AL110" s="252">
        <f t="shared" si="33"/>
        <v>0</v>
      </c>
      <c r="AN110" s="215" t="s">
        <v>358</v>
      </c>
      <c r="AO110" s="216" t="s">
        <v>359</v>
      </c>
      <c r="AP110" s="217"/>
      <c r="AQ110" s="218"/>
      <c r="AR110" s="219"/>
      <c r="AS110" s="220"/>
      <c r="AT110" s="250">
        <f>IF(EXACT($A$110,$AN$110),1,0)</f>
        <v>1</v>
      </c>
      <c r="AU110" s="250">
        <f>IF(EXACT($B$110,$AO$110),1,0)</f>
        <v>1</v>
      </c>
      <c r="AV110" s="250">
        <f>IF(EXACT($C$110,$AP$110),1,0)</f>
        <v>1</v>
      </c>
      <c r="AW110" s="250">
        <f>IF(EXACT($D$110,$AQ$110),1,0)</f>
        <v>1</v>
      </c>
      <c r="AX110" s="250">
        <f>IF($AQ$110=0,0,1)</f>
        <v>0</v>
      </c>
      <c r="AY110" s="250">
        <f>IF($AR$110=0,0,1)</f>
        <v>0</v>
      </c>
      <c r="AZ110" s="250">
        <f>$AT$110*$AU$110*$AV$110*$AW$110*$AX$110*$AY$110</f>
        <v>0</v>
      </c>
      <c r="BA110" s="251">
        <f t="shared" si="34"/>
        <v>0</v>
      </c>
      <c r="BB110" s="252">
        <f t="shared" si="35"/>
        <v>0</v>
      </c>
      <c r="BD110" s="215" t="s">
        <v>358</v>
      </c>
      <c r="BE110" s="216" t="s">
        <v>359</v>
      </c>
      <c r="BF110" s="217"/>
      <c r="BG110" s="218"/>
      <c r="BH110" s="219"/>
      <c r="BI110" s="220"/>
      <c r="BJ110" s="250">
        <f>IF(EXACT($A$110,$BD$110),1,0)</f>
        <v>1</v>
      </c>
      <c r="BK110" s="250">
        <f>IF(EXACT($B$110,$BE$110),1,0)</f>
        <v>1</v>
      </c>
      <c r="BL110" s="250">
        <f>IF(EXACT($C$110,$BF$110),1,0)</f>
        <v>1</v>
      </c>
      <c r="BM110" s="250">
        <f>IF(EXACT($D$110,$BG$110),1,0)</f>
        <v>1</v>
      </c>
      <c r="BN110" s="250">
        <f>IF($BG$110=0,0,1)</f>
        <v>0</v>
      </c>
      <c r="BO110" s="250">
        <f>IF($BH$110=0,0,1)</f>
        <v>0</v>
      </c>
      <c r="BP110" s="250">
        <f>$BJ$110*$BK$110*$BL$110*$BM$110*$BN$110*$BO$110</f>
        <v>0</v>
      </c>
      <c r="BQ110" s="251">
        <f t="shared" si="36"/>
        <v>0</v>
      </c>
      <c r="BR110" s="252">
        <f t="shared" si="37"/>
        <v>0</v>
      </c>
      <c r="BT110" s="215" t="s">
        <v>358</v>
      </c>
      <c r="BU110" s="216" t="s">
        <v>359</v>
      </c>
      <c r="BV110" s="217"/>
      <c r="BW110" s="218"/>
      <c r="BX110" s="219"/>
      <c r="BY110" s="220"/>
      <c r="BZ110" s="250">
        <f>IF(EXACT($A$110,$BT$110),1,0)</f>
        <v>1</v>
      </c>
      <c r="CA110" s="250">
        <f>IF(EXACT($B$110,$BU$110),1,0)</f>
        <v>1</v>
      </c>
      <c r="CB110" s="250">
        <f>IF(EXACT($C$110,$BV$110),1,0)</f>
        <v>1</v>
      </c>
      <c r="CC110" s="250">
        <f>IF(EXACT($D$110,$BW$110),1,0)</f>
        <v>1</v>
      </c>
      <c r="CD110" s="250">
        <f>IF($BW$110=0,0,1)</f>
        <v>0</v>
      </c>
      <c r="CE110" s="250">
        <f>IF($BX$110=0,0,1)</f>
        <v>0</v>
      </c>
      <c r="CF110" s="250">
        <f>$BZ$110*$CA$110*$CB$110*$CC$110*$CD$110*$CE$110</f>
        <v>0</v>
      </c>
      <c r="CG110" s="251">
        <f t="shared" si="38"/>
        <v>0</v>
      </c>
      <c r="CH110" s="252">
        <f t="shared" si="39"/>
        <v>0</v>
      </c>
      <c r="CJ110" s="215" t="s">
        <v>358</v>
      </c>
      <c r="CK110" s="223" t="s">
        <v>359</v>
      </c>
      <c r="CL110" s="217"/>
      <c r="CM110" s="218"/>
      <c r="CN110" s="224"/>
      <c r="CO110" s="225"/>
      <c r="CP110" s="250">
        <f>IF(EXACT($A$110,$CJ$110),1,0)</f>
        <v>1</v>
      </c>
      <c r="CQ110" s="250">
        <f>IF(EXACT($B$110,$CK$110),1,0)</f>
        <v>1</v>
      </c>
      <c r="CR110" s="250">
        <f>IF(EXACT($C$110,$CL$110),1,0)</f>
        <v>1</v>
      </c>
      <c r="CS110" s="250">
        <f>IF(EXACT($D$110,$CM$110),1,0)</f>
        <v>1</v>
      </c>
      <c r="CT110" s="250">
        <f>IF($CM$110=0,0,1)</f>
        <v>0</v>
      </c>
      <c r="CU110" s="250">
        <f>IF($CN$110=0,0,1)</f>
        <v>0</v>
      </c>
      <c r="CV110" s="250">
        <f>$CP$110*$CQ$110*$CR$110*$CS$110*$CT$110*$CU$110</f>
        <v>0</v>
      </c>
      <c r="CW110" s="251">
        <f t="shared" si="40"/>
        <v>0</v>
      </c>
      <c r="CX110" s="252">
        <f t="shared" si="41"/>
        <v>0</v>
      </c>
      <c r="CZ110" s="215" t="s">
        <v>358</v>
      </c>
      <c r="DA110" s="216" t="s">
        <v>359</v>
      </c>
      <c r="DB110" s="217"/>
      <c r="DC110" s="218"/>
      <c r="DD110" s="219"/>
      <c r="DE110" s="220"/>
      <c r="DF110" s="250">
        <f>IF(EXACT($A$110,$CZ$110),1,0)</f>
        <v>1</v>
      </c>
      <c r="DG110" s="250">
        <f>IF(EXACT($B$110,$DA$110),1,0)</f>
        <v>1</v>
      </c>
      <c r="DH110" s="250">
        <f>IF(EXACT($C$110,$DB$110),1,0)</f>
        <v>1</v>
      </c>
      <c r="DI110" s="250">
        <f>IF(EXACT($D$110,$DC$110),1,0)</f>
        <v>1</v>
      </c>
      <c r="DJ110" s="250">
        <f>IF($DC$110=0,0,1)</f>
        <v>0</v>
      </c>
      <c r="DK110" s="250">
        <f>IF($DD$110=0,0,1)</f>
        <v>0</v>
      </c>
      <c r="DL110" s="250">
        <f>$DF$110*$DG$110*$DH$110*$DI$110*$DJ$110*$DK$110</f>
        <v>0</v>
      </c>
      <c r="DM110" s="251">
        <f t="shared" si="42"/>
        <v>0</v>
      </c>
      <c r="DN110" s="252">
        <f t="shared" si="43"/>
        <v>0</v>
      </c>
      <c r="DP110" s="215" t="s">
        <v>358</v>
      </c>
      <c r="DQ110" s="216" t="s">
        <v>359</v>
      </c>
      <c r="DR110" s="217"/>
      <c r="DS110" s="218"/>
      <c r="DT110" s="219"/>
      <c r="DU110" s="220"/>
      <c r="DV110" s="250">
        <f>IF(EXACT($A$110,$DP$110),1,0)</f>
        <v>1</v>
      </c>
      <c r="DW110" s="250">
        <f>IF(EXACT($B$110,$DQ$110),1,0)</f>
        <v>1</v>
      </c>
      <c r="DX110" s="250">
        <f>IF(EXACT($C$110,$DR$110),1,0)</f>
        <v>1</v>
      </c>
      <c r="DY110" s="250">
        <f>IF(EXACT($D$110,$DS$110),1,0)</f>
        <v>1</v>
      </c>
      <c r="DZ110" s="250">
        <f>IF($DS$110=0,0,1)</f>
        <v>0</v>
      </c>
      <c r="EA110" s="250">
        <f>IF($DT$110=0,0,1)</f>
        <v>0</v>
      </c>
      <c r="EB110" s="250">
        <f>$DV$110*$DW$110*$DX$110*$DY$110*$DZ$110*$EA$110</f>
        <v>0</v>
      </c>
      <c r="EC110" s="251">
        <f t="shared" si="44"/>
        <v>0</v>
      </c>
      <c r="ED110" s="252">
        <f t="shared" si="45"/>
        <v>0</v>
      </c>
      <c r="EF110" s="215" t="s">
        <v>358</v>
      </c>
      <c r="EG110" s="216" t="s">
        <v>359</v>
      </c>
      <c r="EH110" s="217"/>
      <c r="EI110" s="218"/>
      <c r="EJ110" s="219"/>
      <c r="EK110" s="220"/>
      <c r="EL110" s="250">
        <f>IF(EXACT($A$110,$EF$110),1,0)</f>
        <v>1</v>
      </c>
      <c r="EM110" s="250">
        <f>IF(EXACT($B$110,$EG$110),1,0)</f>
        <v>1</v>
      </c>
      <c r="EN110" s="250">
        <f>IF(EXACT($C$110,$EH$110),1,0)</f>
        <v>1</v>
      </c>
      <c r="EO110" s="250">
        <f>IF(EXACT($D$110,$EI$110),1,0)</f>
        <v>1</v>
      </c>
      <c r="EP110" s="250">
        <f>IF($EI$110=0,0,1)</f>
        <v>0</v>
      </c>
      <c r="EQ110" s="250">
        <f>IF($EJ$110=0,0,1)</f>
        <v>0</v>
      </c>
      <c r="ER110" s="250">
        <f>$EL$110*$EM$110*$EN$110*$EO$110*$EP$110*$EQ$110</f>
        <v>0</v>
      </c>
      <c r="ES110" s="251">
        <f t="shared" si="46"/>
        <v>0</v>
      </c>
      <c r="ET110" s="252">
        <f t="shared" si="47"/>
        <v>0</v>
      </c>
      <c r="EV110" s="215" t="s">
        <v>358</v>
      </c>
      <c r="EW110" s="216" t="s">
        <v>359</v>
      </c>
      <c r="EX110" s="217"/>
      <c r="EY110" s="218"/>
      <c r="EZ110" s="219"/>
      <c r="FA110" s="220"/>
      <c r="FB110" s="250">
        <f>IF(EXACT($A$110,$EV$110),1,0)</f>
        <v>1</v>
      </c>
      <c r="FC110" s="250">
        <f>IF(EXACT($B$110,$EW$110),1,0)</f>
        <v>1</v>
      </c>
      <c r="FD110" s="250">
        <f>IF(EXACT($C$110,$EX$110),1,0)</f>
        <v>1</v>
      </c>
      <c r="FE110" s="250">
        <f>IF(EXACT($D$110,$EY$110),1,0)</f>
        <v>1</v>
      </c>
      <c r="FF110" s="250">
        <f>IF($EY$110=0,0,1)</f>
        <v>0</v>
      </c>
      <c r="FG110" s="250">
        <f>IF($EZ$110=0,0,1)</f>
        <v>0</v>
      </c>
      <c r="FH110" s="250">
        <f>$FB$110*$FC$110*$FD$110*$FE$110*$FF$110*$FG$110</f>
        <v>0</v>
      </c>
      <c r="FI110" s="251">
        <f t="shared" si="48"/>
        <v>0</v>
      </c>
      <c r="FJ110" s="252">
        <f t="shared" si="49"/>
        <v>0</v>
      </c>
      <c r="FL110" s="215" t="s">
        <v>358</v>
      </c>
      <c r="FM110" s="216" t="s">
        <v>359</v>
      </c>
      <c r="FN110" s="217"/>
      <c r="FO110" s="218"/>
      <c r="FP110" s="219"/>
      <c r="FQ110" s="277"/>
      <c r="FR110" s="250">
        <f>IF(EXACT($A$110,$FL$110),1,0)</f>
        <v>1</v>
      </c>
      <c r="FS110" s="250">
        <f>IF(EXACT($B$110,$FM$110),1,0)</f>
        <v>1</v>
      </c>
      <c r="FT110" s="250">
        <f>IF(EXACT($C$110,$FN$110),1,0)</f>
        <v>1</v>
      </c>
      <c r="FU110" s="250">
        <f>IF(EXACT($D$110,$FO$110),1,0)</f>
        <v>1</v>
      </c>
      <c r="FV110" s="250">
        <f>IF($FO$110=0,0,1)</f>
        <v>0</v>
      </c>
      <c r="FW110" s="250">
        <f>IF($FP$110=0,0,1)</f>
        <v>0</v>
      </c>
      <c r="FX110" s="250">
        <f>$FR$110*$FS$110*$FT$110*$FU$110*$FV$110*$FW$110</f>
        <v>0</v>
      </c>
      <c r="FY110" s="251">
        <f t="shared" si="50"/>
        <v>0</v>
      </c>
      <c r="FZ110" s="252">
        <f t="shared" si="51"/>
        <v>0</v>
      </c>
      <c r="GB110" s="215" t="s">
        <v>358</v>
      </c>
      <c r="GC110" s="216" t="s">
        <v>359</v>
      </c>
      <c r="GD110" s="217"/>
      <c r="GE110" s="218"/>
      <c r="GF110" s="219"/>
      <c r="GG110" s="220"/>
      <c r="GH110" s="250">
        <f>IF(EXACT($A$110,$GB$110),1,0)</f>
        <v>1</v>
      </c>
      <c r="GI110" s="250">
        <f>IF(EXACT($B$110,$GC$110),1,0)</f>
        <v>1</v>
      </c>
      <c r="GJ110" s="250">
        <f>IF(EXACT($C$110,$GD$110),1,0)</f>
        <v>1</v>
      </c>
      <c r="GK110" s="250">
        <f>IF(EXACT($D$110,$GE$110),1,0)</f>
        <v>1</v>
      </c>
      <c r="GL110" s="250">
        <f>IF($GE$110=0,0,1)</f>
        <v>0</v>
      </c>
      <c r="GM110" s="250">
        <f>IF($GF$110=0,0,1)</f>
        <v>0</v>
      </c>
      <c r="GN110" s="250">
        <f>$GH$110*$GI$110*$GJ$110*$GK$110*$GL$110*$GM$110</f>
        <v>0</v>
      </c>
      <c r="GO110" s="251">
        <f t="shared" si="52"/>
        <v>0</v>
      </c>
      <c r="GP110" s="252">
        <f t="shared" si="53"/>
        <v>0</v>
      </c>
      <c r="GR110" s="215" t="s">
        <v>358</v>
      </c>
      <c r="GS110" s="216" t="s">
        <v>359</v>
      </c>
      <c r="GT110" s="217"/>
      <c r="GU110" s="218"/>
      <c r="GV110" s="219"/>
      <c r="GW110" s="220"/>
      <c r="GX110" s="250">
        <f>IF(EXACT($A$110,$GR$110),1,0)</f>
        <v>1</v>
      </c>
      <c r="GY110" s="250">
        <f>IF(EXACT($B$110,$GS$110),1,0)</f>
        <v>1</v>
      </c>
      <c r="GZ110" s="250">
        <f>IF(EXACT($C$110,$GT$110),1,0)</f>
        <v>1</v>
      </c>
      <c r="HA110" s="250">
        <f>IF(EXACT($D$110,$GU$110),1,0)</f>
        <v>1</v>
      </c>
      <c r="HB110" s="250">
        <f>IF($GU$110=0,0,1)</f>
        <v>0</v>
      </c>
      <c r="HC110" s="250">
        <f>IF($GV$110=0,0,1)</f>
        <v>0</v>
      </c>
      <c r="HD110" s="250">
        <f>$GX$110*$GY$110*$GZ$110*$HA$110*$HB$110*$HC$110</f>
        <v>0</v>
      </c>
      <c r="HE110" s="251">
        <f t="shared" si="54"/>
        <v>0</v>
      </c>
      <c r="HF110" s="252">
        <f t="shared" si="55"/>
        <v>0</v>
      </c>
      <c r="HH110" s="226" t="s">
        <v>358</v>
      </c>
      <c r="HI110" s="227" t="s">
        <v>359</v>
      </c>
      <c r="HJ110" s="228"/>
      <c r="HK110" s="229"/>
      <c r="HL110" s="230"/>
      <c r="HM110" s="231"/>
      <c r="HN110" s="250">
        <f>IF(EXACT($A$110,$HH$110),1,0)</f>
        <v>1</v>
      </c>
      <c r="HO110" s="250">
        <f>IF(EXACT($B$110,$HI$110),1,0)</f>
        <v>1</v>
      </c>
      <c r="HP110" s="250">
        <f>IF(EXACT($C$110,$HJ$110),1,0)</f>
        <v>1</v>
      </c>
      <c r="HQ110" s="250">
        <f>IF(EXACT($D$110,$HK$110),1,0)</f>
        <v>1</v>
      </c>
      <c r="HR110" s="250">
        <f>IF($HK$110=0,0,1)</f>
        <v>0</v>
      </c>
      <c r="HS110" s="250">
        <f>IF($HL$110=0,0,1)</f>
        <v>0</v>
      </c>
      <c r="HT110" s="250">
        <f>$HN$110*$HO$110*$HP$110*$HQ$110*$HR$110*$HS$110</f>
        <v>0</v>
      </c>
      <c r="HU110" s="251">
        <f t="shared" si="56"/>
        <v>0</v>
      </c>
      <c r="HV110" s="252">
        <f t="shared" si="57"/>
        <v>0</v>
      </c>
      <c r="HX110" s="215" t="s">
        <v>358</v>
      </c>
      <c r="HY110" s="216" t="s">
        <v>359</v>
      </c>
      <c r="HZ110" s="217"/>
      <c r="IA110" s="218"/>
      <c r="IB110" s="219"/>
      <c r="IC110" s="220"/>
      <c r="ID110" s="250">
        <f>IF(EXACT($A$110,$HX$110),1,0)</f>
        <v>1</v>
      </c>
      <c r="IE110" s="250">
        <f>IF(EXACT($B$110,$HY$110),1,0)</f>
        <v>1</v>
      </c>
      <c r="IF110" s="250">
        <f>IF(EXACT($C$110,$HZ$110),1,0)</f>
        <v>1</v>
      </c>
      <c r="IG110" s="250">
        <f>IF(EXACT($D$110,$IA$110),1,0)</f>
        <v>1</v>
      </c>
      <c r="IH110" s="250">
        <f>IF($IA$110=0,0,1)</f>
        <v>0</v>
      </c>
      <c r="II110" s="250">
        <f>IF($IB$110=0,0,1)</f>
        <v>0</v>
      </c>
      <c r="IJ110" s="250">
        <f>$ID$110*$IE$110*$IF$110*$IG$110*$IH$110*$II$110</f>
        <v>0</v>
      </c>
      <c r="IK110" s="251">
        <f t="shared" si="58"/>
        <v>0</v>
      </c>
      <c r="IL110" s="252">
        <f t="shared" si="59"/>
        <v>0</v>
      </c>
    </row>
    <row r="111" spans="1:246" s="238" customFormat="1" ht="45">
      <c r="A111" s="243" t="s">
        <v>360</v>
      </c>
      <c r="B111" s="244" t="s">
        <v>361</v>
      </c>
      <c r="C111" s="245" t="s">
        <v>168</v>
      </c>
      <c r="D111" s="276">
        <v>3</v>
      </c>
      <c r="E111" s="247">
        <v>0</v>
      </c>
      <c r="F111" s="312">
        <f>ROUND(D111*E111,0)</f>
        <v>0</v>
      </c>
      <c r="H111" s="243" t="s">
        <v>360</v>
      </c>
      <c r="I111" s="249" t="s">
        <v>361</v>
      </c>
      <c r="J111" s="245" t="s">
        <v>168</v>
      </c>
      <c r="K111" s="276">
        <v>3</v>
      </c>
      <c r="L111" s="247">
        <v>98000</v>
      </c>
      <c r="M111" s="312">
        <f>ROUND(K111*L111,0)</f>
        <v>294000</v>
      </c>
      <c r="N111" s="250">
        <f>IF(EXACT($A$111,$H$111),1,0)</f>
        <v>1</v>
      </c>
      <c r="O111" s="250">
        <f>IF(EXACT($B$111,$I$111),1,0)</f>
        <v>1</v>
      </c>
      <c r="P111" s="250">
        <f>IF(EXACT($C$111,$J$111),1,0)</f>
        <v>1</v>
      </c>
      <c r="Q111" s="250">
        <f>IF(EXACT($D$111,$K$111),1,0)</f>
        <v>1</v>
      </c>
      <c r="R111" s="250">
        <f>IF($K$111=0,0,1)</f>
        <v>1</v>
      </c>
      <c r="S111" s="250">
        <f>IF($L$111=0,0,1)</f>
        <v>1</v>
      </c>
      <c r="T111" s="261">
        <f>$N$111*$O$111*$P$111*$Q$111*$R$111*$S$111</f>
        <v>1</v>
      </c>
      <c r="U111" s="251">
        <f t="shared" si="30"/>
        <v>294000</v>
      </c>
      <c r="V111" s="252">
        <f t="shared" si="31"/>
        <v>0</v>
      </c>
      <c r="X111" s="243" t="s">
        <v>360</v>
      </c>
      <c r="Y111" s="244" t="s">
        <v>361</v>
      </c>
      <c r="Z111" s="245" t="s">
        <v>168</v>
      </c>
      <c r="AA111" s="276">
        <v>3</v>
      </c>
      <c r="AB111" s="247">
        <v>452226</v>
      </c>
      <c r="AC111" s="312">
        <f>ROUND(AA111*AB111,0)</f>
        <v>1356678</v>
      </c>
      <c r="AD111" s="250">
        <f>IF(EXACT($A$111,$X$111),1,0)</f>
        <v>1</v>
      </c>
      <c r="AE111" s="250">
        <f>IF(EXACT($B$111,$Y$111),1,0)</f>
        <v>1</v>
      </c>
      <c r="AF111" s="250">
        <f>IF(EXACT($C$111,$Z$111),1,0)</f>
        <v>1</v>
      </c>
      <c r="AG111" s="250">
        <f>IF(EXACT($D$111,$AA$111),1,0)</f>
        <v>1</v>
      </c>
      <c r="AH111" s="250">
        <f>IF($AA$111=0,0,1)</f>
        <v>1</v>
      </c>
      <c r="AI111" s="250">
        <f>IF($AB$111=0,0,1)</f>
        <v>1</v>
      </c>
      <c r="AJ111" s="250">
        <f>$AD$111*$AE$111*$AF$111*$AG$111*$AH$111*$AI$111</f>
        <v>1</v>
      </c>
      <c r="AK111" s="251">
        <f t="shared" si="32"/>
        <v>1356678</v>
      </c>
      <c r="AL111" s="252">
        <f t="shared" si="33"/>
        <v>0</v>
      </c>
      <c r="AN111" s="243" t="s">
        <v>360</v>
      </c>
      <c r="AO111" s="244" t="s">
        <v>361</v>
      </c>
      <c r="AP111" s="245" t="s">
        <v>168</v>
      </c>
      <c r="AQ111" s="276">
        <v>3</v>
      </c>
      <c r="AR111" s="247">
        <v>220000</v>
      </c>
      <c r="AS111" s="312">
        <f>ROUND(AQ111*AR111,0)</f>
        <v>660000</v>
      </c>
      <c r="AT111" s="250">
        <f>IF(EXACT($A$111,$AN$111),1,0)</f>
        <v>1</v>
      </c>
      <c r="AU111" s="250">
        <f>IF(EXACT($B$111,$AO$111),1,0)</f>
        <v>1</v>
      </c>
      <c r="AV111" s="250">
        <f>IF(EXACT($C$111,$AP$111),1,0)</f>
        <v>1</v>
      </c>
      <c r="AW111" s="250">
        <f>IF(EXACT($D$111,$AQ$111),1,0)</f>
        <v>1</v>
      </c>
      <c r="AX111" s="250">
        <f>IF($AQ$111=0,0,1)</f>
        <v>1</v>
      </c>
      <c r="AY111" s="250">
        <f>IF($AR$111=0,0,1)</f>
        <v>1</v>
      </c>
      <c r="AZ111" s="250">
        <f>$AT$111*$AU$111*$AV$111*$AW$111*$AX$111*$AY$111</f>
        <v>1</v>
      </c>
      <c r="BA111" s="251">
        <f t="shared" si="34"/>
        <v>660000</v>
      </c>
      <c r="BB111" s="252">
        <f t="shared" si="35"/>
        <v>0</v>
      </c>
      <c r="BD111" s="243" t="s">
        <v>360</v>
      </c>
      <c r="BE111" s="244" t="s">
        <v>361</v>
      </c>
      <c r="BF111" s="245" t="s">
        <v>168</v>
      </c>
      <c r="BG111" s="276">
        <v>3</v>
      </c>
      <c r="BH111" s="247">
        <v>240000</v>
      </c>
      <c r="BI111" s="312">
        <f>ROUND(BG111*BH111,0)</f>
        <v>720000</v>
      </c>
      <c r="BJ111" s="250">
        <f>IF(EXACT($A$111,$BD$111),1,0)</f>
        <v>1</v>
      </c>
      <c r="BK111" s="250">
        <f>IF(EXACT($B$111,$BE$111),1,0)</f>
        <v>1</v>
      </c>
      <c r="BL111" s="250">
        <f>IF(EXACT($C$111,$BF$111),1,0)</f>
        <v>1</v>
      </c>
      <c r="BM111" s="250">
        <f>IF(EXACT($D$111,$BG$111),1,0)</f>
        <v>1</v>
      </c>
      <c r="BN111" s="250">
        <f>IF($BG$111=0,0,1)</f>
        <v>1</v>
      </c>
      <c r="BO111" s="250">
        <f>IF($BH$111=0,0,1)</f>
        <v>1</v>
      </c>
      <c r="BP111" s="250">
        <f>$BJ$111*$BK$111*$BL$111*$BM$111*$BN$111*$BO$111</f>
        <v>1</v>
      </c>
      <c r="BQ111" s="251">
        <f t="shared" si="36"/>
        <v>720000</v>
      </c>
      <c r="BR111" s="252">
        <f t="shared" si="37"/>
        <v>0</v>
      </c>
      <c r="BT111" s="243" t="s">
        <v>360</v>
      </c>
      <c r="BU111" s="244" t="s">
        <v>361</v>
      </c>
      <c r="BV111" s="245" t="s">
        <v>168</v>
      </c>
      <c r="BW111" s="276">
        <v>3</v>
      </c>
      <c r="BX111" s="247">
        <v>183200</v>
      </c>
      <c r="BY111" s="312">
        <f>ROUND(BW111*BX111,0)</f>
        <v>549600</v>
      </c>
      <c r="BZ111" s="250">
        <f>IF(EXACT($A$111,$BT$111),1,0)</f>
        <v>1</v>
      </c>
      <c r="CA111" s="250">
        <f>IF(EXACT($B$111,$BU$111),1,0)</f>
        <v>1</v>
      </c>
      <c r="CB111" s="250">
        <f>IF(EXACT($C$111,$BV$111),1,0)</f>
        <v>1</v>
      </c>
      <c r="CC111" s="250">
        <f>IF(EXACT($D$111,$BW$111),1,0)</f>
        <v>1</v>
      </c>
      <c r="CD111" s="250">
        <f>IF($BW$111=0,0,1)</f>
        <v>1</v>
      </c>
      <c r="CE111" s="250">
        <f>IF($BX$111=0,0,1)</f>
        <v>1</v>
      </c>
      <c r="CF111" s="250">
        <f>$BZ$111*$CA$111*$CB$111*$CC$111*$CD$111*$CE$111</f>
        <v>1</v>
      </c>
      <c r="CG111" s="251">
        <f t="shared" si="38"/>
        <v>549600</v>
      </c>
      <c r="CH111" s="252">
        <f t="shared" si="39"/>
        <v>0</v>
      </c>
      <c r="CJ111" s="243" t="s">
        <v>360</v>
      </c>
      <c r="CK111" s="254" t="s">
        <v>361</v>
      </c>
      <c r="CL111" s="245" t="s">
        <v>168</v>
      </c>
      <c r="CM111" s="276">
        <v>3</v>
      </c>
      <c r="CN111" s="255">
        <v>244956</v>
      </c>
      <c r="CO111" s="313">
        <f>ROUND(CM111*CN111,0)</f>
        <v>734868</v>
      </c>
      <c r="CP111" s="250">
        <f>IF(EXACT($A$111,$CJ$111),1,0)</f>
        <v>1</v>
      </c>
      <c r="CQ111" s="250">
        <f>IF(EXACT($B$111,$CK$111),1,0)</f>
        <v>1</v>
      </c>
      <c r="CR111" s="250">
        <f>IF(EXACT($C$111,$CL$111),1,0)</f>
        <v>1</v>
      </c>
      <c r="CS111" s="250">
        <f>IF(EXACT($D$111,$CM$111),1,0)</f>
        <v>1</v>
      </c>
      <c r="CT111" s="250">
        <f>IF($CM$111=0,0,1)</f>
        <v>1</v>
      </c>
      <c r="CU111" s="250">
        <f>IF($CN$111=0,0,1)</f>
        <v>1</v>
      </c>
      <c r="CV111" s="250">
        <f>$CP$111*$CQ$111*$CR$111*$CS$111*$CT$111*$CU$111</f>
        <v>1</v>
      </c>
      <c r="CW111" s="251">
        <f t="shared" si="40"/>
        <v>734868</v>
      </c>
      <c r="CX111" s="252">
        <f t="shared" si="41"/>
        <v>0</v>
      </c>
      <c r="CZ111" s="243" t="s">
        <v>360</v>
      </c>
      <c r="DA111" s="244" t="s">
        <v>361</v>
      </c>
      <c r="DB111" s="245" t="s">
        <v>168</v>
      </c>
      <c r="DC111" s="276">
        <v>3</v>
      </c>
      <c r="DD111" s="247">
        <v>183700</v>
      </c>
      <c r="DE111" s="312">
        <f>ROUND(DC111*DD111,0)</f>
        <v>551100</v>
      </c>
      <c r="DF111" s="250">
        <f>IF(EXACT($A$111,$CZ$111),1,0)</f>
        <v>1</v>
      </c>
      <c r="DG111" s="250">
        <f>IF(EXACT($B$111,$DA$111),1,0)</f>
        <v>1</v>
      </c>
      <c r="DH111" s="250">
        <f>IF(EXACT($C$111,$DB$111),1,0)</f>
        <v>1</v>
      </c>
      <c r="DI111" s="250">
        <f>IF(EXACT($D$111,$DC$111),1,0)</f>
        <v>1</v>
      </c>
      <c r="DJ111" s="250">
        <f>IF($DC$111=0,0,1)</f>
        <v>1</v>
      </c>
      <c r="DK111" s="250">
        <f>IF($DD$111=0,0,1)</f>
        <v>1</v>
      </c>
      <c r="DL111" s="250">
        <f>$DF$111*$DG$111*$DH$111*$DI$111*$DJ$111*$DK$111</f>
        <v>1</v>
      </c>
      <c r="DM111" s="251">
        <f t="shared" si="42"/>
        <v>551100</v>
      </c>
      <c r="DN111" s="252">
        <f t="shared" si="43"/>
        <v>0</v>
      </c>
      <c r="DP111" s="243" t="s">
        <v>360</v>
      </c>
      <c r="DQ111" s="244" t="s">
        <v>361</v>
      </c>
      <c r="DR111" s="245" t="s">
        <v>168</v>
      </c>
      <c r="DS111" s="276">
        <v>3</v>
      </c>
      <c r="DT111" s="247">
        <v>185000</v>
      </c>
      <c r="DU111" s="312">
        <f>ROUND(DS111*DT111,0)</f>
        <v>555000</v>
      </c>
      <c r="DV111" s="250">
        <f>IF(EXACT($A$111,$DP$111),1,0)</f>
        <v>1</v>
      </c>
      <c r="DW111" s="250">
        <f>IF(EXACT($B$111,$DQ$111),1,0)</f>
        <v>1</v>
      </c>
      <c r="DX111" s="250">
        <f>IF(EXACT($C$111,$DR$111),1,0)</f>
        <v>1</v>
      </c>
      <c r="DY111" s="250">
        <f>IF(EXACT($D$111,$DS$111),1,0)</f>
        <v>1</v>
      </c>
      <c r="DZ111" s="250">
        <f>IF($DS$111=0,0,1)</f>
        <v>1</v>
      </c>
      <c r="EA111" s="250">
        <f>IF($DT$111=0,0,1)</f>
        <v>1</v>
      </c>
      <c r="EB111" s="250">
        <f>$DV$111*$DW$111*$DX$111*$DY$111*$DZ$111*$EA$111</f>
        <v>1</v>
      </c>
      <c r="EC111" s="251">
        <f t="shared" si="44"/>
        <v>555000</v>
      </c>
      <c r="ED111" s="252">
        <f t="shared" si="45"/>
        <v>0</v>
      </c>
      <c r="EF111" s="243" t="s">
        <v>360</v>
      </c>
      <c r="EG111" s="244" t="s">
        <v>361</v>
      </c>
      <c r="EH111" s="245" t="s">
        <v>168</v>
      </c>
      <c r="EI111" s="276">
        <v>3</v>
      </c>
      <c r="EJ111" s="247">
        <v>190000</v>
      </c>
      <c r="EK111" s="312">
        <f>ROUND(EI111*EJ111,0)</f>
        <v>570000</v>
      </c>
      <c r="EL111" s="250">
        <f>IF(EXACT($A$111,$EF$111),1,0)</f>
        <v>1</v>
      </c>
      <c r="EM111" s="250">
        <f>IF(EXACT($B$111,$EG$111),1,0)</f>
        <v>1</v>
      </c>
      <c r="EN111" s="250">
        <f>IF(EXACT($C$111,$EH$111),1,0)</f>
        <v>1</v>
      </c>
      <c r="EO111" s="250">
        <f>IF(EXACT($D$111,$EI$111),1,0)</f>
        <v>1</v>
      </c>
      <c r="EP111" s="250">
        <f>IF($EI$111=0,0,1)</f>
        <v>1</v>
      </c>
      <c r="EQ111" s="250">
        <f>IF($EJ$111=0,0,1)</f>
        <v>1</v>
      </c>
      <c r="ER111" s="250">
        <f>$EL$111*$EM$111*$EN$111*$EO$111*$EP$111*$EQ$111</f>
        <v>1</v>
      </c>
      <c r="ES111" s="251">
        <f t="shared" si="46"/>
        <v>570000</v>
      </c>
      <c r="ET111" s="252">
        <f t="shared" si="47"/>
        <v>0</v>
      </c>
      <c r="EV111" s="243" t="s">
        <v>360</v>
      </c>
      <c r="EW111" s="244" t="s">
        <v>361</v>
      </c>
      <c r="EX111" s="245" t="s">
        <v>168</v>
      </c>
      <c r="EY111" s="276">
        <v>3</v>
      </c>
      <c r="EZ111" s="247">
        <v>350000</v>
      </c>
      <c r="FA111" s="312">
        <f>ROUND(EY111*EZ111,0)</f>
        <v>1050000</v>
      </c>
      <c r="FB111" s="250">
        <f>IF(EXACT($A$111,$EV$111),1,0)</f>
        <v>1</v>
      </c>
      <c r="FC111" s="250">
        <f>IF(EXACT($B$111,$EW$111),1,0)</f>
        <v>1</v>
      </c>
      <c r="FD111" s="250">
        <f>IF(EXACT($C$111,$EX$111),1,0)</f>
        <v>1</v>
      </c>
      <c r="FE111" s="250">
        <f>IF(EXACT($D$111,$EY$111),1,0)</f>
        <v>1</v>
      </c>
      <c r="FF111" s="250">
        <f>IF($EY$111=0,0,1)</f>
        <v>1</v>
      </c>
      <c r="FG111" s="250">
        <f>IF($EZ$111=0,0,1)</f>
        <v>1</v>
      </c>
      <c r="FH111" s="250">
        <f>$FB$111*$FC$111*$FD$111*$FE$111*$FF$111*$FG$111</f>
        <v>1</v>
      </c>
      <c r="FI111" s="251">
        <f t="shared" si="48"/>
        <v>1050000</v>
      </c>
      <c r="FJ111" s="252">
        <f t="shared" si="49"/>
        <v>0</v>
      </c>
      <c r="FL111" s="243" t="s">
        <v>360</v>
      </c>
      <c r="FM111" s="244" t="s">
        <v>361</v>
      </c>
      <c r="FN111" s="245" t="s">
        <v>168</v>
      </c>
      <c r="FO111" s="276">
        <v>3</v>
      </c>
      <c r="FP111" s="247">
        <v>201451</v>
      </c>
      <c r="FQ111" s="312">
        <f>ROUND(FO111*FP111,0)</f>
        <v>604353</v>
      </c>
      <c r="FR111" s="250">
        <f>IF(EXACT($A$111,$FL$111),1,0)</f>
        <v>1</v>
      </c>
      <c r="FS111" s="250">
        <f>IF(EXACT($B$111,$FM$111),1,0)</f>
        <v>1</v>
      </c>
      <c r="FT111" s="250">
        <f>IF(EXACT($C$111,$FN$111),1,0)</f>
        <v>1</v>
      </c>
      <c r="FU111" s="250">
        <f>IF(EXACT($D$111,$FO$111),1,0)</f>
        <v>1</v>
      </c>
      <c r="FV111" s="250">
        <f>IF($FO$111=0,0,1)</f>
        <v>1</v>
      </c>
      <c r="FW111" s="250">
        <f>IF($FP$111=0,0,1)</f>
        <v>1</v>
      </c>
      <c r="FX111" s="250">
        <f>$FR$111*$FS$111*$FT$111*$FU$111*$FV$111*$FW$111</f>
        <v>1</v>
      </c>
      <c r="FY111" s="251">
        <f t="shared" si="50"/>
        <v>604353</v>
      </c>
      <c r="FZ111" s="252">
        <f t="shared" si="51"/>
        <v>0</v>
      </c>
      <c r="GB111" s="243" t="s">
        <v>360</v>
      </c>
      <c r="GC111" s="244" t="s">
        <v>361</v>
      </c>
      <c r="GD111" s="245" t="s">
        <v>168</v>
      </c>
      <c r="GE111" s="276">
        <v>3</v>
      </c>
      <c r="GF111" s="247">
        <v>54000</v>
      </c>
      <c r="GG111" s="312">
        <f>ROUND(GE111*GF111,0)</f>
        <v>162000</v>
      </c>
      <c r="GH111" s="250">
        <f>IF(EXACT($A$111,$GB$111),1,0)</f>
        <v>1</v>
      </c>
      <c r="GI111" s="250">
        <f>IF(EXACT($B$111,$GC$111),1,0)</f>
        <v>1</v>
      </c>
      <c r="GJ111" s="250">
        <f>IF(EXACT($C$111,$GD$111),1,0)</f>
        <v>1</v>
      </c>
      <c r="GK111" s="250">
        <f>IF(EXACT($D$111,$GE$111),1,0)</f>
        <v>1</v>
      </c>
      <c r="GL111" s="250">
        <f>IF($GE$111=0,0,1)</f>
        <v>1</v>
      </c>
      <c r="GM111" s="250">
        <f>IF($GF$111=0,0,1)</f>
        <v>1</v>
      </c>
      <c r="GN111" s="250">
        <f>$GH$111*$GI$111*$GJ$111*$GK$111*$GL$111*$GM$111</f>
        <v>1</v>
      </c>
      <c r="GO111" s="251">
        <f t="shared" si="52"/>
        <v>162000</v>
      </c>
      <c r="GP111" s="252">
        <f t="shared" si="53"/>
        <v>0</v>
      </c>
      <c r="GR111" s="243" t="s">
        <v>360</v>
      </c>
      <c r="GS111" s="244" t="s">
        <v>361</v>
      </c>
      <c r="GT111" s="245" t="s">
        <v>168</v>
      </c>
      <c r="GU111" s="276">
        <v>3</v>
      </c>
      <c r="GV111" s="247">
        <v>234700</v>
      </c>
      <c r="GW111" s="312">
        <f>ROUND(GU111*GV111,0)</f>
        <v>704100</v>
      </c>
      <c r="GX111" s="250">
        <f>IF(EXACT($A$111,$GR$111),1,0)</f>
        <v>1</v>
      </c>
      <c r="GY111" s="250">
        <f>IF(EXACT($B$111,$GS$111),1,0)</f>
        <v>1</v>
      </c>
      <c r="GZ111" s="250">
        <f>IF(EXACT($C$111,$GT$111),1,0)</f>
        <v>1</v>
      </c>
      <c r="HA111" s="250">
        <f>IF(EXACT($D$111,$GU$111),1,0)</f>
        <v>1</v>
      </c>
      <c r="HB111" s="250">
        <f>IF($GU$111=0,0,1)</f>
        <v>1</v>
      </c>
      <c r="HC111" s="250">
        <f>IF($GV$111=0,0,1)</f>
        <v>1</v>
      </c>
      <c r="HD111" s="250">
        <f>$GX$111*$GY$111*$GZ$111*$HA$111*$HB$111*$HC$111</f>
        <v>1</v>
      </c>
      <c r="HE111" s="251">
        <f t="shared" si="54"/>
        <v>704100</v>
      </c>
      <c r="HF111" s="252">
        <f t="shared" si="55"/>
        <v>0</v>
      </c>
      <c r="HH111" s="257" t="s">
        <v>360</v>
      </c>
      <c r="HI111" s="258" t="s">
        <v>361</v>
      </c>
      <c r="HJ111" s="245" t="s">
        <v>168</v>
      </c>
      <c r="HK111" s="246">
        <v>3</v>
      </c>
      <c r="HL111" s="259">
        <v>360000</v>
      </c>
      <c r="HM111" s="248">
        <f>ROUND(HK111*HL111,0)</f>
        <v>1080000</v>
      </c>
      <c r="HN111" s="250">
        <f>IF(EXACT($A$111,$HH$111),1,0)</f>
        <v>1</v>
      </c>
      <c r="HO111" s="250">
        <f>IF(EXACT($B$111,$HI$111),1,0)</f>
        <v>1</v>
      </c>
      <c r="HP111" s="250">
        <f>IF(EXACT($C$111,$HJ$111),1,0)</f>
        <v>1</v>
      </c>
      <c r="HQ111" s="250">
        <f>IF(EXACT($D$111,$HK$111),1,0)</f>
        <v>1</v>
      </c>
      <c r="HR111" s="250">
        <f>IF($HK$111=0,0,1)</f>
        <v>1</v>
      </c>
      <c r="HS111" s="250">
        <f>IF($HL$111=0,0,1)</f>
        <v>1</v>
      </c>
      <c r="HT111" s="250">
        <f>$HN$111*$HO$111*$HP$111*$HQ$111*$HR$111*$HS$111</f>
        <v>1</v>
      </c>
      <c r="HU111" s="251">
        <f t="shared" si="56"/>
        <v>1080000</v>
      </c>
      <c r="HV111" s="252">
        <f t="shared" si="57"/>
        <v>0</v>
      </c>
      <c r="HX111" s="243" t="s">
        <v>360</v>
      </c>
      <c r="HY111" s="244" t="s">
        <v>361</v>
      </c>
      <c r="HZ111" s="245" t="s">
        <v>168</v>
      </c>
      <c r="IA111" s="276">
        <v>3</v>
      </c>
      <c r="IB111" s="247">
        <v>80000</v>
      </c>
      <c r="IC111" s="312">
        <f>ROUND(IA111*IB111,0)</f>
        <v>240000</v>
      </c>
      <c r="ID111" s="250">
        <f>IF(EXACT($A$111,$HX$111),1,0)</f>
        <v>1</v>
      </c>
      <c r="IE111" s="250">
        <f>IF(EXACT($B$111,$HY$111),1,0)</f>
        <v>1</v>
      </c>
      <c r="IF111" s="250">
        <f>IF(EXACT($C$111,$HZ$111),1,0)</f>
        <v>1</v>
      </c>
      <c r="IG111" s="250">
        <f>IF(EXACT($D$111,$IA$111),1,0)</f>
        <v>1</v>
      </c>
      <c r="IH111" s="250">
        <f>IF($IA$111=0,0,1)</f>
        <v>1</v>
      </c>
      <c r="II111" s="250">
        <f>IF($IB$111=0,0,1)</f>
        <v>1</v>
      </c>
      <c r="IJ111" s="250">
        <f>$ID$111*$IE$111*$IF$111*$IG$111*$IH$111*$II$111</f>
        <v>1</v>
      </c>
      <c r="IK111" s="251">
        <f t="shared" si="58"/>
        <v>240000</v>
      </c>
      <c r="IL111" s="252">
        <f t="shared" si="59"/>
        <v>0</v>
      </c>
    </row>
    <row r="112" spans="1:246" s="238" customFormat="1" ht="18" hidden="1" thickTop="1" thickBot="1">
      <c r="A112" s="215" t="s">
        <v>362</v>
      </c>
      <c r="B112" s="216" t="s">
        <v>363</v>
      </c>
      <c r="C112" s="217"/>
      <c r="D112" s="218"/>
      <c r="E112" s="219"/>
      <c r="F112" s="220"/>
      <c r="H112" s="215" t="s">
        <v>362</v>
      </c>
      <c r="I112" s="222" t="s">
        <v>363</v>
      </c>
      <c r="J112" s="217"/>
      <c r="K112" s="218"/>
      <c r="L112" s="219"/>
      <c r="M112" s="220"/>
      <c r="N112" s="274"/>
      <c r="O112" s="274"/>
      <c r="P112" s="274"/>
      <c r="Q112" s="274"/>
      <c r="R112" s="274"/>
      <c r="S112" s="274"/>
      <c r="T112" s="274"/>
      <c r="U112" s="251">
        <f t="shared" si="30"/>
        <v>0</v>
      </c>
      <c r="V112" s="252">
        <f t="shared" si="31"/>
        <v>0</v>
      </c>
      <c r="X112" s="215" t="s">
        <v>362</v>
      </c>
      <c r="Y112" s="216" t="s">
        <v>363</v>
      </c>
      <c r="Z112" s="217"/>
      <c r="AA112" s="218"/>
      <c r="AB112" s="219"/>
      <c r="AC112" s="220"/>
      <c r="AD112" s="274"/>
      <c r="AE112" s="274"/>
      <c r="AF112" s="274"/>
      <c r="AG112" s="274"/>
      <c r="AH112" s="274"/>
      <c r="AI112" s="274"/>
      <c r="AJ112" s="274"/>
      <c r="AK112" s="251">
        <f t="shared" si="32"/>
        <v>0</v>
      </c>
      <c r="AL112" s="252">
        <f t="shared" si="33"/>
        <v>0</v>
      </c>
      <c r="AN112" s="215" t="s">
        <v>362</v>
      </c>
      <c r="AO112" s="216" t="s">
        <v>363</v>
      </c>
      <c r="AP112" s="217"/>
      <c r="AQ112" s="218"/>
      <c r="AR112" s="219"/>
      <c r="AS112" s="220"/>
      <c r="AT112" s="250">
        <f>IF(EXACT($A$112,$AN$112),1,0)</f>
        <v>1</v>
      </c>
      <c r="AU112" s="250">
        <f>IF(EXACT($B$112,$AO$112),1,0)</f>
        <v>1</v>
      </c>
      <c r="AV112" s="250">
        <f>IF(EXACT($C$112,$AP$112),1,0)</f>
        <v>1</v>
      </c>
      <c r="AW112" s="250">
        <f>IF(EXACT($D$112,$AQ$112),1,0)</f>
        <v>1</v>
      </c>
      <c r="AX112" s="250">
        <f>IF($AQ$112=0,0,1)</f>
        <v>0</v>
      </c>
      <c r="AY112" s="250">
        <f>IF($AR$112=0,0,1)</f>
        <v>0</v>
      </c>
      <c r="AZ112" s="250">
        <f>$AT$112*$AU$112*$AV$112*$AW$112*$AX$112*$AY$112</f>
        <v>0</v>
      </c>
      <c r="BA112" s="251">
        <f t="shared" si="34"/>
        <v>0</v>
      </c>
      <c r="BB112" s="252">
        <f t="shared" si="35"/>
        <v>0</v>
      </c>
      <c r="BD112" s="215" t="s">
        <v>362</v>
      </c>
      <c r="BE112" s="216" t="s">
        <v>363</v>
      </c>
      <c r="BF112" s="217"/>
      <c r="BG112" s="218"/>
      <c r="BH112" s="219"/>
      <c r="BI112" s="220"/>
      <c r="BJ112" s="250">
        <f>IF(EXACT($A$112,$BD$112),1,0)</f>
        <v>1</v>
      </c>
      <c r="BK112" s="250">
        <f>IF(EXACT($B$112,$BE$112),1,0)</f>
        <v>1</v>
      </c>
      <c r="BL112" s="250">
        <f>IF(EXACT($C$112,$BF$112),1,0)</f>
        <v>1</v>
      </c>
      <c r="BM112" s="250">
        <f>IF(EXACT($D$112,$BG$112),1,0)</f>
        <v>1</v>
      </c>
      <c r="BN112" s="250">
        <f>IF($BG$112=0,0,1)</f>
        <v>0</v>
      </c>
      <c r="BO112" s="250">
        <f>IF($BH$112=0,0,1)</f>
        <v>0</v>
      </c>
      <c r="BP112" s="250">
        <f>$BJ$112*$BK$112*$BL$112*$BM$112*$BN$112*$BO$112</f>
        <v>0</v>
      </c>
      <c r="BQ112" s="251">
        <f t="shared" si="36"/>
        <v>0</v>
      </c>
      <c r="BR112" s="252">
        <f t="shared" si="37"/>
        <v>0</v>
      </c>
      <c r="BT112" s="215" t="s">
        <v>362</v>
      </c>
      <c r="BU112" s="216" t="s">
        <v>363</v>
      </c>
      <c r="BV112" s="217"/>
      <c r="BW112" s="218"/>
      <c r="BX112" s="219"/>
      <c r="BY112" s="220"/>
      <c r="BZ112" s="250">
        <f>IF(EXACT($A$112,$BT$112),1,0)</f>
        <v>1</v>
      </c>
      <c r="CA112" s="250">
        <f>IF(EXACT($B$112,$BU$112),1,0)</f>
        <v>1</v>
      </c>
      <c r="CB112" s="250">
        <f>IF(EXACT($C$112,$BV$112),1,0)</f>
        <v>1</v>
      </c>
      <c r="CC112" s="250">
        <f>IF(EXACT($D$112,$BW$112),1,0)</f>
        <v>1</v>
      </c>
      <c r="CD112" s="250">
        <f>IF($BW$112=0,0,1)</f>
        <v>0</v>
      </c>
      <c r="CE112" s="250">
        <f>IF($BX$112=0,0,1)</f>
        <v>0</v>
      </c>
      <c r="CF112" s="250">
        <f>$BZ$112*$CA$112*$CB$112*$CC$112*$CD$112*$CE$112</f>
        <v>0</v>
      </c>
      <c r="CG112" s="251">
        <f t="shared" si="38"/>
        <v>0</v>
      </c>
      <c r="CH112" s="252">
        <f t="shared" si="39"/>
        <v>0</v>
      </c>
      <c r="CJ112" s="215" t="s">
        <v>362</v>
      </c>
      <c r="CK112" s="223" t="s">
        <v>363</v>
      </c>
      <c r="CL112" s="217"/>
      <c r="CM112" s="218"/>
      <c r="CN112" s="224"/>
      <c r="CO112" s="225"/>
      <c r="CP112" s="250">
        <f>IF(EXACT($A$112,$CJ$112),1,0)</f>
        <v>1</v>
      </c>
      <c r="CQ112" s="250">
        <f>IF(EXACT($B$112,$CK$112),1,0)</f>
        <v>1</v>
      </c>
      <c r="CR112" s="250">
        <f>IF(EXACT($C$112,$CL$112),1,0)</f>
        <v>1</v>
      </c>
      <c r="CS112" s="250">
        <f>IF(EXACT($D$112,$CM$112),1,0)</f>
        <v>1</v>
      </c>
      <c r="CT112" s="250">
        <f>IF($CM$112=0,0,1)</f>
        <v>0</v>
      </c>
      <c r="CU112" s="250">
        <f>IF($CN$112=0,0,1)</f>
        <v>0</v>
      </c>
      <c r="CV112" s="250">
        <f>$CP$112*$CQ$112*$CR$112*$CS$112*$CT$112*$CU$112</f>
        <v>0</v>
      </c>
      <c r="CW112" s="251">
        <f t="shared" si="40"/>
        <v>0</v>
      </c>
      <c r="CX112" s="252">
        <f t="shared" si="41"/>
        <v>0</v>
      </c>
      <c r="CZ112" s="215" t="s">
        <v>362</v>
      </c>
      <c r="DA112" s="216" t="s">
        <v>363</v>
      </c>
      <c r="DB112" s="217"/>
      <c r="DC112" s="218"/>
      <c r="DD112" s="219"/>
      <c r="DE112" s="220"/>
      <c r="DF112" s="250">
        <f>IF(EXACT($A$112,$CZ$112),1,0)</f>
        <v>1</v>
      </c>
      <c r="DG112" s="250">
        <f>IF(EXACT($B$112,$DA$112),1,0)</f>
        <v>1</v>
      </c>
      <c r="DH112" s="250">
        <f>IF(EXACT($C$112,$DB$112),1,0)</f>
        <v>1</v>
      </c>
      <c r="DI112" s="250">
        <f>IF(EXACT($D$112,$DC$112),1,0)</f>
        <v>1</v>
      </c>
      <c r="DJ112" s="250">
        <f>IF($DC$112=0,0,1)</f>
        <v>0</v>
      </c>
      <c r="DK112" s="250">
        <f>IF($DD$112=0,0,1)</f>
        <v>0</v>
      </c>
      <c r="DL112" s="250">
        <f>$DF$112*$DG$112*$DH$112*$DI$112*$DJ$112*$DK$112</f>
        <v>0</v>
      </c>
      <c r="DM112" s="251">
        <f t="shared" si="42"/>
        <v>0</v>
      </c>
      <c r="DN112" s="252">
        <f t="shared" si="43"/>
        <v>0</v>
      </c>
      <c r="DP112" s="215" t="s">
        <v>362</v>
      </c>
      <c r="DQ112" s="216" t="s">
        <v>363</v>
      </c>
      <c r="DR112" s="217"/>
      <c r="DS112" s="218"/>
      <c r="DT112" s="219"/>
      <c r="DU112" s="220"/>
      <c r="DV112" s="250">
        <f>IF(EXACT($A$112,$DP$112),1,0)</f>
        <v>1</v>
      </c>
      <c r="DW112" s="250">
        <f>IF(EXACT($B$112,$DQ$112),1,0)</f>
        <v>1</v>
      </c>
      <c r="DX112" s="250">
        <f>IF(EXACT($C$112,$DR$112),1,0)</f>
        <v>1</v>
      </c>
      <c r="DY112" s="250">
        <f>IF(EXACT($D$112,$DS$112),1,0)</f>
        <v>1</v>
      </c>
      <c r="DZ112" s="250">
        <f>IF($DS$112=0,0,1)</f>
        <v>0</v>
      </c>
      <c r="EA112" s="250">
        <f>IF($DT$112=0,0,1)</f>
        <v>0</v>
      </c>
      <c r="EB112" s="250">
        <f>$DV$112*$DW$112*$DX$112*$DY$112*$DZ$112*$EA$112</f>
        <v>0</v>
      </c>
      <c r="EC112" s="251">
        <f t="shared" si="44"/>
        <v>0</v>
      </c>
      <c r="ED112" s="252">
        <f t="shared" si="45"/>
        <v>0</v>
      </c>
      <c r="EF112" s="215" t="s">
        <v>362</v>
      </c>
      <c r="EG112" s="216" t="s">
        <v>363</v>
      </c>
      <c r="EH112" s="217"/>
      <c r="EI112" s="218"/>
      <c r="EJ112" s="219"/>
      <c r="EK112" s="220"/>
      <c r="EL112" s="250">
        <f>IF(EXACT($A$112,$EF$112),1,0)</f>
        <v>1</v>
      </c>
      <c r="EM112" s="250">
        <f>IF(EXACT($B$112,$EG$112),1,0)</f>
        <v>1</v>
      </c>
      <c r="EN112" s="250">
        <f>IF(EXACT($C$112,$EH$112),1,0)</f>
        <v>1</v>
      </c>
      <c r="EO112" s="250">
        <f>IF(EXACT($D$112,$EI$112),1,0)</f>
        <v>1</v>
      </c>
      <c r="EP112" s="250">
        <f>IF($EI$112=0,0,1)</f>
        <v>0</v>
      </c>
      <c r="EQ112" s="250">
        <f>IF($EJ$112=0,0,1)</f>
        <v>0</v>
      </c>
      <c r="ER112" s="250">
        <f>$EL$112*$EM$112*$EN$112*$EO$112*$EP$112*$EQ$112</f>
        <v>0</v>
      </c>
      <c r="ES112" s="251">
        <f t="shared" si="46"/>
        <v>0</v>
      </c>
      <c r="ET112" s="252">
        <f t="shared" si="47"/>
        <v>0</v>
      </c>
      <c r="EV112" s="215" t="s">
        <v>362</v>
      </c>
      <c r="EW112" s="216" t="s">
        <v>363</v>
      </c>
      <c r="EX112" s="217"/>
      <c r="EY112" s="218"/>
      <c r="EZ112" s="219"/>
      <c r="FA112" s="220"/>
      <c r="FB112" s="250">
        <f>IF(EXACT($A$112,$EV$112),1,0)</f>
        <v>1</v>
      </c>
      <c r="FC112" s="250">
        <f>IF(EXACT($B$112,$EW$112),1,0)</f>
        <v>1</v>
      </c>
      <c r="FD112" s="250">
        <f>IF(EXACT($C$112,$EX$112),1,0)</f>
        <v>1</v>
      </c>
      <c r="FE112" s="250">
        <f>IF(EXACT($D$112,$EY$112),1,0)</f>
        <v>1</v>
      </c>
      <c r="FF112" s="250">
        <f>IF($EY$112=0,0,1)</f>
        <v>0</v>
      </c>
      <c r="FG112" s="250">
        <f>IF($EZ$112=0,0,1)</f>
        <v>0</v>
      </c>
      <c r="FH112" s="250">
        <f>$FB$112*$FC$112*$FD$112*$FE$112*$FF$112*$FG$112</f>
        <v>0</v>
      </c>
      <c r="FI112" s="251">
        <f t="shared" si="48"/>
        <v>0</v>
      </c>
      <c r="FJ112" s="252">
        <f t="shared" si="49"/>
        <v>0</v>
      </c>
      <c r="FL112" s="215" t="s">
        <v>362</v>
      </c>
      <c r="FM112" s="216" t="s">
        <v>363</v>
      </c>
      <c r="FN112" s="217"/>
      <c r="FO112" s="218"/>
      <c r="FP112" s="219"/>
      <c r="FQ112" s="277"/>
      <c r="FR112" s="250">
        <f>IF(EXACT($A$112,$FL$112),1,0)</f>
        <v>1</v>
      </c>
      <c r="FS112" s="250">
        <f>IF(EXACT($B$112,$FM$112),1,0)</f>
        <v>1</v>
      </c>
      <c r="FT112" s="250">
        <f>IF(EXACT($C$112,$FN$112),1,0)</f>
        <v>1</v>
      </c>
      <c r="FU112" s="250">
        <f>IF(EXACT($D$112,$FO$112),1,0)</f>
        <v>1</v>
      </c>
      <c r="FV112" s="250">
        <f>IF($FO$112=0,0,1)</f>
        <v>0</v>
      </c>
      <c r="FW112" s="250">
        <f>IF($FP$112=0,0,1)</f>
        <v>0</v>
      </c>
      <c r="FX112" s="250">
        <f>$FR$112*$FS$112*$FT$112*$FU$112*$FV$112*$FW$112</f>
        <v>0</v>
      </c>
      <c r="FY112" s="251">
        <f t="shared" si="50"/>
        <v>0</v>
      </c>
      <c r="FZ112" s="252">
        <f t="shared" si="51"/>
        <v>0</v>
      </c>
      <c r="GB112" s="215" t="s">
        <v>362</v>
      </c>
      <c r="GC112" s="216" t="s">
        <v>363</v>
      </c>
      <c r="GD112" s="217"/>
      <c r="GE112" s="218"/>
      <c r="GF112" s="219"/>
      <c r="GG112" s="220"/>
      <c r="GH112" s="250">
        <f>IF(EXACT($A$112,$GB$112),1,0)</f>
        <v>1</v>
      </c>
      <c r="GI112" s="250">
        <f>IF(EXACT($B$112,$GC$112),1,0)</f>
        <v>1</v>
      </c>
      <c r="GJ112" s="250">
        <f>IF(EXACT($C$112,$GD$112),1,0)</f>
        <v>1</v>
      </c>
      <c r="GK112" s="250">
        <f>IF(EXACT($D$112,$GE$112),1,0)</f>
        <v>1</v>
      </c>
      <c r="GL112" s="250">
        <f>IF($GE$112=0,0,1)</f>
        <v>0</v>
      </c>
      <c r="GM112" s="250">
        <f>IF($GF$112=0,0,1)</f>
        <v>0</v>
      </c>
      <c r="GN112" s="250">
        <f>$GH$112*$GI$112*$GJ$112*$GK$112*$GL$112*$GM$112</f>
        <v>0</v>
      </c>
      <c r="GO112" s="251">
        <f t="shared" si="52"/>
        <v>0</v>
      </c>
      <c r="GP112" s="252">
        <f t="shared" si="53"/>
        <v>0</v>
      </c>
      <c r="GR112" s="215" t="s">
        <v>362</v>
      </c>
      <c r="GS112" s="216" t="s">
        <v>363</v>
      </c>
      <c r="GT112" s="217"/>
      <c r="GU112" s="218"/>
      <c r="GV112" s="219"/>
      <c r="GW112" s="220"/>
      <c r="GX112" s="250">
        <f>IF(EXACT($A$112,$GR$112),1,0)</f>
        <v>1</v>
      </c>
      <c r="GY112" s="250">
        <f>IF(EXACT($B$112,$GS$112),1,0)</f>
        <v>1</v>
      </c>
      <c r="GZ112" s="250">
        <f>IF(EXACT($C$112,$GT$112),1,0)</f>
        <v>1</v>
      </c>
      <c r="HA112" s="250">
        <f>IF(EXACT($D$112,$GU$112),1,0)</f>
        <v>1</v>
      </c>
      <c r="HB112" s="250">
        <f>IF($GU$112=0,0,1)</f>
        <v>0</v>
      </c>
      <c r="HC112" s="250">
        <f>IF($GV$112=0,0,1)</f>
        <v>0</v>
      </c>
      <c r="HD112" s="250">
        <f>$GX$112*$GY$112*$GZ$112*$HA$112*$HB$112*$HC$112</f>
        <v>0</v>
      </c>
      <c r="HE112" s="251">
        <f t="shared" si="54"/>
        <v>0</v>
      </c>
      <c r="HF112" s="252">
        <f t="shared" si="55"/>
        <v>0</v>
      </c>
      <c r="HH112" s="226" t="s">
        <v>362</v>
      </c>
      <c r="HI112" s="227" t="s">
        <v>363</v>
      </c>
      <c r="HJ112" s="228"/>
      <c r="HK112" s="229"/>
      <c r="HL112" s="230"/>
      <c r="HM112" s="231"/>
      <c r="HN112" s="250">
        <f>IF(EXACT($A$112,$HH$112),1,0)</f>
        <v>1</v>
      </c>
      <c r="HO112" s="250">
        <f>IF(EXACT($B$112,$HI$112),1,0)</f>
        <v>1</v>
      </c>
      <c r="HP112" s="250">
        <f>IF(EXACT($C$112,$HJ$112),1,0)</f>
        <v>1</v>
      </c>
      <c r="HQ112" s="250">
        <f>IF(EXACT($D$112,$HK$112),1,0)</f>
        <v>1</v>
      </c>
      <c r="HR112" s="250">
        <f>IF($HK$112=0,0,1)</f>
        <v>0</v>
      </c>
      <c r="HS112" s="250">
        <f>IF($HL$112=0,0,1)</f>
        <v>0</v>
      </c>
      <c r="HT112" s="250">
        <f>$HN$112*$HO$112*$HP$112*$HQ$112*$HR$112*$HS$112</f>
        <v>0</v>
      </c>
      <c r="HU112" s="251">
        <f t="shared" si="56"/>
        <v>0</v>
      </c>
      <c r="HV112" s="252">
        <f t="shared" si="57"/>
        <v>0</v>
      </c>
      <c r="HX112" s="215" t="s">
        <v>362</v>
      </c>
      <c r="HY112" s="216" t="s">
        <v>363</v>
      </c>
      <c r="HZ112" s="217"/>
      <c r="IA112" s="218"/>
      <c r="IB112" s="219"/>
      <c r="IC112" s="220"/>
      <c r="ID112" s="250">
        <f>IF(EXACT($A$112,$HX$112),1,0)</f>
        <v>1</v>
      </c>
      <c r="IE112" s="250">
        <f>IF(EXACT($B$112,$HY$112),1,0)</f>
        <v>1</v>
      </c>
      <c r="IF112" s="250">
        <f>IF(EXACT($C$112,$HZ$112),1,0)</f>
        <v>1</v>
      </c>
      <c r="IG112" s="250">
        <f>IF(EXACT($D$112,$IA$112),1,0)</f>
        <v>1</v>
      </c>
      <c r="IH112" s="250">
        <f>IF($IA$112=0,0,1)</f>
        <v>0</v>
      </c>
      <c r="II112" s="250">
        <f>IF($IB$112=0,0,1)</f>
        <v>0</v>
      </c>
      <c r="IJ112" s="250">
        <f>$ID$112*$IE$112*$IF$112*$IG$112*$IH$112*$II$112</f>
        <v>0</v>
      </c>
      <c r="IK112" s="251">
        <f t="shared" si="58"/>
        <v>0</v>
      </c>
      <c r="IL112" s="252">
        <f t="shared" si="59"/>
        <v>0</v>
      </c>
    </row>
    <row r="113" spans="1:246" s="238" customFormat="1" ht="60">
      <c r="A113" s="243" t="s">
        <v>364</v>
      </c>
      <c r="B113" s="244" t="s">
        <v>365</v>
      </c>
      <c r="C113" s="245" t="s">
        <v>168</v>
      </c>
      <c r="D113" s="276">
        <v>2</v>
      </c>
      <c r="E113" s="247">
        <v>0</v>
      </c>
      <c r="F113" s="312">
        <f t="shared" ref="F113:F122" si="92">ROUND(D113*E113,0)</f>
        <v>0</v>
      </c>
      <c r="H113" s="243" t="s">
        <v>364</v>
      </c>
      <c r="I113" s="249" t="s">
        <v>365</v>
      </c>
      <c r="J113" s="245" t="s">
        <v>168</v>
      </c>
      <c r="K113" s="276">
        <v>2</v>
      </c>
      <c r="L113" s="247">
        <v>740000</v>
      </c>
      <c r="M113" s="312">
        <f t="shared" ref="M113:M122" si="93">ROUND(K113*L113,0)</f>
        <v>1480000</v>
      </c>
      <c r="N113" s="250">
        <f>IF(EXACT($A$113,$H$113),1,0)</f>
        <v>1</v>
      </c>
      <c r="O113" s="250">
        <f>IF(EXACT($B$113,$I$113),1,0)</f>
        <v>1</v>
      </c>
      <c r="P113" s="250">
        <f>IF(EXACT($C$113,$J$113),1,0)</f>
        <v>1</v>
      </c>
      <c r="Q113" s="250">
        <f>IF(EXACT($D$113,$K$113),1,0)</f>
        <v>1</v>
      </c>
      <c r="R113" s="250">
        <f>IF($K$113=0,0,1)</f>
        <v>1</v>
      </c>
      <c r="S113" s="250">
        <f>IF($L$113=0,0,1)</f>
        <v>1</v>
      </c>
      <c r="T113" s="261">
        <f>$N$113*$O$113*$P$113*$Q$113*$R$113*$S$113</f>
        <v>1</v>
      </c>
      <c r="U113" s="251">
        <f t="shared" si="30"/>
        <v>1480000</v>
      </c>
      <c r="V113" s="252">
        <f t="shared" si="31"/>
        <v>0</v>
      </c>
      <c r="X113" s="243" t="s">
        <v>364</v>
      </c>
      <c r="Y113" s="244" t="s">
        <v>365</v>
      </c>
      <c r="Z113" s="245" t="s">
        <v>168</v>
      </c>
      <c r="AA113" s="276">
        <v>2</v>
      </c>
      <c r="AB113" s="247">
        <v>577500</v>
      </c>
      <c r="AC113" s="312">
        <f t="shared" ref="AC113:AC122" si="94">ROUND(AA113*AB113,0)</f>
        <v>1155000</v>
      </c>
      <c r="AD113" s="250">
        <f>IF(EXACT($A$113,$X$113),1,0)</f>
        <v>1</v>
      </c>
      <c r="AE113" s="250">
        <f>IF(EXACT($B$113,$Y$113),1,0)</f>
        <v>1</v>
      </c>
      <c r="AF113" s="250">
        <f>IF(EXACT($C$113,$Z$113),1,0)</f>
        <v>1</v>
      </c>
      <c r="AG113" s="250">
        <f>IF(EXACT($D$113,$AA$113),1,0)</f>
        <v>1</v>
      </c>
      <c r="AH113" s="250">
        <f>IF($AA$113=0,0,1)</f>
        <v>1</v>
      </c>
      <c r="AI113" s="250">
        <f>IF($AB$113=0,0,1)</f>
        <v>1</v>
      </c>
      <c r="AJ113" s="250">
        <f>$AD$113*$AE$113*$AF$113*$AG$113*$AH$113*$AI$113</f>
        <v>1</v>
      </c>
      <c r="AK113" s="251">
        <f t="shared" si="32"/>
        <v>1155000</v>
      </c>
      <c r="AL113" s="252">
        <f t="shared" si="33"/>
        <v>0</v>
      </c>
      <c r="AN113" s="243" t="s">
        <v>364</v>
      </c>
      <c r="AO113" s="244" t="s">
        <v>365</v>
      </c>
      <c r="AP113" s="245" t="s">
        <v>168</v>
      </c>
      <c r="AQ113" s="276">
        <v>2</v>
      </c>
      <c r="AR113" s="247">
        <v>590000</v>
      </c>
      <c r="AS113" s="312">
        <f t="shared" ref="AS113:AS122" si="95">ROUND(AQ113*AR113,0)</f>
        <v>1180000</v>
      </c>
      <c r="AT113" s="250">
        <f>IF(EXACT($A$113,$AN$113),1,0)</f>
        <v>1</v>
      </c>
      <c r="AU113" s="250">
        <f>IF(EXACT($B$113,$AO$113),1,0)</f>
        <v>1</v>
      </c>
      <c r="AV113" s="250">
        <f>IF(EXACT($C$113,$AP$113),1,0)</f>
        <v>1</v>
      </c>
      <c r="AW113" s="250">
        <f>IF(EXACT($D$113,$AQ$113),1,0)</f>
        <v>1</v>
      </c>
      <c r="AX113" s="250">
        <f>IF($AQ$113=0,0,1)</f>
        <v>1</v>
      </c>
      <c r="AY113" s="250">
        <f>IF($AR$113=0,0,1)</f>
        <v>1</v>
      </c>
      <c r="AZ113" s="250">
        <f>$AT$113*$AU$113*$AV$113*$AW$113*$AX$113*$AY$113</f>
        <v>1</v>
      </c>
      <c r="BA113" s="251">
        <f t="shared" si="34"/>
        <v>1180000</v>
      </c>
      <c r="BB113" s="252">
        <f t="shared" si="35"/>
        <v>0</v>
      </c>
      <c r="BD113" s="243" t="s">
        <v>364</v>
      </c>
      <c r="BE113" s="244" t="s">
        <v>365</v>
      </c>
      <c r="BF113" s="245" t="s">
        <v>168</v>
      </c>
      <c r="BG113" s="276">
        <v>2</v>
      </c>
      <c r="BH113" s="247">
        <v>650000</v>
      </c>
      <c r="BI113" s="312">
        <f t="shared" ref="BI113:BI122" si="96">ROUND(BG113*BH113,0)</f>
        <v>1300000</v>
      </c>
      <c r="BJ113" s="250">
        <f>IF(EXACT($A$113,$BD$113),1,0)</f>
        <v>1</v>
      </c>
      <c r="BK113" s="250">
        <f>IF(EXACT($B$113,$BE$113),1,0)</f>
        <v>1</v>
      </c>
      <c r="BL113" s="250">
        <f>IF(EXACT($C$113,$BF$113),1,0)</f>
        <v>1</v>
      </c>
      <c r="BM113" s="250">
        <f>IF(EXACT($D$113,$BG$113),1,0)</f>
        <v>1</v>
      </c>
      <c r="BN113" s="250">
        <f>IF($BG$113=0,0,1)</f>
        <v>1</v>
      </c>
      <c r="BO113" s="250">
        <f>IF($BH$113=0,0,1)</f>
        <v>1</v>
      </c>
      <c r="BP113" s="250">
        <f>$BJ$113*$BK$113*$BL$113*$BM$113*$BN$113*$BO$113</f>
        <v>1</v>
      </c>
      <c r="BQ113" s="251">
        <f t="shared" si="36"/>
        <v>1300000</v>
      </c>
      <c r="BR113" s="252">
        <f t="shared" si="37"/>
        <v>0</v>
      </c>
      <c r="BT113" s="243" t="s">
        <v>364</v>
      </c>
      <c r="BU113" s="244" t="s">
        <v>365</v>
      </c>
      <c r="BV113" s="245" t="s">
        <v>168</v>
      </c>
      <c r="BW113" s="276">
        <v>2</v>
      </c>
      <c r="BX113" s="247">
        <v>524800</v>
      </c>
      <c r="BY113" s="312">
        <f t="shared" ref="BY113:BY122" si="97">ROUND(BW113*BX113,0)</f>
        <v>1049600</v>
      </c>
      <c r="BZ113" s="250">
        <f>IF(EXACT($A$113,$BT$113),1,0)</f>
        <v>1</v>
      </c>
      <c r="CA113" s="250">
        <f>IF(EXACT($B$113,$BU$113),1,0)</f>
        <v>1</v>
      </c>
      <c r="CB113" s="250">
        <f>IF(EXACT($C$113,$BV$113),1,0)</f>
        <v>1</v>
      </c>
      <c r="CC113" s="250">
        <f>IF(EXACT($D$113,$BW$113),1,0)</f>
        <v>1</v>
      </c>
      <c r="CD113" s="250">
        <f>IF($BW$113=0,0,1)</f>
        <v>1</v>
      </c>
      <c r="CE113" s="250">
        <f>IF($BX$113=0,0,1)</f>
        <v>1</v>
      </c>
      <c r="CF113" s="250">
        <f>$BZ$113*$CA$113*$CB$113*$CC$113*$CD$113*$CE$113</f>
        <v>1</v>
      </c>
      <c r="CG113" s="251">
        <f t="shared" si="38"/>
        <v>1049600</v>
      </c>
      <c r="CH113" s="252">
        <f t="shared" si="39"/>
        <v>0</v>
      </c>
      <c r="CJ113" s="243" t="s">
        <v>364</v>
      </c>
      <c r="CK113" s="254" t="s">
        <v>365</v>
      </c>
      <c r="CL113" s="245" t="s">
        <v>168</v>
      </c>
      <c r="CM113" s="276">
        <v>2</v>
      </c>
      <c r="CN113" s="255">
        <v>552780</v>
      </c>
      <c r="CO113" s="313">
        <f t="shared" ref="CO113:CO122" si="98">ROUND(CM113*CN113,0)</f>
        <v>1105560</v>
      </c>
      <c r="CP113" s="250">
        <f>IF(EXACT($A$113,$CJ$113),1,0)</f>
        <v>1</v>
      </c>
      <c r="CQ113" s="250">
        <f>IF(EXACT($B$113,$CK$113),1,0)</f>
        <v>1</v>
      </c>
      <c r="CR113" s="250">
        <f>IF(EXACT($C$113,$CL$113),1,0)</f>
        <v>1</v>
      </c>
      <c r="CS113" s="250">
        <f>IF(EXACT($D$113,$CM$113),1,0)</f>
        <v>1</v>
      </c>
      <c r="CT113" s="250">
        <f>IF($CM$113=0,0,1)</f>
        <v>1</v>
      </c>
      <c r="CU113" s="250">
        <f>IF($CN$113=0,0,1)</f>
        <v>1</v>
      </c>
      <c r="CV113" s="250">
        <f>$CP$113*$CQ$113*$CR$113*$CS$113*$CT$113*$CU$113</f>
        <v>1</v>
      </c>
      <c r="CW113" s="251">
        <f t="shared" si="40"/>
        <v>1105560</v>
      </c>
      <c r="CX113" s="252">
        <f t="shared" si="41"/>
        <v>0</v>
      </c>
      <c r="CZ113" s="243" t="s">
        <v>364</v>
      </c>
      <c r="DA113" s="244" t="s">
        <v>365</v>
      </c>
      <c r="DB113" s="245" t="s">
        <v>168</v>
      </c>
      <c r="DC113" s="276">
        <v>2</v>
      </c>
      <c r="DD113" s="247">
        <v>570000</v>
      </c>
      <c r="DE113" s="312">
        <f t="shared" ref="DE113:DE122" si="99">ROUND(DC113*DD113,0)</f>
        <v>1140000</v>
      </c>
      <c r="DF113" s="250">
        <f>IF(EXACT($A$113,$CZ$113),1,0)</f>
        <v>1</v>
      </c>
      <c r="DG113" s="250">
        <f>IF(EXACT($B$113,$DA$113),1,0)</f>
        <v>1</v>
      </c>
      <c r="DH113" s="250">
        <f>IF(EXACT($C$113,$DB$113),1,0)</f>
        <v>1</v>
      </c>
      <c r="DI113" s="250">
        <f>IF(EXACT($D$113,$DC$113),1,0)</f>
        <v>1</v>
      </c>
      <c r="DJ113" s="250">
        <f>IF($DC$113=0,0,1)</f>
        <v>1</v>
      </c>
      <c r="DK113" s="250">
        <f>IF($DD$113=0,0,1)</f>
        <v>1</v>
      </c>
      <c r="DL113" s="250">
        <f>$DF$113*$DG$113*$DH$113*$DI$113*$DJ$113*$DK$113</f>
        <v>1</v>
      </c>
      <c r="DM113" s="251">
        <f t="shared" si="42"/>
        <v>1140000</v>
      </c>
      <c r="DN113" s="252">
        <f t="shared" si="43"/>
        <v>0</v>
      </c>
      <c r="DP113" s="243" t="s">
        <v>364</v>
      </c>
      <c r="DQ113" s="244" t="s">
        <v>365</v>
      </c>
      <c r="DR113" s="245" t="s">
        <v>168</v>
      </c>
      <c r="DS113" s="276">
        <v>2</v>
      </c>
      <c r="DT113" s="247">
        <v>565000</v>
      </c>
      <c r="DU113" s="312">
        <f t="shared" ref="DU113:DU122" si="100">ROUND(DS113*DT113,0)</f>
        <v>1130000</v>
      </c>
      <c r="DV113" s="250">
        <f>IF(EXACT($A$113,$DP$113),1,0)</f>
        <v>1</v>
      </c>
      <c r="DW113" s="250">
        <f>IF(EXACT($B$113,$DQ$113),1,0)</f>
        <v>1</v>
      </c>
      <c r="DX113" s="250">
        <f>IF(EXACT($C$113,$DR$113),1,0)</f>
        <v>1</v>
      </c>
      <c r="DY113" s="250">
        <f>IF(EXACT($D$113,$DS$113),1,0)</f>
        <v>1</v>
      </c>
      <c r="DZ113" s="250">
        <f>IF($DS$113=0,0,1)</f>
        <v>1</v>
      </c>
      <c r="EA113" s="250">
        <f>IF($DT$113=0,0,1)</f>
        <v>1</v>
      </c>
      <c r="EB113" s="250">
        <f>$DV$113*$DW$113*$DX$113*$DY$113*$DZ$113*$EA$113</f>
        <v>1</v>
      </c>
      <c r="EC113" s="251">
        <f t="shared" si="44"/>
        <v>1130000</v>
      </c>
      <c r="ED113" s="252">
        <f t="shared" si="45"/>
        <v>0</v>
      </c>
      <c r="EF113" s="243" t="s">
        <v>364</v>
      </c>
      <c r="EG113" s="244" t="s">
        <v>365</v>
      </c>
      <c r="EH113" s="245" t="s">
        <v>168</v>
      </c>
      <c r="EI113" s="276">
        <v>2</v>
      </c>
      <c r="EJ113" s="247">
        <v>570000</v>
      </c>
      <c r="EK113" s="312">
        <f t="shared" ref="EK113:EK122" si="101">ROUND(EI113*EJ113,0)</f>
        <v>1140000</v>
      </c>
      <c r="EL113" s="250">
        <f>IF(EXACT($A$113,$EF$113),1,0)</f>
        <v>1</v>
      </c>
      <c r="EM113" s="250">
        <f>IF(EXACT($B$113,$EG$113),1,0)</f>
        <v>1</v>
      </c>
      <c r="EN113" s="250">
        <f>IF(EXACT($C$113,$EH$113),1,0)</f>
        <v>1</v>
      </c>
      <c r="EO113" s="250">
        <f>IF(EXACT($D$113,$EI$113),1,0)</f>
        <v>1</v>
      </c>
      <c r="EP113" s="250">
        <f>IF($EI$113=0,0,1)</f>
        <v>1</v>
      </c>
      <c r="EQ113" s="250">
        <f>IF($EJ$113=0,0,1)</f>
        <v>1</v>
      </c>
      <c r="ER113" s="250">
        <f>$EL$113*$EM$113*$EN$113*$EO$113*$EP$113*$EQ$113</f>
        <v>1</v>
      </c>
      <c r="ES113" s="251">
        <f t="shared" si="46"/>
        <v>1140000</v>
      </c>
      <c r="ET113" s="252">
        <f t="shared" si="47"/>
        <v>0</v>
      </c>
      <c r="EV113" s="243" t="s">
        <v>364</v>
      </c>
      <c r="EW113" s="244" t="s">
        <v>365</v>
      </c>
      <c r="EX113" s="245" t="s">
        <v>168</v>
      </c>
      <c r="EY113" s="276">
        <v>2</v>
      </c>
      <c r="EZ113" s="247">
        <v>400000</v>
      </c>
      <c r="FA113" s="312">
        <f t="shared" ref="FA113:FA122" si="102">ROUND(EY113*EZ113,0)</f>
        <v>800000</v>
      </c>
      <c r="FB113" s="250">
        <f>IF(EXACT($A$113,$EV$113),1,0)</f>
        <v>1</v>
      </c>
      <c r="FC113" s="250">
        <f>IF(EXACT($B$113,$EW$113),1,0)</f>
        <v>1</v>
      </c>
      <c r="FD113" s="250">
        <f>IF(EXACT($C$113,$EX$113),1,0)</f>
        <v>1</v>
      </c>
      <c r="FE113" s="250">
        <f>IF(EXACT($D$113,$EY$113),1,0)</f>
        <v>1</v>
      </c>
      <c r="FF113" s="250">
        <f>IF($EY$113=0,0,1)</f>
        <v>1</v>
      </c>
      <c r="FG113" s="250">
        <f>IF($EZ$113=0,0,1)</f>
        <v>1</v>
      </c>
      <c r="FH113" s="250">
        <f>$FB$113*$FC$113*$FD$113*$FE$113*$FF$113*$FG$113</f>
        <v>1</v>
      </c>
      <c r="FI113" s="251">
        <f t="shared" si="48"/>
        <v>800000</v>
      </c>
      <c r="FJ113" s="252">
        <f t="shared" si="49"/>
        <v>0</v>
      </c>
      <c r="FL113" s="243" t="s">
        <v>364</v>
      </c>
      <c r="FM113" s="244" t="s">
        <v>365</v>
      </c>
      <c r="FN113" s="245" t="s">
        <v>168</v>
      </c>
      <c r="FO113" s="276">
        <v>2</v>
      </c>
      <c r="FP113" s="247">
        <v>672066</v>
      </c>
      <c r="FQ113" s="312">
        <f t="shared" ref="FQ113:FQ122" si="103">ROUND(FO113*FP113,0)</f>
        <v>1344132</v>
      </c>
      <c r="FR113" s="250">
        <f>IF(EXACT($A$113,$FL$113),1,0)</f>
        <v>1</v>
      </c>
      <c r="FS113" s="250">
        <f>IF(EXACT($B$113,$FM$113),1,0)</f>
        <v>1</v>
      </c>
      <c r="FT113" s="250">
        <f>IF(EXACT($C$113,$FN$113),1,0)</f>
        <v>1</v>
      </c>
      <c r="FU113" s="250">
        <f>IF(EXACT($D$113,$FO$113),1,0)</f>
        <v>1</v>
      </c>
      <c r="FV113" s="250">
        <f>IF($FO$113=0,0,1)</f>
        <v>1</v>
      </c>
      <c r="FW113" s="250">
        <f>IF($FP$113=0,0,1)</f>
        <v>1</v>
      </c>
      <c r="FX113" s="250">
        <f>$FR$113*$FS$113*$FT$113*$FU$113*$FV$113*$FW$113</f>
        <v>1</v>
      </c>
      <c r="FY113" s="251">
        <f t="shared" si="50"/>
        <v>1344132</v>
      </c>
      <c r="FZ113" s="252">
        <f t="shared" si="51"/>
        <v>0</v>
      </c>
      <c r="GB113" s="243" t="s">
        <v>364</v>
      </c>
      <c r="GC113" s="244" t="s">
        <v>365</v>
      </c>
      <c r="GD113" s="245" t="s">
        <v>168</v>
      </c>
      <c r="GE113" s="276">
        <v>2</v>
      </c>
      <c r="GF113" s="247">
        <v>638000</v>
      </c>
      <c r="GG113" s="312">
        <f t="shared" ref="GG113:GG122" si="104">ROUND(GE113*GF113,0)</f>
        <v>1276000</v>
      </c>
      <c r="GH113" s="250">
        <f>IF(EXACT($A$113,$GB$113),1,0)</f>
        <v>1</v>
      </c>
      <c r="GI113" s="250">
        <f>IF(EXACT($B$113,$GC$113),1,0)</f>
        <v>1</v>
      </c>
      <c r="GJ113" s="250">
        <f>IF(EXACT($C$113,$GD$113),1,0)</f>
        <v>1</v>
      </c>
      <c r="GK113" s="250">
        <f>IF(EXACT($D$113,$GE$113),1,0)</f>
        <v>1</v>
      </c>
      <c r="GL113" s="250">
        <f>IF($GE$113=0,0,1)</f>
        <v>1</v>
      </c>
      <c r="GM113" s="250">
        <f>IF($GF$113=0,0,1)</f>
        <v>1</v>
      </c>
      <c r="GN113" s="250">
        <f>$GH$113*$GI$113*$GJ$113*$GK$113*$GL$113*$GM$113</f>
        <v>1</v>
      </c>
      <c r="GO113" s="251">
        <f t="shared" si="52"/>
        <v>1276000</v>
      </c>
      <c r="GP113" s="252">
        <f t="shared" si="53"/>
        <v>0</v>
      </c>
      <c r="GR113" s="243" t="s">
        <v>364</v>
      </c>
      <c r="GS113" s="244" t="s">
        <v>365</v>
      </c>
      <c r="GT113" s="245" t="s">
        <v>168</v>
      </c>
      <c r="GU113" s="276">
        <v>2</v>
      </c>
      <c r="GV113" s="247">
        <v>749300</v>
      </c>
      <c r="GW113" s="312">
        <f t="shared" ref="GW113:GW122" si="105">ROUND(GU113*GV113,0)</f>
        <v>1498600</v>
      </c>
      <c r="GX113" s="250">
        <f>IF(EXACT($A$113,$GR$113),1,0)</f>
        <v>1</v>
      </c>
      <c r="GY113" s="250">
        <f>IF(EXACT($B$113,$GS$113),1,0)</f>
        <v>1</v>
      </c>
      <c r="GZ113" s="250">
        <f>IF(EXACT($C$113,$GT$113),1,0)</f>
        <v>1</v>
      </c>
      <c r="HA113" s="250">
        <f>IF(EXACT($D$113,$GU$113),1,0)</f>
        <v>1</v>
      </c>
      <c r="HB113" s="250">
        <f>IF($GU$113=0,0,1)</f>
        <v>1</v>
      </c>
      <c r="HC113" s="250">
        <f>IF($GV$113=0,0,1)</f>
        <v>1</v>
      </c>
      <c r="HD113" s="250">
        <f>$GX$113*$GY$113*$GZ$113*$HA$113*$HB$113*$HC$113</f>
        <v>1</v>
      </c>
      <c r="HE113" s="251">
        <f t="shared" si="54"/>
        <v>1498600</v>
      </c>
      <c r="HF113" s="252">
        <f t="shared" si="55"/>
        <v>0</v>
      </c>
      <c r="HH113" s="257" t="s">
        <v>364</v>
      </c>
      <c r="HI113" s="258" t="s">
        <v>365</v>
      </c>
      <c r="HJ113" s="245" t="s">
        <v>168</v>
      </c>
      <c r="HK113" s="246">
        <v>2</v>
      </c>
      <c r="HL113" s="259">
        <v>600000</v>
      </c>
      <c r="HM113" s="248">
        <f t="shared" ref="HM113:HM122" si="106">ROUND(HK113*HL113,0)</f>
        <v>1200000</v>
      </c>
      <c r="HN113" s="250">
        <f>IF(EXACT($A$113,$HH$113),1,0)</f>
        <v>1</v>
      </c>
      <c r="HO113" s="250">
        <f>IF(EXACT($B$113,$HI$113),1,0)</f>
        <v>1</v>
      </c>
      <c r="HP113" s="250">
        <f>IF(EXACT($C$113,$HJ$113),1,0)</f>
        <v>1</v>
      </c>
      <c r="HQ113" s="250">
        <f>IF(EXACT($D$113,$HK$113),1,0)</f>
        <v>1</v>
      </c>
      <c r="HR113" s="250">
        <f>IF($HK$113=0,0,1)</f>
        <v>1</v>
      </c>
      <c r="HS113" s="250">
        <f>IF($HL$113=0,0,1)</f>
        <v>1</v>
      </c>
      <c r="HT113" s="250">
        <f>$HN$113*$HO$113*$HP$113*$HQ$113*$HR$113*$HS$113</f>
        <v>1</v>
      </c>
      <c r="HU113" s="251">
        <f t="shared" si="56"/>
        <v>1200000</v>
      </c>
      <c r="HV113" s="252">
        <f t="shared" si="57"/>
        <v>0</v>
      </c>
      <c r="HX113" s="243" t="s">
        <v>364</v>
      </c>
      <c r="HY113" s="244" t="s">
        <v>365</v>
      </c>
      <c r="HZ113" s="245" t="s">
        <v>168</v>
      </c>
      <c r="IA113" s="276">
        <v>2</v>
      </c>
      <c r="IB113" s="247">
        <v>700000</v>
      </c>
      <c r="IC113" s="312">
        <f t="shared" ref="IC113:IC122" si="107">ROUND(IA113*IB113,0)</f>
        <v>1400000</v>
      </c>
      <c r="ID113" s="250">
        <f>IF(EXACT($A$113,$HX$113),1,0)</f>
        <v>1</v>
      </c>
      <c r="IE113" s="250">
        <f>IF(EXACT($B$113,$HY$113),1,0)</f>
        <v>1</v>
      </c>
      <c r="IF113" s="250">
        <f>IF(EXACT($C$113,$HZ$113),1,0)</f>
        <v>1</v>
      </c>
      <c r="IG113" s="250">
        <f>IF(EXACT($D$113,$IA$113),1,0)</f>
        <v>1</v>
      </c>
      <c r="IH113" s="250">
        <f>IF($IA$113=0,0,1)</f>
        <v>1</v>
      </c>
      <c r="II113" s="250">
        <f>IF($IB$113=0,0,1)</f>
        <v>1</v>
      </c>
      <c r="IJ113" s="250">
        <f>$ID$113*$IE$113*$IF$113*$IG$113*$IH$113*$II$113</f>
        <v>1</v>
      </c>
      <c r="IK113" s="251">
        <f t="shared" si="58"/>
        <v>1400000</v>
      </c>
      <c r="IL113" s="252">
        <f t="shared" si="59"/>
        <v>0</v>
      </c>
    </row>
    <row r="114" spans="1:246" s="238" customFormat="1" ht="60">
      <c r="A114" s="243" t="s">
        <v>366</v>
      </c>
      <c r="B114" s="244" t="s">
        <v>367</v>
      </c>
      <c r="C114" s="245" t="s">
        <v>168</v>
      </c>
      <c r="D114" s="276">
        <v>9</v>
      </c>
      <c r="E114" s="247">
        <v>0</v>
      </c>
      <c r="F114" s="312">
        <f t="shared" si="92"/>
        <v>0</v>
      </c>
      <c r="H114" s="243" t="s">
        <v>366</v>
      </c>
      <c r="I114" s="249" t="s">
        <v>367</v>
      </c>
      <c r="J114" s="245" t="s">
        <v>168</v>
      </c>
      <c r="K114" s="276">
        <v>9</v>
      </c>
      <c r="L114" s="247">
        <v>620000</v>
      </c>
      <c r="M114" s="312">
        <f t="shared" si="93"/>
        <v>5580000</v>
      </c>
      <c r="N114" s="250">
        <f>IF(EXACT($A$114,$H$114),1,0)</f>
        <v>1</v>
      </c>
      <c r="O114" s="250">
        <f>IF(EXACT($B$114,$I$114),1,0)</f>
        <v>1</v>
      </c>
      <c r="P114" s="250">
        <f>IF(EXACT($C$114,$J$114),1,0)</f>
        <v>1</v>
      </c>
      <c r="Q114" s="250">
        <f>IF(EXACT($D$114,$K$114),1,0)</f>
        <v>1</v>
      </c>
      <c r="R114" s="250">
        <f>IF($K$114=0,0,1)</f>
        <v>1</v>
      </c>
      <c r="S114" s="250">
        <f>IF($L$114=0,0,1)</f>
        <v>1</v>
      </c>
      <c r="T114" s="261">
        <f>$N$114*$O$114*$P$114*$Q$114*$R$114*$S$114</f>
        <v>1</v>
      </c>
      <c r="U114" s="251">
        <f t="shared" si="30"/>
        <v>5580000</v>
      </c>
      <c r="V114" s="252">
        <f t="shared" si="31"/>
        <v>0</v>
      </c>
      <c r="X114" s="243" t="s">
        <v>366</v>
      </c>
      <c r="Y114" s="244" t="s">
        <v>367</v>
      </c>
      <c r="Z114" s="245" t="s">
        <v>168</v>
      </c>
      <c r="AA114" s="276">
        <v>9</v>
      </c>
      <c r="AB114" s="247">
        <v>514958</v>
      </c>
      <c r="AC114" s="312">
        <f t="shared" si="94"/>
        <v>4634622</v>
      </c>
      <c r="AD114" s="250">
        <f>IF(EXACT($A$114,$X$114),1,0)</f>
        <v>1</v>
      </c>
      <c r="AE114" s="250">
        <f>IF(EXACT($B$114,$Y$114),1,0)</f>
        <v>1</v>
      </c>
      <c r="AF114" s="250">
        <f>IF(EXACT($C$114,$Z$114),1,0)</f>
        <v>1</v>
      </c>
      <c r="AG114" s="250">
        <f>IF(EXACT($D$114,$AA$114),1,0)</f>
        <v>1</v>
      </c>
      <c r="AH114" s="250">
        <f>IF($AA$114=0,0,1)</f>
        <v>1</v>
      </c>
      <c r="AI114" s="250">
        <f>IF($AB$114=0,0,1)</f>
        <v>1</v>
      </c>
      <c r="AJ114" s="250">
        <f>$AD$114*$AE$114*$AF$114*$AG$114*$AH$114*$AI$114</f>
        <v>1</v>
      </c>
      <c r="AK114" s="251">
        <f t="shared" si="32"/>
        <v>4634622</v>
      </c>
      <c r="AL114" s="252">
        <f t="shared" si="33"/>
        <v>0</v>
      </c>
      <c r="AN114" s="243" t="s">
        <v>366</v>
      </c>
      <c r="AO114" s="244" t="s">
        <v>367</v>
      </c>
      <c r="AP114" s="245" t="s">
        <v>168</v>
      </c>
      <c r="AQ114" s="276">
        <v>9</v>
      </c>
      <c r="AR114" s="247">
        <v>630000</v>
      </c>
      <c r="AS114" s="312">
        <f t="shared" si="95"/>
        <v>5670000</v>
      </c>
      <c r="AT114" s="250">
        <f>IF(EXACT($A$114,$AN$114),1,0)</f>
        <v>1</v>
      </c>
      <c r="AU114" s="250">
        <f>IF(EXACT($B$114,$AO$114),1,0)</f>
        <v>1</v>
      </c>
      <c r="AV114" s="250">
        <f>IF(EXACT($C$114,$AP$114),1,0)</f>
        <v>1</v>
      </c>
      <c r="AW114" s="250">
        <f>IF(EXACT($D$114,$AQ$114),1,0)</f>
        <v>1</v>
      </c>
      <c r="AX114" s="250">
        <f>IF($AQ$114=0,0,1)</f>
        <v>1</v>
      </c>
      <c r="AY114" s="250">
        <f>IF($AR$114=0,0,1)</f>
        <v>1</v>
      </c>
      <c r="AZ114" s="250">
        <f>$AT$114*$AU$114*$AV$114*$AW$114*$AX$114*$AY$114</f>
        <v>1</v>
      </c>
      <c r="BA114" s="251">
        <f t="shared" si="34"/>
        <v>5670000</v>
      </c>
      <c r="BB114" s="252">
        <f t="shared" si="35"/>
        <v>0</v>
      </c>
      <c r="BD114" s="243" t="s">
        <v>366</v>
      </c>
      <c r="BE114" s="244" t="s">
        <v>367</v>
      </c>
      <c r="BF114" s="245" t="s">
        <v>168</v>
      </c>
      <c r="BG114" s="276">
        <v>9</v>
      </c>
      <c r="BH114" s="247">
        <v>650000</v>
      </c>
      <c r="BI114" s="312">
        <f t="shared" si="96"/>
        <v>5850000</v>
      </c>
      <c r="BJ114" s="250">
        <f>IF(EXACT($A$114,$BD$114),1,0)</f>
        <v>1</v>
      </c>
      <c r="BK114" s="250">
        <f>IF(EXACT($B$114,$BE$114),1,0)</f>
        <v>1</v>
      </c>
      <c r="BL114" s="250">
        <f>IF(EXACT($C$114,$BF$114),1,0)</f>
        <v>1</v>
      </c>
      <c r="BM114" s="250">
        <f>IF(EXACT($D$114,$BG$114),1,0)</f>
        <v>1</v>
      </c>
      <c r="BN114" s="250">
        <f>IF($BG$114=0,0,1)</f>
        <v>1</v>
      </c>
      <c r="BO114" s="250">
        <f>IF($BH$114=0,0,1)</f>
        <v>1</v>
      </c>
      <c r="BP114" s="250">
        <f>$BJ$114*$BK$114*$BL$114*$BM$114*$BN$114*$BO$114</f>
        <v>1</v>
      </c>
      <c r="BQ114" s="251">
        <f t="shared" si="36"/>
        <v>5850000</v>
      </c>
      <c r="BR114" s="252">
        <f t="shared" si="37"/>
        <v>0</v>
      </c>
      <c r="BT114" s="243" t="s">
        <v>366</v>
      </c>
      <c r="BU114" s="244" t="s">
        <v>367</v>
      </c>
      <c r="BV114" s="245" t="s">
        <v>168</v>
      </c>
      <c r="BW114" s="276">
        <v>9</v>
      </c>
      <c r="BX114" s="247">
        <v>475300</v>
      </c>
      <c r="BY114" s="312">
        <f t="shared" si="97"/>
        <v>4277700</v>
      </c>
      <c r="BZ114" s="250">
        <f>IF(EXACT($A$114,$BT$114),1,0)</f>
        <v>1</v>
      </c>
      <c r="CA114" s="250">
        <f>IF(EXACT($B$114,$BU$114),1,0)</f>
        <v>1</v>
      </c>
      <c r="CB114" s="250">
        <f>IF(EXACT($C$114,$BV$114),1,0)</f>
        <v>1</v>
      </c>
      <c r="CC114" s="250">
        <f>IF(EXACT($D$114,$BW$114),1,0)</f>
        <v>1</v>
      </c>
      <c r="CD114" s="250">
        <f>IF($BW$114=0,0,1)</f>
        <v>1</v>
      </c>
      <c r="CE114" s="250">
        <f>IF($BX$114=0,0,1)</f>
        <v>1</v>
      </c>
      <c r="CF114" s="250">
        <f>$BZ$114*$CA$114*$CB$114*$CC$114*$CD$114*$CE$114</f>
        <v>1</v>
      </c>
      <c r="CG114" s="251">
        <f t="shared" si="38"/>
        <v>4277700</v>
      </c>
      <c r="CH114" s="252">
        <f t="shared" si="39"/>
        <v>0</v>
      </c>
      <c r="CJ114" s="243" t="s">
        <v>366</v>
      </c>
      <c r="CK114" s="254" t="s">
        <v>367</v>
      </c>
      <c r="CL114" s="245" t="s">
        <v>168</v>
      </c>
      <c r="CM114" s="276">
        <v>9</v>
      </c>
      <c r="CN114" s="255">
        <v>523757.2</v>
      </c>
      <c r="CO114" s="313">
        <f t="shared" si="98"/>
        <v>4713815</v>
      </c>
      <c r="CP114" s="250">
        <f>IF(EXACT($A$114,$CJ$114),1,0)</f>
        <v>1</v>
      </c>
      <c r="CQ114" s="250">
        <f>IF(EXACT($B$114,$CK$114),1,0)</f>
        <v>1</v>
      </c>
      <c r="CR114" s="250">
        <f>IF(EXACT($C$114,$CL$114),1,0)</f>
        <v>1</v>
      </c>
      <c r="CS114" s="250">
        <f>IF(EXACT($D$114,$CM$114),1,0)</f>
        <v>1</v>
      </c>
      <c r="CT114" s="250">
        <f>IF($CM$114=0,0,1)</f>
        <v>1</v>
      </c>
      <c r="CU114" s="250">
        <f>IF($CN$114=0,0,1)</f>
        <v>1</v>
      </c>
      <c r="CV114" s="250">
        <f>$CP$114*$CQ$114*$CR$114*$CS$114*$CT$114*$CU$114</f>
        <v>1</v>
      </c>
      <c r="CW114" s="251">
        <f t="shared" si="40"/>
        <v>4713815</v>
      </c>
      <c r="CX114" s="252">
        <f t="shared" si="41"/>
        <v>0</v>
      </c>
      <c r="CZ114" s="243" t="s">
        <v>366</v>
      </c>
      <c r="DA114" s="244" t="s">
        <v>367</v>
      </c>
      <c r="DB114" s="245" t="s">
        <v>168</v>
      </c>
      <c r="DC114" s="276">
        <v>9</v>
      </c>
      <c r="DD114" s="247">
        <v>537500</v>
      </c>
      <c r="DE114" s="312">
        <f t="shared" si="99"/>
        <v>4837500</v>
      </c>
      <c r="DF114" s="250">
        <f>IF(EXACT($A$114,$CZ$114),1,0)</f>
        <v>1</v>
      </c>
      <c r="DG114" s="250">
        <f>IF(EXACT($B$114,$DA$114),1,0)</f>
        <v>1</v>
      </c>
      <c r="DH114" s="250">
        <f>IF(EXACT($C$114,$DB$114),1,0)</f>
        <v>1</v>
      </c>
      <c r="DI114" s="250">
        <f>IF(EXACT($D$114,$DC$114),1,0)</f>
        <v>1</v>
      </c>
      <c r="DJ114" s="250">
        <f>IF($DC$114=0,0,1)</f>
        <v>1</v>
      </c>
      <c r="DK114" s="250">
        <f>IF($DD$114=0,0,1)</f>
        <v>1</v>
      </c>
      <c r="DL114" s="250">
        <f>$DF$114*$DG$114*$DH$114*$DI$114*$DJ$114*$DK$114</f>
        <v>1</v>
      </c>
      <c r="DM114" s="251">
        <f t="shared" si="42"/>
        <v>4837500</v>
      </c>
      <c r="DN114" s="252">
        <f t="shared" si="43"/>
        <v>0</v>
      </c>
      <c r="DP114" s="243" t="s">
        <v>366</v>
      </c>
      <c r="DQ114" s="244" t="s">
        <v>367</v>
      </c>
      <c r="DR114" s="245" t="s">
        <v>168</v>
      </c>
      <c r="DS114" s="276">
        <v>9</v>
      </c>
      <c r="DT114" s="247">
        <v>535000</v>
      </c>
      <c r="DU114" s="312">
        <f t="shared" si="100"/>
        <v>4815000</v>
      </c>
      <c r="DV114" s="250">
        <f>IF(EXACT($A$114,$DP$114),1,0)</f>
        <v>1</v>
      </c>
      <c r="DW114" s="250">
        <f>IF(EXACT($B$114,$DQ$114),1,0)</f>
        <v>1</v>
      </c>
      <c r="DX114" s="250">
        <f>IF(EXACT($C$114,$DR$114),1,0)</f>
        <v>1</v>
      </c>
      <c r="DY114" s="250">
        <f>IF(EXACT($D$114,$DS$114),1,0)</f>
        <v>1</v>
      </c>
      <c r="DZ114" s="250">
        <f>IF($DS$114=0,0,1)</f>
        <v>1</v>
      </c>
      <c r="EA114" s="250">
        <f>IF($DT$114=0,0,1)</f>
        <v>1</v>
      </c>
      <c r="EB114" s="250">
        <f>$DV$114*$DW$114*$DX$114*$DY$114*$DZ$114*$EA$114</f>
        <v>1</v>
      </c>
      <c r="EC114" s="251">
        <f t="shared" si="44"/>
        <v>4815000</v>
      </c>
      <c r="ED114" s="252">
        <f t="shared" si="45"/>
        <v>0</v>
      </c>
      <c r="EF114" s="243" t="s">
        <v>366</v>
      </c>
      <c r="EG114" s="244" t="s">
        <v>367</v>
      </c>
      <c r="EH114" s="245" t="s">
        <v>168</v>
      </c>
      <c r="EI114" s="276">
        <v>9</v>
      </c>
      <c r="EJ114" s="247">
        <v>540000</v>
      </c>
      <c r="EK114" s="312">
        <f t="shared" si="101"/>
        <v>4860000</v>
      </c>
      <c r="EL114" s="250">
        <f>IF(EXACT($A$114,$EF$114),1,0)</f>
        <v>1</v>
      </c>
      <c r="EM114" s="250">
        <f>IF(EXACT($B$114,$EG$114),1,0)</f>
        <v>1</v>
      </c>
      <c r="EN114" s="250">
        <f>IF(EXACT($C$114,$EH$114),1,0)</f>
        <v>1</v>
      </c>
      <c r="EO114" s="250">
        <f>IF(EXACT($D$114,$EI$114),1,0)</f>
        <v>1</v>
      </c>
      <c r="EP114" s="250">
        <f>IF($EI$114=0,0,1)</f>
        <v>1</v>
      </c>
      <c r="EQ114" s="250">
        <f>IF($EJ$114=0,0,1)</f>
        <v>1</v>
      </c>
      <c r="ER114" s="250">
        <f>$EL$114*$EM$114*$EN$114*$EO$114*$EP$114*$EQ$114</f>
        <v>1</v>
      </c>
      <c r="ES114" s="251">
        <f t="shared" si="46"/>
        <v>4860000</v>
      </c>
      <c r="ET114" s="252">
        <f t="shared" si="47"/>
        <v>0</v>
      </c>
      <c r="EV114" s="243" t="s">
        <v>366</v>
      </c>
      <c r="EW114" s="244" t="s">
        <v>367</v>
      </c>
      <c r="EX114" s="245" t="s">
        <v>168</v>
      </c>
      <c r="EY114" s="276">
        <v>9</v>
      </c>
      <c r="EZ114" s="247">
        <v>350000</v>
      </c>
      <c r="FA114" s="312">
        <f t="shared" si="102"/>
        <v>3150000</v>
      </c>
      <c r="FB114" s="250">
        <f>IF(EXACT($A$114,$EV$114),1,0)</f>
        <v>1</v>
      </c>
      <c r="FC114" s="250">
        <f>IF(EXACT($B$114,$EW$114),1,0)</f>
        <v>1</v>
      </c>
      <c r="FD114" s="250">
        <f>IF(EXACT($C$114,$EX$114),1,0)</f>
        <v>1</v>
      </c>
      <c r="FE114" s="250">
        <f>IF(EXACT($D$114,$EY$114),1,0)</f>
        <v>1</v>
      </c>
      <c r="FF114" s="250">
        <f>IF($EY$114=0,0,1)</f>
        <v>1</v>
      </c>
      <c r="FG114" s="250">
        <f>IF($EZ$114=0,0,1)</f>
        <v>1</v>
      </c>
      <c r="FH114" s="250">
        <f>$FB$114*$FC$114*$FD$114*$FE$114*$FF$114*$FG$114</f>
        <v>1</v>
      </c>
      <c r="FI114" s="251">
        <f t="shared" si="48"/>
        <v>3150000</v>
      </c>
      <c r="FJ114" s="252">
        <f t="shared" si="49"/>
        <v>0</v>
      </c>
      <c r="FL114" s="243" t="s">
        <v>366</v>
      </c>
      <c r="FM114" s="244" t="s">
        <v>367</v>
      </c>
      <c r="FN114" s="245" t="s">
        <v>168</v>
      </c>
      <c r="FO114" s="276">
        <v>9</v>
      </c>
      <c r="FP114" s="247">
        <v>627408</v>
      </c>
      <c r="FQ114" s="312">
        <f t="shared" si="103"/>
        <v>5646672</v>
      </c>
      <c r="FR114" s="250">
        <f>IF(EXACT($A$114,$FL$114),1,0)</f>
        <v>1</v>
      </c>
      <c r="FS114" s="250">
        <f>IF(EXACT($B$114,$FM$114),1,0)</f>
        <v>1</v>
      </c>
      <c r="FT114" s="250">
        <f>IF(EXACT($C$114,$FN$114),1,0)</f>
        <v>1</v>
      </c>
      <c r="FU114" s="250">
        <f>IF(EXACT($D$114,$FO$114),1,0)</f>
        <v>1</v>
      </c>
      <c r="FV114" s="250">
        <f>IF($FO$114=0,0,1)</f>
        <v>1</v>
      </c>
      <c r="FW114" s="250">
        <f>IF($FP$114=0,0,1)</f>
        <v>1</v>
      </c>
      <c r="FX114" s="250">
        <f>$FR$114*$FS$114*$FT$114*$FU$114*$FV$114*$FW$114</f>
        <v>1</v>
      </c>
      <c r="FY114" s="251">
        <f t="shared" si="50"/>
        <v>5646672</v>
      </c>
      <c r="FZ114" s="252">
        <f t="shared" si="51"/>
        <v>0</v>
      </c>
      <c r="GB114" s="243" t="s">
        <v>366</v>
      </c>
      <c r="GC114" s="244" t="s">
        <v>367</v>
      </c>
      <c r="GD114" s="245" t="s">
        <v>168</v>
      </c>
      <c r="GE114" s="276">
        <v>9</v>
      </c>
      <c r="GF114" s="247">
        <v>498000</v>
      </c>
      <c r="GG114" s="312">
        <f t="shared" si="104"/>
        <v>4482000</v>
      </c>
      <c r="GH114" s="250">
        <f>IF(EXACT($A$114,$GB$114),1,0)</f>
        <v>1</v>
      </c>
      <c r="GI114" s="250">
        <f>IF(EXACT($B$114,$GC$114),1,0)</f>
        <v>1</v>
      </c>
      <c r="GJ114" s="250">
        <f>IF(EXACT($C$114,$GD$114),1,0)</f>
        <v>1</v>
      </c>
      <c r="GK114" s="250">
        <f>IF(EXACT($D$114,$GE$114),1,0)</f>
        <v>1</v>
      </c>
      <c r="GL114" s="250">
        <f>IF($GE$114=0,0,1)</f>
        <v>1</v>
      </c>
      <c r="GM114" s="250">
        <f>IF($GF$114=0,0,1)</f>
        <v>1</v>
      </c>
      <c r="GN114" s="250">
        <f>$GH$114*$GI$114*$GJ$114*$GK$114*$GL$114*$GM$114</f>
        <v>1</v>
      </c>
      <c r="GO114" s="251">
        <f t="shared" si="52"/>
        <v>4482000</v>
      </c>
      <c r="GP114" s="252">
        <f t="shared" si="53"/>
        <v>0</v>
      </c>
      <c r="GR114" s="243" t="s">
        <v>366</v>
      </c>
      <c r="GS114" s="244" t="s">
        <v>367</v>
      </c>
      <c r="GT114" s="245" t="s">
        <v>168</v>
      </c>
      <c r="GU114" s="276">
        <v>9</v>
      </c>
      <c r="GV114" s="247">
        <v>662500</v>
      </c>
      <c r="GW114" s="312">
        <f t="shared" si="105"/>
        <v>5962500</v>
      </c>
      <c r="GX114" s="250">
        <f>IF(EXACT($A$114,$GR$114),1,0)</f>
        <v>1</v>
      </c>
      <c r="GY114" s="250">
        <f>IF(EXACT($B$114,$GS$114),1,0)</f>
        <v>1</v>
      </c>
      <c r="GZ114" s="250">
        <f>IF(EXACT($C$114,$GT$114),1,0)</f>
        <v>1</v>
      </c>
      <c r="HA114" s="250">
        <f>IF(EXACT($D$114,$GU$114),1,0)</f>
        <v>1</v>
      </c>
      <c r="HB114" s="250">
        <f>IF($GU$114=0,0,1)</f>
        <v>1</v>
      </c>
      <c r="HC114" s="250">
        <f>IF($GV$114=0,0,1)</f>
        <v>1</v>
      </c>
      <c r="HD114" s="250">
        <f>$GX$114*$GY$114*$GZ$114*$HA$114*$HB$114*$HC$114</f>
        <v>1</v>
      </c>
      <c r="HE114" s="251">
        <f t="shared" si="54"/>
        <v>5962500</v>
      </c>
      <c r="HF114" s="252">
        <f t="shared" si="55"/>
        <v>0</v>
      </c>
      <c r="HH114" s="257" t="s">
        <v>366</v>
      </c>
      <c r="HI114" s="258" t="s">
        <v>367</v>
      </c>
      <c r="HJ114" s="245" t="s">
        <v>168</v>
      </c>
      <c r="HK114" s="246">
        <v>9</v>
      </c>
      <c r="HL114" s="259">
        <v>580000</v>
      </c>
      <c r="HM114" s="248">
        <f t="shared" si="106"/>
        <v>5220000</v>
      </c>
      <c r="HN114" s="250">
        <f>IF(EXACT($A$114,$HH$114),1,0)</f>
        <v>1</v>
      </c>
      <c r="HO114" s="250">
        <f>IF(EXACT($B$114,$HI$114),1,0)</f>
        <v>1</v>
      </c>
      <c r="HP114" s="250">
        <f>IF(EXACT($C$114,$HJ$114),1,0)</f>
        <v>1</v>
      </c>
      <c r="HQ114" s="250">
        <f>IF(EXACT($D$114,$HK$114),1,0)</f>
        <v>1</v>
      </c>
      <c r="HR114" s="250">
        <f>IF($HK$114=0,0,1)</f>
        <v>1</v>
      </c>
      <c r="HS114" s="250">
        <f>IF($HL$114=0,0,1)</f>
        <v>1</v>
      </c>
      <c r="HT114" s="250">
        <f>$HN$114*$HO$114*$HP$114*$HQ$114*$HR$114*$HS$114</f>
        <v>1</v>
      </c>
      <c r="HU114" s="251">
        <f t="shared" si="56"/>
        <v>5220000</v>
      </c>
      <c r="HV114" s="252">
        <f t="shared" si="57"/>
        <v>0</v>
      </c>
      <c r="HX114" s="243" t="s">
        <v>366</v>
      </c>
      <c r="HY114" s="244" t="s">
        <v>367</v>
      </c>
      <c r="HZ114" s="245" t="s">
        <v>168</v>
      </c>
      <c r="IA114" s="276">
        <v>9</v>
      </c>
      <c r="IB114" s="247">
        <v>650000</v>
      </c>
      <c r="IC114" s="312">
        <f t="shared" si="107"/>
        <v>5850000</v>
      </c>
      <c r="ID114" s="250">
        <f>IF(EXACT($A$114,$HX$114),1,0)</f>
        <v>1</v>
      </c>
      <c r="IE114" s="250">
        <f>IF(EXACT($B$114,$HY$114),1,0)</f>
        <v>1</v>
      </c>
      <c r="IF114" s="250">
        <f>IF(EXACT($C$114,$HZ$114),1,0)</f>
        <v>1</v>
      </c>
      <c r="IG114" s="250">
        <f>IF(EXACT($D$114,$IA$114),1,0)</f>
        <v>1</v>
      </c>
      <c r="IH114" s="250">
        <f>IF($IA$114=0,0,1)</f>
        <v>1</v>
      </c>
      <c r="II114" s="250">
        <f>IF($IB$114=0,0,1)</f>
        <v>1</v>
      </c>
      <c r="IJ114" s="250">
        <f>$ID$114*$IE$114*$IF$114*$IG$114*$IH$114*$II$114</f>
        <v>1</v>
      </c>
      <c r="IK114" s="251">
        <f t="shared" si="58"/>
        <v>5850000</v>
      </c>
      <c r="IL114" s="252">
        <f t="shared" si="59"/>
        <v>0</v>
      </c>
    </row>
    <row r="115" spans="1:246" s="238" customFormat="1" ht="45">
      <c r="A115" s="243" t="s">
        <v>368</v>
      </c>
      <c r="B115" s="244" t="s">
        <v>369</v>
      </c>
      <c r="C115" s="245" t="s">
        <v>168</v>
      </c>
      <c r="D115" s="276">
        <v>6</v>
      </c>
      <c r="E115" s="247">
        <v>0</v>
      </c>
      <c r="F115" s="312">
        <f t="shared" si="92"/>
        <v>0</v>
      </c>
      <c r="H115" s="243" t="s">
        <v>368</v>
      </c>
      <c r="I115" s="249" t="s">
        <v>369</v>
      </c>
      <c r="J115" s="245" t="s">
        <v>168</v>
      </c>
      <c r="K115" s="276">
        <v>6</v>
      </c>
      <c r="L115" s="247">
        <v>340000</v>
      </c>
      <c r="M115" s="312">
        <f t="shared" si="93"/>
        <v>2040000</v>
      </c>
      <c r="N115" s="250">
        <f>IF(EXACT($A$115,$H$115),1,0)</f>
        <v>1</v>
      </c>
      <c r="O115" s="250">
        <f>IF(EXACT($B$115,$I$115),1,0)</f>
        <v>1</v>
      </c>
      <c r="P115" s="250">
        <f>IF(EXACT($C$115,$J$115),1,0)</f>
        <v>1</v>
      </c>
      <c r="Q115" s="250">
        <f>IF(EXACT($D$115,$K$115),1,0)</f>
        <v>1</v>
      </c>
      <c r="R115" s="250">
        <f>IF($K$115=0,0,1)</f>
        <v>1</v>
      </c>
      <c r="S115" s="250">
        <f>IF($L$115=0,0,1)</f>
        <v>1</v>
      </c>
      <c r="T115" s="261">
        <f>$N$115*$O$115*$P$115*$Q$115*$R$115*$S$115</f>
        <v>1</v>
      </c>
      <c r="U115" s="251">
        <f t="shared" si="30"/>
        <v>2040000</v>
      </c>
      <c r="V115" s="252">
        <f t="shared" si="31"/>
        <v>0</v>
      </c>
      <c r="X115" s="243" t="s">
        <v>368</v>
      </c>
      <c r="Y115" s="244" t="s">
        <v>369</v>
      </c>
      <c r="Z115" s="245" t="s">
        <v>168</v>
      </c>
      <c r="AA115" s="276">
        <v>6</v>
      </c>
      <c r="AB115" s="247">
        <v>393552</v>
      </c>
      <c r="AC115" s="312">
        <f t="shared" si="94"/>
        <v>2361312</v>
      </c>
      <c r="AD115" s="250">
        <f>IF(EXACT($A$115,$X$115),1,0)</f>
        <v>1</v>
      </c>
      <c r="AE115" s="250">
        <f>IF(EXACT($B$115,$Y$115),1,0)</f>
        <v>1</v>
      </c>
      <c r="AF115" s="250">
        <f>IF(EXACT($C$115,$Z$115),1,0)</f>
        <v>1</v>
      </c>
      <c r="AG115" s="250">
        <f>IF(EXACT($D$115,$AA$115),1,0)</f>
        <v>1</v>
      </c>
      <c r="AH115" s="250">
        <f>IF($AA$115=0,0,1)</f>
        <v>1</v>
      </c>
      <c r="AI115" s="250">
        <f>IF($AB$115=0,0,1)</f>
        <v>1</v>
      </c>
      <c r="AJ115" s="250">
        <f>$AD$115*$AE$115*$AF$115*$AG$115*$AH$115*$AI$115</f>
        <v>1</v>
      </c>
      <c r="AK115" s="251">
        <f t="shared" si="32"/>
        <v>2361312</v>
      </c>
      <c r="AL115" s="252">
        <f t="shared" si="33"/>
        <v>0</v>
      </c>
      <c r="AN115" s="243" t="s">
        <v>368</v>
      </c>
      <c r="AO115" s="244" t="s">
        <v>369</v>
      </c>
      <c r="AP115" s="245" t="s">
        <v>168</v>
      </c>
      <c r="AQ115" s="276">
        <v>6</v>
      </c>
      <c r="AR115" s="247">
        <v>240000</v>
      </c>
      <c r="AS115" s="312">
        <f t="shared" si="95"/>
        <v>1440000</v>
      </c>
      <c r="AT115" s="250">
        <f>IF(EXACT($A$115,$AN$115),1,0)</f>
        <v>1</v>
      </c>
      <c r="AU115" s="250">
        <f>IF(EXACT($B$115,$AO$115),1,0)</f>
        <v>1</v>
      </c>
      <c r="AV115" s="250">
        <f>IF(EXACT($C$115,$AP$115),1,0)</f>
        <v>1</v>
      </c>
      <c r="AW115" s="250">
        <f>IF(EXACT($D$115,$AQ$115),1,0)</f>
        <v>1</v>
      </c>
      <c r="AX115" s="250">
        <f>IF($AQ$115=0,0,1)</f>
        <v>1</v>
      </c>
      <c r="AY115" s="250">
        <f>IF($AR$115=0,0,1)</f>
        <v>1</v>
      </c>
      <c r="AZ115" s="250">
        <f>$AT$115*$AU$115*$AV$115*$AW$115*$AX$115*$AY$115</f>
        <v>1</v>
      </c>
      <c r="BA115" s="251">
        <f t="shared" si="34"/>
        <v>1440000</v>
      </c>
      <c r="BB115" s="252">
        <f t="shared" si="35"/>
        <v>0</v>
      </c>
      <c r="BD115" s="243" t="s">
        <v>368</v>
      </c>
      <c r="BE115" s="244" t="s">
        <v>369</v>
      </c>
      <c r="BF115" s="245" t="s">
        <v>168</v>
      </c>
      <c r="BG115" s="276">
        <v>6</v>
      </c>
      <c r="BH115" s="247">
        <v>550000</v>
      </c>
      <c r="BI115" s="312">
        <f t="shared" si="96"/>
        <v>3300000</v>
      </c>
      <c r="BJ115" s="250">
        <f>IF(EXACT($A$115,$BD$115),1,0)</f>
        <v>1</v>
      </c>
      <c r="BK115" s="250">
        <f>IF(EXACT($B$115,$BE$115),1,0)</f>
        <v>1</v>
      </c>
      <c r="BL115" s="250">
        <f>IF(EXACT($C$115,$BF$115),1,0)</f>
        <v>1</v>
      </c>
      <c r="BM115" s="250">
        <f>IF(EXACT($D$115,$BG$115),1,0)</f>
        <v>1</v>
      </c>
      <c r="BN115" s="250">
        <f>IF($BG$115=0,0,1)</f>
        <v>1</v>
      </c>
      <c r="BO115" s="250">
        <f>IF($BH$115=0,0,1)</f>
        <v>1</v>
      </c>
      <c r="BP115" s="250">
        <f>$BJ$115*$BK$115*$BL$115*$BM$115*$BN$115*$BO$115</f>
        <v>1</v>
      </c>
      <c r="BQ115" s="251">
        <f t="shared" si="36"/>
        <v>3300000</v>
      </c>
      <c r="BR115" s="252">
        <f t="shared" si="37"/>
        <v>0</v>
      </c>
      <c r="BT115" s="243" t="s">
        <v>368</v>
      </c>
      <c r="BU115" s="244" t="s">
        <v>369</v>
      </c>
      <c r="BV115" s="245" t="s">
        <v>168</v>
      </c>
      <c r="BW115" s="276">
        <v>6</v>
      </c>
      <c r="BX115" s="247">
        <v>282200</v>
      </c>
      <c r="BY115" s="312">
        <f t="shared" si="97"/>
        <v>1693200</v>
      </c>
      <c r="BZ115" s="250">
        <f>IF(EXACT($A$115,$BT$115),1,0)</f>
        <v>1</v>
      </c>
      <c r="CA115" s="250">
        <f>IF(EXACT($B$115,$BU$115),1,0)</f>
        <v>1</v>
      </c>
      <c r="CB115" s="250">
        <f>IF(EXACT($C$115,$BV$115),1,0)</f>
        <v>1</v>
      </c>
      <c r="CC115" s="250">
        <f>IF(EXACT($D$115,$BW$115),1,0)</f>
        <v>1</v>
      </c>
      <c r="CD115" s="250">
        <f>IF($BW$115=0,0,1)</f>
        <v>1</v>
      </c>
      <c r="CE115" s="250">
        <f>IF($BX$115=0,0,1)</f>
        <v>1</v>
      </c>
      <c r="CF115" s="250">
        <f>$BZ$115*$CA$115*$CB$115*$CC$115*$CD$115*$CE$115</f>
        <v>1</v>
      </c>
      <c r="CG115" s="251">
        <f t="shared" si="38"/>
        <v>1693200</v>
      </c>
      <c r="CH115" s="252">
        <f t="shared" si="39"/>
        <v>0</v>
      </c>
      <c r="CJ115" s="243" t="s">
        <v>368</v>
      </c>
      <c r="CK115" s="254" t="s">
        <v>369</v>
      </c>
      <c r="CL115" s="245" t="s">
        <v>168</v>
      </c>
      <c r="CM115" s="276">
        <v>6</v>
      </c>
      <c r="CN115" s="255">
        <v>218843.12</v>
      </c>
      <c r="CO115" s="313">
        <f t="shared" si="98"/>
        <v>1313059</v>
      </c>
      <c r="CP115" s="250">
        <f>IF(EXACT($A$115,$CJ$115),1,0)</f>
        <v>1</v>
      </c>
      <c r="CQ115" s="250">
        <f>IF(EXACT($B$115,$CK$115),1,0)</f>
        <v>1</v>
      </c>
      <c r="CR115" s="250">
        <f>IF(EXACT($C$115,$CL$115),1,0)</f>
        <v>1</v>
      </c>
      <c r="CS115" s="250">
        <f>IF(EXACT($D$115,$CM$115),1,0)</f>
        <v>1</v>
      </c>
      <c r="CT115" s="250">
        <f>IF($CM$115=0,0,1)</f>
        <v>1</v>
      </c>
      <c r="CU115" s="250">
        <f>IF($CN$115=0,0,1)</f>
        <v>1</v>
      </c>
      <c r="CV115" s="250">
        <f>$CP$115*$CQ$115*$CR$115*$CS$115*$CT$115*$CU$115</f>
        <v>1</v>
      </c>
      <c r="CW115" s="251">
        <f t="shared" si="40"/>
        <v>1313059</v>
      </c>
      <c r="CX115" s="252">
        <f t="shared" si="41"/>
        <v>0</v>
      </c>
      <c r="CZ115" s="243" t="s">
        <v>368</v>
      </c>
      <c r="DA115" s="244" t="s">
        <v>369</v>
      </c>
      <c r="DB115" s="245" t="s">
        <v>168</v>
      </c>
      <c r="DC115" s="276">
        <v>6</v>
      </c>
      <c r="DD115" s="247">
        <v>283800</v>
      </c>
      <c r="DE115" s="312">
        <f t="shared" si="99"/>
        <v>1702800</v>
      </c>
      <c r="DF115" s="250">
        <f>IF(EXACT($A$115,$CZ$115),1,0)</f>
        <v>1</v>
      </c>
      <c r="DG115" s="250">
        <f>IF(EXACT($B$115,$DA$115),1,0)</f>
        <v>1</v>
      </c>
      <c r="DH115" s="250">
        <f>IF(EXACT($C$115,$DB$115),1,0)</f>
        <v>1</v>
      </c>
      <c r="DI115" s="250">
        <f>IF(EXACT($D$115,$DC$115),1,0)</f>
        <v>1</v>
      </c>
      <c r="DJ115" s="250">
        <f>IF($DC$115=0,0,1)</f>
        <v>1</v>
      </c>
      <c r="DK115" s="250">
        <f>IF($DD$115=0,0,1)</f>
        <v>1</v>
      </c>
      <c r="DL115" s="250">
        <f>$DF$115*$DG$115*$DH$115*$DI$115*$DJ$115*$DK$115</f>
        <v>1</v>
      </c>
      <c r="DM115" s="251">
        <f t="shared" si="42"/>
        <v>1702800</v>
      </c>
      <c r="DN115" s="252">
        <f t="shared" si="43"/>
        <v>0</v>
      </c>
      <c r="DP115" s="243" t="s">
        <v>368</v>
      </c>
      <c r="DQ115" s="244" t="s">
        <v>369</v>
      </c>
      <c r="DR115" s="245" t="s">
        <v>168</v>
      </c>
      <c r="DS115" s="276">
        <v>6</v>
      </c>
      <c r="DT115" s="247">
        <v>285000</v>
      </c>
      <c r="DU115" s="312">
        <f t="shared" si="100"/>
        <v>1710000</v>
      </c>
      <c r="DV115" s="250">
        <f>IF(EXACT($A$115,$DP$115),1,0)</f>
        <v>1</v>
      </c>
      <c r="DW115" s="250">
        <f>IF(EXACT($B$115,$DQ$115),1,0)</f>
        <v>1</v>
      </c>
      <c r="DX115" s="250">
        <f>IF(EXACT($C$115,$DR$115),1,0)</f>
        <v>1</v>
      </c>
      <c r="DY115" s="250">
        <f>IF(EXACT($D$115,$DS$115),1,0)</f>
        <v>1</v>
      </c>
      <c r="DZ115" s="250">
        <f>IF($DS$115=0,0,1)</f>
        <v>1</v>
      </c>
      <c r="EA115" s="250">
        <f>IF($DT$115=0,0,1)</f>
        <v>1</v>
      </c>
      <c r="EB115" s="250">
        <f>$DV$115*$DW$115*$DX$115*$DY$115*$DZ$115*$EA$115</f>
        <v>1</v>
      </c>
      <c r="EC115" s="251">
        <f t="shared" si="44"/>
        <v>1710000</v>
      </c>
      <c r="ED115" s="252">
        <f t="shared" si="45"/>
        <v>0</v>
      </c>
      <c r="EF115" s="243" t="s">
        <v>368</v>
      </c>
      <c r="EG115" s="244" t="s">
        <v>369</v>
      </c>
      <c r="EH115" s="245" t="s">
        <v>168</v>
      </c>
      <c r="EI115" s="276">
        <v>6</v>
      </c>
      <c r="EJ115" s="247">
        <v>290000</v>
      </c>
      <c r="EK115" s="312">
        <f t="shared" si="101"/>
        <v>1740000</v>
      </c>
      <c r="EL115" s="250">
        <f>IF(EXACT($A$115,$EF$115),1,0)</f>
        <v>1</v>
      </c>
      <c r="EM115" s="250">
        <f>IF(EXACT($B$115,$EG$115),1,0)</f>
        <v>1</v>
      </c>
      <c r="EN115" s="250">
        <f>IF(EXACT($C$115,$EH$115),1,0)</f>
        <v>1</v>
      </c>
      <c r="EO115" s="250">
        <f>IF(EXACT($D$115,$EI$115),1,0)</f>
        <v>1</v>
      </c>
      <c r="EP115" s="250">
        <f>IF($EI$115=0,0,1)</f>
        <v>1</v>
      </c>
      <c r="EQ115" s="250">
        <f>IF($EJ$115=0,0,1)</f>
        <v>1</v>
      </c>
      <c r="ER115" s="250">
        <f>$EL$115*$EM$115*$EN$115*$EO$115*$EP$115*$EQ$115</f>
        <v>1</v>
      </c>
      <c r="ES115" s="251">
        <f t="shared" si="46"/>
        <v>1740000</v>
      </c>
      <c r="ET115" s="252">
        <f t="shared" si="47"/>
        <v>0</v>
      </c>
      <c r="EV115" s="243" t="s">
        <v>368</v>
      </c>
      <c r="EW115" s="244" t="s">
        <v>369</v>
      </c>
      <c r="EX115" s="245" t="s">
        <v>168</v>
      </c>
      <c r="EY115" s="276">
        <v>6</v>
      </c>
      <c r="EZ115" s="247">
        <v>350000</v>
      </c>
      <c r="FA115" s="312">
        <f t="shared" si="102"/>
        <v>2100000</v>
      </c>
      <c r="FB115" s="250">
        <f>IF(EXACT($A$115,$EV$115),1,0)</f>
        <v>1</v>
      </c>
      <c r="FC115" s="250">
        <f>IF(EXACT($B$115,$EW$115),1,0)</f>
        <v>1</v>
      </c>
      <c r="FD115" s="250">
        <f>IF(EXACT($C$115,$EX$115),1,0)</f>
        <v>1</v>
      </c>
      <c r="FE115" s="250">
        <f>IF(EXACT($D$115,$EY$115),1,0)</f>
        <v>1</v>
      </c>
      <c r="FF115" s="250">
        <f>IF($EY$115=0,0,1)</f>
        <v>1</v>
      </c>
      <c r="FG115" s="250">
        <f>IF($EZ$115=0,0,1)</f>
        <v>1</v>
      </c>
      <c r="FH115" s="250">
        <f>$FB$115*$FC$115*$FD$115*$FE$115*$FF$115*$FG$115</f>
        <v>1</v>
      </c>
      <c r="FI115" s="251">
        <f t="shared" si="48"/>
        <v>2100000</v>
      </c>
      <c r="FJ115" s="252">
        <f t="shared" si="49"/>
        <v>0</v>
      </c>
      <c r="FL115" s="243" t="s">
        <v>368</v>
      </c>
      <c r="FM115" s="244" t="s">
        <v>369</v>
      </c>
      <c r="FN115" s="245" t="s">
        <v>168</v>
      </c>
      <c r="FO115" s="276">
        <v>6</v>
      </c>
      <c r="FP115" s="247">
        <v>370841</v>
      </c>
      <c r="FQ115" s="312">
        <f t="shared" si="103"/>
        <v>2225046</v>
      </c>
      <c r="FR115" s="250">
        <f>IF(EXACT($A$115,$FL$115),1,0)</f>
        <v>1</v>
      </c>
      <c r="FS115" s="250">
        <f>IF(EXACT($B$115,$FM$115),1,0)</f>
        <v>1</v>
      </c>
      <c r="FT115" s="250">
        <f>IF(EXACT($C$115,$FN$115),1,0)</f>
        <v>1</v>
      </c>
      <c r="FU115" s="250">
        <f>IF(EXACT($D$115,$FO$115),1,0)</f>
        <v>1</v>
      </c>
      <c r="FV115" s="250">
        <f>IF($FO$115=0,0,1)</f>
        <v>1</v>
      </c>
      <c r="FW115" s="250">
        <f>IF($FP$115=0,0,1)</f>
        <v>1</v>
      </c>
      <c r="FX115" s="250">
        <f>$FR$115*$FS$115*$FT$115*$FU$115*$FV$115*$FW$115</f>
        <v>1</v>
      </c>
      <c r="FY115" s="251">
        <f t="shared" si="50"/>
        <v>2225046</v>
      </c>
      <c r="FZ115" s="252">
        <f t="shared" si="51"/>
        <v>0</v>
      </c>
      <c r="GB115" s="243" t="s">
        <v>368</v>
      </c>
      <c r="GC115" s="244" t="s">
        <v>369</v>
      </c>
      <c r="GD115" s="245" t="s">
        <v>168</v>
      </c>
      <c r="GE115" s="276">
        <v>6</v>
      </c>
      <c r="GF115" s="247">
        <v>387000</v>
      </c>
      <c r="GG115" s="312">
        <f t="shared" si="104"/>
        <v>2322000</v>
      </c>
      <c r="GH115" s="250">
        <f>IF(EXACT($A$115,$GB$115),1,0)</f>
        <v>1</v>
      </c>
      <c r="GI115" s="250">
        <f>IF(EXACT($B$115,$GC$115),1,0)</f>
        <v>1</v>
      </c>
      <c r="GJ115" s="250">
        <f>IF(EXACT($C$115,$GD$115),1,0)</f>
        <v>1</v>
      </c>
      <c r="GK115" s="250">
        <f>IF(EXACT($D$115,$GE$115),1,0)</f>
        <v>1</v>
      </c>
      <c r="GL115" s="250">
        <f>IF($GE$115=0,0,1)</f>
        <v>1</v>
      </c>
      <c r="GM115" s="250">
        <f>IF($GF$115=0,0,1)</f>
        <v>1</v>
      </c>
      <c r="GN115" s="250">
        <f>$GH$115*$GI$115*$GJ$115*$GK$115*$GL$115*$GM$115</f>
        <v>1</v>
      </c>
      <c r="GO115" s="251">
        <f t="shared" si="52"/>
        <v>2322000</v>
      </c>
      <c r="GP115" s="252">
        <f t="shared" si="53"/>
        <v>0</v>
      </c>
      <c r="GR115" s="243" t="s">
        <v>368</v>
      </c>
      <c r="GS115" s="244" t="s">
        <v>369</v>
      </c>
      <c r="GT115" s="245" t="s">
        <v>168</v>
      </c>
      <c r="GU115" s="276">
        <v>6</v>
      </c>
      <c r="GV115" s="247">
        <v>716400</v>
      </c>
      <c r="GW115" s="312">
        <f t="shared" si="105"/>
        <v>4298400</v>
      </c>
      <c r="GX115" s="250">
        <f>IF(EXACT($A$115,$GR$115),1,0)</f>
        <v>1</v>
      </c>
      <c r="GY115" s="250">
        <f>IF(EXACT($B$115,$GS$115),1,0)</f>
        <v>1</v>
      </c>
      <c r="GZ115" s="250">
        <f>IF(EXACT($C$115,$GT$115),1,0)</f>
        <v>1</v>
      </c>
      <c r="HA115" s="250">
        <f>IF(EXACT($D$115,$GU$115),1,0)</f>
        <v>1</v>
      </c>
      <c r="HB115" s="250">
        <f>IF($GU$115=0,0,1)</f>
        <v>1</v>
      </c>
      <c r="HC115" s="250">
        <f>IF($GV$115=0,0,1)</f>
        <v>1</v>
      </c>
      <c r="HD115" s="250">
        <f>$GX$115*$GY$115*$GZ$115*$HA$115*$HB$115*$HC$115</f>
        <v>1</v>
      </c>
      <c r="HE115" s="251">
        <f t="shared" si="54"/>
        <v>4298400</v>
      </c>
      <c r="HF115" s="252">
        <f t="shared" si="55"/>
        <v>0</v>
      </c>
      <c r="HH115" s="257" t="s">
        <v>368</v>
      </c>
      <c r="HI115" s="258" t="s">
        <v>369</v>
      </c>
      <c r="HJ115" s="245" t="s">
        <v>168</v>
      </c>
      <c r="HK115" s="246">
        <v>6</v>
      </c>
      <c r="HL115" s="259">
        <v>460000</v>
      </c>
      <c r="HM115" s="248">
        <f t="shared" si="106"/>
        <v>2760000</v>
      </c>
      <c r="HN115" s="250">
        <f>IF(EXACT($A$115,$HH$115),1,0)</f>
        <v>1</v>
      </c>
      <c r="HO115" s="250">
        <f>IF(EXACT($B$115,$HI$115),1,0)</f>
        <v>1</v>
      </c>
      <c r="HP115" s="250">
        <f>IF(EXACT($C$115,$HJ$115),1,0)</f>
        <v>1</v>
      </c>
      <c r="HQ115" s="250">
        <f>IF(EXACT($D$115,$HK$115),1,0)</f>
        <v>1</v>
      </c>
      <c r="HR115" s="250">
        <f>IF($HK$115=0,0,1)</f>
        <v>1</v>
      </c>
      <c r="HS115" s="250">
        <f>IF($HL$115=0,0,1)</f>
        <v>1</v>
      </c>
      <c r="HT115" s="250">
        <f>$HN$115*$HO$115*$HP$115*$HQ$115*$HR$115*$HS$115</f>
        <v>1</v>
      </c>
      <c r="HU115" s="251">
        <f t="shared" si="56"/>
        <v>2760000</v>
      </c>
      <c r="HV115" s="252">
        <f t="shared" si="57"/>
        <v>0</v>
      </c>
      <c r="HX115" s="243" t="s">
        <v>368</v>
      </c>
      <c r="HY115" s="244" t="s">
        <v>369</v>
      </c>
      <c r="HZ115" s="245" t="s">
        <v>168</v>
      </c>
      <c r="IA115" s="276">
        <v>6</v>
      </c>
      <c r="IB115" s="247">
        <v>650000</v>
      </c>
      <c r="IC115" s="312">
        <f t="shared" si="107"/>
        <v>3900000</v>
      </c>
      <c r="ID115" s="250">
        <f>IF(EXACT($A$115,$HX$115),1,0)</f>
        <v>1</v>
      </c>
      <c r="IE115" s="250">
        <f>IF(EXACT($B$115,$HY$115),1,0)</f>
        <v>1</v>
      </c>
      <c r="IF115" s="250">
        <f>IF(EXACT($C$115,$HZ$115),1,0)</f>
        <v>1</v>
      </c>
      <c r="IG115" s="250">
        <f>IF(EXACT($D$115,$IA$115),1,0)</f>
        <v>1</v>
      </c>
      <c r="IH115" s="250">
        <f>IF($IA$115=0,0,1)</f>
        <v>1</v>
      </c>
      <c r="II115" s="250">
        <f>IF($IB$115=0,0,1)</f>
        <v>1</v>
      </c>
      <c r="IJ115" s="250">
        <f>$ID$115*$IE$115*$IF$115*$IG$115*$IH$115*$II$115</f>
        <v>1</v>
      </c>
      <c r="IK115" s="251">
        <f t="shared" si="58"/>
        <v>3900000</v>
      </c>
      <c r="IL115" s="252">
        <f t="shared" si="59"/>
        <v>0</v>
      </c>
    </row>
    <row r="116" spans="1:246" s="238" customFormat="1" ht="45">
      <c r="A116" s="243" t="s">
        <v>370</v>
      </c>
      <c r="B116" s="244" t="s">
        <v>371</v>
      </c>
      <c r="C116" s="245" t="s">
        <v>168</v>
      </c>
      <c r="D116" s="276">
        <v>6</v>
      </c>
      <c r="E116" s="247">
        <v>0</v>
      </c>
      <c r="F116" s="312">
        <f t="shared" si="92"/>
        <v>0</v>
      </c>
      <c r="H116" s="243" t="s">
        <v>370</v>
      </c>
      <c r="I116" s="249" t="s">
        <v>371</v>
      </c>
      <c r="J116" s="245" t="s">
        <v>168</v>
      </c>
      <c r="K116" s="276">
        <v>6</v>
      </c>
      <c r="L116" s="247">
        <v>215000</v>
      </c>
      <c r="M116" s="312">
        <f t="shared" si="93"/>
        <v>1290000</v>
      </c>
      <c r="N116" s="250">
        <f>IF(EXACT($A$116,$H$116),1,0)</f>
        <v>1</v>
      </c>
      <c r="O116" s="250">
        <f>IF(EXACT($B$116,$I$116),1,0)</f>
        <v>1</v>
      </c>
      <c r="P116" s="250">
        <f>IF(EXACT($C$116,$J$116),1,0)</f>
        <v>1</v>
      </c>
      <c r="Q116" s="250">
        <f>IF(EXACT($D$116,$K$116),1,0)</f>
        <v>1</v>
      </c>
      <c r="R116" s="250">
        <f>IF($K$116=0,0,1)</f>
        <v>1</v>
      </c>
      <c r="S116" s="250">
        <f>IF($L$116=0,0,1)</f>
        <v>1</v>
      </c>
      <c r="T116" s="261">
        <f>$N$116*$O$116*$P$116*$Q$116*$R$116*$S$116</f>
        <v>1</v>
      </c>
      <c r="U116" s="251">
        <f t="shared" si="30"/>
        <v>1290000</v>
      </c>
      <c r="V116" s="252">
        <f t="shared" si="31"/>
        <v>0</v>
      </c>
      <c r="X116" s="243" t="s">
        <v>370</v>
      </c>
      <c r="Y116" s="244" t="s">
        <v>371</v>
      </c>
      <c r="Z116" s="245" t="s">
        <v>168</v>
      </c>
      <c r="AA116" s="276">
        <v>6</v>
      </c>
      <c r="AB116" s="247">
        <v>278285</v>
      </c>
      <c r="AC116" s="312">
        <f t="shared" si="94"/>
        <v>1669710</v>
      </c>
      <c r="AD116" s="250">
        <f>IF(EXACT($A$116,$X$116),1,0)</f>
        <v>1</v>
      </c>
      <c r="AE116" s="250">
        <f>IF(EXACT($B$116,$Y$116),1,0)</f>
        <v>1</v>
      </c>
      <c r="AF116" s="250">
        <f>IF(EXACT($C$116,$Z$116),1,0)</f>
        <v>1</v>
      </c>
      <c r="AG116" s="250">
        <f>IF(EXACT($D$116,$AA$116),1,0)</f>
        <v>1</v>
      </c>
      <c r="AH116" s="250">
        <f>IF($AA$116=0,0,1)</f>
        <v>1</v>
      </c>
      <c r="AI116" s="250">
        <f>IF($AB$116=0,0,1)</f>
        <v>1</v>
      </c>
      <c r="AJ116" s="250">
        <f>$AD$116*$AE$116*$AF$116*$AG$116*$AH$116*$AI$116</f>
        <v>1</v>
      </c>
      <c r="AK116" s="251">
        <f t="shared" si="32"/>
        <v>1669710</v>
      </c>
      <c r="AL116" s="252">
        <f t="shared" si="33"/>
        <v>0</v>
      </c>
      <c r="AN116" s="243" t="s">
        <v>370</v>
      </c>
      <c r="AO116" s="244" t="s">
        <v>371</v>
      </c>
      <c r="AP116" s="245" t="s">
        <v>168</v>
      </c>
      <c r="AQ116" s="276">
        <v>6</v>
      </c>
      <c r="AR116" s="247">
        <v>240000</v>
      </c>
      <c r="AS116" s="312">
        <f t="shared" si="95"/>
        <v>1440000</v>
      </c>
      <c r="AT116" s="250">
        <f>IF(EXACT($A$116,$AN$116),1,0)</f>
        <v>1</v>
      </c>
      <c r="AU116" s="250">
        <f>IF(EXACT($B$116,$AO$116),1,0)</f>
        <v>1</v>
      </c>
      <c r="AV116" s="250">
        <f>IF(EXACT($C$116,$AP$116),1,0)</f>
        <v>1</v>
      </c>
      <c r="AW116" s="250">
        <f>IF(EXACT($D$116,$AQ$116),1,0)</f>
        <v>1</v>
      </c>
      <c r="AX116" s="250">
        <f>IF($AQ$116=0,0,1)</f>
        <v>1</v>
      </c>
      <c r="AY116" s="250">
        <f>IF($AR$116=0,0,1)</f>
        <v>1</v>
      </c>
      <c r="AZ116" s="250">
        <f>$AT$116*$AU$116*$AV$116*$AW$116*$AX$116*$AY$116</f>
        <v>1</v>
      </c>
      <c r="BA116" s="251">
        <f t="shared" si="34"/>
        <v>1440000</v>
      </c>
      <c r="BB116" s="252">
        <f t="shared" si="35"/>
        <v>0</v>
      </c>
      <c r="BD116" s="243" t="s">
        <v>370</v>
      </c>
      <c r="BE116" s="244" t="s">
        <v>371</v>
      </c>
      <c r="BF116" s="245" t="s">
        <v>168</v>
      </c>
      <c r="BG116" s="276">
        <v>6</v>
      </c>
      <c r="BH116" s="247">
        <v>280000</v>
      </c>
      <c r="BI116" s="312">
        <f t="shared" si="96"/>
        <v>1680000</v>
      </c>
      <c r="BJ116" s="250">
        <f>IF(EXACT($A$116,$BD$116),1,0)</f>
        <v>1</v>
      </c>
      <c r="BK116" s="250">
        <f>IF(EXACT($B$116,$BE$116),1,0)</f>
        <v>1</v>
      </c>
      <c r="BL116" s="250">
        <f>IF(EXACT($C$116,$BF$116),1,0)</f>
        <v>1</v>
      </c>
      <c r="BM116" s="250">
        <f>IF(EXACT($D$116,$BG$116),1,0)</f>
        <v>1</v>
      </c>
      <c r="BN116" s="250">
        <f>IF($BG$116=0,0,1)</f>
        <v>1</v>
      </c>
      <c r="BO116" s="250">
        <f>IF($BH$116=0,0,1)</f>
        <v>1</v>
      </c>
      <c r="BP116" s="250">
        <f>$BJ$116*$BK$116*$BL$116*$BM$116*$BN$116*$BO$116</f>
        <v>1</v>
      </c>
      <c r="BQ116" s="251">
        <f t="shared" si="36"/>
        <v>1680000</v>
      </c>
      <c r="BR116" s="252">
        <f t="shared" si="37"/>
        <v>0</v>
      </c>
      <c r="BT116" s="243" t="s">
        <v>370</v>
      </c>
      <c r="BU116" s="244" t="s">
        <v>371</v>
      </c>
      <c r="BV116" s="245" t="s">
        <v>168</v>
      </c>
      <c r="BW116" s="276">
        <v>6</v>
      </c>
      <c r="BX116" s="247">
        <v>217850</v>
      </c>
      <c r="BY116" s="312">
        <f t="shared" si="97"/>
        <v>1307100</v>
      </c>
      <c r="BZ116" s="250">
        <f>IF(EXACT($A$116,$BT$116),1,0)</f>
        <v>1</v>
      </c>
      <c r="CA116" s="250">
        <f>IF(EXACT($B$116,$BU$116),1,0)</f>
        <v>1</v>
      </c>
      <c r="CB116" s="250">
        <f>IF(EXACT($C$116,$BV$116),1,0)</f>
        <v>1</v>
      </c>
      <c r="CC116" s="250">
        <f>IF(EXACT($D$116,$BW$116),1,0)</f>
        <v>1</v>
      </c>
      <c r="CD116" s="250">
        <f>IF($BW$116=0,0,1)</f>
        <v>1</v>
      </c>
      <c r="CE116" s="250">
        <f>IF($BX$116=0,0,1)</f>
        <v>1</v>
      </c>
      <c r="CF116" s="250">
        <f>$BZ$116*$CA$116*$CB$116*$CC$116*$CD$116*$CE$116</f>
        <v>1</v>
      </c>
      <c r="CG116" s="251">
        <f t="shared" si="38"/>
        <v>1307100</v>
      </c>
      <c r="CH116" s="252">
        <f t="shared" si="39"/>
        <v>0</v>
      </c>
      <c r="CJ116" s="243" t="s">
        <v>370</v>
      </c>
      <c r="CK116" s="254" t="s">
        <v>371</v>
      </c>
      <c r="CL116" s="245" t="s">
        <v>168</v>
      </c>
      <c r="CM116" s="276">
        <v>6</v>
      </c>
      <c r="CN116" s="255">
        <v>139245.48000000001</v>
      </c>
      <c r="CO116" s="313">
        <f t="shared" si="98"/>
        <v>835473</v>
      </c>
      <c r="CP116" s="250">
        <f>IF(EXACT($A$116,$CJ$116),1,0)</f>
        <v>1</v>
      </c>
      <c r="CQ116" s="250">
        <f>IF(EXACT($B$116,$CK$116),1,0)</f>
        <v>1</v>
      </c>
      <c r="CR116" s="250">
        <f>IF(EXACT($C$116,$CL$116),1,0)</f>
        <v>1</v>
      </c>
      <c r="CS116" s="250">
        <f>IF(EXACT($D$116,$CM$116),1,0)</f>
        <v>1</v>
      </c>
      <c r="CT116" s="250">
        <f>IF($CM$116=0,0,1)</f>
        <v>1</v>
      </c>
      <c r="CU116" s="250">
        <f>IF($CN$116=0,0,1)</f>
        <v>1</v>
      </c>
      <c r="CV116" s="250">
        <f>$CP$116*$CQ$116*$CR$116*$CS$116*$CT$116*$CU$116</f>
        <v>1</v>
      </c>
      <c r="CW116" s="251">
        <f t="shared" si="40"/>
        <v>835473</v>
      </c>
      <c r="CX116" s="252">
        <f t="shared" si="41"/>
        <v>0</v>
      </c>
      <c r="CZ116" s="243" t="s">
        <v>370</v>
      </c>
      <c r="DA116" s="244" t="s">
        <v>371</v>
      </c>
      <c r="DB116" s="245" t="s">
        <v>168</v>
      </c>
      <c r="DC116" s="276">
        <v>6</v>
      </c>
      <c r="DD116" s="247">
        <v>222400</v>
      </c>
      <c r="DE116" s="312">
        <f t="shared" si="99"/>
        <v>1334400</v>
      </c>
      <c r="DF116" s="250">
        <f>IF(EXACT($A$116,$CZ$116),1,0)</f>
        <v>1</v>
      </c>
      <c r="DG116" s="250">
        <f>IF(EXACT($B$116,$DA$116),1,0)</f>
        <v>1</v>
      </c>
      <c r="DH116" s="250">
        <f>IF(EXACT($C$116,$DB$116),1,0)</f>
        <v>1</v>
      </c>
      <c r="DI116" s="250">
        <f>IF(EXACT($D$116,$DC$116),1,0)</f>
        <v>1</v>
      </c>
      <c r="DJ116" s="250">
        <f>IF($DC$116=0,0,1)</f>
        <v>1</v>
      </c>
      <c r="DK116" s="250">
        <f>IF($DD$116=0,0,1)</f>
        <v>1</v>
      </c>
      <c r="DL116" s="250">
        <f>$DF$116*$DG$116*$DH$116*$DI$116*$DJ$116*$DK$116</f>
        <v>1</v>
      </c>
      <c r="DM116" s="251">
        <f t="shared" si="42"/>
        <v>1334400</v>
      </c>
      <c r="DN116" s="252">
        <f t="shared" si="43"/>
        <v>0</v>
      </c>
      <c r="DP116" s="243" t="s">
        <v>370</v>
      </c>
      <c r="DQ116" s="244" t="s">
        <v>371</v>
      </c>
      <c r="DR116" s="245" t="s">
        <v>168</v>
      </c>
      <c r="DS116" s="276">
        <v>6</v>
      </c>
      <c r="DT116" s="247">
        <v>220000</v>
      </c>
      <c r="DU116" s="312">
        <f t="shared" si="100"/>
        <v>1320000</v>
      </c>
      <c r="DV116" s="250">
        <f>IF(EXACT($A$116,$DP$116),1,0)</f>
        <v>1</v>
      </c>
      <c r="DW116" s="250">
        <f>IF(EXACT($B$116,$DQ$116),1,0)</f>
        <v>1</v>
      </c>
      <c r="DX116" s="250">
        <f>IF(EXACT($C$116,$DR$116),1,0)</f>
        <v>1</v>
      </c>
      <c r="DY116" s="250">
        <f>IF(EXACT($D$116,$DS$116),1,0)</f>
        <v>1</v>
      </c>
      <c r="DZ116" s="250">
        <f>IF($DS$116=0,0,1)</f>
        <v>1</v>
      </c>
      <c r="EA116" s="250">
        <f>IF($DT$116=0,0,1)</f>
        <v>1</v>
      </c>
      <c r="EB116" s="250">
        <f>$DV$116*$DW$116*$DX$116*$DY$116*$DZ$116*$EA$116</f>
        <v>1</v>
      </c>
      <c r="EC116" s="251">
        <f t="shared" si="44"/>
        <v>1320000</v>
      </c>
      <c r="ED116" s="252">
        <f t="shared" si="45"/>
        <v>0</v>
      </c>
      <c r="EF116" s="243" t="s">
        <v>370</v>
      </c>
      <c r="EG116" s="244" t="s">
        <v>371</v>
      </c>
      <c r="EH116" s="245" t="s">
        <v>168</v>
      </c>
      <c r="EI116" s="276">
        <v>6</v>
      </c>
      <c r="EJ116" s="247">
        <v>225000</v>
      </c>
      <c r="EK116" s="312">
        <f t="shared" si="101"/>
        <v>1350000</v>
      </c>
      <c r="EL116" s="250">
        <f>IF(EXACT($A$116,$EF$116),1,0)</f>
        <v>1</v>
      </c>
      <c r="EM116" s="250">
        <f>IF(EXACT($B$116,$EG$116),1,0)</f>
        <v>1</v>
      </c>
      <c r="EN116" s="250">
        <f>IF(EXACT($C$116,$EH$116),1,0)</f>
        <v>1</v>
      </c>
      <c r="EO116" s="250">
        <f>IF(EXACT($D$116,$EI$116),1,0)</f>
        <v>1</v>
      </c>
      <c r="EP116" s="250">
        <f>IF($EI$116=0,0,1)</f>
        <v>1</v>
      </c>
      <c r="EQ116" s="250">
        <f>IF($EJ$116=0,0,1)</f>
        <v>1</v>
      </c>
      <c r="ER116" s="250">
        <f>$EL$116*$EM$116*$EN$116*$EO$116*$EP$116*$EQ$116</f>
        <v>1</v>
      </c>
      <c r="ES116" s="251">
        <f t="shared" si="46"/>
        <v>1350000</v>
      </c>
      <c r="ET116" s="252">
        <f t="shared" si="47"/>
        <v>0</v>
      </c>
      <c r="EV116" s="243" t="s">
        <v>370</v>
      </c>
      <c r="EW116" s="244" t="s">
        <v>371</v>
      </c>
      <c r="EX116" s="245" t="s">
        <v>168</v>
      </c>
      <c r="EY116" s="276">
        <v>6</v>
      </c>
      <c r="EZ116" s="247">
        <v>230000</v>
      </c>
      <c r="FA116" s="312">
        <f t="shared" si="102"/>
        <v>1380000</v>
      </c>
      <c r="FB116" s="250">
        <f>IF(EXACT($A$116,$EV$116),1,0)</f>
        <v>1</v>
      </c>
      <c r="FC116" s="250">
        <f>IF(EXACT($B$116,$EW$116),1,0)</f>
        <v>1</v>
      </c>
      <c r="FD116" s="250">
        <f>IF(EXACT($C$116,$EX$116),1,0)</f>
        <v>1</v>
      </c>
      <c r="FE116" s="250">
        <f>IF(EXACT($D$116,$EY$116),1,0)</f>
        <v>1</v>
      </c>
      <c r="FF116" s="250">
        <f>IF($EY$116=0,0,1)</f>
        <v>1</v>
      </c>
      <c r="FG116" s="250">
        <f>IF($EZ$116=0,0,1)</f>
        <v>1</v>
      </c>
      <c r="FH116" s="250">
        <f>$FB$116*$FC$116*$FD$116*$FE$116*$FF$116*$FG$116</f>
        <v>1</v>
      </c>
      <c r="FI116" s="251">
        <f t="shared" si="48"/>
        <v>1380000</v>
      </c>
      <c r="FJ116" s="252">
        <f t="shared" si="49"/>
        <v>0</v>
      </c>
      <c r="FL116" s="243" t="s">
        <v>370</v>
      </c>
      <c r="FM116" s="244" t="s">
        <v>371</v>
      </c>
      <c r="FN116" s="245" t="s">
        <v>168</v>
      </c>
      <c r="FO116" s="276">
        <v>6</v>
      </c>
      <c r="FP116" s="247">
        <v>268107</v>
      </c>
      <c r="FQ116" s="312">
        <f t="shared" si="103"/>
        <v>1608642</v>
      </c>
      <c r="FR116" s="250">
        <f>IF(EXACT($A$116,$FL$116),1,0)</f>
        <v>1</v>
      </c>
      <c r="FS116" s="250">
        <f>IF(EXACT($B$116,$FM$116),1,0)</f>
        <v>1</v>
      </c>
      <c r="FT116" s="250">
        <f>IF(EXACT($C$116,$FN$116),1,0)</f>
        <v>1</v>
      </c>
      <c r="FU116" s="250">
        <f>IF(EXACT($D$116,$FO$116),1,0)</f>
        <v>1</v>
      </c>
      <c r="FV116" s="250">
        <f>IF($FO$116=0,0,1)</f>
        <v>1</v>
      </c>
      <c r="FW116" s="250">
        <f>IF($FP$116=0,0,1)</f>
        <v>1</v>
      </c>
      <c r="FX116" s="250">
        <f>$FR$116*$FS$116*$FT$116*$FU$116*$FV$116*$FW$116</f>
        <v>1</v>
      </c>
      <c r="FY116" s="251">
        <f t="shared" si="50"/>
        <v>1608642</v>
      </c>
      <c r="FZ116" s="252">
        <f t="shared" si="51"/>
        <v>0</v>
      </c>
      <c r="GB116" s="243" t="s">
        <v>370</v>
      </c>
      <c r="GC116" s="244" t="s">
        <v>371</v>
      </c>
      <c r="GD116" s="245" t="s">
        <v>168</v>
      </c>
      <c r="GE116" s="276">
        <v>6</v>
      </c>
      <c r="GF116" s="247">
        <v>225000</v>
      </c>
      <c r="GG116" s="312">
        <f t="shared" si="104"/>
        <v>1350000</v>
      </c>
      <c r="GH116" s="250">
        <f>IF(EXACT($A$116,$GB$116),1,0)</f>
        <v>1</v>
      </c>
      <c r="GI116" s="250">
        <f>IF(EXACT($B$116,$GC$116),1,0)</f>
        <v>1</v>
      </c>
      <c r="GJ116" s="250">
        <f>IF(EXACT($C$116,$GD$116),1,0)</f>
        <v>1</v>
      </c>
      <c r="GK116" s="250">
        <f>IF(EXACT($D$116,$GE$116),1,0)</f>
        <v>1</v>
      </c>
      <c r="GL116" s="250">
        <f>IF($GE$116=0,0,1)</f>
        <v>1</v>
      </c>
      <c r="GM116" s="250">
        <f>IF($GF$116=0,0,1)</f>
        <v>1</v>
      </c>
      <c r="GN116" s="250">
        <f>$GH$116*$GI$116*$GJ$116*$GK$116*$GL$116*$GM$116</f>
        <v>1</v>
      </c>
      <c r="GO116" s="251">
        <f t="shared" si="52"/>
        <v>1350000</v>
      </c>
      <c r="GP116" s="252">
        <f t="shared" si="53"/>
        <v>0</v>
      </c>
      <c r="GR116" s="243" t="s">
        <v>370</v>
      </c>
      <c r="GS116" s="244" t="s">
        <v>371</v>
      </c>
      <c r="GT116" s="245" t="s">
        <v>168</v>
      </c>
      <c r="GU116" s="276">
        <v>6</v>
      </c>
      <c r="GV116" s="247">
        <v>317300</v>
      </c>
      <c r="GW116" s="312">
        <f t="shared" si="105"/>
        <v>1903800</v>
      </c>
      <c r="GX116" s="250">
        <f>IF(EXACT($A$116,$GR$116),1,0)</f>
        <v>1</v>
      </c>
      <c r="GY116" s="250">
        <f>IF(EXACT($B$116,$GS$116),1,0)</f>
        <v>1</v>
      </c>
      <c r="GZ116" s="250">
        <f>IF(EXACT($C$116,$GT$116),1,0)</f>
        <v>1</v>
      </c>
      <c r="HA116" s="250">
        <f>IF(EXACT($D$116,$GU$116),1,0)</f>
        <v>1</v>
      </c>
      <c r="HB116" s="250">
        <f>IF($GU$116=0,0,1)</f>
        <v>1</v>
      </c>
      <c r="HC116" s="250">
        <f>IF($GV$116=0,0,1)</f>
        <v>1</v>
      </c>
      <c r="HD116" s="250">
        <f>$GX$116*$GY$116*$GZ$116*$HA$116*$HB$116*$HC$116</f>
        <v>1</v>
      </c>
      <c r="HE116" s="251">
        <f t="shared" si="54"/>
        <v>1903800</v>
      </c>
      <c r="HF116" s="252">
        <f t="shared" si="55"/>
        <v>0</v>
      </c>
      <c r="HH116" s="257" t="s">
        <v>370</v>
      </c>
      <c r="HI116" s="258" t="s">
        <v>371</v>
      </c>
      <c r="HJ116" s="245" t="s">
        <v>168</v>
      </c>
      <c r="HK116" s="246">
        <v>6</v>
      </c>
      <c r="HL116" s="259">
        <v>190000</v>
      </c>
      <c r="HM116" s="248">
        <f t="shared" si="106"/>
        <v>1140000</v>
      </c>
      <c r="HN116" s="250">
        <f>IF(EXACT($A$116,$HH$116),1,0)</f>
        <v>1</v>
      </c>
      <c r="HO116" s="250">
        <f>IF(EXACT($B$116,$HI$116),1,0)</f>
        <v>1</v>
      </c>
      <c r="HP116" s="250">
        <f>IF(EXACT($C$116,$HJ$116),1,0)</f>
        <v>1</v>
      </c>
      <c r="HQ116" s="250">
        <f>IF(EXACT($D$116,$HK$116),1,0)</f>
        <v>1</v>
      </c>
      <c r="HR116" s="250">
        <f>IF($HK$116=0,0,1)</f>
        <v>1</v>
      </c>
      <c r="HS116" s="250">
        <f>IF($HL$116=0,0,1)</f>
        <v>1</v>
      </c>
      <c r="HT116" s="250">
        <f>$HN$116*$HO$116*$HP$116*$HQ$116*$HR$116*$HS$116</f>
        <v>1</v>
      </c>
      <c r="HU116" s="251">
        <f t="shared" si="56"/>
        <v>1140000</v>
      </c>
      <c r="HV116" s="252">
        <f t="shared" si="57"/>
        <v>0</v>
      </c>
      <c r="HX116" s="243" t="s">
        <v>370</v>
      </c>
      <c r="HY116" s="244" t="s">
        <v>371</v>
      </c>
      <c r="HZ116" s="245" t="s">
        <v>168</v>
      </c>
      <c r="IA116" s="276">
        <v>6</v>
      </c>
      <c r="IB116" s="247">
        <v>280000</v>
      </c>
      <c r="IC116" s="312">
        <f t="shared" si="107"/>
        <v>1680000</v>
      </c>
      <c r="ID116" s="250">
        <f>IF(EXACT($A$116,$HX$116),1,0)</f>
        <v>1</v>
      </c>
      <c r="IE116" s="250">
        <f>IF(EXACT($B$116,$HY$116),1,0)</f>
        <v>1</v>
      </c>
      <c r="IF116" s="250">
        <f>IF(EXACT($C$116,$HZ$116),1,0)</f>
        <v>1</v>
      </c>
      <c r="IG116" s="250">
        <f>IF(EXACT($D$116,$IA$116),1,0)</f>
        <v>1</v>
      </c>
      <c r="IH116" s="250">
        <f>IF($IA$116=0,0,1)</f>
        <v>1</v>
      </c>
      <c r="II116" s="250">
        <f>IF($IB$116=0,0,1)</f>
        <v>1</v>
      </c>
      <c r="IJ116" s="250">
        <f>$ID$116*$IE$116*$IF$116*$IG$116*$IH$116*$II$116</f>
        <v>1</v>
      </c>
      <c r="IK116" s="251">
        <f t="shared" si="58"/>
        <v>1680000</v>
      </c>
      <c r="IL116" s="252">
        <f t="shared" si="59"/>
        <v>0</v>
      </c>
    </row>
    <row r="117" spans="1:246" s="238" customFormat="1" ht="45">
      <c r="A117" s="243" t="s">
        <v>372</v>
      </c>
      <c r="B117" s="244" t="s">
        <v>373</v>
      </c>
      <c r="C117" s="245" t="s">
        <v>168</v>
      </c>
      <c r="D117" s="276">
        <v>2</v>
      </c>
      <c r="E117" s="247">
        <v>0</v>
      </c>
      <c r="F117" s="312">
        <f t="shared" si="92"/>
        <v>0</v>
      </c>
      <c r="H117" s="243" t="s">
        <v>372</v>
      </c>
      <c r="I117" s="249" t="s">
        <v>373</v>
      </c>
      <c r="J117" s="245" t="s">
        <v>168</v>
      </c>
      <c r="K117" s="276">
        <v>2</v>
      </c>
      <c r="L117" s="247">
        <v>490000</v>
      </c>
      <c r="M117" s="312">
        <f t="shared" si="93"/>
        <v>980000</v>
      </c>
      <c r="N117" s="250">
        <f>IF(EXACT($A$117,$H$117),1,0)</f>
        <v>1</v>
      </c>
      <c r="O117" s="250">
        <f>IF(EXACT($B$117,$I$117),1,0)</f>
        <v>1</v>
      </c>
      <c r="P117" s="250">
        <f>IF(EXACT($C$117,$J$117),1,0)</f>
        <v>1</v>
      </c>
      <c r="Q117" s="250">
        <f>IF(EXACT($D$117,$K$117),1,0)</f>
        <v>1</v>
      </c>
      <c r="R117" s="250">
        <f>IF($K$117=0,0,1)</f>
        <v>1</v>
      </c>
      <c r="S117" s="250">
        <f>IF($L$117=0,0,1)</f>
        <v>1</v>
      </c>
      <c r="T117" s="261">
        <f>$N$117*$O$117*$P$117*$Q$117*$R$117*$S$117</f>
        <v>1</v>
      </c>
      <c r="U117" s="251">
        <f t="shared" si="30"/>
        <v>980000</v>
      </c>
      <c r="V117" s="252">
        <f t="shared" si="31"/>
        <v>0</v>
      </c>
      <c r="X117" s="243" t="s">
        <v>372</v>
      </c>
      <c r="Y117" s="244" t="s">
        <v>373</v>
      </c>
      <c r="Z117" s="245" t="s">
        <v>168</v>
      </c>
      <c r="AA117" s="276">
        <v>2</v>
      </c>
      <c r="AB117" s="247">
        <v>481880</v>
      </c>
      <c r="AC117" s="312">
        <f t="shared" si="94"/>
        <v>963760</v>
      </c>
      <c r="AD117" s="250">
        <f>IF(EXACT($A$117,$X$117),1,0)</f>
        <v>1</v>
      </c>
      <c r="AE117" s="250">
        <f>IF(EXACT($B$117,$Y$117),1,0)</f>
        <v>1</v>
      </c>
      <c r="AF117" s="250">
        <f>IF(EXACT($C$117,$Z$117),1,0)</f>
        <v>1</v>
      </c>
      <c r="AG117" s="250">
        <f>IF(EXACT($D$117,$AA$117),1,0)</f>
        <v>1</v>
      </c>
      <c r="AH117" s="250">
        <f>IF($AA$117=0,0,1)</f>
        <v>1</v>
      </c>
      <c r="AI117" s="250">
        <f>IF($AB$117=0,0,1)</f>
        <v>1</v>
      </c>
      <c r="AJ117" s="250">
        <f>$AD$117*$AE$117*$AF$117*$AG$117*$AH$117*$AI$117</f>
        <v>1</v>
      </c>
      <c r="AK117" s="251">
        <f t="shared" si="32"/>
        <v>963760</v>
      </c>
      <c r="AL117" s="252">
        <f t="shared" si="33"/>
        <v>0</v>
      </c>
      <c r="AN117" s="243" t="s">
        <v>372</v>
      </c>
      <c r="AO117" s="244" t="s">
        <v>373</v>
      </c>
      <c r="AP117" s="245" t="s">
        <v>168</v>
      </c>
      <c r="AQ117" s="276">
        <v>2</v>
      </c>
      <c r="AR117" s="247">
        <v>425000</v>
      </c>
      <c r="AS117" s="312">
        <f t="shared" si="95"/>
        <v>850000</v>
      </c>
      <c r="AT117" s="250">
        <f>IF(EXACT($A$117,$AN$117),1,0)</f>
        <v>1</v>
      </c>
      <c r="AU117" s="250">
        <f>IF(EXACT($B$117,$AO$117),1,0)</f>
        <v>1</v>
      </c>
      <c r="AV117" s="250">
        <f>IF(EXACT($C$117,$AP$117),1,0)</f>
        <v>1</v>
      </c>
      <c r="AW117" s="250">
        <f>IF(EXACT($D$117,$AQ$117),1,0)</f>
        <v>1</v>
      </c>
      <c r="AX117" s="250">
        <f>IF($AQ$117=0,0,1)</f>
        <v>1</v>
      </c>
      <c r="AY117" s="250">
        <f>IF($AR$117=0,0,1)</f>
        <v>1</v>
      </c>
      <c r="AZ117" s="250">
        <f>$AT$117*$AU$117*$AV$117*$AW$117*$AX$117*$AY$117</f>
        <v>1</v>
      </c>
      <c r="BA117" s="251">
        <f t="shared" si="34"/>
        <v>850000</v>
      </c>
      <c r="BB117" s="252">
        <f t="shared" si="35"/>
        <v>0</v>
      </c>
      <c r="BD117" s="243" t="s">
        <v>372</v>
      </c>
      <c r="BE117" s="244" t="s">
        <v>373</v>
      </c>
      <c r="BF117" s="245" t="s">
        <v>168</v>
      </c>
      <c r="BG117" s="276">
        <v>2</v>
      </c>
      <c r="BH117" s="247">
        <v>220000</v>
      </c>
      <c r="BI117" s="312">
        <f t="shared" si="96"/>
        <v>440000</v>
      </c>
      <c r="BJ117" s="250">
        <f>IF(EXACT($A$117,$BD$117),1,0)</f>
        <v>1</v>
      </c>
      <c r="BK117" s="250">
        <f>IF(EXACT($B$117,$BE$117),1,0)</f>
        <v>1</v>
      </c>
      <c r="BL117" s="250">
        <f>IF(EXACT($C$117,$BF$117),1,0)</f>
        <v>1</v>
      </c>
      <c r="BM117" s="250">
        <f>IF(EXACT($D$117,$BG$117),1,0)</f>
        <v>1</v>
      </c>
      <c r="BN117" s="250">
        <f>IF($BG$117=0,0,1)</f>
        <v>1</v>
      </c>
      <c r="BO117" s="250">
        <f>IF($BH$117=0,0,1)</f>
        <v>1</v>
      </c>
      <c r="BP117" s="250">
        <f>$BJ$117*$BK$117*$BL$117*$BM$117*$BN$117*$BO$117</f>
        <v>1</v>
      </c>
      <c r="BQ117" s="251">
        <f t="shared" si="36"/>
        <v>440000</v>
      </c>
      <c r="BR117" s="252">
        <f t="shared" si="37"/>
        <v>0</v>
      </c>
      <c r="BT117" s="243" t="s">
        <v>372</v>
      </c>
      <c r="BU117" s="244" t="s">
        <v>373</v>
      </c>
      <c r="BV117" s="245" t="s">
        <v>168</v>
      </c>
      <c r="BW117" s="276">
        <v>2</v>
      </c>
      <c r="BX117" s="247">
        <v>405950</v>
      </c>
      <c r="BY117" s="312">
        <f t="shared" si="97"/>
        <v>811900</v>
      </c>
      <c r="BZ117" s="250">
        <f>IF(EXACT($A$117,$BT$117),1,0)</f>
        <v>1</v>
      </c>
      <c r="CA117" s="250">
        <f>IF(EXACT($B$117,$BU$117),1,0)</f>
        <v>1</v>
      </c>
      <c r="CB117" s="250">
        <f>IF(EXACT($C$117,$BV$117),1,0)</f>
        <v>1</v>
      </c>
      <c r="CC117" s="250">
        <f>IF(EXACT($D$117,$BW$117),1,0)</f>
        <v>1</v>
      </c>
      <c r="CD117" s="250">
        <f>IF($BW$117=0,0,1)</f>
        <v>1</v>
      </c>
      <c r="CE117" s="250">
        <f>IF($BX$117=0,0,1)</f>
        <v>1</v>
      </c>
      <c r="CF117" s="250">
        <f>$BZ$117*$CA$117*$CB$117*$CC$117*$CD$117*$CE$117</f>
        <v>1</v>
      </c>
      <c r="CG117" s="251">
        <f t="shared" si="38"/>
        <v>811900</v>
      </c>
      <c r="CH117" s="252">
        <f t="shared" si="39"/>
        <v>0</v>
      </c>
      <c r="CJ117" s="243" t="s">
        <v>372</v>
      </c>
      <c r="CK117" s="254" t="s">
        <v>373</v>
      </c>
      <c r="CL117" s="245" t="s">
        <v>168</v>
      </c>
      <c r="CM117" s="276">
        <v>2</v>
      </c>
      <c r="CN117" s="255">
        <v>490349.08</v>
      </c>
      <c r="CO117" s="313">
        <f t="shared" si="98"/>
        <v>980698</v>
      </c>
      <c r="CP117" s="250">
        <f>IF(EXACT($A$117,$CJ$117),1,0)</f>
        <v>1</v>
      </c>
      <c r="CQ117" s="250">
        <f>IF(EXACT($B$117,$CK$117),1,0)</f>
        <v>1</v>
      </c>
      <c r="CR117" s="250">
        <f>IF(EXACT($C$117,$CL$117),1,0)</f>
        <v>1</v>
      </c>
      <c r="CS117" s="250">
        <f>IF(EXACT($D$117,$CM$117),1,0)</f>
        <v>1</v>
      </c>
      <c r="CT117" s="250">
        <f>IF($CM$117=0,0,1)</f>
        <v>1</v>
      </c>
      <c r="CU117" s="250">
        <f>IF($CN$117=0,0,1)</f>
        <v>1</v>
      </c>
      <c r="CV117" s="250">
        <f>$CP$117*$CQ$117*$CR$117*$CS$117*$CT$117*$CU$117</f>
        <v>1</v>
      </c>
      <c r="CW117" s="251">
        <f t="shared" si="40"/>
        <v>980698</v>
      </c>
      <c r="CX117" s="252">
        <f t="shared" si="41"/>
        <v>0</v>
      </c>
      <c r="CZ117" s="243" t="s">
        <v>372</v>
      </c>
      <c r="DA117" s="244" t="s">
        <v>373</v>
      </c>
      <c r="DB117" s="245" t="s">
        <v>168</v>
      </c>
      <c r="DC117" s="276">
        <v>2</v>
      </c>
      <c r="DD117" s="247">
        <v>416900</v>
      </c>
      <c r="DE117" s="312">
        <f t="shared" si="99"/>
        <v>833800</v>
      </c>
      <c r="DF117" s="250">
        <f>IF(EXACT($A$117,$CZ$117),1,0)</f>
        <v>1</v>
      </c>
      <c r="DG117" s="250">
        <f>IF(EXACT($B$117,$DA$117),1,0)</f>
        <v>1</v>
      </c>
      <c r="DH117" s="250">
        <f>IF(EXACT($C$117,$DB$117),1,0)</f>
        <v>1</v>
      </c>
      <c r="DI117" s="250">
        <f>IF(EXACT($D$117,$DC$117),1,0)</f>
        <v>1</v>
      </c>
      <c r="DJ117" s="250">
        <f>IF($DC$117=0,0,1)</f>
        <v>1</v>
      </c>
      <c r="DK117" s="250">
        <f>IF($DD$117=0,0,1)</f>
        <v>1</v>
      </c>
      <c r="DL117" s="250">
        <f>$DF$117*$DG$117*$DH$117*$DI$117*$DJ$117*$DK$117</f>
        <v>1</v>
      </c>
      <c r="DM117" s="251">
        <f t="shared" si="42"/>
        <v>833800</v>
      </c>
      <c r="DN117" s="252">
        <f t="shared" si="43"/>
        <v>0</v>
      </c>
      <c r="DP117" s="243" t="s">
        <v>372</v>
      </c>
      <c r="DQ117" s="244" t="s">
        <v>373</v>
      </c>
      <c r="DR117" s="245" t="s">
        <v>168</v>
      </c>
      <c r="DS117" s="276">
        <v>2</v>
      </c>
      <c r="DT117" s="247">
        <v>420000</v>
      </c>
      <c r="DU117" s="312">
        <f t="shared" si="100"/>
        <v>840000</v>
      </c>
      <c r="DV117" s="250">
        <f>IF(EXACT($A$117,$DP$117),1,0)</f>
        <v>1</v>
      </c>
      <c r="DW117" s="250">
        <f>IF(EXACT($B$117,$DQ$117),1,0)</f>
        <v>1</v>
      </c>
      <c r="DX117" s="250">
        <f>IF(EXACT($C$117,$DR$117),1,0)</f>
        <v>1</v>
      </c>
      <c r="DY117" s="250">
        <f>IF(EXACT($D$117,$DS$117),1,0)</f>
        <v>1</v>
      </c>
      <c r="DZ117" s="250">
        <f>IF($DS$117=0,0,1)</f>
        <v>1</v>
      </c>
      <c r="EA117" s="250">
        <f>IF($DT$117=0,0,1)</f>
        <v>1</v>
      </c>
      <c r="EB117" s="250">
        <f>$DV$117*$DW$117*$DX$117*$DY$117*$DZ$117*$EA$117</f>
        <v>1</v>
      </c>
      <c r="EC117" s="251">
        <f t="shared" si="44"/>
        <v>840000</v>
      </c>
      <c r="ED117" s="252">
        <f t="shared" si="45"/>
        <v>0</v>
      </c>
      <c r="EF117" s="243" t="s">
        <v>372</v>
      </c>
      <c r="EG117" s="244" t="s">
        <v>373</v>
      </c>
      <c r="EH117" s="245" t="s">
        <v>168</v>
      </c>
      <c r="EI117" s="276">
        <v>2</v>
      </c>
      <c r="EJ117" s="247">
        <v>425000</v>
      </c>
      <c r="EK117" s="312">
        <f t="shared" si="101"/>
        <v>850000</v>
      </c>
      <c r="EL117" s="250">
        <f>IF(EXACT($A$117,$EF$117),1,0)</f>
        <v>1</v>
      </c>
      <c r="EM117" s="250">
        <f>IF(EXACT($B$117,$EG$117),1,0)</f>
        <v>1</v>
      </c>
      <c r="EN117" s="250">
        <f>IF(EXACT($C$117,$EH$117),1,0)</f>
        <v>1</v>
      </c>
      <c r="EO117" s="250">
        <f>IF(EXACT($D$117,$EI$117),1,0)</f>
        <v>1</v>
      </c>
      <c r="EP117" s="250">
        <f>IF($EI$117=0,0,1)</f>
        <v>1</v>
      </c>
      <c r="EQ117" s="250">
        <f>IF($EJ$117=0,0,1)</f>
        <v>1</v>
      </c>
      <c r="ER117" s="250">
        <f>$EL$117*$EM$117*$EN$117*$EO$117*$EP$117*$EQ$117</f>
        <v>1</v>
      </c>
      <c r="ES117" s="251">
        <f t="shared" si="46"/>
        <v>850000</v>
      </c>
      <c r="ET117" s="252">
        <f t="shared" si="47"/>
        <v>0</v>
      </c>
      <c r="EV117" s="243" t="s">
        <v>372</v>
      </c>
      <c r="EW117" s="244" t="s">
        <v>373</v>
      </c>
      <c r="EX117" s="245" t="s">
        <v>168</v>
      </c>
      <c r="EY117" s="276">
        <v>2</v>
      </c>
      <c r="EZ117" s="247">
        <v>230000</v>
      </c>
      <c r="FA117" s="312">
        <f t="shared" si="102"/>
        <v>460000</v>
      </c>
      <c r="FB117" s="250">
        <f>IF(EXACT($A$117,$EV$117),1,0)</f>
        <v>1</v>
      </c>
      <c r="FC117" s="250">
        <f>IF(EXACT($B$117,$EW$117),1,0)</f>
        <v>1</v>
      </c>
      <c r="FD117" s="250">
        <f>IF(EXACT($C$117,$EX$117),1,0)</f>
        <v>1</v>
      </c>
      <c r="FE117" s="250">
        <f>IF(EXACT($D$117,$EY$117),1,0)</f>
        <v>1</v>
      </c>
      <c r="FF117" s="250">
        <f>IF($EY$117=0,0,1)</f>
        <v>1</v>
      </c>
      <c r="FG117" s="250">
        <f>IF($EZ$117=0,0,1)</f>
        <v>1</v>
      </c>
      <c r="FH117" s="250">
        <f>$FB$117*$FC$117*$FD$117*$FE$117*$FF$117*$FG$117</f>
        <v>1</v>
      </c>
      <c r="FI117" s="251">
        <f t="shared" si="48"/>
        <v>460000</v>
      </c>
      <c r="FJ117" s="252">
        <f t="shared" si="49"/>
        <v>0</v>
      </c>
      <c r="FL117" s="243" t="s">
        <v>372</v>
      </c>
      <c r="FM117" s="244" t="s">
        <v>373</v>
      </c>
      <c r="FN117" s="245" t="s">
        <v>168</v>
      </c>
      <c r="FO117" s="276">
        <v>2</v>
      </c>
      <c r="FP117" s="247">
        <v>672441</v>
      </c>
      <c r="FQ117" s="312">
        <f t="shared" si="103"/>
        <v>1344882</v>
      </c>
      <c r="FR117" s="250">
        <f>IF(EXACT($A$117,$FL$117),1,0)</f>
        <v>1</v>
      </c>
      <c r="FS117" s="250">
        <f>IF(EXACT($B$117,$FM$117),1,0)</f>
        <v>1</v>
      </c>
      <c r="FT117" s="250">
        <f>IF(EXACT($C$117,$FN$117),1,0)</f>
        <v>1</v>
      </c>
      <c r="FU117" s="250">
        <f>IF(EXACT($D$117,$FO$117),1,0)</f>
        <v>1</v>
      </c>
      <c r="FV117" s="250">
        <f>IF($FO$117=0,0,1)</f>
        <v>1</v>
      </c>
      <c r="FW117" s="250">
        <f>IF($FP$117=0,0,1)</f>
        <v>1</v>
      </c>
      <c r="FX117" s="250">
        <f>$FR$117*$FS$117*$FT$117*$FU$117*$FV$117*$FW$117</f>
        <v>1</v>
      </c>
      <c r="FY117" s="251">
        <f t="shared" si="50"/>
        <v>1344882</v>
      </c>
      <c r="FZ117" s="252">
        <f t="shared" si="51"/>
        <v>0</v>
      </c>
      <c r="GB117" s="243" t="s">
        <v>372</v>
      </c>
      <c r="GC117" s="244" t="s">
        <v>373</v>
      </c>
      <c r="GD117" s="245" t="s">
        <v>168</v>
      </c>
      <c r="GE117" s="276">
        <v>2</v>
      </c>
      <c r="GF117" s="247">
        <v>498000</v>
      </c>
      <c r="GG117" s="312">
        <f t="shared" si="104"/>
        <v>996000</v>
      </c>
      <c r="GH117" s="250">
        <f>IF(EXACT($A$117,$GB$117),1,0)</f>
        <v>1</v>
      </c>
      <c r="GI117" s="250">
        <f>IF(EXACT($B$117,$GC$117),1,0)</f>
        <v>1</v>
      </c>
      <c r="GJ117" s="250">
        <f>IF(EXACT($C$117,$GD$117),1,0)</f>
        <v>1</v>
      </c>
      <c r="GK117" s="250">
        <f>IF(EXACT($D$117,$GE$117),1,0)</f>
        <v>1</v>
      </c>
      <c r="GL117" s="250">
        <f>IF($GE$117=0,0,1)</f>
        <v>1</v>
      </c>
      <c r="GM117" s="250">
        <f>IF($GF$117=0,0,1)</f>
        <v>1</v>
      </c>
      <c r="GN117" s="250">
        <f>$GH$117*$GI$117*$GJ$117*$GK$117*$GL$117*$GM$117</f>
        <v>1</v>
      </c>
      <c r="GO117" s="251">
        <f t="shared" si="52"/>
        <v>996000</v>
      </c>
      <c r="GP117" s="252">
        <f t="shared" si="53"/>
        <v>0</v>
      </c>
      <c r="GR117" s="243" t="s">
        <v>372</v>
      </c>
      <c r="GS117" s="244" t="s">
        <v>373</v>
      </c>
      <c r="GT117" s="245" t="s">
        <v>168</v>
      </c>
      <c r="GU117" s="276">
        <v>2</v>
      </c>
      <c r="GV117" s="247">
        <v>588400</v>
      </c>
      <c r="GW117" s="312">
        <f t="shared" si="105"/>
        <v>1176800</v>
      </c>
      <c r="GX117" s="250">
        <f>IF(EXACT($A$117,$GR$117),1,0)</f>
        <v>1</v>
      </c>
      <c r="GY117" s="250">
        <f>IF(EXACT($B$117,$GS$117),1,0)</f>
        <v>1</v>
      </c>
      <c r="GZ117" s="250">
        <f>IF(EXACT($C$117,$GT$117),1,0)</f>
        <v>1</v>
      </c>
      <c r="HA117" s="250">
        <f>IF(EXACT($D$117,$GU$117),1,0)</f>
        <v>1</v>
      </c>
      <c r="HB117" s="250">
        <f>IF($GU$117=0,0,1)</f>
        <v>1</v>
      </c>
      <c r="HC117" s="250">
        <f>IF($GV$117=0,0,1)</f>
        <v>1</v>
      </c>
      <c r="HD117" s="250">
        <f>$GX$117*$GY$117*$GZ$117*$HA$117*$HB$117*$HC$117</f>
        <v>1</v>
      </c>
      <c r="HE117" s="251">
        <f t="shared" si="54"/>
        <v>1176800</v>
      </c>
      <c r="HF117" s="252">
        <f t="shared" si="55"/>
        <v>0</v>
      </c>
      <c r="HH117" s="257" t="s">
        <v>372</v>
      </c>
      <c r="HI117" s="258" t="s">
        <v>373</v>
      </c>
      <c r="HJ117" s="245" t="s">
        <v>168</v>
      </c>
      <c r="HK117" s="246">
        <v>2</v>
      </c>
      <c r="HL117" s="259">
        <v>400000</v>
      </c>
      <c r="HM117" s="248">
        <f t="shared" si="106"/>
        <v>800000</v>
      </c>
      <c r="HN117" s="250">
        <f>IF(EXACT($A$117,$HH$117),1,0)</f>
        <v>1</v>
      </c>
      <c r="HO117" s="250">
        <f>IF(EXACT($B$117,$HI$117),1,0)</f>
        <v>1</v>
      </c>
      <c r="HP117" s="250">
        <f>IF(EXACT($C$117,$HJ$117),1,0)</f>
        <v>1</v>
      </c>
      <c r="HQ117" s="250">
        <f>IF(EXACT($D$117,$HK$117),1,0)</f>
        <v>1</v>
      </c>
      <c r="HR117" s="250">
        <f>IF($HK$117=0,0,1)</f>
        <v>1</v>
      </c>
      <c r="HS117" s="250">
        <f>IF($HL$117=0,0,1)</f>
        <v>1</v>
      </c>
      <c r="HT117" s="250">
        <f>$HN$117*$HO$117*$HP$117*$HQ$117*$HR$117*$HS$117</f>
        <v>1</v>
      </c>
      <c r="HU117" s="251">
        <f t="shared" si="56"/>
        <v>800000</v>
      </c>
      <c r="HV117" s="252">
        <f t="shared" si="57"/>
        <v>0</v>
      </c>
      <c r="HX117" s="243" t="s">
        <v>372</v>
      </c>
      <c r="HY117" s="244" t="s">
        <v>373</v>
      </c>
      <c r="HZ117" s="245" t="s">
        <v>168</v>
      </c>
      <c r="IA117" s="276">
        <v>2</v>
      </c>
      <c r="IB117" s="247">
        <v>550000</v>
      </c>
      <c r="IC117" s="312">
        <f t="shared" si="107"/>
        <v>1100000</v>
      </c>
      <c r="ID117" s="250">
        <f>IF(EXACT($A$117,$HX$117),1,0)</f>
        <v>1</v>
      </c>
      <c r="IE117" s="250">
        <f>IF(EXACT($B$117,$HY$117),1,0)</f>
        <v>1</v>
      </c>
      <c r="IF117" s="250">
        <f>IF(EXACT($C$117,$HZ$117),1,0)</f>
        <v>1</v>
      </c>
      <c r="IG117" s="250">
        <f>IF(EXACT($D$117,$IA$117),1,0)</f>
        <v>1</v>
      </c>
      <c r="IH117" s="250">
        <f>IF($IA$117=0,0,1)</f>
        <v>1</v>
      </c>
      <c r="II117" s="250">
        <f>IF($IB$117=0,0,1)</f>
        <v>1</v>
      </c>
      <c r="IJ117" s="250">
        <f>$ID$117*$IE$117*$IF$117*$IG$117*$IH$117*$II$117</f>
        <v>1</v>
      </c>
      <c r="IK117" s="251">
        <f t="shared" si="58"/>
        <v>1100000</v>
      </c>
      <c r="IL117" s="252">
        <f t="shared" si="59"/>
        <v>0</v>
      </c>
    </row>
    <row r="118" spans="1:246" s="238" customFormat="1" ht="45">
      <c r="A118" s="243" t="s">
        <v>374</v>
      </c>
      <c r="B118" s="244" t="s">
        <v>375</v>
      </c>
      <c r="C118" s="245" t="s">
        <v>168</v>
      </c>
      <c r="D118" s="276">
        <v>9</v>
      </c>
      <c r="E118" s="247">
        <v>0</v>
      </c>
      <c r="F118" s="312">
        <f t="shared" si="92"/>
        <v>0</v>
      </c>
      <c r="H118" s="243" t="s">
        <v>374</v>
      </c>
      <c r="I118" s="249" t="s">
        <v>375</v>
      </c>
      <c r="J118" s="245" t="s">
        <v>168</v>
      </c>
      <c r="K118" s="276">
        <v>9</v>
      </c>
      <c r="L118" s="247">
        <v>760000</v>
      </c>
      <c r="M118" s="312">
        <f t="shared" si="93"/>
        <v>6840000</v>
      </c>
      <c r="N118" s="250">
        <f>IF(EXACT($A$118,$H$118),1,0)</f>
        <v>1</v>
      </c>
      <c r="O118" s="250">
        <f>IF(EXACT($B$118,$I$118),1,0)</f>
        <v>1</v>
      </c>
      <c r="P118" s="250">
        <f>IF(EXACT($C$118,$J$118),1,0)</f>
        <v>1</v>
      </c>
      <c r="Q118" s="250">
        <f>IF(EXACT($D$118,$K$118),1,0)</f>
        <v>1</v>
      </c>
      <c r="R118" s="250">
        <f>IF($K$118=0,0,1)</f>
        <v>1</v>
      </c>
      <c r="S118" s="250">
        <f>IF($L$118=0,0,1)</f>
        <v>1</v>
      </c>
      <c r="T118" s="261">
        <f>$N$118*$O$118*$P$118*$Q$118*$R$118*$S$118</f>
        <v>1</v>
      </c>
      <c r="U118" s="251">
        <f t="shared" si="30"/>
        <v>6840000</v>
      </c>
      <c r="V118" s="252">
        <f t="shared" si="31"/>
        <v>0</v>
      </c>
      <c r="X118" s="243" t="s">
        <v>374</v>
      </c>
      <c r="Y118" s="244" t="s">
        <v>375</v>
      </c>
      <c r="Z118" s="245" t="s">
        <v>168</v>
      </c>
      <c r="AA118" s="276">
        <v>9</v>
      </c>
      <c r="AB118" s="247">
        <v>678120</v>
      </c>
      <c r="AC118" s="312">
        <f t="shared" si="94"/>
        <v>6103080</v>
      </c>
      <c r="AD118" s="250">
        <f>IF(EXACT($A$118,$X$118),1,0)</f>
        <v>1</v>
      </c>
      <c r="AE118" s="250">
        <f>IF(EXACT($B$118,$Y$118),1,0)</f>
        <v>1</v>
      </c>
      <c r="AF118" s="250">
        <f>IF(EXACT($C$118,$Z$118),1,0)</f>
        <v>1</v>
      </c>
      <c r="AG118" s="250">
        <f>IF(EXACT($D$118,$AA$118),1,0)</f>
        <v>1</v>
      </c>
      <c r="AH118" s="250">
        <f>IF($AA$118=0,0,1)</f>
        <v>1</v>
      </c>
      <c r="AI118" s="250">
        <f>IF($AB$118=0,0,1)</f>
        <v>1</v>
      </c>
      <c r="AJ118" s="250">
        <f>$AD$118*$AE$118*$AF$118*$AG$118*$AH$118*$AI$118</f>
        <v>1</v>
      </c>
      <c r="AK118" s="251">
        <f t="shared" si="32"/>
        <v>6103080</v>
      </c>
      <c r="AL118" s="252">
        <f t="shared" si="33"/>
        <v>0</v>
      </c>
      <c r="AN118" s="243" t="s">
        <v>374</v>
      </c>
      <c r="AO118" s="244" t="s">
        <v>375</v>
      </c>
      <c r="AP118" s="245" t="s">
        <v>168</v>
      </c>
      <c r="AQ118" s="276">
        <v>9</v>
      </c>
      <c r="AR118" s="247">
        <v>280000</v>
      </c>
      <c r="AS118" s="312">
        <f t="shared" si="95"/>
        <v>2520000</v>
      </c>
      <c r="AT118" s="250">
        <f>IF(EXACT($A$118,$AN$118),1,0)</f>
        <v>1</v>
      </c>
      <c r="AU118" s="250">
        <f>IF(EXACT($B$118,$AO$118),1,0)</f>
        <v>1</v>
      </c>
      <c r="AV118" s="250">
        <f>IF(EXACT($C$118,$AP$118),1,0)</f>
        <v>1</v>
      </c>
      <c r="AW118" s="250">
        <f>IF(EXACT($D$118,$AQ$118),1,0)</f>
        <v>1</v>
      </c>
      <c r="AX118" s="250">
        <f>IF($AQ$118=0,0,1)</f>
        <v>1</v>
      </c>
      <c r="AY118" s="250">
        <f>IF($AR$118=0,0,1)</f>
        <v>1</v>
      </c>
      <c r="AZ118" s="250">
        <f>$AT$118*$AU$118*$AV$118*$AW$118*$AX$118*$AY$118</f>
        <v>1</v>
      </c>
      <c r="BA118" s="251">
        <f t="shared" si="34"/>
        <v>2520000</v>
      </c>
      <c r="BB118" s="252">
        <f t="shared" si="35"/>
        <v>0</v>
      </c>
      <c r="BD118" s="243" t="s">
        <v>374</v>
      </c>
      <c r="BE118" s="244" t="s">
        <v>375</v>
      </c>
      <c r="BF118" s="245" t="s">
        <v>168</v>
      </c>
      <c r="BG118" s="276">
        <v>9</v>
      </c>
      <c r="BH118" s="247">
        <v>850000</v>
      </c>
      <c r="BI118" s="312">
        <f t="shared" si="96"/>
        <v>7650000</v>
      </c>
      <c r="BJ118" s="250">
        <f>IF(EXACT($A$118,$BD$118),1,0)</f>
        <v>1</v>
      </c>
      <c r="BK118" s="250">
        <f>IF(EXACT($B$118,$BE$118),1,0)</f>
        <v>1</v>
      </c>
      <c r="BL118" s="250">
        <f>IF(EXACT($C$118,$BF$118),1,0)</f>
        <v>1</v>
      </c>
      <c r="BM118" s="250">
        <f>IF(EXACT($D$118,$BG$118),1,0)</f>
        <v>1</v>
      </c>
      <c r="BN118" s="250">
        <f>IF($BG$118=0,0,1)</f>
        <v>1</v>
      </c>
      <c r="BO118" s="250">
        <f>IF($BH$118=0,0,1)</f>
        <v>1</v>
      </c>
      <c r="BP118" s="250">
        <f>$BJ$118*$BK$118*$BL$118*$BM$118*$BN$118*$BO$118</f>
        <v>1</v>
      </c>
      <c r="BQ118" s="251">
        <f t="shared" si="36"/>
        <v>7650000</v>
      </c>
      <c r="BR118" s="252">
        <f t="shared" si="37"/>
        <v>0</v>
      </c>
      <c r="BT118" s="243" t="s">
        <v>374</v>
      </c>
      <c r="BU118" s="244" t="s">
        <v>375</v>
      </c>
      <c r="BV118" s="245" t="s">
        <v>168</v>
      </c>
      <c r="BW118" s="276">
        <v>9</v>
      </c>
      <c r="BX118" s="247">
        <v>688150</v>
      </c>
      <c r="BY118" s="312">
        <f t="shared" si="97"/>
        <v>6193350</v>
      </c>
      <c r="BZ118" s="250">
        <f>IF(EXACT($A$118,$BT$118),1,0)</f>
        <v>1</v>
      </c>
      <c r="CA118" s="250">
        <f>IF(EXACT($B$118,$BU$118),1,0)</f>
        <v>1</v>
      </c>
      <c r="CB118" s="250">
        <f>IF(EXACT($C$118,$BV$118),1,0)</f>
        <v>1</v>
      </c>
      <c r="CC118" s="250">
        <f>IF(EXACT($D$118,$BW$118),1,0)</f>
        <v>1</v>
      </c>
      <c r="CD118" s="250">
        <f>IF($BW$118=0,0,1)</f>
        <v>1</v>
      </c>
      <c r="CE118" s="250">
        <f>IF($BX$118=0,0,1)</f>
        <v>1</v>
      </c>
      <c r="CF118" s="250">
        <f>$BZ$118*$CA$118*$CB$118*$CC$118*$CD$118*$CE$118</f>
        <v>1</v>
      </c>
      <c r="CG118" s="251">
        <f t="shared" si="38"/>
        <v>6193350</v>
      </c>
      <c r="CH118" s="252">
        <f t="shared" si="39"/>
        <v>0</v>
      </c>
      <c r="CJ118" s="243" t="s">
        <v>374</v>
      </c>
      <c r="CK118" s="254" t="s">
        <v>375</v>
      </c>
      <c r="CL118" s="245" t="s">
        <v>168</v>
      </c>
      <c r="CM118" s="276">
        <v>9</v>
      </c>
      <c r="CN118" s="255">
        <v>451343.2</v>
      </c>
      <c r="CO118" s="313">
        <f t="shared" si="98"/>
        <v>4062089</v>
      </c>
      <c r="CP118" s="250">
        <f>IF(EXACT($A$118,$CJ$118),1,0)</f>
        <v>1</v>
      </c>
      <c r="CQ118" s="250">
        <f>IF(EXACT($B$118,$CK$118),1,0)</f>
        <v>1</v>
      </c>
      <c r="CR118" s="250">
        <f>IF(EXACT($C$118,$CL$118),1,0)</f>
        <v>1</v>
      </c>
      <c r="CS118" s="250">
        <f>IF(EXACT($D$118,$CM$118),1,0)</f>
        <v>1</v>
      </c>
      <c r="CT118" s="250">
        <f>IF($CM$118=0,0,1)</f>
        <v>1</v>
      </c>
      <c r="CU118" s="250">
        <f>IF($CN$118=0,0,1)</f>
        <v>1</v>
      </c>
      <c r="CV118" s="250">
        <f>$CP$118*$CQ$118*$CR$118*$CS$118*$CT$118*$CU$118</f>
        <v>1</v>
      </c>
      <c r="CW118" s="251">
        <f t="shared" si="40"/>
        <v>4062089</v>
      </c>
      <c r="CX118" s="252">
        <f t="shared" si="41"/>
        <v>0</v>
      </c>
      <c r="CZ118" s="243" t="s">
        <v>374</v>
      </c>
      <c r="DA118" s="244" t="s">
        <v>375</v>
      </c>
      <c r="DB118" s="245" t="s">
        <v>168</v>
      </c>
      <c r="DC118" s="276">
        <v>9</v>
      </c>
      <c r="DD118" s="247">
        <v>693700</v>
      </c>
      <c r="DE118" s="312">
        <f t="shared" si="99"/>
        <v>6243300</v>
      </c>
      <c r="DF118" s="250">
        <f>IF(EXACT($A$118,$CZ$118),1,0)</f>
        <v>1</v>
      </c>
      <c r="DG118" s="250">
        <f>IF(EXACT($B$118,$DA$118),1,0)</f>
        <v>1</v>
      </c>
      <c r="DH118" s="250">
        <f>IF(EXACT($C$118,$DB$118),1,0)</f>
        <v>1</v>
      </c>
      <c r="DI118" s="250">
        <f>IF(EXACT($D$118,$DC$118),1,0)</f>
        <v>1</v>
      </c>
      <c r="DJ118" s="250">
        <f>IF($DC$118=0,0,1)</f>
        <v>1</v>
      </c>
      <c r="DK118" s="250">
        <f>IF($DD$118=0,0,1)</f>
        <v>1</v>
      </c>
      <c r="DL118" s="250">
        <f>$DF$118*$DG$118*$DH$118*$DI$118*$DJ$118*$DK$118</f>
        <v>1</v>
      </c>
      <c r="DM118" s="251">
        <f t="shared" si="42"/>
        <v>6243300</v>
      </c>
      <c r="DN118" s="252">
        <f t="shared" si="43"/>
        <v>0</v>
      </c>
      <c r="DP118" s="243" t="s">
        <v>374</v>
      </c>
      <c r="DQ118" s="244" t="s">
        <v>375</v>
      </c>
      <c r="DR118" s="245" t="s">
        <v>168</v>
      </c>
      <c r="DS118" s="276">
        <v>9</v>
      </c>
      <c r="DT118" s="247">
        <v>695000</v>
      </c>
      <c r="DU118" s="312">
        <f t="shared" si="100"/>
        <v>6255000</v>
      </c>
      <c r="DV118" s="250">
        <f>IF(EXACT($A$118,$DP$118),1,0)</f>
        <v>1</v>
      </c>
      <c r="DW118" s="250">
        <f>IF(EXACT($B$118,$DQ$118),1,0)</f>
        <v>1</v>
      </c>
      <c r="DX118" s="250">
        <f>IF(EXACT($C$118,$DR$118),1,0)</f>
        <v>1</v>
      </c>
      <c r="DY118" s="250">
        <f>IF(EXACT($D$118,$DS$118),1,0)</f>
        <v>1</v>
      </c>
      <c r="DZ118" s="250">
        <f>IF($DS$118=0,0,1)</f>
        <v>1</v>
      </c>
      <c r="EA118" s="250">
        <f>IF($DT$118=0,0,1)</f>
        <v>1</v>
      </c>
      <c r="EB118" s="250">
        <f>$DV$118*$DW$118*$DX$118*$DY$118*$DZ$118*$EA$118</f>
        <v>1</v>
      </c>
      <c r="EC118" s="251">
        <f t="shared" si="44"/>
        <v>6255000</v>
      </c>
      <c r="ED118" s="252">
        <f t="shared" si="45"/>
        <v>0</v>
      </c>
      <c r="EF118" s="243" t="s">
        <v>374</v>
      </c>
      <c r="EG118" s="244" t="s">
        <v>375</v>
      </c>
      <c r="EH118" s="245" t="s">
        <v>168</v>
      </c>
      <c r="EI118" s="276">
        <v>9</v>
      </c>
      <c r="EJ118" s="247">
        <v>700000</v>
      </c>
      <c r="EK118" s="312">
        <f t="shared" si="101"/>
        <v>6300000</v>
      </c>
      <c r="EL118" s="250">
        <f>IF(EXACT($A$118,$EF$118),1,0)</f>
        <v>1</v>
      </c>
      <c r="EM118" s="250">
        <f>IF(EXACT($B$118,$EG$118),1,0)</f>
        <v>1</v>
      </c>
      <c r="EN118" s="250">
        <f>IF(EXACT($C$118,$EH$118),1,0)</f>
        <v>1</v>
      </c>
      <c r="EO118" s="250">
        <f>IF(EXACT($D$118,$EI$118),1,0)</f>
        <v>1</v>
      </c>
      <c r="EP118" s="250">
        <f>IF($EI$118=0,0,1)</f>
        <v>1</v>
      </c>
      <c r="EQ118" s="250">
        <f>IF($EJ$118=0,0,1)</f>
        <v>1</v>
      </c>
      <c r="ER118" s="250">
        <f>$EL$118*$EM$118*$EN$118*$EO$118*$EP$118*$EQ$118</f>
        <v>1</v>
      </c>
      <c r="ES118" s="251">
        <f t="shared" si="46"/>
        <v>6300000</v>
      </c>
      <c r="ET118" s="252">
        <f t="shared" si="47"/>
        <v>0</v>
      </c>
      <c r="EV118" s="243" t="s">
        <v>374</v>
      </c>
      <c r="EW118" s="244" t="s">
        <v>375</v>
      </c>
      <c r="EX118" s="245" t="s">
        <v>168</v>
      </c>
      <c r="EY118" s="276">
        <v>9</v>
      </c>
      <c r="EZ118" s="247">
        <v>700000</v>
      </c>
      <c r="FA118" s="312">
        <f t="shared" si="102"/>
        <v>6300000</v>
      </c>
      <c r="FB118" s="250">
        <f>IF(EXACT($A$118,$EV$118),1,0)</f>
        <v>1</v>
      </c>
      <c r="FC118" s="250">
        <f>IF(EXACT($B$118,$EW$118),1,0)</f>
        <v>1</v>
      </c>
      <c r="FD118" s="250">
        <f>IF(EXACT($C$118,$EX$118),1,0)</f>
        <v>1</v>
      </c>
      <c r="FE118" s="250">
        <f>IF(EXACT($D$118,$EY$118),1,0)</f>
        <v>1</v>
      </c>
      <c r="FF118" s="250">
        <f>IF($EY$118=0,0,1)</f>
        <v>1</v>
      </c>
      <c r="FG118" s="250">
        <f>IF($EZ$118=0,0,1)</f>
        <v>1</v>
      </c>
      <c r="FH118" s="250">
        <f>$FB$118*$FC$118*$FD$118*$FE$118*$FF$118*$FG$118</f>
        <v>1</v>
      </c>
      <c r="FI118" s="251">
        <f t="shared" si="48"/>
        <v>6300000</v>
      </c>
      <c r="FJ118" s="252">
        <f t="shared" si="49"/>
        <v>0</v>
      </c>
      <c r="FL118" s="243" t="s">
        <v>374</v>
      </c>
      <c r="FM118" s="244" t="s">
        <v>375</v>
      </c>
      <c r="FN118" s="245" t="s">
        <v>168</v>
      </c>
      <c r="FO118" s="276">
        <v>9</v>
      </c>
      <c r="FP118" s="247">
        <v>843324</v>
      </c>
      <c r="FQ118" s="312">
        <f t="shared" si="103"/>
        <v>7589916</v>
      </c>
      <c r="FR118" s="250">
        <f>IF(EXACT($A$118,$FL$118),1,0)</f>
        <v>1</v>
      </c>
      <c r="FS118" s="250">
        <f>IF(EXACT($B$118,$FM$118),1,0)</f>
        <v>1</v>
      </c>
      <c r="FT118" s="250">
        <f>IF(EXACT($C$118,$FN$118),1,0)</f>
        <v>1</v>
      </c>
      <c r="FU118" s="250">
        <f>IF(EXACT($D$118,$FO$118),1,0)</f>
        <v>1</v>
      </c>
      <c r="FV118" s="250">
        <f>IF($FO$118=0,0,1)</f>
        <v>1</v>
      </c>
      <c r="FW118" s="250">
        <f>IF($FP$118=0,0,1)</f>
        <v>1</v>
      </c>
      <c r="FX118" s="250">
        <f>$FR$118*$FS$118*$FT$118*$FU$118*$FV$118*$FW$118</f>
        <v>1</v>
      </c>
      <c r="FY118" s="251">
        <f t="shared" si="50"/>
        <v>7589916</v>
      </c>
      <c r="FZ118" s="252">
        <f t="shared" si="51"/>
        <v>0</v>
      </c>
      <c r="GB118" s="243" t="s">
        <v>374</v>
      </c>
      <c r="GC118" s="244" t="s">
        <v>375</v>
      </c>
      <c r="GD118" s="245" t="s">
        <v>168</v>
      </c>
      <c r="GE118" s="276">
        <v>9</v>
      </c>
      <c r="GF118" s="247">
        <v>890000</v>
      </c>
      <c r="GG118" s="312">
        <f t="shared" si="104"/>
        <v>8010000</v>
      </c>
      <c r="GH118" s="250">
        <f>IF(EXACT($A$118,$GB$118),1,0)</f>
        <v>1</v>
      </c>
      <c r="GI118" s="250">
        <f>IF(EXACT($B$118,$GC$118),1,0)</f>
        <v>1</v>
      </c>
      <c r="GJ118" s="250">
        <f>IF(EXACT($C$118,$GD$118),1,0)</f>
        <v>1</v>
      </c>
      <c r="GK118" s="250">
        <f>IF(EXACT($D$118,$GE$118),1,0)</f>
        <v>1</v>
      </c>
      <c r="GL118" s="250">
        <f>IF($GE$118=0,0,1)</f>
        <v>1</v>
      </c>
      <c r="GM118" s="250">
        <f>IF($GF$118=0,0,1)</f>
        <v>1</v>
      </c>
      <c r="GN118" s="250">
        <f>$GH$118*$GI$118*$GJ$118*$GK$118*$GL$118*$GM$118</f>
        <v>1</v>
      </c>
      <c r="GO118" s="251">
        <f t="shared" si="52"/>
        <v>8010000</v>
      </c>
      <c r="GP118" s="252">
        <f t="shared" si="53"/>
        <v>0</v>
      </c>
      <c r="GR118" s="243" t="s">
        <v>374</v>
      </c>
      <c r="GS118" s="244" t="s">
        <v>375</v>
      </c>
      <c r="GT118" s="245" t="s">
        <v>168</v>
      </c>
      <c r="GU118" s="276">
        <v>9</v>
      </c>
      <c r="GV118" s="247">
        <v>883700</v>
      </c>
      <c r="GW118" s="312">
        <f t="shared" si="105"/>
        <v>7953300</v>
      </c>
      <c r="GX118" s="250">
        <f>IF(EXACT($A$118,$GR$118),1,0)</f>
        <v>1</v>
      </c>
      <c r="GY118" s="250">
        <f>IF(EXACT($B$118,$GS$118),1,0)</f>
        <v>1</v>
      </c>
      <c r="GZ118" s="250">
        <f>IF(EXACT($C$118,$GT$118),1,0)</f>
        <v>1</v>
      </c>
      <c r="HA118" s="250">
        <f>IF(EXACT($D$118,$GU$118),1,0)</f>
        <v>1</v>
      </c>
      <c r="HB118" s="250">
        <f>IF($GU$118=0,0,1)</f>
        <v>1</v>
      </c>
      <c r="HC118" s="250">
        <f>IF($GV$118=0,0,1)</f>
        <v>1</v>
      </c>
      <c r="HD118" s="250">
        <f>$GX$118*$GY$118*$GZ$118*$HA$118*$HB$118*$HC$118</f>
        <v>1</v>
      </c>
      <c r="HE118" s="251">
        <f t="shared" si="54"/>
        <v>7953300</v>
      </c>
      <c r="HF118" s="252">
        <f t="shared" si="55"/>
        <v>0</v>
      </c>
      <c r="HH118" s="257" t="s">
        <v>374</v>
      </c>
      <c r="HI118" s="258" t="s">
        <v>375</v>
      </c>
      <c r="HJ118" s="245" t="s">
        <v>168</v>
      </c>
      <c r="HK118" s="246">
        <v>9</v>
      </c>
      <c r="HL118" s="259">
        <v>700000</v>
      </c>
      <c r="HM118" s="248">
        <f t="shared" si="106"/>
        <v>6300000</v>
      </c>
      <c r="HN118" s="250">
        <f>IF(EXACT($A$118,$HH$118),1,0)</f>
        <v>1</v>
      </c>
      <c r="HO118" s="250">
        <f>IF(EXACT($B$118,$HI$118),1,0)</f>
        <v>1</v>
      </c>
      <c r="HP118" s="250">
        <f>IF(EXACT($C$118,$HJ$118),1,0)</f>
        <v>1</v>
      </c>
      <c r="HQ118" s="250">
        <f>IF(EXACT($D$118,$HK$118),1,0)</f>
        <v>1</v>
      </c>
      <c r="HR118" s="250">
        <f>IF($HK$118=0,0,1)</f>
        <v>1</v>
      </c>
      <c r="HS118" s="250">
        <f>IF($HL$118=0,0,1)</f>
        <v>1</v>
      </c>
      <c r="HT118" s="250">
        <f>$HN$118*$HO$118*$HP$118*$HQ$118*$HR$118*$HS$118</f>
        <v>1</v>
      </c>
      <c r="HU118" s="251">
        <f t="shared" si="56"/>
        <v>6300000</v>
      </c>
      <c r="HV118" s="252">
        <f t="shared" si="57"/>
        <v>0</v>
      </c>
      <c r="HX118" s="243" t="s">
        <v>374</v>
      </c>
      <c r="HY118" s="244" t="s">
        <v>375</v>
      </c>
      <c r="HZ118" s="245" t="s">
        <v>168</v>
      </c>
      <c r="IA118" s="276">
        <v>9</v>
      </c>
      <c r="IB118" s="247">
        <v>400000</v>
      </c>
      <c r="IC118" s="312">
        <f t="shared" si="107"/>
        <v>3600000</v>
      </c>
      <c r="ID118" s="250">
        <f>IF(EXACT($A$118,$HX$118),1,0)</f>
        <v>1</v>
      </c>
      <c r="IE118" s="250">
        <f>IF(EXACT($B$118,$HY$118),1,0)</f>
        <v>1</v>
      </c>
      <c r="IF118" s="250">
        <f>IF(EXACT($C$118,$HZ$118),1,0)</f>
        <v>1</v>
      </c>
      <c r="IG118" s="250">
        <f>IF(EXACT($D$118,$IA$118),1,0)</f>
        <v>1</v>
      </c>
      <c r="IH118" s="250">
        <f>IF($IA$118=0,0,1)</f>
        <v>1</v>
      </c>
      <c r="II118" s="250">
        <f>IF($IB$118=0,0,1)</f>
        <v>1</v>
      </c>
      <c r="IJ118" s="250">
        <f>$ID$118*$IE$118*$IF$118*$IG$118*$IH$118*$II$118</f>
        <v>1</v>
      </c>
      <c r="IK118" s="251">
        <f t="shared" si="58"/>
        <v>3600000</v>
      </c>
      <c r="IL118" s="252">
        <f t="shared" si="59"/>
        <v>0</v>
      </c>
    </row>
    <row r="119" spans="1:246" s="238" customFormat="1" ht="45">
      <c r="A119" s="243" t="s">
        <v>376</v>
      </c>
      <c r="B119" s="244" t="s">
        <v>377</v>
      </c>
      <c r="C119" s="245" t="s">
        <v>168</v>
      </c>
      <c r="D119" s="276">
        <v>2</v>
      </c>
      <c r="E119" s="247">
        <v>0</v>
      </c>
      <c r="F119" s="312">
        <f t="shared" si="92"/>
        <v>0</v>
      </c>
      <c r="H119" s="243" t="s">
        <v>376</v>
      </c>
      <c r="I119" s="249" t="s">
        <v>377</v>
      </c>
      <c r="J119" s="245" t="s">
        <v>168</v>
      </c>
      <c r="K119" s="276">
        <v>2</v>
      </c>
      <c r="L119" s="247">
        <v>820000</v>
      </c>
      <c r="M119" s="312">
        <f t="shared" si="93"/>
        <v>1640000</v>
      </c>
      <c r="N119" s="250">
        <f>IF(EXACT($A$119,$H$119),1,0)</f>
        <v>1</v>
      </c>
      <c r="O119" s="250">
        <f>IF(EXACT($B$119,$I$119),1,0)</f>
        <v>1</v>
      </c>
      <c r="P119" s="250">
        <f>IF(EXACT($C$119,$J$119),1,0)</f>
        <v>1</v>
      </c>
      <c r="Q119" s="250">
        <f>IF(EXACT($D$119,$K$119),1,0)</f>
        <v>1</v>
      </c>
      <c r="R119" s="250">
        <f>IF($K$119=0,0,1)</f>
        <v>1</v>
      </c>
      <c r="S119" s="250">
        <f>IF($L$119=0,0,1)</f>
        <v>1</v>
      </c>
      <c r="T119" s="261">
        <f>$N$119*$O$119*$P$119*$Q$119*$R$119*$S$119</f>
        <v>1</v>
      </c>
      <c r="U119" s="251">
        <f t="shared" si="30"/>
        <v>1640000</v>
      </c>
      <c r="V119" s="252">
        <f t="shared" si="31"/>
        <v>0</v>
      </c>
      <c r="X119" s="243" t="s">
        <v>376</v>
      </c>
      <c r="Y119" s="244" t="s">
        <v>377</v>
      </c>
      <c r="Z119" s="245" t="s">
        <v>168</v>
      </c>
      <c r="AA119" s="276">
        <v>2</v>
      </c>
      <c r="AB119" s="247">
        <v>725956</v>
      </c>
      <c r="AC119" s="312">
        <f t="shared" si="94"/>
        <v>1451912</v>
      </c>
      <c r="AD119" s="250">
        <f>IF(EXACT($A$119,$X$119),1,0)</f>
        <v>1</v>
      </c>
      <c r="AE119" s="250">
        <f>IF(EXACT($B$119,$Y$119),1,0)</f>
        <v>1</v>
      </c>
      <c r="AF119" s="250">
        <f>IF(EXACT($C$119,$Z$119),1,0)</f>
        <v>1</v>
      </c>
      <c r="AG119" s="250">
        <f>IF(EXACT($D$119,$AA$119),1,0)</f>
        <v>1</v>
      </c>
      <c r="AH119" s="250">
        <f>IF($AA$119=0,0,1)</f>
        <v>1</v>
      </c>
      <c r="AI119" s="250">
        <f>IF($AB$119=0,0,1)</f>
        <v>1</v>
      </c>
      <c r="AJ119" s="250">
        <f>$AD$119*$AE$119*$AF$119*$AG$119*$AH$119*$AI$119</f>
        <v>1</v>
      </c>
      <c r="AK119" s="251">
        <f t="shared" si="32"/>
        <v>1451912</v>
      </c>
      <c r="AL119" s="252">
        <f t="shared" si="33"/>
        <v>0</v>
      </c>
      <c r="AN119" s="243" t="s">
        <v>376</v>
      </c>
      <c r="AO119" s="244" t="s">
        <v>377</v>
      </c>
      <c r="AP119" s="245" t="s">
        <v>168</v>
      </c>
      <c r="AQ119" s="276">
        <v>2</v>
      </c>
      <c r="AR119" s="247">
        <v>225000</v>
      </c>
      <c r="AS119" s="312">
        <f t="shared" si="95"/>
        <v>450000</v>
      </c>
      <c r="AT119" s="250">
        <f>IF(EXACT($A$119,$AN$119),1,0)</f>
        <v>1</v>
      </c>
      <c r="AU119" s="250">
        <f>IF(EXACT($B$119,$AO$119),1,0)</f>
        <v>1</v>
      </c>
      <c r="AV119" s="250">
        <f>IF(EXACT($C$119,$AP$119),1,0)</f>
        <v>1</v>
      </c>
      <c r="AW119" s="250">
        <f>IF(EXACT($D$119,$AQ$119),1,0)</f>
        <v>1</v>
      </c>
      <c r="AX119" s="250">
        <f>IF($AQ$119=0,0,1)</f>
        <v>1</v>
      </c>
      <c r="AY119" s="250">
        <f>IF($AR$119=0,0,1)</f>
        <v>1</v>
      </c>
      <c r="AZ119" s="250">
        <f>$AT$119*$AU$119*$AV$119*$AW$119*$AX$119*$AY$119</f>
        <v>1</v>
      </c>
      <c r="BA119" s="251">
        <f t="shared" si="34"/>
        <v>450000</v>
      </c>
      <c r="BB119" s="252">
        <f t="shared" si="35"/>
        <v>0</v>
      </c>
      <c r="BD119" s="243" t="s">
        <v>376</v>
      </c>
      <c r="BE119" s="244" t="s">
        <v>377</v>
      </c>
      <c r="BF119" s="245" t="s">
        <v>168</v>
      </c>
      <c r="BG119" s="276">
        <v>2</v>
      </c>
      <c r="BH119" s="247">
        <v>750000</v>
      </c>
      <c r="BI119" s="312">
        <f t="shared" si="96"/>
        <v>1500000</v>
      </c>
      <c r="BJ119" s="250">
        <f>IF(EXACT($A$119,$BD$119),1,0)</f>
        <v>1</v>
      </c>
      <c r="BK119" s="250">
        <f>IF(EXACT($B$119,$BE$119),1,0)</f>
        <v>1</v>
      </c>
      <c r="BL119" s="250">
        <f>IF(EXACT($C$119,$BF$119),1,0)</f>
        <v>1</v>
      </c>
      <c r="BM119" s="250">
        <f>IF(EXACT($D$119,$BG$119),1,0)</f>
        <v>1</v>
      </c>
      <c r="BN119" s="250">
        <f>IF($BG$119=0,0,1)</f>
        <v>1</v>
      </c>
      <c r="BO119" s="250">
        <f>IF($BH$119=0,0,1)</f>
        <v>1</v>
      </c>
      <c r="BP119" s="250">
        <f>$BJ$119*$BK$119*$BL$119*$BM$119*$BN$119*$BO$119</f>
        <v>1</v>
      </c>
      <c r="BQ119" s="251">
        <f t="shared" si="36"/>
        <v>1500000</v>
      </c>
      <c r="BR119" s="252">
        <f t="shared" si="37"/>
        <v>0</v>
      </c>
      <c r="BT119" s="243" t="s">
        <v>376</v>
      </c>
      <c r="BU119" s="244" t="s">
        <v>377</v>
      </c>
      <c r="BV119" s="245" t="s">
        <v>168</v>
      </c>
      <c r="BW119" s="276">
        <v>2</v>
      </c>
      <c r="BX119" s="247">
        <v>663400</v>
      </c>
      <c r="BY119" s="312">
        <f t="shared" si="97"/>
        <v>1326800</v>
      </c>
      <c r="BZ119" s="250">
        <f>IF(EXACT($A$119,$BT$119),1,0)</f>
        <v>1</v>
      </c>
      <c r="CA119" s="250">
        <f>IF(EXACT($B$119,$BU$119),1,0)</f>
        <v>1</v>
      </c>
      <c r="CB119" s="250">
        <f>IF(EXACT($C$119,$BV$119),1,0)</f>
        <v>1</v>
      </c>
      <c r="CC119" s="250">
        <f>IF(EXACT($D$119,$BW$119),1,0)</f>
        <v>1</v>
      </c>
      <c r="CD119" s="250">
        <f>IF($BW$119=0,0,1)</f>
        <v>1</v>
      </c>
      <c r="CE119" s="250">
        <f>IF($BX$119=0,0,1)</f>
        <v>1</v>
      </c>
      <c r="CF119" s="250">
        <f>$BZ$119*$CA$119*$CB$119*$CC$119*$CD$119*$CE$119</f>
        <v>1</v>
      </c>
      <c r="CG119" s="251">
        <f t="shared" si="38"/>
        <v>1326800</v>
      </c>
      <c r="CH119" s="252">
        <f t="shared" si="39"/>
        <v>0</v>
      </c>
      <c r="CJ119" s="243" t="s">
        <v>376</v>
      </c>
      <c r="CK119" s="254" t="s">
        <v>377</v>
      </c>
      <c r="CL119" s="245" t="s">
        <v>168</v>
      </c>
      <c r="CM119" s="276">
        <v>2</v>
      </c>
      <c r="CN119" s="255">
        <v>630302.6</v>
      </c>
      <c r="CO119" s="313">
        <f t="shared" si="98"/>
        <v>1260605</v>
      </c>
      <c r="CP119" s="250">
        <f>IF(EXACT($A$119,$CJ$119),1,0)</f>
        <v>1</v>
      </c>
      <c r="CQ119" s="250">
        <f>IF(EXACT($B$119,$CK$119),1,0)</f>
        <v>1</v>
      </c>
      <c r="CR119" s="250">
        <f>IF(EXACT($C$119,$CL$119),1,0)</f>
        <v>1</v>
      </c>
      <c r="CS119" s="250">
        <f>IF(EXACT($D$119,$CM$119),1,0)</f>
        <v>1</v>
      </c>
      <c r="CT119" s="250">
        <f>IF($CM$119=0,0,1)</f>
        <v>1</v>
      </c>
      <c r="CU119" s="250">
        <f>IF($CN$119=0,0,1)</f>
        <v>1</v>
      </c>
      <c r="CV119" s="250">
        <f>$CP$119*$CQ$119*$CR$119*$CS$119*$CT$119*$CU$119</f>
        <v>1</v>
      </c>
      <c r="CW119" s="251">
        <f t="shared" si="40"/>
        <v>1260605</v>
      </c>
      <c r="CX119" s="252">
        <f t="shared" si="41"/>
        <v>0</v>
      </c>
      <c r="CZ119" s="243" t="s">
        <v>376</v>
      </c>
      <c r="DA119" s="244" t="s">
        <v>377</v>
      </c>
      <c r="DB119" s="245" t="s">
        <v>168</v>
      </c>
      <c r="DC119" s="276">
        <v>2</v>
      </c>
      <c r="DD119" s="247">
        <v>668000</v>
      </c>
      <c r="DE119" s="312">
        <f t="shared" si="99"/>
        <v>1336000</v>
      </c>
      <c r="DF119" s="250">
        <f>IF(EXACT($A$119,$CZ$119),1,0)</f>
        <v>1</v>
      </c>
      <c r="DG119" s="250">
        <f>IF(EXACT($B$119,$DA$119),1,0)</f>
        <v>1</v>
      </c>
      <c r="DH119" s="250">
        <f>IF(EXACT($C$119,$DB$119),1,0)</f>
        <v>1</v>
      </c>
      <c r="DI119" s="250">
        <f>IF(EXACT($D$119,$DC$119),1,0)</f>
        <v>1</v>
      </c>
      <c r="DJ119" s="250">
        <f>IF($DC$119=0,0,1)</f>
        <v>1</v>
      </c>
      <c r="DK119" s="250">
        <f>IF($DD$119=0,0,1)</f>
        <v>1</v>
      </c>
      <c r="DL119" s="250">
        <f>$DF$119*$DG$119*$DH$119*$DI$119*$DJ$119*$DK$119</f>
        <v>1</v>
      </c>
      <c r="DM119" s="251">
        <f t="shared" si="42"/>
        <v>1336000</v>
      </c>
      <c r="DN119" s="252">
        <f t="shared" si="43"/>
        <v>0</v>
      </c>
      <c r="DP119" s="243" t="s">
        <v>376</v>
      </c>
      <c r="DQ119" s="244" t="s">
        <v>377</v>
      </c>
      <c r="DR119" s="245" t="s">
        <v>168</v>
      </c>
      <c r="DS119" s="276">
        <v>2</v>
      </c>
      <c r="DT119" s="247">
        <v>670000</v>
      </c>
      <c r="DU119" s="312">
        <f t="shared" si="100"/>
        <v>1340000</v>
      </c>
      <c r="DV119" s="250">
        <f>IF(EXACT($A$119,$DP$119),1,0)</f>
        <v>1</v>
      </c>
      <c r="DW119" s="250">
        <f>IF(EXACT($B$119,$DQ$119),1,0)</f>
        <v>1</v>
      </c>
      <c r="DX119" s="250">
        <f>IF(EXACT($C$119,$DR$119),1,0)</f>
        <v>1</v>
      </c>
      <c r="DY119" s="250">
        <f>IF(EXACT($D$119,$DS$119),1,0)</f>
        <v>1</v>
      </c>
      <c r="DZ119" s="250">
        <f>IF($DS$119=0,0,1)</f>
        <v>1</v>
      </c>
      <c r="EA119" s="250">
        <f>IF($DT$119=0,0,1)</f>
        <v>1</v>
      </c>
      <c r="EB119" s="250">
        <f>$DV$119*$DW$119*$DX$119*$DY$119*$DZ$119*$EA$119</f>
        <v>1</v>
      </c>
      <c r="EC119" s="251">
        <f t="shared" si="44"/>
        <v>1340000</v>
      </c>
      <c r="ED119" s="252">
        <f t="shared" si="45"/>
        <v>0</v>
      </c>
      <c r="EF119" s="243" t="s">
        <v>376</v>
      </c>
      <c r="EG119" s="244" t="s">
        <v>377</v>
      </c>
      <c r="EH119" s="245" t="s">
        <v>168</v>
      </c>
      <c r="EI119" s="276">
        <v>2</v>
      </c>
      <c r="EJ119" s="247">
        <v>660000</v>
      </c>
      <c r="EK119" s="312">
        <f t="shared" si="101"/>
        <v>1320000</v>
      </c>
      <c r="EL119" s="250">
        <f>IF(EXACT($A$119,$EF$119),1,0)</f>
        <v>1</v>
      </c>
      <c r="EM119" s="250">
        <f>IF(EXACT($B$119,$EG$119),1,0)</f>
        <v>1</v>
      </c>
      <c r="EN119" s="250">
        <f>IF(EXACT($C$119,$EH$119),1,0)</f>
        <v>1</v>
      </c>
      <c r="EO119" s="250">
        <f>IF(EXACT($D$119,$EI$119),1,0)</f>
        <v>1</v>
      </c>
      <c r="EP119" s="250">
        <f>IF($EI$119=0,0,1)</f>
        <v>1</v>
      </c>
      <c r="EQ119" s="250">
        <f>IF($EJ$119=0,0,1)</f>
        <v>1</v>
      </c>
      <c r="ER119" s="250">
        <f>$EL$119*$EM$119*$EN$119*$EO$119*$EP$119*$EQ$119</f>
        <v>1</v>
      </c>
      <c r="ES119" s="251">
        <f t="shared" si="46"/>
        <v>1320000</v>
      </c>
      <c r="ET119" s="252">
        <f t="shared" si="47"/>
        <v>0</v>
      </c>
      <c r="EV119" s="243" t="s">
        <v>376</v>
      </c>
      <c r="EW119" s="244" t="s">
        <v>377</v>
      </c>
      <c r="EX119" s="245" t="s">
        <v>168</v>
      </c>
      <c r="EY119" s="276">
        <v>2</v>
      </c>
      <c r="EZ119" s="247">
        <v>500000</v>
      </c>
      <c r="FA119" s="312">
        <f t="shared" si="102"/>
        <v>1000000</v>
      </c>
      <c r="FB119" s="250">
        <f>IF(EXACT($A$119,$EV$119),1,0)</f>
        <v>1</v>
      </c>
      <c r="FC119" s="250">
        <f>IF(EXACT($B$119,$EW$119),1,0)</f>
        <v>1</v>
      </c>
      <c r="FD119" s="250">
        <f>IF(EXACT($C$119,$EX$119),1,0)</f>
        <v>1</v>
      </c>
      <c r="FE119" s="250">
        <f>IF(EXACT($D$119,$EY$119),1,0)</f>
        <v>1</v>
      </c>
      <c r="FF119" s="250">
        <f>IF($EY$119=0,0,1)</f>
        <v>1</v>
      </c>
      <c r="FG119" s="250">
        <f>IF($EZ$119=0,0,1)</f>
        <v>1</v>
      </c>
      <c r="FH119" s="250">
        <f>$FB$119*$FC$119*$FD$119*$FE$119*$FF$119*$FG$119</f>
        <v>1</v>
      </c>
      <c r="FI119" s="251">
        <f t="shared" si="48"/>
        <v>1000000</v>
      </c>
      <c r="FJ119" s="252">
        <f t="shared" si="49"/>
        <v>0</v>
      </c>
      <c r="FL119" s="243" t="s">
        <v>376</v>
      </c>
      <c r="FM119" s="244" t="s">
        <v>377</v>
      </c>
      <c r="FN119" s="245" t="s">
        <v>168</v>
      </c>
      <c r="FO119" s="276">
        <v>2</v>
      </c>
      <c r="FP119" s="247">
        <v>1010539</v>
      </c>
      <c r="FQ119" s="312">
        <f t="shared" si="103"/>
        <v>2021078</v>
      </c>
      <c r="FR119" s="250">
        <f>IF(EXACT($A$119,$FL$119),1,0)</f>
        <v>1</v>
      </c>
      <c r="FS119" s="250">
        <f>IF(EXACT($B$119,$FM$119),1,0)</f>
        <v>1</v>
      </c>
      <c r="FT119" s="250">
        <f>IF(EXACT($C$119,$FN$119),1,0)</f>
        <v>1</v>
      </c>
      <c r="FU119" s="250">
        <f>IF(EXACT($D$119,$FO$119),1,0)</f>
        <v>1</v>
      </c>
      <c r="FV119" s="250">
        <f>IF($FO$119=0,0,1)</f>
        <v>1</v>
      </c>
      <c r="FW119" s="250">
        <f>IF($FP$119=0,0,1)</f>
        <v>1</v>
      </c>
      <c r="FX119" s="250">
        <f>$FR$119*$FS$119*$FT$119*$FU$119*$FV$119*$FW$119</f>
        <v>1</v>
      </c>
      <c r="FY119" s="251">
        <f t="shared" si="50"/>
        <v>2021078</v>
      </c>
      <c r="FZ119" s="252">
        <f t="shared" si="51"/>
        <v>0</v>
      </c>
      <c r="GB119" s="243" t="s">
        <v>376</v>
      </c>
      <c r="GC119" s="244" t="s">
        <v>377</v>
      </c>
      <c r="GD119" s="245" t="s">
        <v>168</v>
      </c>
      <c r="GE119" s="276">
        <v>2</v>
      </c>
      <c r="GF119" s="247">
        <v>780000</v>
      </c>
      <c r="GG119" s="312">
        <f t="shared" si="104"/>
        <v>1560000</v>
      </c>
      <c r="GH119" s="250">
        <f>IF(EXACT($A$119,$GB$119),1,0)</f>
        <v>1</v>
      </c>
      <c r="GI119" s="250">
        <f>IF(EXACT($B$119,$GC$119),1,0)</f>
        <v>1</v>
      </c>
      <c r="GJ119" s="250">
        <f>IF(EXACT($C$119,$GD$119),1,0)</f>
        <v>1</v>
      </c>
      <c r="GK119" s="250">
        <f>IF(EXACT($D$119,$GE$119),1,0)</f>
        <v>1</v>
      </c>
      <c r="GL119" s="250">
        <f>IF($GE$119=0,0,1)</f>
        <v>1</v>
      </c>
      <c r="GM119" s="250">
        <f>IF($GF$119=0,0,1)</f>
        <v>1</v>
      </c>
      <c r="GN119" s="250">
        <f>$GH$119*$GI$119*$GJ$119*$GK$119*$GL$119*$GM$119</f>
        <v>1</v>
      </c>
      <c r="GO119" s="251">
        <f t="shared" si="52"/>
        <v>1560000</v>
      </c>
      <c r="GP119" s="252">
        <f t="shared" si="53"/>
        <v>0</v>
      </c>
      <c r="GR119" s="243" t="s">
        <v>376</v>
      </c>
      <c r="GS119" s="244" t="s">
        <v>377</v>
      </c>
      <c r="GT119" s="245" t="s">
        <v>168</v>
      </c>
      <c r="GU119" s="276">
        <v>2</v>
      </c>
      <c r="GV119" s="247">
        <v>850500</v>
      </c>
      <c r="GW119" s="312">
        <f t="shared" si="105"/>
        <v>1701000</v>
      </c>
      <c r="GX119" s="250">
        <f>IF(EXACT($A$119,$GR$119),1,0)</f>
        <v>1</v>
      </c>
      <c r="GY119" s="250">
        <f>IF(EXACT($B$119,$GS$119),1,0)</f>
        <v>1</v>
      </c>
      <c r="GZ119" s="250">
        <f>IF(EXACT($C$119,$GT$119),1,0)</f>
        <v>1</v>
      </c>
      <c r="HA119" s="250">
        <f>IF(EXACT($D$119,$GU$119),1,0)</f>
        <v>1</v>
      </c>
      <c r="HB119" s="250">
        <f>IF($GU$119=0,0,1)</f>
        <v>1</v>
      </c>
      <c r="HC119" s="250">
        <f>IF($GV$119=0,0,1)</f>
        <v>1</v>
      </c>
      <c r="HD119" s="250">
        <f>$GX$119*$GY$119*$GZ$119*$HA$119*$HB$119*$HC$119</f>
        <v>1</v>
      </c>
      <c r="HE119" s="251">
        <f t="shared" si="54"/>
        <v>1701000</v>
      </c>
      <c r="HF119" s="252">
        <f t="shared" si="55"/>
        <v>0</v>
      </c>
      <c r="HH119" s="257" t="s">
        <v>376</v>
      </c>
      <c r="HI119" s="258" t="s">
        <v>377</v>
      </c>
      <c r="HJ119" s="245" t="s">
        <v>168</v>
      </c>
      <c r="HK119" s="246">
        <v>2</v>
      </c>
      <c r="HL119" s="259">
        <v>400000</v>
      </c>
      <c r="HM119" s="248">
        <f t="shared" si="106"/>
        <v>800000</v>
      </c>
      <c r="HN119" s="250">
        <f>IF(EXACT($A$119,$HH$119),1,0)</f>
        <v>1</v>
      </c>
      <c r="HO119" s="250">
        <f>IF(EXACT($B$119,$HI$119),1,0)</f>
        <v>1</v>
      </c>
      <c r="HP119" s="250">
        <f>IF(EXACT($C$119,$HJ$119),1,0)</f>
        <v>1</v>
      </c>
      <c r="HQ119" s="250">
        <f>IF(EXACT($D$119,$HK$119),1,0)</f>
        <v>1</v>
      </c>
      <c r="HR119" s="250">
        <f>IF($HK$119=0,0,1)</f>
        <v>1</v>
      </c>
      <c r="HS119" s="250">
        <f>IF($HL$119=0,0,1)</f>
        <v>1</v>
      </c>
      <c r="HT119" s="250">
        <f>$HN$119*$HO$119*$HP$119*$HQ$119*$HR$119*$HS$119</f>
        <v>1</v>
      </c>
      <c r="HU119" s="251">
        <f t="shared" si="56"/>
        <v>800000</v>
      </c>
      <c r="HV119" s="252">
        <f t="shared" si="57"/>
        <v>0</v>
      </c>
      <c r="HX119" s="243" t="s">
        <v>376</v>
      </c>
      <c r="HY119" s="244" t="s">
        <v>377</v>
      </c>
      <c r="HZ119" s="245" t="s">
        <v>168</v>
      </c>
      <c r="IA119" s="276">
        <v>2</v>
      </c>
      <c r="IB119" s="247">
        <v>450000</v>
      </c>
      <c r="IC119" s="312">
        <f t="shared" si="107"/>
        <v>900000</v>
      </c>
      <c r="ID119" s="250">
        <f>IF(EXACT($A$119,$HX$119),1,0)</f>
        <v>1</v>
      </c>
      <c r="IE119" s="250">
        <f>IF(EXACT($B$119,$HY$119),1,0)</f>
        <v>1</v>
      </c>
      <c r="IF119" s="250">
        <f>IF(EXACT($C$119,$HZ$119),1,0)</f>
        <v>1</v>
      </c>
      <c r="IG119" s="250">
        <f>IF(EXACT($D$119,$IA$119),1,0)</f>
        <v>1</v>
      </c>
      <c r="IH119" s="250">
        <f>IF($IA$119=0,0,1)</f>
        <v>1</v>
      </c>
      <c r="II119" s="250">
        <f>IF($IB$119=0,0,1)</f>
        <v>1</v>
      </c>
      <c r="IJ119" s="250">
        <f>$ID$119*$IE$119*$IF$119*$IG$119*$IH$119*$II$119</f>
        <v>1</v>
      </c>
      <c r="IK119" s="251">
        <f t="shared" si="58"/>
        <v>900000</v>
      </c>
      <c r="IL119" s="252">
        <f t="shared" si="59"/>
        <v>0</v>
      </c>
    </row>
    <row r="120" spans="1:246" s="238" customFormat="1" ht="45">
      <c r="A120" s="243" t="s">
        <v>378</v>
      </c>
      <c r="B120" s="244" t="s">
        <v>379</v>
      </c>
      <c r="C120" s="245" t="s">
        <v>168</v>
      </c>
      <c r="D120" s="276">
        <v>6</v>
      </c>
      <c r="E120" s="247">
        <v>0</v>
      </c>
      <c r="F120" s="312">
        <f t="shared" si="92"/>
        <v>0</v>
      </c>
      <c r="H120" s="243" t="s">
        <v>378</v>
      </c>
      <c r="I120" s="249" t="s">
        <v>379</v>
      </c>
      <c r="J120" s="245" t="s">
        <v>168</v>
      </c>
      <c r="K120" s="276">
        <v>6</v>
      </c>
      <c r="L120" s="247">
        <v>870000</v>
      </c>
      <c r="M120" s="312">
        <f t="shared" si="93"/>
        <v>5220000</v>
      </c>
      <c r="N120" s="250">
        <f>IF(EXACT($A$120,$H$120),1,0)</f>
        <v>1</v>
      </c>
      <c r="O120" s="250">
        <f>IF(EXACT($B$120,$I$120),1,0)</f>
        <v>1</v>
      </c>
      <c r="P120" s="250">
        <f>IF(EXACT($C$120,$J$120),1,0)</f>
        <v>1</v>
      </c>
      <c r="Q120" s="250">
        <f>IF(EXACT($D$120,$K$120),1,0)</f>
        <v>1</v>
      </c>
      <c r="R120" s="250">
        <f>IF($K$120=0,0,1)</f>
        <v>1</v>
      </c>
      <c r="S120" s="250">
        <f>IF($L$120=0,0,1)</f>
        <v>1</v>
      </c>
      <c r="T120" s="261">
        <f>$N$120*$O$120*$P$120*$Q$120*$R$120*$S$120</f>
        <v>1</v>
      </c>
      <c r="U120" s="251">
        <f t="shared" si="30"/>
        <v>5220000</v>
      </c>
      <c r="V120" s="252">
        <f t="shared" si="31"/>
        <v>0</v>
      </c>
      <c r="X120" s="243" t="s">
        <v>378</v>
      </c>
      <c r="Y120" s="244" t="s">
        <v>379</v>
      </c>
      <c r="Z120" s="245" t="s">
        <v>168</v>
      </c>
      <c r="AA120" s="276">
        <v>6</v>
      </c>
      <c r="AB120" s="247">
        <v>569120</v>
      </c>
      <c r="AC120" s="312">
        <f t="shared" si="94"/>
        <v>3414720</v>
      </c>
      <c r="AD120" s="250">
        <f>IF(EXACT($A$120,$X$120),1,0)</f>
        <v>1</v>
      </c>
      <c r="AE120" s="250">
        <f>IF(EXACT($B$120,$Y$120),1,0)</f>
        <v>1</v>
      </c>
      <c r="AF120" s="250">
        <f>IF(EXACT($C$120,$Z$120),1,0)</f>
        <v>1</v>
      </c>
      <c r="AG120" s="250">
        <f>IF(EXACT($D$120,$AA$120),1,0)</f>
        <v>1</v>
      </c>
      <c r="AH120" s="250">
        <f>IF($AA$120=0,0,1)</f>
        <v>1</v>
      </c>
      <c r="AI120" s="250">
        <f>IF($AB$120=0,0,1)</f>
        <v>1</v>
      </c>
      <c r="AJ120" s="250">
        <f>$AD$120*$AE$120*$AF$120*$AG$120*$AH$120*$AI$120</f>
        <v>1</v>
      </c>
      <c r="AK120" s="251">
        <f t="shared" si="32"/>
        <v>3414720</v>
      </c>
      <c r="AL120" s="252">
        <f t="shared" si="33"/>
        <v>0</v>
      </c>
      <c r="AN120" s="243" t="s">
        <v>378</v>
      </c>
      <c r="AO120" s="244" t="s">
        <v>379</v>
      </c>
      <c r="AP120" s="245" t="s">
        <v>168</v>
      </c>
      <c r="AQ120" s="276">
        <v>6</v>
      </c>
      <c r="AR120" s="247">
        <v>285000</v>
      </c>
      <c r="AS120" s="312">
        <f t="shared" si="95"/>
        <v>1710000</v>
      </c>
      <c r="AT120" s="250">
        <f>IF(EXACT($A$120,$AN$120),1,0)</f>
        <v>1</v>
      </c>
      <c r="AU120" s="250">
        <f>IF(EXACT($B$120,$AO$120),1,0)</f>
        <v>1</v>
      </c>
      <c r="AV120" s="250">
        <f>IF(EXACT($C$120,$AP$120),1,0)</f>
        <v>1</v>
      </c>
      <c r="AW120" s="250">
        <f>IF(EXACT($D$120,$AQ$120),1,0)</f>
        <v>1</v>
      </c>
      <c r="AX120" s="250">
        <f>IF($AQ$120=0,0,1)</f>
        <v>1</v>
      </c>
      <c r="AY120" s="250">
        <f>IF($AR$120=0,0,1)</f>
        <v>1</v>
      </c>
      <c r="AZ120" s="250">
        <f>$AT$120*$AU$120*$AV$120*$AW$120*$AX$120*$AY$120</f>
        <v>1</v>
      </c>
      <c r="BA120" s="251">
        <f t="shared" si="34"/>
        <v>1710000</v>
      </c>
      <c r="BB120" s="252">
        <f t="shared" si="35"/>
        <v>0</v>
      </c>
      <c r="BD120" s="243" t="s">
        <v>378</v>
      </c>
      <c r="BE120" s="244" t="s">
        <v>379</v>
      </c>
      <c r="BF120" s="245" t="s">
        <v>168</v>
      </c>
      <c r="BG120" s="276">
        <v>6</v>
      </c>
      <c r="BH120" s="247">
        <v>750000</v>
      </c>
      <c r="BI120" s="312">
        <f t="shared" si="96"/>
        <v>4500000</v>
      </c>
      <c r="BJ120" s="250">
        <f>IF(EXACT($A$120,$BD$120),1,0)</f>
        <v>1</v>
      </c>
      <c r="BK120" s="250">
        <f>IF(EXACT($B$120,$BE$120),1,0)</f>
        <v>1</v>
      </c>
      <c r="BL120" s="250">
        <f>IF(EXACT($C$120,$BF$120),1,0)</f>
        <v>1</v>
      </c>
      <c r="BM120" s="250">
        <f>IF(EXACT($D$120,$BG$120),1,0)</f>
        <v>1</v>
      </c>
      <c r="BN120" s="250">
        <f>IF($BG$120=0,0,1)</f>
        <v>1</v>
      </c>
      <c r="BO120" s="250">
        <f>IF($BH$120=0,0,1)</f>
        <v>1</v>
      </c>
      <c r="BP120" s="250">
        <f>$BJ$120*$BK$120*$BL$120*$BM$120*$BN$120*$BO$120</f>
        <v>1</v>
      </c>
      <c r="BQ120" s="251">
        <f t="shared" si="36"/>
        <v>4500000</v>
      </c>
      <c r="BR120" s="252">
        <f t="shared" si="37"/>
        <v>0</v>
      </c>
      <c r="BT120" s="243" t="s">
        <v>378</v>
      </c>
      <c r="BU120" s="244" t="s">
        <v>379</v>
      </c>
      <c r="BV120" s="245" t="s">
        <v>168</v>
      </c>
      <c r="BW120" s="276">
        <v>6</v>
      </c>
      <c r="BX120" s="247">
        <v>688200</v>
      </c>
      <c r="BY120" s="312">
        <f t="shared" si="97"/>
        <v>4129200</v>
      </c>
      <c r="BZ120" s="250">
        <f>IF(EXACT($A$120,$BT$120),1,0)</f>
        <v>1</v>
      </c>
      <c r="CA120" s="250">
        <f>IF(EXACT($B$120,$BU$120),1,0)</f>
        <v>1</v>
      </c>
      <c r="CB120" s="250">
        <f>IF(EXACT($C$120,$BV$120),1,0)</f>
        <v>1</v>
      </c>
      <c r="CC120" s="250">
        <f>IF(EXACT($D$120,$BW$120),1,0)</f>
        <v>1</v>
      </c>
      <c r="CD120" s="250">
        <f>IF($BW$120=0,0,1)</f>
        <v>1</v>
      </c>
      <c r="CE120" s="250">
        <f>IF($BX$120=0,0,1)</f>
        <v>1</v>
      </c>
      <c r="CF120" s="250">
        <f>$BZ$120*$CA$120*$CB$120*$CC$120*$CD$120*$CE$120</f>
        <v>1</v>
      </c>
      <c r="CG120" s="251">
        <f t="shared" si="38"/>
        <v>4129200</v>
      </c>
      <c r="CH120" s="252">
        <f t="shared" si="39"/>
        <v>0</v>
      </c>
      <c r="CJ120" s="243" t="s">
        <v>378</v>
      </c>
      <c r="CK120" s="254" t="s">
        <v>379</v>
      </c>
      <c r="CL120" s="245" t="s">
        <v>168</v>
      </c>
      <c r="CM120" s="276">
        <v>6</v>
      </c>
      <c r="CN120" s="255">
        <v>547544.64</v>
      </c>
      <c r="CO120" s="313">
        <f t="shared" si="98"/>
        <v>3285268</v>
      </c>
      <c r="CP120" s="250">
        <f>IF(EXACT($A$120,$CJ$120),1,0)</f>
        <v>1</v>
      </c>
      <c r="CQ120" s="250">
        <f>IF(EXACT($B$120,$CK$120),1,0)</f>
        <v>1</v>
      </c>
      <c r="CR120" s="250">
        <f>IF(EXACT($C$120,$CL$120),1,0)</f>
        <v>1</v>
      </c>
      <c r="CS120" s="250">
        <f>IF(EXACT($D$120,$CM$120),1,0)</f>
        <v>1</v>
      </c>
      <c r="CT120" s="250">
        <f>IF($CM$120=0,0,1)</f>
        <v>1</v>
      </c>
      <c r="CU120" s="250">
        <f>IF($CN$120=0,0,1)</f>
        <v>1</v>
      </c>
      <c r="CV120" s="250">
        <f>$CP$120*$CQ$120*$CR$120*$CS$120*$CT$120*$CU$120</f>
        <v>1</v>
      </c>
      <c r="CW120" s="251">
        <f t="shared" si="40"/>
        <v>3285268</v>
      </c>
      <c r="CX120" s="252">
        <f t="shared" si="41"/>
        <v>0</v>
      </c>
      <c r="CZ120" s="243" t="s">
        <v>378</v>
      </c>
      <c r="DA120" s="244" t="s">
        <v>379</v>
      </c>
      <c r="DB120" s="245" t="s">
        <v>168</v>
      </c>
      <c r="DC120" s="276">
        <v>6</v>
      </c>
      <c r="DD120" s="247">
        <v>693700</v>
      </c>
      <c r="DE120" s="312">
        <f t="shared" si="99"/>
        <v>4162200</v>
      </c>
      <c r="DF120" s="250">
        <f>IF(EXACT($A$120,$CZ$120),1,0)</f>
        <v>1</v>
      </c>
      <c r="DG120" s="250">
        <f>IF(EXACT($B$120,$DA$120),1,0)</f>
        <v>1</v>
      </c>
      <c r="DH120" s="250">
        <f>IF(EXACT($C$120,$DB$120),1,0)</f>
        <v>1</v>
      </c>
      <c r="DI120" s="250">
        <f>IF(EXACT($D$120,$DC$120),1,0)</f>
        <v>1</v>
      </c>
      <c r="DJ120" s="250">
        <f>IF($DC$120=0,0,1)</f>
        <v>1</v>
      </c>
      <c r="DK120" s="250">
        <f>IF($DD$120=0,0,1)</f>
        <v>1</v>
      </c>
      <c r="DL120" s="250">
        <f>$DF$120*$DG$120*$DH$120*$DI$120*$DJ$120*$DK$120</f>
        <v>1</v>
      </c>
      <c r="DM120" s="251">
        <f t="shared" si="42"/>
        <v>4162200</v>
      </c>
      <c r="DN120" s="252">
        <f t="shared" si="43"/>
        <v>0</v>
      </c>
      <c r="DP120" s="243" t="s">
        <v>378</v>
      </c>
      <c r="DQ120" s="244" t="s">
        <v>379</v>
      </c>
      <c r="DR120" s="245" t="s">
        <v>168</v>
      </c>
      <c r="DS120" s="276">
        <v>6</v>
      </c>
      <c r="DT120" s="247">
        <v>695000</v>
      </c>
      <c r="DU120" s="312">
        <f t="shared" si="100"/>
        <v>4170000</v>
      </c>
      <c r="DV120" s="250">
        <f>IF(EXACT($A$120,$DP$120),1,0)</f>
        <v>1</v>
      </c>
      <c r="DW120" s="250">
        <f>IF(EXACT($B$120,$DQ$120),1,0)</f>
        <v>1</v>
      </c>
      <c r="DX120" s="250">
        <f>IF(EXACT($C$120,$DR$120),1,0)</f>
        <v>1</v>
      </c>
      <c r="DY120" s="250">
        <f>IF(EXACT($D$120,$DS$120),1,0)</f>
        <v>1</v>
      </c>
      <c r="DZ120" s="250">
        <f>IF($DS$120=0,0,1)</f>
        <v>1</v>
      </c>
      <c r="EA120" s="250">
        <f>IF($DT$120=0,0,1)</f>
        <v>1</v>
      </c>
      <c r="EB120" s="250">
        <f>$DV$120*$DW$120*$DX$120*$DY$120*$DZ$120*$EA$120</f>
        <v>1</v>
      </c>
      <c r="EC120" s="251">
        <f t="shared" si="44"/>
        <v>4170000</v>
      </c>
      <c r="ED120" s="252">
        <f t="shared" si="45"/>
        <v>0</v>
      </c>
      <c r="EF120" s="243" t="s">
        <v>378</v>
      </c>
      <c r="EG120" s="244" t="s">
        <v>379</v>
      </c>
      <c r="EH120" s="245" t="s">
        <v>168</v>
      </c>
      <c r="EI120" s="276">
        <v>6</v>
      </c>
      <c r="EJ120" s="247">
        <v>700000</v>
      </c>
      <c r="EK120" s="312">
        <f t="shared" si="101"/>
        <v>4200000</v>
      </c>
      <c r="EL120" s="250">
        <f>IF(EXACT($A$120,$EF$120),1,0)</f>
        <v>1</v>
      </c>
      <c r="EM120" s="250">
        <f>IF(EXACT($B$120,$EG$120),1,0)</f>
        <v>1</v>
      </c>
      <c r="EN120" s="250">
        <f>IF(EXACT($C$120,$EH$120),1,0)</f>
        <v>1</v>
      </c>
      <c r="EO120" s="250">
        <f>IF(EXACT($D$120,$EI$120),1,0)</f>
        <v>1</v>
      </c>
      <c r="EP120" s="250">
        <f>IF($EI$120=0,0,1)</f>
        <v>1</v>
      </c>
      <c r="EQ120" s="250">
        <f>IF($EJ$120=0,0,1)</f>
        <v>1</v>
      </c>
      <c r="ER120" s="250">
        <f>$EL$120*$EM$120*$EN$120*$EO$120*$EP$120*$EQ$120</f>
        <v>1</v>
      </c>
      <c r="ES120" s="251">
        <f t="shared" si="46"/>
        <v>4200000</v>
      </c>
      <c r="ET120" s="252">
        <f t="shared" si="47"/>
        <v>0</v>
      </c>
      <c r="EV120" s="243" t="s">
        <v>378</v>
      </c>
      <c r="EW120" s="244" t="s">
        <v>379</v>
      </c>
      <c r="EX120" s="245" t="s">
        <v>168</v>
      </c>
      <c r="EY120" s="276">
        <v>6</v>
      </c>
      <c r="EZ120" s="247">
        <v>240000</v>
      </c>
      <c r="FA120" s="312">
        <f t="shared" si="102"/>
        <v>1440000</v>
      </c>
      <c r="FB120" s="250">
        <f>IF(EXACT($A$120,$EV$120),1,0)</f>
        <v>1</v>
      </c>
      <c r="FC120" s="250">
        <f>IF(EXACT($B$120,$EW$120),1,0)</f>
        <v>1</v>
      </c>
      <c r="FD120" s="250">
        <f>IF(EXACT($C$120,$EX$120),1,0)</f>
        <v>1</v>
      </c>
      <c r="FE120" s="250">
        <f>IF(EXACT($D$120,$EY$120),1,0)</f>
        <v>1</v>
      </c>
      <c r="FF120" s="250">
        <f>IF($EY$120=0,0,1)</f>
        <v>1</v>
      </c>
      <c r="FG120" s="250">
        <f>IF($EZ$120=0,0,1)</f>
        <v>1</v>
      </c>
      <c r="FH120" s="250">
        <f>$FB$120*$FC$120*$FD$120*$FE$120*$FF$120*$FG$120</f>
        <v>1</v>
      </c>
      <c r="FI120" s="251">
        <f t="shared" si="48"/>
        <v>1440000</v>
      </c>
      <c r="FJ120" s="252">
        <f t="shared" si="49"/>
        <v>0</v>
      </c>
      <c r="FL120" s="243" t="s">
        <v>378</v>
      </c>
      <c r="FM120" s="244" t="s">
        <v>379</v>
      </c>
      <c r="FN120" s="245" t="s">
        <v>168</v>
      </c>
      <c r="FO120" s="276">
        <v>6</v>
      </c>
      <c r="FP120" s="247">
        <v>843324</v>
      </c>
      <c r="FQ120" s="312">
        <f t="shared" si="103"/>
        <v>5059944</v>
      </c>
      <c r="FR120" s="250">
        <f>IF(EXACT($A$120,$FL$120),1,0)</f>
        <v>1</v>
      </c>
      <c r="FS120" s="250">
        <f>IF(EXACT($B$120,$FM$120),1,0)</f>
        <v>1</v>
      </c>
      <c r="FT120" s="250">
        <f>IF(EXACT($C$120,$FN$120),1,0)</f>
        <v>1</v>
      </c>
      <c r="FU120" s="250">
        <f>IF(EXACT($D$120,$FO$120),1,0)</f>
        <v>1</v>
      </c>
      <c r="FV120" s="250">
        <f>IF($FO$120=0,0,1)</f>
        <v>1</v>
      </c>
      <c r="FW120" s="250">
        <f>IF($FP$120=0,0,1)</f>
        <v>1</v>
      </c>
      <c r="FX120" s="250">
        <f>$FR$120*$FS$120*$FT$120*$FU$120*$FV$120*$FW$120</f>
        <v>1</v>
      </c>
      <c r="FY120" s="251">
        <f t="shared" si="50"/>
        <v>5059944</v>
      </c>
      <c r="FZ120" s="252">
        <f t="shared" si="51"/>
        <v>0</v>
      </c>
      <c r="GB120" s="243" t="s">
        <v>378</v>
      </c>
      <c r="GC120" s="244" t="s">
        <v>379</v>
      </c>
      <c r="GD120" s="245" t="s">
        <v>168</v>
      </c>
      <c r="GE120" s="276">
        <v>6</v>
      </c>
      <c r="GF120" s="247">
        <v>820000</v>
      </c>
      <c r="GG120" s="312">
        <f t="shared" si="104"/>
        <v>4920000</v>
      </c>
      <c r="GH120" s="250">
        <f>IF(EXACT($A$120,$GB$120),1,0)</f>
        <v>1</v>
      </c>
      <c r="GI120" s="250">
        <f>IF(EXACT($B$120,$GC$120),1,0)</f>
        <v>1</v>
      </c>
      <c r="GJ120" s="250">
        <f>IF(EXACT($C$120,$GD$120),1,0)</f>
        <v>1</v>
      </c>
      <c r="GK120" s="250">
        <f>IF(EXACT($D$120,$GE$120),1,0)</f>
        <v>1</v>
      </c>
      <c r="GL120" s="250">
        <f>IF($GE$120=0,0,1)</f>
        <v>1</v>
      </c>
      <c r="GM120" s="250">
        <f>IF($GF$120=0,0,1)</f>
        <v>1</v>
      </c>
      <c r="GN120" s="250">
        <f>$GH$120*$GI$120*$GJ$120*$GK$120*$GL$120*$GM$120</f>
        <v>1</v>
      </c>
      <c r="GO120" s="251">
        <f t="shared" si="52"/>
        <v>4920000</v>
      </c>
      <c r="GP120" s="252">
        <f t="shared" si="53"/>
        <v>0</v>
      </c>
      <c r="GR120" s="243" t="s">
        <v>378</v>
      </c>
      <c r="GS120" s="244" t="s">
        <v>379</v>
      </c>
      <c r="GT120" s="245" t="s">
        <v>168</v>
      </c>
      <c r="GU120" s="276">
        <v>6</v>
      </c>
      <c r="GV120" s="247">
        <v>882100</v>
      </c>
      <c r="GW120" s="312">
        <f t="shared" si="105"/>
        <v>5292600</v>
      </c>
      <c r="GX120" s="250">
        <f>IF(EXACT($A$120,$GR$120),1,0)</f>
        <v>1</v>
      </c>
      <c r="GY120" s="250">
        <f>IF(EXACT($B$120,$GS$120),1,0)</f>
        <v>1</v>
      </c>
      <c r="GZ120" s="250">
        <f>IF(EXACT($C$120,$GT$120),1,0)</f>
        <v>1</v>
      </c>
      <c r="HA120" s="250">
        <f>IF(EXACT($D$120,$GU$120),1,0)</f>
        <v>1</v>
      </c>
      <c r="HB120" s="250">
        <f>IF($GU$120=0,0,1)</f>
        <v>1</v>
      </c>
      <c r="HC120" s="250">
        <f>IF($GV$120=0,0,1)</f>
        <v>1</v>
      </c>
      <c r="HD120" s="250">
        <f>$GX$120*$GY$120*$GZ$120*$HA$120*$HB$120*$HC$120</f>
        <v>1</v>
      </c>
      <c r="HE120" s="251">
        <f t="shared" si="54"/>
        <v>5292600</v>
      </c>
      <c r="HF120" s="252">
        <f t="shared" si="55"/>
        <v>0</v>
      </c>
      <c r="HH120" s="257" t="s">
        <v>378</v>
      </c>
      <c r="HI120" s="258" t="s">
        <v>379</v>
      </c>
      <c r="HJ120" s="245" t="s">
        <v>168</v>
      </c>
      <c r="HK120" s="246">
        <v>6</v>
      </c>
      <c r="HL120" s="259">
        <v>600000</v>
      </c>
      <c r="HM120" s="248">
        <f t="shared" si="106"/>
        <v>3600000</v>
      </c>
      <c r="HN120" s="250">
        <f>IF(EXACT($A$120,$HH$120),1,0)</f>
        <v>1</v>
      </c>
      <c r="HO120" s="250">
        <f>IF(EXACT($B$120,$HI$120),1,0)</f>
        <v>1</v>
      </c>
      <c r="HP120" s="250">
        <f>IF(EXACT($C$120,$HJ$120),1,0)</f>
        <v>1</v>
      </c>
      <c r="HQ120" s="250">
        <f>IF(EXACT($D$120,$HK$120),1,0)</f>
        <v>1</v>
      </c>
      <c r="HR120" s="250">
        <f>IF($HK$120=0,0,1)</f>
        <v>1</v>
      </c>
      <c r="HS120" s="250">
        <f>IF($HL$120=0,0,1)</f>
        <v>1</v>
      </c>
      <c r="HT120" s="250">
        <f>$HN$120*$HO$120*$HP$120*$HQ$120*$HR$120*$HS$120</f>
        <v>1</v>
      </c>
      <c r="HU120" s="251">
        <f t="shared" si="56"/>
        <v>3600000</v>
      </c>
      <c r="HV120" s="252">
        <f t="shared" si="57"/>
        <v>0</v>
      </c>
      <c r="HX120" s="243" t="s">
        <v>378</v>
      </c>
      <c r="HY120" s="244" t="s">
        <v>379</v>
      </c>
      <c r="HZ120" s="245" t="s">
        <v>168</v>
      </c>
      <c r="IA120" s="276">
        <v>6</v>
      </c>
      <c r="IB120" s="247">
        <v>400000</v>
      </c>
      <c r="IC120" s="312">
        <f t="shared" si="107"/>
        <v>2400000</v>
      </c>
      <c r="ID120" s="250">
        <f>IF(EXACT($A$120,$HX$120),1,0)</f>
        <v>1</v>
      </c>
      <c r="IE120" s="250">
        <f>IF(EXACT($B$120,$HY$120),1,0)</f>
        <v>1</v>
      </c>
      <c r="IF120" s="250">
        <f>IF(EXACT($C$120,$HZ$120),1,0)</f>
        <v>1</v>
      </c>
      <c r="IG120" s="250">
        <f>IF(EXACT($D$120,$IA$120),1,0)</f>
        <v>1</v>
      </c>
      <c r="IH120" s="250">
        <f>IF($IA$120=0,0,1)</f>
        <v>1</v>
      </c>
      <c r="II120" s="250">
        <f>IF($IB$120=0,0,1)</f>
        <v>1</v>
      </c>
      <c r="IJ120" s="250">
        <f>$ID$120*$IE$120*$IF$120*$IG$120*$IH$120*$II$120</f>
        <v>1</v>
      </c>
      <c r="IK120" s="251">
        <f t="shared" si="58"/>
        <v>2400000</v>
      </c>
      <c r="IL120" s="252">
        <f t="shared" si="59"/>
        <v>0</v>
      </c>
    </row>
    <row r="121" spans="1:246" s="238" customFormat="1" ht="45">
      <c r="A121" s="243" t="s">
        <v>380</v>
      </c>
      <c r="B121" s="244" t="s">
        <v>381</v>
      </c>
      <c r="C121" s="245" t="s">
        <v>168</v>
      </c>
      <c r="D121" s="276">
        <v>6</v>
      </c>
      <c r="E121" s="247">
        <v>0</v>
      </c>
      <c r="F121" s="312">
        <f t="shared" si="92"/>
        <v>0</v>
      </c>
      <c r="H121" s="243" t="s">
        <v>380</v>
      </c>
      <c r="I121" s="249" t="s">
        <v>381</v>
      </c>
      <c r="J121" s="245" t="s">
        <v>168</v>
      </c>
      <c r="K121" s="276">
        <v>6</v>
      </c>
      <c r="L121" s="247">
        <v>230000</v>
      </c>
      <c r="M121" s="312">
        <f t="shared" si="93"/>
        <v>1380000</v>
      </c>
      <c r="N121" s="250">
        <f>IF(EXACT($A$121,$H$121),1,0)</f>
        <v>1</v>
      </c>
      <c r="O121" s="250">
        <f>IF(EXACT($B$121,$I$121),1,0)</f>
        <v>1</v>
      </c>
      <c r="P121" s="250">
        <f>IF(EXACT($C$121,$J$121),1,0)</f>
        <v>1</v>
      </c>
      <c r="Q121" s="250">
        <f>IF(EXACT($D$121,$K$121),1,0)</f>
        <v>1</v>
      </c>
      <c r="R121" s="250">
        <f>IF($K$121=0,0,1)</f>
        <v>1</v>
      </c>
      <c r="S121" s="250">
        <f>IF($L$121=0,0,1)</f>
        <v>1</v>
      </c>
      <c r="T121" s="261">
        <f>$N$121*$O$121*$P$121*$Q$121*$R$121*$S$121</f>
        <v>1</v>
      </c>
      <c r="U121" s="251">
        <f t="shared" si="30"/>
        <v>1380000</v>
      </c>
      <c r="V121" s="252">
        <f t="shared" si="31"/>
        <v>0</v>
      </c>
      <c r="X121" s="243" t="s">
        <v>380</v>
      </c>
      <c r="Y121" s="244" t="s">
        <v>381</v>
      </c>
      <c r="Z121" s="245" t="s">
        <v>168</v>
      </c>
      <c r="AA121" s="276">
        <v>6</v>
      </c>
      <c r="AB121" s="247">
        <v>295126</v>
      </c>
      <c r="AC121" s="312">
        <f t="shared" si="94"/>
        <v>1770756</v>
      </c>
      <c r="AD121" s="250">
        <f>IF(EXACT($A$121,$X$121),1,0)</f>
        <v>1</v>
      </c>
      <c r="AE121" s="250">
        <f>IF(EXACT($B$121,$Y$121),1,0)</f>
        <v>1</v>
      </c>
      <c r="AF121" s="250">
        <f>IF(EXACT($C$121,$Z$121),1,0)</f>
        <v>1</v>
      </c>
      <c r="AG121" s="250">
        <f>IF(EXACT($D$121,$AA$121),1,0)</f>
        <v>1</v>
      </c>
      <c r="AH121" s="250">
        <f>IF($AA$121=0,0,1)</f>
        <v>1</v>
      </c>
      <c r="AI121" s="250">
        <f>IF($AB$121=0,0,1)</f>
        <v>1</v>
      </c>
      <c r="AJ121" s="250">
        <f>$AD$121*$AE$121*$AF$121*$AG$121*$AH$121*$AI$121</f>
        <v>1</v>
      </c>
      <c r="AK121" s="251">
        <f t="shared" si="32"/>
        <v>1770756</v>
      </c>
      <c r="AL121" s="252">
        <f t="shared" si="33"/>
        <v>0</v>
      </c>
      <c r="AN121" s="243" t="s">
        <v>380</v>
      </c>
      <c r="AO121" s="244" t="s">
        <v>381</v>
      </c>
      <c r="AP121" s="245" t="s">
        <v>168</v>
      </c>
      <c r="AQ121" s="276">
        <v>6</v>
      </c>
      <c r="AR121" s="247">
        <v>185000</v>
      </c>
      <c r="AS121" s="312">
        <f t="shared" si="95"/>
        <v>1110000</v>
      </c>
      <c r="AT121" s="250">
        <f>IF(EXACT($A$121,$AN$121),1,0)</f>
        <v>1</v>
      </c>
      <c r="AU121" s="250">
        <f>IF(EXACT($B$121,$AO$121),1,0)</f>
        <v>1</v>
      </c>
      <c r="AV121" s="250">
        <f>IF(EXACT($C$121,$AP$121),1,0)</f>
        <v>1</v>
      </c>
      <c r="AW121" s="250">
        <f>IF(EXACT($D$121,$AQ$121),1,0)</f>
        <v>1</v>
      </c>
      <c r="AX121" s="250">
        <f>IF($AQ$121=0,0,1)</f>
        <v>1</v>
      </c>
      <c r="AY121" s="250">
        <f>IF($AR$121=0,0,1)</f>
        <v>1</v>
      </c>
      <c r="AZ121" s="250">
        <f>$AT$121*$AU$121*$AV$121*$AW$121*$AX$121*$AY$121</f>
        <v>1</v>
      </c>
      <c r="BA121" s="251">
        <f t="shared" si="34"/>
        <v>1110000</v>
      </c>
      <c r="BB121" s="252">
        <f t="shared" si="35"/>
        <v>0</v>
      </c>
      <c r="BD121" s="243" t="s">
        <v>380</v>
      </c>
      <c r="BE121" s="244" t="s">
        <v>381</v>
      </c>
      <c r="BF121" s="245" t="s">
        <v>168</v>
      </c>
      <c r="BG121" s="276">
        <v>6</v>
      </c>
      <c r="BH121" s="247">
        <v>380000</v>
      </c>
      <c r="BI121" s="312">
        <f t="shared" si="96"/>
        <v>2280000</v>
      </c>
      <c r="BJ121" s="250">
        <f>IF(EXACT($A$121,$BD$121),1,0)</f>
        <v>1</v>
      </c>
      <c r="BK121" s="250">
        <f>IF(EXACT($B$121,$BE$121),1,0)</f>
        <v>1</v>
      </c>
      <c r="BL121" s="250">
        <f>IF(EXACT($C$121,$BF$121),1,0)</f>
        <v>1</v>
      </c>
      <c r="BM121" s="250">
        <f>IF(EXACT($D$121,$BG$121),1,0)</f>
        <v>1</v>
      </c>
      <c r="BN121" s="250">
        <f>IF($BG$121=0,0,1)</f>
        <v>1</v>
      </c>
      <c r="BO121" s="250">
        <f>IF($BH$121=0,0,1)</f>
        <v>1</v>
      </c>
      <c r="BP121" s="250">
        <f>$BJ$121*$BK$121*$BL$121*$BM$121*$BN$121*$BO$121</f>
        <v>1</v>
      </c>
      <c r="BQ121" s="251">
        <f t="shared" si="36"/>
        <v>2280000</v>
      </c>
      <c r="BR121" s="252">
        <f t="shared" si="37"/>
        <v>0</v>
      </c>
      <c r="BT121" s="243" t="s">
        <v>380</v>
      </c>
      <c r="BU121" s="244" t="s">
        <v>381</v>
      </c>
      <c r="BV121" s="245" t="s">
        <v>168</v>
      </c>
      <c r="BW121" s="276">
        <v>6</v>
      </c>
      <c r="BX121" s="247">
        <v>183200</v>
      </c>
      <c r="BY121" s="312">
        <f t="shared" si="97"/>
        <v>1099200</v>
      </c>
      <c r="BZ121" s="250">
        <f>IF(EXACT($A$121,$BT$121),1,0)</f>
        <v>1</v>
      </c>
      <c r="CA121" s="250">
        <f>IF(EXACT($B$121,$BU$121),1,0)</f>
        <v>1</v>
      </c>
      <c r="CB121" s="250">
        <f>IF(EXACT($C$121,$BV$121),1,0)</f>
        <v>1</v>
      </c>
      <c r="CC121" s="250">
        <f>IF(EXACT($D$121,$BW$121),1,0)</f>
        <v>1</v>
      </c>
      <c r="CD121" s="250">
        <f>IF($BW$121=0,0,1)</f>
        <v>1</v>
      </c>
      <c r="CE121" s="250">
        <f>IF($BX$121=0,0,1)</f>
        <v>1</v>
      </c>
      <c r="CF121" s="250">
        <f>$BZ$121*$CA$121*$CB$121*$CC$121*$CD$121*$CE$121</f>
        <v>1</v>
      </c>
      <c r="CG121" s="251">
        <f t="shared" si="38"/>
        <v>1099200</v>
      </c>
      <c r="CH121" s="252">
        <f t="shared" si="39"/>
        <v>0</v>
      </c>
      <c r="CJ121" s="243" t="s">
        <v>380</v>
      </c>
      <c r="CK121" s="254" t="s">
        <v>381</v>
      </c>
      <c r="CL121" s="245" t="s">
        <v>168</v>
      </c>
      <c r="CM121" s="276">
        <v>6</v>
      </c>
      <c r="CN121" s="255">
        <v>136764</v>
      </c>
      <c r="CO121" s="313">
        <f t="shared" si="98"/>
        <v>820584</v>
      </c>
      <c r="CP121" s="250">
        <f>IF(EXACT($A$121,$CJ$121),1,0)</f>
        <v>1</v>
      </c>
      <c r="CQ121" s="250">
        <f>IF(EXACT($B$121,$CK$121),1,0)</f>
        <v>1</v>
      </c>
      <c r="CR121" s="250">
        <f>IF(EXACT($C$121,$CL$121),1,0)</f>
        <v>1</v>
      </c>
      <c r="CS121" s="250">
        <f>IF(EXACT($D$121,$CM$121),1,0)</f>
        <v>1</v>
      </c>
      <c r="CT121" s="250">
        <f>IF($CM$121=0,0,1)</f>
        <v>1</v>
      </c>
      <c r="CU121" s="250">
        <f>IF($CN$121=0,0,1)</f>
        <v>1</v>
      </c>
      <c r="CV121" s="250">
        <f>$CP$121*$CQ$121*$CR$121*$CS$121*$CT$121*$CU$121</f>
        <v>1</v>
      </c>
      <c r="CW121" s="251">
        <f t="shared" si="40"/>
        <v>820584</v>
      </c>
      <c r="CX121" s="252">
        <f t="shared" si="41"/>
        <v>0</v>
      </c>
      <c r="CZ121" s="243" t="s">
        <v>380</v>
      </c>
      <c r="DA121" s="244" t="s">
        <v>381</v>
      </c>
      <c r="DB121" s="245" t="s">
        <v>168</v>
      </c>
      <c r="DC121" s="276">
        <v>6</v>
      </c>
      <c r="DD121" s="247">
        <v>187000</v>
      </c>
      <c r="DE121" s="312">
        <f t="shared" si="99"/>
        <v>1122000</v>
      </c>
      <c r="DF121" s="250">
        <f>IF(EXACT($A$121,$CZ$121),1,0)</f>
        <v>1</v>
      </c>
      <c r="DG121" s="250">
        <f>IF(EXACT($B$121,$DA$121),1,0)</f>
        <v>1</v>
      </c>
      <c r="DH121" s="250">
        <f>IF(EXACT($C$121,$DB$121),1,0)</f>
        <v>1</v>
      </c>
      <c r="DI121" s="250">
        <f>IF(EXACT($D$121,$DC$121),1,0)</f>
        <v>1</v>
      </c>
      <c r="DJ121" s="250">
        <f>IF($DC$121=0,0,1)</f>
        <v>1</v>
      </c>
      <c r="DK121" s="250">
        <f>IF($DD$121=0,0,1)</f>
        <v>1</v>
      </c>
      <c r="DL121" s="250">
        <f>$DF$121*$DG$121*$DH$121*$DI$121*$DJ$121*$DK$121</f>
        <v>1</v>
      </c>
      <c r="DM121" s="251">
        <f t="shared" si="42"/>
        <v>1122000</v>
      </c>
      <c r="DN121" s="252">
        <f t="shared" si="43"/>
        <v>0</v>
      </c>
      <c r="DP121" s="243" t="s">
        <v>380</v>
      </c>
      <c r="DQ121" s="244" t="s">
        <v>381</v>
      </c>
      <c r="DR121" s="245" t="s">
        <v>168</v>
      </c>
      <c r="DS121" s="276">
        <v>6</v>
      </c>
      <c r="DT121" s="247">
        <v>185000</v>
      </c>
      <c r="DU121" s="312">
        <f t="shared" si="100"/>
        <v>1110000</v>
      </c>
      <c r="DV121" s="250">
        <f>IF(EXACT($A$121,$DP$121),1,0)</f>
        <v>1</v>
      </c>
      <c r="DW121" s="250">
        <f>IF(EXACT($B$121,$DQ$121),1,0)</f>
        <v>1</v>
      </c>
      <c r="DX121" s="250">
        <f>IF(EXACT($C$121,$DR$121),1,0)</f>
        <v>1</v>
      </c>
      <c r="DY121" s="250">
        <f>IF(EXACT($D$121,$DS$121),1,0)</f>
        <v>1</v>
      </c>
      <c r="DZ121" s="250">
        <f>IF($DS$121=0,0,1)</f>
        <v>1</v>
      </c>
      <c r="EA121" s="250">
        <f>IF($DT$121=0,0,1)</f>
        <v>1</v>
      </c>
      <c r="EB121" s="250">
        <f>$DV$121*$DW$121*$DX$121*$DY$121*$DZ$121*$EA$121</f>
        <v>1</v>
      </c>
      <c r="EC121" s="251">
        <f t="shared" si="44"/>
        <v>1110000</v>
      </c>
      <c r="ED121" s="252">
        <f t="shared" si="45"/>
        <v>0</v>
      </c>
      <c r="EF121" s="243" t="s">
        <v>380</v>
      </c>
      <c r="EG121" s="244" t="s">
        <v>381</v>
      </c>
      <c r="EH121" s="245" t="s">
        <v>168</v>
      </c>
      <c r="EI121" s="276">
        <v>6</v>
      </c>
      <c r="EJ121" s="247">
        <v>180000</v>
      </c>
      <c r="EK121" s="312">
        <f t="shared" si="101"/>
        <v>1080000</v>
      </c>
      <c r="EL121" s="250">
        <f>IF(EXACT($A$121,$EF$121),1,0)</f>
        <v>1</v>
      </c>
      <c r="EM121" s="250">
        <f>IF(EXACT($B$121,$EG$121),1,0)</f>
        <v>1</v>
      </c>
      <c r="EN121" s="250">
        <f>IF(EXACT($C$121,$EH$121),1,0)</f>
        <v>1</v>
      </c>
      <c r="EO121" s="250">
        <f>IF(EXACT($D$121,$EI$121),1,0)</f>
        <v>1</v>
      </c>
      <c r="EP121" s="250">
        <f>IF($EI$121=0,0,1)</f>
        <v>1</v>
      </c>
      <c r="EQ121" s="250">
        <f>IF($EJ$121=0,0,1)</f>
        <v>1</v>
      </c>
      <c r="ER121" s="250">
        <f>$EL$121*$EM$121*$EN$121*$EO$121*$EP$121*$EQ$121</f>
        <v>1</v>
      </c>
      <c r="ES121" s="251">
        <f t="shared" si="46"/>
        <v>1080000</v>
      </c>
      <c r="ET121" s="252">
        <f t="shared" si="47"/>
        <v>0</v>
      </c>
      <c r="EV121" s="243" t="s">
        <v>380</v>
      </c>
      <c r="EW121" s="244" t="s">
        <v>381</v>
      </c>
      <c r="EX121" s="245" t="s">
        <v>168</v>
      </c>
      <c r="EY121" s="276">
        <v>6</v>
      </c>
      <c r="EZ121" s="247">
        <v>255000</v>
      </c>
      <c r="FA121" s="312">
        <f t="shared" si="102"/>
        <v>1530000</v>
      </c>
      <c r="FB121" s="250">
        <f>IF(EXACT($A$121,$EV$121),1,0)</f>
        <v>1</v>
      </c>
      <c r="FC121" s="250">
        <f>IF(EXACT($B$121,$EW$121),1,0)</f>
        <v>1</v>
      </c>
      <c r="FD121" s="250">
        <f>IF(EXACT($C$121,$EX$121),1,0)</f>
        <v>1</v>
      </c>
      <c r="FE121" s="250">
        <f>IF(EXACT($D$121,$EY$121),1,0)</f>
        <v>1</v>
      </c>
      <c r="FF121" s="250">
        <f>IF($EY$121=0,0,1)</f>
        <v>1</v>
      </c>
      <c r="FG121" s="250">
        <f>IF($EZ$121=0,0,1)</f>
        <v>1</v>
      </c>
      <c r="FH121" s="250">
        <f>$FB$121*$FC$121*$FD$121*$FE$121*$FF$121*$FG$121</f>
        <v>1</v>
      </c>
      <c r="FI121" s="251">
        <f t="shared" si="48"/>
        <v>1530000</v>
      </c>
      <c r="FJ121" s="252">
        <f t="shared" si="49"/>
        <v>0</v>
      </c>
      <c r="FL121" s="243" t="s">
        <v>380</v>
      </c>
      <c r="FM121" s="244" t="s">
        <v>381</v>
      </c>
      <c r="FN121" s="245" t="s">
        <v>168</v>
      </c>
      <c r="FO121" s="276">
        <v>6</v>
      </c>
      <c r="FP121" s="247">
        <v>271394</v>
      </c>
      <c r="FQ121" s="312">
        <f t="shared" si="103"/>
        <v>1628364</v>
      </c>
      <c r="FR121" s="250">
        <f>IF(EXACT($A$121,$FL$121),1,0)</f>
        <v>1</v>
      </c>
      <c r="FS121" s="250">
        <f>IF(EXACT($B$121,$FM$121),1,0)</f>
        <v>1</v>
      </c>
      <c r="FT121" s="250">
        <f>IF(EXACT($C$121,$FN$121),1,0)</f>
        <v>1</v>
      </c>
      <c r="FU121" s="250">
        <f>IF(EXACT($D$121,$FO$121),1,0)</f>
        <v>1</v>
      </c>
      <c r="FV121" s="250">
        <f>IF($FO$121=0,0,1)</f>
        <v>1</v>
      </c>
      <c r="FW121" s="250">
        <f>IF($FP$121=0,0,1)</f>
        <v>1</v>
      </c>
      <c r="FX121" s="250">
        <f>$FR$121*$FS$121*$FT$121*$FU$121*$FV$121*$FW$121</f>
        <v>1</v>
      </c>
      <c r="FY121" s="251">
        <f t="shared" si="50"/>
        <v>1628364</v>
      </c>
      <c r="FZ121" s="252">
        <f t="shared" si="51"/>
        <v>0</v>
      </c>
      <c r="GB121" s="243" t="s">
        <v>380</v>
      </c>
      <c r="GC121" s="244" t="s">
        <v>381</v>
      </c>
      <c r="GD121" s="245" t="s">
        <v>168</v>
      </c>
      <c r="GE121" s="276">
        <v>6</v>
      </c>
      <c r="GF121" s="247">
        <v>225000</v>
      </c>
      <c r="GG121" s="312">
        <f t="shared" si="104"/>
        <v>1350000</v>
      </c>
      <c r="GH121" s="250">
        <f>IF(EXACT($A$121,$GB$121),1,0)</f>
        <v>1</v>
      </c>
      <c r="GI121" s="250">
        <f>IF(EXACT($B$121,$GC$121),1,0)</f>
        <v>1</v>
      </c>
      <c r="GJ121" s="250">
        <f>IF(EXACT($C$121,$GD$121),1,0)</f>
        <v>1</v>
      </c>
      <c r="GK121" s="250">
        <f>IF(EXACT($D$121,$GE$121),1,0)</f>
        <v>1</v>
      </c>
      <c r="GL121" s="250">
        <f>IF($GE$121=0,0,1)</f>
        <v>1</v>
      </c>
      <c r="GM121" s="250">
        <f>IF($GF$121=0,0,1)</f>
        <v>1</v>
      </c>
      <c r="GN121" s="250">
        <f>$GH$121*$GI$121*$GJ$121*$GK$121*$GL$121*$GM$121</f>
        <v>1</v>
      </c>
      <c r="GO121" s="251">
        <f t="shared" si="52"/>
        <v>1350000</v>
      </c>
      <c r="GP121" s="252">
        <f t="shared" si="53"/>
        <v>0</v>
      </c>
      <c r="GR121" s="243" t="s">
        <v>380</v>
      </c>
      <c r="GS121" s="244" t="s">
        <v>381</v>
      </c>
      <c r="GT121" s="245" t="s">
        <v>168</v>
      </c>
      <c r="GU121" s="276">
        <v>6</v>
      </c>
      <c r="GV121" s="247">
        <v>198700</v>
      </c>
      <c r="GW121" s="312">
        <f t="shared" si="105"/>
        <v>1192200</v>
      </c>
      <c r="GX121" s="250">
        <f>IF(EXACT($A$121,$GR$121),1,0)</f>
        <v>1</v>
      </c>
      <c r="GY121" s="250">
        <f>IF(EXACT($B$121,$GS$121),1,0)</f>
        <v>1</v>
      </c>
      <c r="GZ121" s="250">
        <f>IF(EXACT($C$121,$GT$121),1,0)</f>
        <v>1</v>
      </c>
      <c r="HA121" s="250">
        <f>IF(EXACT($D$121,$GU$121),1,0)</f>
        <v>1</v>
      </c>
      <c r="HB121" s="250">
        <f>IF($GU$121=0,0,1)</f>
        <v>1</v>
      </c>
      <c r="HC121" s="250">
        <f>IF($GV$121=0,0,1)</f>
        <v>1</v>
      </c>
      <c r="HD121" s="250">
        <f>$GX$121*$GY$121*$GZ$121*$HA$121*$HB$121*$HC$121</f>
        <v>1</v>
      </c>
      <c r="HE121" s="251">
        <f t="shared" si="54"/>
        <v>1192200</v>
      </c>
      <c r="HF121" s="252">
        <f t="shared" si="55"/>
        <v>0</v>
      </c>
      <c r="HH121" s="257" t="s">
        <v>380</v>
      </c>
      <c r="HI121" s="258" t="s">
        <v>381</v>
      </c>
      <c r="HJ121" s="245" t="s">
        <v>168</v>
      </c>
      <c r="HK121" s="246">
        <v>6</v>
      </c>
      <c r="HL121" s="259">
        <v>180000</v>
      </c>
      <c r="HM121" s="248">
        <f t="shared" si="106"/>
        <v>1080000</v>
      </c>
      <c r="HN121" s="250">
        <f>IF(EXACT($A$121,$HH$121),1,0)</f>
        <v>1</v>
      </c>
      <c r="HO121" s="250">
        <f>IF(EXACT($B$121,$HI$121),1,0)</f>
        <v>1</v>
      </c>
      <c r="HP121" s="250">
        <f>IF(EXACT($C$121,$HJ$121),1,0)</f>
        <v>1</v>
      </c>
      <c r="HQ121" s="250">
        <f>IF(EXACT($D$121,$HK$121),1,0)</f>
        <v>1</v>
      </c>
      <c r="HR121" s="250">
        <f>IF($HK$121=0,0,1)</f>
        <v>1</v>
      </c>
      <c r="HS121" s="250">
        <f>IF($HL$121=0,0,1)</f>
        <v>1</v>
      </c>
      <c r="HT121" s="250">
        <f>$HN$121*$HO$121*$HP$121*$HQ$121*$HR$121*$HS$121</f>
        <v>1</v>
      </c>
      <c r="HU121" s="251">
        <f t="shared" si="56"/>
        <v>1080000</v>
      </c>
      <c r="HV121" s="252">
        <f t="shared" si="57"/>
        <v>0</v>
      </c>
      <c r="HX121" s="243" t="s">
        <v>380</v>
      </c>
      <c r="HY121" s="244" t="s">
        <v>381</v>
      </c>
      <c r="HZ121" s="245" t="s">
        <v>168</v>
      </c>
      <c r="IA121" s="276">
        <v>6</v>
      </c>
      <c r="IB121" s="247">
        <v>350000</v>
      </c>
      <c r="IC121" s="312">
        <f t="shared" si="107"/>
        <v>2100000</v>
      </c>
      <c r="ID121" s="250">
        <f>IF(EXACT($A$121,$HX$121),1,0)</f>
        <v>1</v>
      </c>
      <c r="IE121" s="250">
        <f>IF(EXACT($B$121,$HY$121),1,0)</f>
        <v>1</v>
      </c>
      <c r="IF121" s="250">
        <f>IF(EXACT($C$121,$HZ$121),1,0)</f>
        <v>1</v>
      </c>
      <c r="IG121" s="250">
        <f>IF(EXACT($D$121,$IA$121),1,0)</f>
        <v>1</v>
      </c>
      <c r="IH121" s="250">
        <f>IF($IA$121=0,0,1)</f>
        <v>1</v>
      </c>
      <c r="II121" s="250">
        <f>IF($IB$121=0,0,1)</f>
        <v>1</v>
      </c>
      <c r="IJ121" s="250">
        <f>$ID$121*$IE$121*$IF$121*$IG$121*$IH$121*$II$121</f>
        <v>1</v>
      </c>
      <c r="IK121" s="251">
        <f t="shared" si="58"/>
        <v>2100000</v>
      </c>
      <c r="IL121" s="252">
        <f t="shared" si="59"/>
        <v>0</v>
      </c>
    </row>
    <row r="122" spans="1:246" s="238" customFormat="1" ht="60">
      <c r="A122" s="243" t="s">
        <v>382</v>
      </c>
      <c r="B122" s="244" t="s">
        <v>383</v>
      </c>
      <c r="C122" s="245" t="s">
        <v>168</v>
      </c>
      <c r="D122" s="276">
        <v>2</v>
      </c>
      <c r="E122" s="247">
        <v>0</v>
      </c>
      <c r="F122" s="312">
        <f t="shared" si="92"/>
        <v>0</v>
      </c>
      <c r="H122" s="243" t="s">
        <v>382</v>
      </c>
      <c r="I122" s="249" t="s">
        <v>383</v>
      </c>
      <c r="J122" s="245" t="s">
        <v>168</v>
      </c>
      <c r="K122" s="276">
        <v>2</v>
      </c>
      <c r="L122" s="247">
        <v>160000</v>
      </c>
      <c r="M122" s="312">
        <f t="shared" si="93"/>
        <v>320000</v>
      </c>
      <c r="N122" s="250">
        <f>IF(EXACT($A$122,$H$122),1,0)</f>
        <v>1</v>
      </c>
      <c r="O122" s="250">
        <f>IF(EXACT($B$122,$I$122),1,0)</f>
        <v>1</v>
      </c>
      <c r="P122" s="250">
        <f>IF(EXACT($C$122,$J$122),1,0)</f>
        <v>1</v>
      </c>
      <c r="Q122" s="250">
        <f>IF(EXACT($D$122,$K$122),1,0)</f>
        <v>1</v>
      </c>
      <c r="R122" s="250">
        <f>IF($K$122=0,0,1)</f>
        <v>1</v>
      </c>
      <c r="S122" s="250">
        <f>IF($L$122=0,0,1)</f>
        <v>1</v>
      </c>
      <c r="T122" s="261">
        <f>$N$122*$O$122*$P$122*$Q$122*$R$122*$S$122</f>
        <v>1</v>
      </c>
      <c r="U122" s="251">
        <f t="shared" si="30"/>
        <v>320000</v>
      </c>
      <c r="V122" s="252">
        <f t="shared" si="31"/>
        <v>0</v>
      </c>
      <c r="X122" s="243" t="s">
        <v>382</v>
      </c>
      <c r="Y122" s="244" t="s">
        <v>383</v>
      </c>
      <c r="Z122" s="245" t="s">
        <v>168</v>
      </c>
      <c r="AA122" s="276">
        <v>2</v>
      </c>
      <c r="AB122" s="247">
        <v>308880</v>
      </c>
      <c r="AC122" s="312">
        <f t="shared" si="94"/>
        <v>617760</v>
      </c>
      <c r="AD122" s="250">
        <f>IF(EXACT($A$122,$X$122),1,0)</f>
        <v>1</v>
      </c>
      <c r="AE122" s="250">
        <f>IF(EXACT($B$122,$Y$122),1,0)</f>
        <v>1</v>
      </c>
      <c r="AF122" s="250">
        <f>IF(EXACT($C$122,$Z$122),1,0)</f>
        <v>1</v>
      </c>
      <c r="AG122" s="250">
        <f>IF(EXACT($D$122,$AA$122),1,0)</f>
        <v>1</v>
      </c>
      <c r="AH122" s="250">
        <f>IF($AA$122=0,0,1)</f>
        <v>1</v>
      </c>
      <c r="AI122" s="250">
        <f>IF($AB$122=0,0,1)</f>
        <v>1</v>
      </c>
      <c r="AJ122" s="250">
        <f>$AD$122*$AE$122*$AF$122*$AG$122*$AH$122*$AI$122</f>
        <v>1</v>
      </c>
      <c r="AK122" s="251">
        <f t="shared" si="32"/>
        <v>617760</v>
      </c>
      <c r="AL122" s="252">
        <f t="shared" si="33"/>
        <v>0</v>
      </c>
      <c r="AN122" s="243" t="s">
        <v>382</v>
      </c>
      <c r="AO122" s="244" t="s">
        <v>383</v>
      </c>
      <c r="AP122" s="245" t="s">
        <v>168</v>
      </c>
      <c r="AQ122" s="276">
        <v>2</v>
      </c>
      <c r="AR122" s="247">
        <v>175000</v>
      </c>
      <c r="AS122" s="312">
        <f t="shared" si="95"/>
        <v>350000</v>
      </c>
      <c r="AT122" s="250">
        <f>IF(EXACT($A$122,$AN$122),1,0)</f>
        <v>1</v>
      </c>
      <c r="AU122" s="250">
        <f>IF(EXACT($B$122,$AO$122),1,0)</f>
        <v>1</v>
      </c>
      <c r="AV122" s="250">
        <f>IF(EXACT($C$122,$AP$122),1,0)</f>
        <v>1</v>
      </c>
      <c r="AW122" s="250">
        <f>IF(EXACT($D$122,$AQ$122),1,0)</f>
        <v>1</v>
      </c>
      <c r="AX122" s="250">
        <f>IF($AQ$122=0,0,1)</f>
        <v>1</v>
      </c>
      <c r="AY122" s="250">
        <f>IF($AR$122=0,0,1)</f>
        <v>1</v>
      </c>
      <c r="AZ122" s="250">
        <f>$AT$122*$AU$122*$AV$122*$AW$122*$AX$122*$AY$122</f>
        <v>1</v>
      </c>
      <c r="BA122" s="251">
        <f t="shared" si="34"/>
        <v>350000</v>
      </c>
      <c r="BB122" s="252">
        <f t="shared" si="35"/>
        <v>0</v>
      </c>
      <c r="BD122" s="243" t="s">
        <v>382</v>
      </c>
      <c r="BE122" s="244" t="s">
        <v>383</v>
      </c>
      <c r="BF122" s="245" t="s">
        <v>168</v>
      </c>
      <c r="BG122" s="276">
        <v>2</v>
      </c>
      <c r="BH122" s="247">
        <v>350000</v>
      </c>
      <c r="BI122" s="312">
        <f t="shared" si="96"/>
        <v>700000</v>
      </c>
      <c r="BJ122" s="250">
        <f>IF(EXACT($A$122,$BD$122),1,0)</f>
        <v>1</v>
      </c>
      <c r="BK122" s="250">
        <f>IF(EXACT($B$122,$BE$122),1,0)</f>
        <v>1</v>
      </c>
      <c r="BL122" s="250">
        <f>IF(EXACT($C$122,$BF$122),1,0)</f>
        <v>1</v>
      </c>
      <c r="BM122" s="250">
        <f>IF(EXACT($D$122,$BG$122),1,0)</f>
        <v>1</v>
      </c>
      <c r="BN122" s="250">
        <f>IF($BG$122=0,0,1)</f>
        <v>1</v>
      </c>
      <c r="BO122" s="250">
        <f>IF($BH$122=0,0,1)</f>
        <v>1</v>
      </c>
      <c r="BP122" s="250">
        <f>$BJ$122*$BK$122*$BL$122*$BM$122*$BN$122*$BO$122</f>
        <v>1</v>
      </c>
      <c r="BQ122" s="251">
        <f t="shared" si="36"/>
        <v>700000</v>
      </c>
      <c r="BR122" s="252">
        <f t="shared" si="37"/>
        <v>0</v>
      </c>
      <c r="BT122" s="243" t="s">
        <v>382</v>
      </c>
      <c r="BU122" s="244" t="s">
        <v>383</v>
      </c>
      <c r="BV122" s="245" t="s">
        <v>168</v>
      </c>
      <c r="BW122" s="276">
        <v>2</v>
      </c>
      <c r="BX122" s="247">
        <v>173300</v>
      </c>
      <c r="BY122" s="312">
        <f t="shared" si="97"/>
        <v>346600</v>
      </c>
      <c r="BZ122" s="250">
        <f>IF(EXACT($A$122,$BT$122),1,0)</f>
        <v>1</v>
      </c>
      <c r="CA122" s="250">
        <f>IF(EXACT($B$122,$BU$122),1,0)</f>
        <v>1</v>
      </c>
      <c r="CB122" s="250">
        <f>IF(EXACT($C$122,$BV$122),1,0)</f>
        <v>1</v>
      </c>
      <c r="CC122" s="250">
        <f>IF(EXACT($D$122,$BW$122),1,0)</f>
        <v>1</v>
      </c>
      <c r="CD122" s="250">
        <f>IF($BW$122=0,0,1)</f>
        <v>1</v>
      </c>
      <c r="CE122" s="250">
        <f>IF($BX$122=0,0,1)</f>
        <v>1</v>
      </c>
      <c r="CF122" s="250">
        <f>$BZ$122*$CA$122*$CB$122*$CC$122*$CD$122*$CE$122</f>
        <v>1</v>
      </c>
      <c r="CG122" s="251">
        <f t="shared" si="38"/>
        <v>346600</v>
      </c>
      <c r="CH122" s="252">
        <f t="shared" si="39"/>
        <v>0</v>
      </c>
      <c r="CJ122" s="243" t="s">
        <v>382</v>
      </c>
      <c r="CK122" s="254" t="s">
        <v>383</v>
      </c>
      <c r="CL122" s="245" t="s">
        <v>168</v>
      </c>
      <c r="CM122" s="276">
        <v>2</v>
      </c>
      <c r="CN122" s="255">
        <v>195696</v>
      </c>
      <c r="CO122" s="313">
        <f t="shared" si="98"/>
        <v>391392</v>
      </c>
      <c r="CP122" s="250">
        <f>IF(EXACT($A$122,$CJ$122),1,0)</f>
        <v>1</v>
      </c>
      <c r="CQ122" s="250">
        <f>IF(EXACT($B$122,$CK$122),1,0)</f>
        <v>1</v>
      </c>
      <c r="CR122" s="250">
        <f>IF(EXACT($C$122,$CL$122),1,0)</f>
        <v>1</v>
      </c>
      <c r="CS122" s="250">
        <f>IF(EXACT($D$122,$CM$122),1,0)</f>
        <v>1</v>
      </c>
      <c r="CT122" s="250">
        <f>IF($CM$122=0,0,1)</f>
        <v>1</v>
      </c>
      <c r="CU122" s="250">
        <f>IF($CN$122=0,0,1)</f>
        <v>1</v>
      </c>
      <c r="CV122" s="250">
        <f>$CP$122*$CQ$122*$CR$122*$CS$122*$CT$122*$CU$122</f>
        <v>1</v>
      </c>
      <c r="CW122" s="251">
        <f t="shared" si="40"/>
        <v>391392</v>
      </c>
      <c r="CX122" s="252">
        <f t="shared" si="41"/>
        <v>0</v>
      </c>
      <c r="CZ122" s="243" t="s">
        <v>382</v>
      </c>
      <c r="DA122" s="244" t="s">
        <v>383</v>
      </c>
      <c r="DB122" s="245" t="s">
        <v>168</v>
      </c>
      <c r="DC122" s="276">
        <v>2</v>
      </c>
      <c r="DD122" s="247">
        <v>176500</v>
      </c>
      <c r="DE122" s="312">
        <f t="shared" si="99"/>
        <v>353000</v>
      </c>
      <c r="DF122" s="250">
        <f>IF(EXACT($A$122,$CZ$122),1,0)</f>
        <v>1</v>
      </c>
      <c r="DG122" s="250">
        <f>IF(EXACT($B$122,$DA$122),1,0)</f>
        <v>1</v>
      </c>
      <c r="DH122" s="250">
        <f>IF(EXACT($C$122,$DB$122),1,0)</f>
        <v>1</v>
      </c>
      <c r="DI122" s="250">
        <f>IF(EXACT($D$122,$DC$122),1,0)</f>
        <v>1</v>
      </c>
      <c r="DJ122" s="250">
        <f>IF($DC$122=0,0,1)</f>
        <v>1</v>
      </c>
      <c r="DK122" s="250">
        <f>IF($DD$122=0,0,1)</f>
        <v>1</v>
      </c>
      <c r="DL122" s="250">
        <f>$DF$122*$DG$122*$DH$122*$DI$122*$DJ$122*$DK$122</f>
        <v>1</v>
      </c>
      <c r="DM122" s="251">
        <f t="shared" si="42"/>
        <v>353000</v>
      </c>
      <c r="DN122" s="252">
        <f t="shared" si="43"/>
        <v>0</v>
      </c>
      <c r="DP122" s="243" t="s">
        <v>382</v>
      </c>
      <c r="DQ122" s="244" t="s">
        <v>383</v>
      </c>
      <c r="DR122" s="245" t="s">
        <v>168</v>
      </c>
      <c r="DS122" s="276">
        <v>2</v>
      </c>
      <c r="DT122" s="247">
        <v>175000</v>
      </c>
      <c r="DU122" s="312">
        <f t="shared" si="100"/>
        <v>350000</v>
      </c>
      <c r="DV122" s="250">
        <f>IF(EXACT($A$122,$DP$122),1,0)</f>
        <v>1</v>
      </c>
      <c r="DW122" s="250">
        <f>IF(EXACT($B$122,$DQ$122),1,0)</f>
        <v>1</v>
      </c>
      <c r="DX122" s="250">
        <f>IF(EXACT($C$122,$DR$122),1,0)</f>
        <v>1</v>
      </c>
      <c r="DY122" s="250">
        <f>IF(EXACT($D$122,$DS$122),1,0)</f>
        <v>1</v>
      </c>
      <c r="DZ122" s="250">
        <f>IF($DS$122=0,0,1)</f>
        <v>1</v>
      </c>
      <c r="EA122" s="250">
        <f>IF($DT$122=0,0,1)</f>
        <v>1</v>
      </c>
      <c r="EB122" s="250">
        <f>$DV$122*$DW$122*$DX$122*$DY$122*$DZ$122*$EA$122</f>
        <v>1</v>
      </c>
      <c r="EC122" s="251">
        <f t="shared" si="44"/>
        <v>350000</v>
      </c>
      <c r="ED122" s="252">
        <f t="shared" si="45"/>
        <v>0</v>
      </c>
      <c r="EF122" s="243" t="s">
        <v>382</v>
      </c>
      <c r="EG122" s="244" t="s">
        <v>383</v>
      </c>
      <c r="EH122" s="245" t="s">
        <v>168</v>
      </c>
      <c r="EI122" s="276">
        <v>2</v>
      </c>
      <c r="EJ122" s="247">
        <v>170000</v>
      </c>
      <c r="EK122" s="312">
        <f t="shared" si="101"/>
        <v>340000</v>
      </c>
      <c r="EL122" s="250">
        <f>IF(EXACT($A$122,$EF$122),1,0)</f>
        <v>1</v>
      </c>
      <c r="EM122" s="250">
        <f>IF(EXACT($B$122,$EG$122),1,0)</f>
        <v>1</v>
      </c>
      <c r="EN122" s="250">
        <f>IF(EXACT($C$122,$EH$122),1,0)</f>
        <v>1</v>
      </c>
      <c r="EO122" s="250">
        <f>IF(EXACT($D$122,$EI$122),1,0)</f>
        <v>1</v>
      </c>
      <c r="EP122" s="250">
        <f>IF($EI$122=0,0,1)</f>
        <v>1</v>
      </c>
      <c r="EQ122" s="250">
        <f>IF($EJ$122=0,0,1)</f>
        <v>1</v>
      </c>
      <c r="ER122" s="250">
        <f>$EL$122*$EM$122*$EN$122*$EO$122*$EP$122*$EQ$122</f>
        <v>1</v>
      </c>
      <c r="ES122" s="251">
        <f t="shared" si="46"/>
        <v>340000</v>
      </c>
      <c r="ET122" s="252">
        <f t="shared" si="47"/>
        <v>0</v>
      </c>
      <c r="EV122" s="243" t="s">
        <v>382</v>
      </c>
      <c r="EW122" s="244" t="s">
        <v>383</v>
      </c>
      <c r="EX122" s="245" t="s">
        <v>168</v>
      </c>
      <c r="EY122" s="276">
        <v>2</v>
      </c>
      <c r="EZ122" s="247">
        <v>58000</v>
      </c>
      <c r="FA122" s="312">
        <f t="shared" si="102"/>
        <v>116000</v>
      </c>
      <c r="FB122" s="250">
        <f>IF(EXACT($A$122,$EV$122),1,0)</f>
        <v>1</v>
      </c>
      <c r="FC122" s="250">
        <f>IF(EXACT($B$122,$EW$122),1,0)</f>
        <v>1</v>
      </c>
      <c r="FD122" s="250">
        <f>IF(EXACT($C$122,$EX$122),1,0)</f>
        <v>1</v>
      </c>
      <c r="FE122" s="250">
        <f>IF(EXACT($D$122,$EY$122),1,0)</f>
        <v>1</v>
      </c>
      <c r="FF122" s="250">
        <f>IF($EY$122=0,0,1)</f>
        <v>1</v>
      </c>
      <c r="FG122" s="250">
        <f>IF($EZ$122=0,0,1)</f>
        <v>1</v>
      </c>
      <c r="FH122" s="250">
        <f>$FB$122*$FC$122*$FD$122*$FE$122*$FF$122*$FG$122</f>
        <v>1</v>
      </c>
      <c r="FI122" s="251">
        <f t="shared" si="48"/>
        <v>116000</v>
      </c>
      <c r="FJ122" s="252">
        <f t="shared" si="49"/>
        <v>0</v>
      </c>
      <c r="FL122" s="243" t="s">
        <v>382</v>
      </c>
      <c r="FM122" s="244" t="s">
        <v>383</v>
      </c>
      <c r="FN122" s="245" t="s">
        <v>168</v>
      </c>
      <c r="FO122" s="276">
        <v>2</v>
      </c>
      <c r="FP122" s="247">
        <v>294837</v>
      </c>
      <c r="FQ122" s="312">
        <f t="shared" si="103"/>
        <v>589674</v>
      </c>
      <c r="FR122" s="250">
        <f>IF(EXACT($A$122,$FL$122),1,0)</f>
        <v>1</v>
      </c>
      <c r="FS122" s="250">
        <f>IF(EXACT($B$122,$FM$122),1,0)</f>
        <v>1</v>
      </c>
      <c r="FT122" s="250">
        <f>IF(EXACT($C$122,$FN$122),1,0)</f>
        <v>1</v>
      </c>
      <c r="FU122" s="250">
        <f>IF(EXACT($D$122,$FO$122),1,0)</f>
        <v>1</v>
      </c>
      <c r="FV122" s="250">
        <f>IF($FO$122=0,0,1)</f>
        <v>1</v>
      </c>
      <c r="FW122" s="250">
        <f>IF($FP$122=0,0,1)</f>
        <v>1</v>
      </c>
      <c r="FX122" s="250">
        <f>$FR$122*$FS$122*$FT$122*$FU$122*$FV$122*$FW$122</f>
        <v>1</v>
      </c>
      <c r="FY122" s="251">
        <f t="shared" si="50"/>
        <v>589674</v>
      </c>
      <c r="FZ122" s="252">
        <f t="shared" si="51"/>
        <v>0</v>
      </c>
      <c r="GB122" s="243" t="s">
        <v>382</v>
      </c>
      <c r="GC122" s="244" t="s">
        <v>383</v>
      </c>
      <c r="GD122" s="245" t="s">
        <v>168</v>
      </c>
      <c r="GE122" s="276">
        <v>2</v>
      </c>
      <c r="GF122" s="247">
        <v>240000</v>
      </c>
      <c r="GG122" s="312">
        <f t="shared" si="104"/>
        <v>480000</v>
      </c>
      <c r="GH122" s="250">
        <f>IF(EXACT($A$122,$GB$122),1,0)</f>
        <v>1</v>
      </c>
      <c r="GI122" s="250">
        <f>IF(EXACT($B$122,$GC$122),1,0)</f>
        <v>1</v>
      </c>
      <c r="GJ122" s="250">
        <f>IF(EXACT($C$122,$GD$122),1,0)</f>
        <v>1</v>
      </c>
      <c r="GK122" s="250">
        <f>IF(EXACT($D$122,$GE$122),1,0)</f>
        <v>1</v>
      </c>
      <c r="GL122" s="250">
        <f>IF($GE$122=0,0,1)</f>
        <v>1</v>
      </c>
      <c r="GM122" s="250">
        <f>IF($GF$122=0,0,1)</f>
        <v>1</v>
      </c>
      <c r="GN122" s="250">
        <f>$GH$122*$GI$122*$GJ$122*$GK$122*$GL$122*$GM$122</f>
        <v>1</v>
      </c>
      <c r="GO122" s="251">
        <f t="shared" si="52"/>
        <v>480000</v>
      </c>
      <c r="GP122" s="252">
        <f t="shared" si="53"/>
        <v>0</v>
      </c>
      <c r="GR122" s="243" t="s">
        <v>382</v>
      </c>
      <c r="GS122" s="244" t="s">
        <v>383</v>
      </c>
      <c r="GT122" s="245" t="s">
        <v>168</v>
      </c>
      <c r="GU122" s="276">
        <v>2</v>
      </c>
      <c r="GV122" s="247">
        <v>315600</v>
      </c>
      <c r="GW122" s="312">
        <f t="shared" si="105"/>
        <v>631200</v>
      </c>
      <c r="GX122" s="250">
        <f>IF(EXACT($A$122,$GR$122),1,0)</f>
        <v>1</v>
      </c>
      <c r="GY122" s="250">
        <f>IF(EXACT($B$122,$GS$122),1,0)</f>
        <v>1</v>
      </c>
      <c r="GZ122" s="250">
        <f>IF(EXACT($C$122,$GT$122),1,0)</f>
        <v>1</v>
      </c>
      <c r="HA122" s="250">
        <f>IF(EXACT($D$122,$GU$122),1,0)</f>
        <v>1</v>
      </c>
      <c r="HB122" s="250">
        <f>IF($GU$122=0,0,1)</f>
        <v>1</v>
      </c>
      <c r="HC122" s="250">
        <f>IF($GV$122=0,0,1)</f>
        <v>1</v>
      </c>
      <c r="HD122" s="250">
        <f>$GX$122*$GY$122*$GZ$122*$HA$122*$HB$122*$HC$122</f>
        <v>1</v>
      </c>
      <c r="HE122" s="251">
        <f t="shared" si="54"/>
        <v>631200</v>
      </c>
      <c r="HF122" s="252">
        <f t="shared" si="55"/>
        <v>0</v>
      </c>
      <c r="HH122" s="257" t="s">
        <v>382</v>
      </c>
      <c r="HI122" s="258" t="s">
        <v>383</v>
      </c>
      <c r="HJ122" s="245" t="s">
        <v>168</v>
      </c>
      <c r="HK122" s="246">
        <v>2</v>
      </c>
      <c r="HL122" s="259">
        <v>260000</v>
      </c>
      <c r="HM122" s="248">
        <f t="shared" si="106"/>
        <v>520000</v>
      </c>
      <c r="HN122" s="250">
        <f>IF(EXACT($A$122,$HH$122),1,0)</f>
        <v>1</v>
      </c>
      <c r="HO122" s="250">
        <f>IF(EXACT($B$122,$HI$122),1,0)</f>
        <v>1</v>
      </c>
      <c r="HP122" s="250">
        <f>IF(EXACT($C$122,$HJ$122),1,0)</f>
        <v>1</v>
      </c>
      <c r="HQ122" s="250">
        <f>IF(EXACT($D$122,$HK$122),1,0)</f>
        <v>1</v>
      </c>
      <c r="HR122" s="250">
        <f>IF($HK$122=0,0,1)</f>
        <v>1</v>
      </c>
      <c r="HS122" s="250">
        <f>IF($HL$122=0,0,1)</f>
        <v>1</v>
      </c>
      <c r="HT122" s="250">
        <f>$HN$122*$HO$122*$HP$122*$HQ$122*$HR$122*$HS$122</f>
        <v>1</v>
      </c>
      <c r="HU122" s="251">
        <f t="shared" si="56"/>
        <v>520000</v>
      </c>
      <c r="HV122" s="252">
        <f t="shared" si="57"/>
        <v>0</v>
      </c>
      <c r="HX122" s="243" t="s">
        <v>382</v>
      </c>
      <c r="HY122" s="244" t="s">
        <v>383</v>
      </c>
      <c r="HZ122" s="245" t="s">
        <v>168</v>
      </c>
      <c r="IA122" s="276">
        <v>2</v>
      </c>
      <c r="IB122" s="247">
        <v>400000</v>
      </c>
      <c r="IC122" s="312">
        <f t="shared" si="107"/>
        <v>800000</v>
      </c>
      <c r="ID122" s="250">
        <f>IF(EXACT($A$122,$HX$122),1,0)</f>
        <v>1</v>
      </c>
      <c r="IE122" s="250">
        <f>IF(EXACT($B$122,$HY$122),1,0)</f>
        <v>1</v>
      </c>
      <c r="IF122" s="250">
        <f>IF(EXACT($C$122,$HZ$122),1,0)</f>
        <v>1</v>
      </c>
      <c r="IG122" s="250">
        <f>IF(EXACT($D$122,$IA$122),1,0)</f>
        <v>1</v>
      </c>
      <c r="IH122" s="250">
        <f>IF($IA$122=0,0,1)</f>
        <v>1</v>
      </c>
      <c r="II122" s="250">
        <f>IF($IB$122=0,0,1)</f>
        <v>1</v>
      </c>
      <c r="IJ122" s="250">
        <f>$ID$122*$IE$122*$IF$122*$IG$122*$IH$122*$II$122</f>
        <v>1</v>
      </c>
      <c r="IK122" s="251">
        <f t="shared" si="58"/>
        <v>800000</v>
      </c>
      <c r="IL122" s="252">
        <f t="shared" si="59"/>
        <v>0</v>
      </c>
    </row>
    <row r="123" spans="1:246" s="238" customFormat="1" ht="18" hidden="1" thickTop="1" thickBot="1">
      <c r="A123" s="215" t="s">
        <v>384</v>
      </c>
      <c r="B123" s="216" t="s">
        <v>385</v>
      </c>
      <c r="C123" s="217"/>
      <c r="D123" s="218"/>
      <c r="E123" s="219"/>
      <c r="F123" s="220"/>
      <c r="H123" s="215" t="s">
        <v>384</v>
      </c>
      <c r="I123" s="222" t="s">
        <v>385</v>
      </c>
      <c r="J123" s="217"/>
      <c r="K123" s="218"/>
      <c r="L123" s="219"/>
      <c r="M123" s="220"/>
      <c r="N123" s="274"/>
      <c r="O123" s="274"/>
      <c r="P123" s="274"/>
      <c r="Q123" s="274"/>
      <c r="R123" s="274"/>
      <c r="S123" s="274"/>
      <c r="T123" s="274"/>
      <c r="U123" s="251">
        <f t="shared" si="30"/>
        <v>0</v>
      </c>
      <c r="V123" s="252">
        <f t="shared" si="31"/>
        <v>0</v>
      </c>
      <c r="X123" s="215" t="s">
        <v>384</v>
      </c>
      <c r="Y123" s="216" t="s">
        <v>385</v>
      </c>
      <c r="Z123" s="217"/>
      <c r="AA123" s="218"/>
      <c r="AB123" s="219"/>
      <c r="AC123" s="220"/>
      <c r="AD123" s="274"/>
      <c r="AE123" s="274"/>
      <c r="AF123" s="274"/>
      <c r="AG123" s="274"/>
      <c r="AH123" s="274"/>
      <c r="AI123" s="274"/>
      <c r="AJ123" s="274"/>
      <c r="AK123" s="251">
        <f t="shared" si="32"/>
        <v>0</v>
      </c>
      <c r="AL123" s="252">
        <f t="shared" si="33"/>
        <v>0</v>
      </c>
      <c r="AN123" s="215" t="s">
        <v>384</v>
      </c>
      <c r="AO123" s="216" t="s">
        <v>385</v>
      </c>
      <c r="AP123" s="217"/>
      <c r="AQ123" s="218"/>
      <c r="AR123" s="219"/>
      <c r="AS123" s="220"/>
      <c r="AT123" s="250">
        <f>IF(EXACT($A$123,$AN$123),1,0)</f>
        <v>1</v>
      </c>
      <c r="AU123" s="250">
        <f>IF(EXACT($B$123,$AO$123),1,0)</f>
        <v>1</v>
      </c>
      <c r="AV123" s="250">
        <f>IF(EXACT($C$123,$AP$123),1,0)</f>
        <v>1</v>
      </c>
      <c r="AW123" s="250">
        <f>IF(EXACT($D$123,$AQ$123),1,0)</f>
        <v>1</v>
      </c>
      <c r="AX123" s="250">
        <f>IF($AQ$123=0,0,1)</f>
        <v>0</v>
      </c>
      <c r="AY123" s="250">
        <f>IF($AR$123=0,0,1)</f>
        <v>0</v>
      </c>
      <c r="AZ123" s="250">
        <f>$AT$123*$AU$123*$AV$123*$AW$123*$AX$123*$AY$123</f>
        <v>0</v>
      </c>
      <c r="BA123" s="251">
        <f t="shared" si="34"/>
        <v>0</v>
      </c>
      <c r="BB123" s="252">
        <f t="shared" si="35"/>
        <v>0</v>
      </c>
      <c r="BD123" s="215" t="s">
        <v>384</v>
      </c>
      <c r="BE123" s="216" t="s">
        <v>385</v>
      </c>
      <c r="BF123" s="217"/>
      <c r="BG123" s="218"/>
      <c r="BH123" s="219"/>
      <c r="BI123" s="220"/>
      <c r="BJ123" s="250">
        <f>IF(EXACT($A$123,$BD$123),1,0)</f>
        <v>1</v>
      </c>
      <c r="BK123" s="250">
        <f>IF(EXACT($B$123,$BE$123),1,0)</f>
        <v>1</v>
      </c>
      <c r="BL123" s="250">
        <f>IF(EXACT($C$123,$BF$123),1,0)</f>
        <v>1</v>
      </c>
      <c r="BM123" s="250">
        <f>IF(EXACT($D$123,$BG$123),1,0)</f>
        <v>1</v>
      </c>
      <c r="BN123" s="250">
        <f>IF($BG$123=0,0,1)</f>
        <v>0</v>
      </c>
      <c r="BO123" s="250">
        <f>IF($BH$123=0,0,1)</f>
        <v>0</v>
      </c>
      <c r="BP123" s="250">
        <f>$BJ$123*$BK$123*$BL$123*$BM$123*$BN$123*$BO$123</f>
        <v>0</v>
      </c>
      <c r="BQ123" s="251">
        <f t="shared" si="36"/>
        <v>0</v>
      </c>
      <c r="BR123" s="252">
        <f t="shared" si="37"/>
        <v>0</v>
      </c>
      <c r="BT123" s="215" t="s">
        <v>384</v>
      </c>
      <c r="BU123" s="216" t="s">
        <v>385</v>
      </c>
      <c r="BV123" s="217"/>
      <c r="BW123" s="218"/>
      <c r="BX123" s="219"/>
      <c r="BY123" s="220"/>
      <c r="BZ123" s="250">
        <f>IF(EXACT($A$123,$BT$123),1,0)</f>
        <v>1</v>
      </c>
      <c r="CA123" s="250">
        <f>IF(EXACT($B$123,$BU$123),1,0)</f>
        <v>1</v>
      </c>
      <c r="CB123" s="250">
        <f>IF(EXACT($C$123,$BV$123),1,0)</f>
        <v>1</v>
      </c>
      <c r="CC123" s="250">
        <f>IF(EXACT($D$123,$BW$123),1,0)</f>
        <v>1</v>
      </c>
      <c r="CD123" s="250">
        <f>IF($BW$123=0,0,1)</f>
        <v>0</v>
      </c>
      <c r="CE123" s="250">
        <f>IF($BX$123=0,0,1)</f>
        <v>0</v>
      </c>
      <c r="CF123" s="250">
        <f>$BZ$123*$CA$123*$CB$123*$CC$123*$CD$123*$CE$123</f>
        <v>0</v>
      </c>
      <c r="CG123" s="251">
        <f t="shared" si="38"/>
        <v>0</v>
      </c>
      <c r="CH123" s="252">
        <f t="shared" si="39"/>
        <v>0</v>
      </c>
      <c r="CJ123" s="215" t="s">
        <v>384</v>
      </c>
      <c r="CK123" s="223" t="s">
        <v>385</v>
      </c>
      <c r="CL123" s="217"/>
      <c r="CM123" s="218"/>
      <c r="CN123" s="224"/>
      <c r="CO123" s="225"/>
      <c r="CP123" s="250">
        <f>IF(EXACT($A$123,$CJ$123),1,0)</f>
        <v>1</v>
      </c>
      <c r="CQ123" s="250">
        <f>IF(EXACT($B$123,$CK$123),1,0)</f>
        <v>1</v>
      </c>
      <c r="CR123" s="250">
        <f>IF(EXACT($C$123,$CL$123),1,0)</f>
        <v>1</v>
      </c>
      <c r="CS123" s="250">
        <f>IF(EXACT($D$123,$CM$123),1,0)</f>
        <v>1</v>
      </c>
      <c r="CT123" s="250">
        <f>IF($CM$123=0,0,1)</f>
        <v>0</v>
      </c>
      <c r="CU123" s="250">
        <f>IF($CN$123=0,0,1)</f>
        <v>0</v>
      </c>
      <c r="CV123" s="250">
        <f>$CP$123*$CQ$123*$CR$123*$CS$123*$CT$123*$CU$123</f>
        <v>0</v>
      </c>
      <c r="CW123" s="251">
        <f t="shared" si="40"/>
        <v>0</v>
      </c>
      <c r="CX123" s="252">
        <f t="shared" si="41"/>
        <v>0</v>
      </c>
      <c r="CZ123" s="215" t="s">
        <v>384</v>
      </c>
      <c r="DA123" s="216" t="s">
        <v>385</v>
      </c>
      <c r="DB123" s="217"/>
      <c r="DC123" s="218"/>
      <c r="DD123" s="219"/>
      <c r="DE123" s="220"/>
      <c r="DF123" s="250">
        <f>IF(EXACT($A$123,$CZ$123),1,0)</f>
        <v>1</v>
      </c>
      <c r="DG123" s="250">
        <f>IF(EXACT($B$123,$DA$123),1,0)</f>
        <v>1</v>
      </c>
      <c r="DH123" s="250">
        <f>IF(EXACT($C$123,$DB$123),1,0)</f>
        <v>1</v>
      </c>
      <c r="DI123" s="250">
        <f>IF(EXACT($D$123,$DC$123),1,0)</f>
        <v>1</v>
      </c>
      <c r="DJ123" s="250">
        <f>IF($DC$123=0,0,1)</f>
        <v>0</v>
      </c>
      <c r="DK123" s="250">
        <f>IF($DD$123=0,0,1)</f>
        <v>0</v>
      </c>
      <c r="DL123" s="250">
        <f>$DF$123*$DG$123*$DH$123*$DI$123*$DJ$123*$DK$123</f>
        <v>0</v>
      </c>
      <c r="DM123" s="251">
        <f t="shared" si="42"/>
        <v>0</v>
      </c>
      <c r="DN123" s="252">
        <f t="shared" si="43"/>
        <v>0</v>
      </c>
      <c r="DP123" s="215" t="s">
        <v>384</v>
      </c>
      <c r="DQ123" s="216" t="s">
        <v>385</v>
      </c>
      <c r="DR123" s="217"/>
      <c r="DS123" s="218"/>
      <c r="DT123" s="219"/>
      <c r="DU123" s="220"/>
      <c r="DV123" s="250">
        <f>IF(EXACT($A$123,$DP$123),1,0)</f>
        <v>1</v>
      </c>
      <c r="DW123" s="250">
        <f>IF(EXACT($B$123,$DQ$123),1,0)</f>
        <v>1</v>
      </c>
      <c r="DX123" s="250">
        <f>IF(EXACT($C$123,$DR$123),1,0)</f>
        <v>1</v>
      </c>
      <c r="DY123" s="250">
        <f>IF(EXACT($D$123,$DS$123),1,0)</f>
        <v>1</v>
      </c>
      <c r="DZ123" s="250">
        <f>IF($DS$123=0,0,1)</f>
        <v>0</v>
      </c>
      <c r="EA123" s="250">
        <f>IF($DT$123=0,0,1)</f>
        <v>0</v>
      </c>
      <c r="EB123" s="250">
        <f>$DV$123*$DW$123*$DX$123*$DY$123*$DZ$123*$EA$123</f>
        <v>0</v>
      </c>
      <c r="EC123" s="251">
        <f t="shared" si="44"/>
        <v>0</v>
      </c>
      <c r="ED123" s="252">
        <f t="shared" si="45"/>
        <v>0</v>
      </c>
      <c r="EF123" s="215" t="s">
        <v>384</v>
      </c>
      <c r="EG123" s="216" t="s">
        <v>385</v>
      </c>
      <c r="EH123" s="217"/>
      <c r="EI123" s="218"/>
      <c r="EJ123" s="219"/>
      <c r="EK123" s="220"/>
      <c r="EL123" s="250">
        <f>IF(EXACT($A$123,$EF$123),1,0)</f>
        <v>1</v>
      </c>
      <c r="EM123" s="250">
        <f>IF(EXACT($B$123,$EG$123),1,0)</f>
        <v>1</v>
      </c>
      <c r="EN123" s="250">
        <f>IF(EXACT($C$123,$EH$123),1,0)</f>
        <v>1</v>
      </c>
      <c r="EO123" s="250">
        <f>IF(EXACT($D$123,$EI$123),1,0)</f>
        <v>1</v>
      </c>
      <c r="EP123" s="250">
        <f>IF($EI$123=0,0,1)</f>
        <v>0</v>
      </c>
      <c r="EQ123" s="250">
        <f>IF($EJ$123=0,0,1)</f>
        <v>0</v>
      </c>
      <c r="ER123" s="250">
        <f>$EL$123*$EM$123*$EN$123*$EO$123*$EP$123*$EQ$123</f>
        <v>0</v>
      </c>
      <c r="ES123" s="251">
        <f t="shared" si="46"/>
        <v>0</v>
      </c>
      <c r="ET123" s="252">
        <f t="shared" si="47"/>
        <v>0</v>
      </c>
      <c r="EV123" s="215" t="s">
        <v>384</v>
      </c>
      <c r="EW123" s="216" t="s">
        <v>385</v>
      </c>
      <c r="EX123" s="217"/>
      <c r="EY123" s="218"/>
      <c r="EZ123" s="219"/>
      <c r="FA123" s="220"/>
      <c r="FB123" s="250">
        <f>IF(EXACT($A$123,$EV$123),1,0)</f>
        <v>1</v>
      </c>
      <c r="FC123" s="250">
        <f>IF(EXACT($B$123,$EW$123),1,0)</f>
        <v>1</v>
      </c>
      <c r="FD123" s="250">
        <f>IF(EXACT($C$123,$EX$123),1,0)</f>
        <v>1</v>
      </c>
      <c r="FE123" s="250">
        <f>IF(EXACT($D$123,$EY$123),1,0)</f>
        <v>1</v>
      </c>
      <c r="FF123" s="250">
        <f>IF($EY$123=0,0,1)</f>
        <v>0</v>
      </c>
      <c r="FG123" s="250">
        <f>IF($EZ$123=0,0,1)</f>
        <v>0</v>
      </c>
      <c r="FH123" s="250">
        <f>$FB$123*$FC$123*$FD$123*$FE$123*$FF$123*$FG$123</f>
        <v>0</v>
      </c>
      <c r="FI123" s="251">
        <f t="shared" si="48"/>
        <v>0</v>
      </c>
      <c r="FJ123" s="252">
        <f t="shared" si="49"/>
        <v>0</v>
      </c>
      <c r="FL123" s="215" t="s">
        <v>384</v>
      </c>
      <c r="FM123" s="216" t="s">
        <v>385</v>
      </c>
      <c r="FN123" s="217"/>
      <c r="FO123" s="218"/>
      <c r="FP123" s="219"/>
      <c r="FQ123" s="277"/>
      <c r="FR123" s="250">
        <f>IF(EXACT($A$123,$FL$123),1,0)</f>
        <v>1</v>
      </c>
      <c r="FS123" s="250">
        <f>IF(EXACT($B$123,$FM$123),1,0)</f>
        <v>1</v>
      </c>
      <c r="FT123" s="250">
        <f>IF(EXACT($C$123,$FN$123),1,0)</f>
        <v>1</v>
      </c>
      <c r="FU123" s="250">
        <f>IF(EXACT($D$123,$FO$123),1,0)</f>
        <v>1</v>
      </c>
      <c r="FV123" s="250">
        <f>IF($FO$123=0,0,1)</f>
        <v>0</v>
      </c>
      <c r="FW123" s="250">
        <f>IF($FP$123=0,0,1)</f>
        <v>0</v>
      </c>
      <c r="FX123" s="250">
        <f>$FR$123*$FS$123*$FT$123*$FU$123*$FV$123*$FW$123</f>
        <v>0</v>
      </c>
      <c r="FY123" s="251">
        <f t="shared" si="50"/>
        <v>0</v>
      </c>
      <c r="FZ123" s="252">
        <f t="shared" si="51"/>
        <v>0</v>
      </c>
      <c r="GB123" s="215" t="s">
        <v>384</v>
      </c>
      <c r="GC123" s="216" t="s">
        <v>385</v>
      </c>
      <c r="GD123" s="217"/>
      <c r="GE123" s="218"/>
      <c r="GF123" s="219"/>
      <c r="GG123" s="220"/>
      <c r="GH123" s="250">
        <f>IF(EXACT($A$123,$GB$123),1,0)</f>
        <v>1</v>
      </c>
      <c r="GI123" s="250">
        <f>IF(EXACT($B$123,$GC$123),1,0)</f>
        <v>1</v>
      </c>
      <c r="GJ123" s="250">
        <f>IF(EXACT($C$123,$GD$123),1,0)</f>
        <v>1</v>
      </c>
      <c r="GK123" s="250">
        <f>IF(EXACT($D$123,$GE$123),1,0)</f>
        <v>1</v>
      </c>
      <c r="GL123" s="250">
        <f>IF($GE$123=0,0,1)</f>
        <v>0</v>
      </c>
      <c r="GM123" s="250">
        <f>IF($GF$123=0,0,1)</f>
        <v>0</v>
      </c>
      <c r="GN123" s="250">
        <f>$GH$123*$GI$123*$GJ$123*$GK$123*$GL$123*$GM$123</f>
        <v>0</v>
      </c>
      <c r="GO123" s="251">
        <f t="shared" si="52"/>
        <v>0</v>
      </c>
      <c r="GP123" s="252">
        <f t="shared" si="53"/>
        <v>0</v>
      </c>
      <c r="GR123" s="215" t="s">
        <v>384</v>
      </c>
      <c r="GS123" s="216" t="s">
        <v>385</v>
      </c>
      <c r="GT123" s="217"/>
      <c r="GU123" s="218"/>
      <c r="GV123" s="219"/>
      <c r="GW123" s="220"/>
      <c r="GX123" s="250">
        <f>IF(EXACT($A$123,$GR$123),1,0)</f>
        <v>1</v>
      </c>
      <c r="GY123" s="250">
        <f>IF(EXACT($B$123,$GS$123),1,0)</f>
        <v>1</v>
      </c>
      <c r="GZ123" s="250">
        <f>IF(EXACT($C$123,$GT$123),1,0)</f>
        <v>1</v>
      </c>
      <c r="HA123" s="250">
        <f>IF(EXACT($D$123,$GU$123),1,0)</f>
        <v>1</v>
      </c>
      <c r="HB123" s="250">
        <f>IF($GU$123=0,0,1)</f>
        <v>0</v>
      </c>
      <c r="HC123" s="250">
        <f>IF($GV$123=0,0,1)</f>
        <v>0</v>
      </c>
      <c r="HD123" s="250">
        <f>$GX$123*$GY$123*$GZ$123*$HA$123*$HB$123*$HC$123</f>
        <v>0</v>
      </c>
      <c r="HE123" s="251">
        <f t="shared" si="54"/>
        <v>0</v>
      </c>
      <c r="HF123" s="252">
        <f t="shared" si="55"/>
        <v>0</v>
      </c>
      <c r="HH123" s="226" t="s">
        <v>384</v>
      </c>
      <c r="HI123" s="227" t="s">
        <v>385</v>
      </c>
      <c r="HJ123" s="228"/>
      <c r="HK123" s="229"/>
      <c r="HL123" s="230"/>
      <c r="HM123" s="231"/>
      <c r="HN123" s="250">
        <f>IF(EXACT($A$123,$HH$123),1,0)</f>
        <v>1</v>
      </c>
      <c r="HO123" s="250">
        <f>IF(EXACT($B$123,$HI$123),1,0)</f>
        <v>1</v>
      </c>
      <c r="HP123" s="250">
        <f>IF(EXACT($C$123,$HJ$123),1,0)</f>
        <v>1</v>
      </c>
      <c r="HQ123" s="250">
        <f>IF(EXACT($D$123,$HK$123),1,0)</f>
        <v>1</v>
      </c>
      <c r="HR123" s="250">
        <f>IF($HK$123=0,0,1)</f>
        <v>0</v>
      </c>
      <c r="HS123" s="250">
        <f>IF($HL$123=0,0,1)</f>
        <v>0</v>
      </c>
      <c r="HT123" s="250">
        <f>$HN$123*$HO$123*$HP$123*$HQ$123*$HR$123*$HS$123</f>
        <v>0</v>
      </c>
      <c r="HU123" s="251">
        <f t="shared" si="56"/>
        <v>0</v>
      </c>
      <c r="HV123" s="252">
        <f t="shared" si="57"/>
        <v>0</v>
      </c>
      <c r="HX123" s="215" t="s">
        <v>384</v>
      </c>
      <c r="HY123" s="216" t="s">
        <v>385</v>
      </c>
      <c r="HZ123" s="217"/>
      <c r="IA123" s="218"/>
      <c r="IB123" s="219"/>
      <c r="IC123" s="220"/>
      <c r="ID123" s="250">
        <f>IF(EXACT($A$123,$HX$123),1,0)</f>
        <v>1</v>
      </c>
      <c r="IE123" s="250">
        <f>IF(EXACT($B$123,$HY$123),1,0)</f>
        <v>1</v>
      </c>
      <c r="IF123" s="250">
        <f>IF(EXACT($C$123,$HZ$123),1,0)</f>
        <v>1</v>
      </c>
      <c r="IG123" s="250">
        <f>IF(EXACT($D$123,$IA$123),1,0)</f>
        <v>1</v>
      </c>
      <c r="IH123" s="250">
        <f>IF($IA$123=0,0,1)</f>
        <v>0</v>
      </c>
      <c r="II123" s="250">
        <f>IF($IB$123=0,0,1)</f>
        <v>0</v>
      </c>
      <c r="IJ123" s="250">
        <f>$ID$123*$IE$123*$IF$123*$IG$123*$IH$123*$II$123</f>
        <v>0</v>
      </c>
      <c r="IK123" s="251">
        <f t="shared" si="58"/>
        <v>0</v>
      </c>
      <c r="IL123" s="252">
        <f t="shared" si="59"/>
        <v>0</v>
      </c>
    </row>
    <row r="124" spans="1:246" s="238" customFormat="1" ht="45">
      <c r="A124" s="243" t="s">
        <v>386</v>
      </c>
      <c r="B124" s="244" t="s">
        <v>387</v>
      </c>
      <c r="C124" s="245" t="s">
        <v>168</v>
      </c>
      <c r="D124" s="276">
        <v>8</v>
      </c>
      <c r="E124" s="247">
        <v>0</v>
      </c>
      <c r="F124" s="312">
        <f t="shared" ref="F124:F130" si="108">ROUND(D124*E124,0)</f>
        <v>0</v>
      </c>
      <c r="H124" s="243" t="s">
        <v>386</v>
      </c>
      <c r="I124" s="249" t="s">
        <v>387</v>
      </c>
      <c r="J124" s="245" t="s">
        <v>168</v>
      </c>
      <c r="K124" s="276">
        <v>8</v>
      </c>
      <c r="L124" s="247">
        <v>26000</v>
      </c>
      <c r="M124" s="312">
        <f t="shared" ref="M124:M130" si="109">ROUND(K124*L124,0)</f>
        <v>208000</v>
      </c>
      <c r="N124" s="250">
        <f>IF(EXACT($A$124,$H$124),1,0)</f>
        <v>1</v>
      </c>
      <c r="O124" s="250">
        <f>IF(EXACT($B$124,$I$124),1,0)</f>
        <v>1</v>
      </c>
      <c r="P124" s="250">
        <f>IF(EXACT($C$124,$J$124),1,0)</f>
        <v>1</v>
      </c>
      <c r="Q124" s="250">
        <f>IF(EXACT($D$124,$K$124),1,0)</f>
        <v>1</v>
      </c>
      <c r="R124" s="250">
        <f>IF($K$124=0,0,1)</f>
        <v>1</v>
      </c>
      <c r="S124" s="250">
        <f>IF($L$124=0,0,1)</f>
        <v>1</v>
      </c>
      <c r="T124" s="261">
        <f>$N$124*$O$124*$P$124*$Q$124*$R$124*$S$124</f>
        <v>1</v>
      </c>
      <c r="U124" s="251">
        <f t="shared" si="30"/>
        <v>208000</v>
      </c>
      <c r="V124" s="252">
        <f t="shared" si="31"/>
        <v>0</v>
      </c>
      <c r="X124" s="243" t="s">
        <v>386</v>
      </c>
      <c r="Y124" s="244" t="s">
        <v>387</v>
      </c>
      <c r="Z124" s="245" t="s">
        <v>168</v>
      </c>
      <c r="AA124" s="276">
        <v>8</v>
      </c>
      <c r="AB124" s="247">
        <v>20913</v>
      </c>
      <c r="AC124" s="312">
        <f t="shared" ref="AC124:AC130" si="110">ROUND(AA124*AB124,0)</f>
        <v>167304</v>
      </c>
      <c r="AD124" s="250">
        <f>IF(EXACT($A$124,$X$124),1,0)</f>
        <v>1</v>
      </c>
      <c r="AE124" s="250">
        <f>IF(EXACT($B$124,$Y$124),1,0)</f>
        <v>1</v>
      </c>
      <c r="AF124" s="250">
        <f>IF(EXACT($C$124,$Z$124),1,0)</f>
        <v>1</v>
      </c>
      <c r="AG124" s="250">
        <f>IF(EXACT($D$124,$AA$124),1,0)</f>
        <v>1</v>
      </c>
      <c r="AH124" s="250">
        <f>IF($AA$124=0,0,1)</f>
        <v>1</v>
      </c>
      <c r="AI124" s="250">
        <f>IF($AB$124=0,0,1)</f>
        <v>1</v>
      </c>
      <c r="AJ124" s="250">
        <f>$AD$124*$AE$124*$AF$124*$AG$124*$AH$124*$AI$124</f>
        <v>1</v>
      </c>
      <c r="AK124" s="251">
        <f t="shared" si="32"/>
        <v>167304</v>
      </c>
      <c r="AL124" s="252">
        <f t="shared" si="33"/>
        <v>0</v>
      </c>
      <c r="AN124" s="243" t="s">
        <v>386</v>
      </c>
      <c r="AO124" s="244" t="s">
        <v>387</v>
      </c>
      <c r="AP124" s="245" t="s">
        <v>168</v>
      </c>
      <c r="AQ124" s="276">
        <v>8</v>
      </c>
      <c r="AR124" s="247">
        <v>55000</v>
      </c>
      <c r="AS124" s="312">
        <f t="shared" ref="AS124:AS130" si="111">ROUND(AQ124*AR124,0)</f>
        <v>440000</v>
      </c>
      <c r="AT124" s="250">
        <f>IF(EXACT($A$124,$AN$124),1,0)</f>
        <v>1</v>
      </c>
      <c r="AU124" s="250">
        <f>IF(EXACT($B$124,$AO$124),1,0)</f>
        <v>1</v>
      </c>
      <c r="AV124" s="250">
        <f>IF(EXACT($C$124,$AP$124),1,0)</f>
        <v>1</v>
      </c>
      <c r="AW124" s="250">
        <f>IF(EXACT($D$124,$AQ$124),1,0)</f>
        <v>1</v>
      </c>
      <c r="AX124" s="250">
        <f>IF($AQ$124=0,0,1)</f>
        <v>1</v>
      </c>
      <c r="AY124" s="250">
        <f>IF($AR$124=0,0,1)</f>
        <v>1</v>
      </c>
      <c r="AZ124" s="250">
        <f>$AT$124*$AU$124*$AV$124*$AW$124*$AX$124*$AY$124</f>
        <v>1</v>
      </c>
      <c r="BA124" s="251">
        <f t="shared" si="34"/>
        <v>440000</v>
      </c>
      <c r="BB124" s="252">
        <f t="shared" si="35"/>
        <v>0</v>
      </c>
      <c r="BD124" s="243" t="s">
        <v>386</v>
      </c>
      <c r="BE124" s="244" t="s">
        <v>387</v>
      </c>
      <c r="BF124" s="245" t="s">
        <v>168</v>
      </c>
      <c r="BG124" s="276">
        <v>8</v>
      </c>
      <c r="BH124" s="247">
        <v>25000</v>
      </c>
      <c r="BI124" s="312">
        <f t="shared" ref="BI124:BI130" si="112">ROUND(BG124*BH124,0)</f>
        <v>200000</v>
      </c>
      <c r="BJ124" s="250">
        <f>IF(EXACT($A$124,$BD$124),1,0)</f>
        <v>1</v>
      </c>
      <c r="BK124" s="250">
        <f>IF(EXACT($B$124,$BE$124),1,0)</f>
        <v>1</v>
      </c>
      <c r="BL124" s="250">
        <f>IF(EXACT($C$124,$BF$124),1,0)</f>
        <v>1</v>
      </c>
      <c r="BM124" s="250">
        <f>IF(EXACT($D$124,$BG$124),1,0)</f>
        <v>1</v>
      </c>
      <c r="BN124" s="250">
        <f>IF($BG$124=0,0,1)</f>
        <v>1</v>
      </c>
      <c r="BO124" s="250">
        <f>IF($BH$124=0,0,1)</f>
        <v>1</v>
      </c>
      <c r="BP124" s="250">
        <f>$BJ$124*$BK$124*$BL$124*$BM$124*$BN$124*$BO$124</f>
        <v>1</v>
      </c>
      <c r="BQ124" s="251">
        <f t="shared" si="36"/>
        <v>200000</v>
      </c>
      <c r="BR124" s="252">
        <f t="shared" si="37"/>
        <v>0</v>
      </c>
      <c r="BT124" s="243" t="s">
        <v>386</v>
      </c>
      <c r="BU124" s="244" t="s">
        <v>387</v>
      </c>
      <c r="BV124" s="245" t="s">
        <v>168</v>
      </c>
      <c r="BW124" s="276">
        <v>8</v>
      </c>
      <c r="BX124" s="247">
        <v>41600</v>
      </c>
      <c r="BY124" s="312">
        <f t="shared" ref="BY124:BY130" si="113">ROUND(BW124*BX124,0)</f>
        <v>332800</v>
      </c>
      <c r="BZ124" s="250">
        <f>IF(EXACT($A$124,$BT$124),1,0)</f>
        <v>1</v>
      </c>
      <c r="CA124" s="250">
        <f>IF(EXACT($B$124,$BU$124),1,0)</f>
        <v>1</v>
      </c>
      <c r="CB124" s="250">
        <f>IF(EXACT($C$124,$BV$124),1,0)</f>
        <v>1</v>
      </c>
      <c r="CC124" s="250">
        <f>IF(EXACT($D$124,$BW$124),1,0)</f>
        <v>1</v>
      </c>
      <c r="CD124" s="250">
        <f>IF($BW$124=0,0,1)</f>
        <v>1</v>
      </c>
      <c r="CE124" s="250">
        <f>IF($BX$124=0,0,1)</f>
        <v>1</v>
      </c>
      <c r="CF124" s="250">
        <f>$BZ$124*$CA$124*$CB$124*$CC$124*$CD$124*$CE$124</f>
        <v>1</v>
      </c>
      <c r="CG124" s="251">
        <f t="shared" si="38"/>
        <v>332800</v>
      </c>
      <c r="CH124" s="252">
        <f t="shared" si="39"/>
        <v>0</v>
      </c>
      <c r="CJ124" s="243" t="s">
        <v>386</v>
      </c>
      <c r="CK124" s="254" t="s">
        <v>387</v>
      </c>
      <c r="CL124" s="245" t="s">
        <v>168</v>
      </c>
      <c r="CM124" s="276">
        <v>8</v>
      </c>
      <c r="CN124" s="255">
        <v>32647</v>
      </c>
      <c r="CO124" s="313">
        <f t="shared" ref="CO124:CO130" si="114">ROUND(CM124*CN124,0)</f>
        <v>261176</v>
      </c>
      <c r="CP124" s="250">
        <f>IF(EXACT($A$124,$CJ$124),1,0)</f>
        <v>1</v>
      </c>
      <c r="CQ124" s="250">
        <f>IF(EXACT($B$124,$CK$124),1,0)</f>
        <v>1</v>
      </c>
      <c r="CR124" s="250">
        <f>IF(EXACT($C$124,$CL$124),1,0)</f>
        <v>1</v>
      </c>
      <c r="CS124" s="250">
        <f>IF(EXACT($D$124,$CM$124),1,0)</f>
        <v>1</v>
      </c>
      <c r="CT124" s="250">
        <f>IF($CM$124=0,0,1)</f>
        <v>1</v>
      </c>
      <c r="CU124" s="250">
        <f>IF($CN$124=0,0,1)</f>
        <v>1</v>
      </c>
      <c r="CV124" s="250">
        <f>$CP$124*$CQ$124*$CR$124*$CS$124*$CT$124*$CU$124</f>
        <v>1</v>
      </c>
      <c r="CW124" s="251">
        <f t="shared" si="40"/>
        <v>261176</v>
      </c>
      <c r="CX124" s="252">
        <f t="shared" si="41"/>
        <v>0</v>
      </c>
      <c r="CZ124" s="243" t="s">
        <v>386</v>
      </c>
      <c r="DA124" s="244" t="s">
        <v>387</v>
      </c>
      <c r="DB124" s="245" t="s">
        <v>168</v>
      </c>
      <c r="DC124" s="276">
        <v>8</v>
      </c>
      <c r="DD124" s="247">
        <v>41200</v>
      </c>
      <c r="DE124" s="312">
        <f t="shared" ref="DE124:DE130" si="115">ROUND(DC124*DD124,0)</f>
        <v>329600</v>
      </c>
      <c r="DF124" s="250">
        <f>IF(EXACT($A$124,$CZ$124),1,0)</f>
        <v>1</v>
      </c>
      <c r="DG124" s="250">
        <f>IF(EXACT($B$124,$DA$124),1,0)</f>
        <v>1</v>
      </c>
      <c r="DH124" s="250">
        <f>IF(EXACT($C$124,$DB$124),1,0)</f>
        <v>1</v>
      </c>
      <c r="DI124" s="250">
        <f>IF(EXACT($D$124,$DC$124),1,0)</f>
        <v>1</v>
      </c>
      <c r="DJ124" s="250">
        <f>IF($DC$124=0,0,1)</f>
        <v>1</v>
      </c>
      <c r="DK124" s="250">
        <f>IF($DD$124=0,0,1)</f>
        <v>1</v>
      </c>
      <c r="DL124" s="250">
        <f>$DF$124*$DG$124*$DH$124*$DI$124*$DJ$124*$DK$124</f>
        <v>1</v>
      </c>
      <c r="DM124" s="251">
        <f t="shared" si="42"/>
        <v>329600</v>
      </c>
      <c r="DN124" s="252">
        <f t="shared" si="43"/>
        <v>0</v>
      </c>
      <c r="DP124" s="243" t="s">
        <v>386</v>
      </c>
      <c r="DQ124" s="244" t="s">
        <v>387</v>
      </c>
      <c r="DR124" s="245" t="s">
        <v>168</v>
      </c>
      <c r="DS124" s="276">
        <v>8</v>
      </c>
      <c r="DT124" s="247">
        <v>42000</v>
      </c>
      <c r="DU124" s="312">
        <f t="shared" ref="DU124:DU130" si="116">ROUND(DS124*DT124,0)</f>
        <v>336000</v>
      </c>
      <c r="DV124" s="250">
        <f>IF(EXACT($A$124,$DP$124),1,0)</f>
        <v>1</v>
      </c>
      <c r="DW124" s="250">
        <f>IF(EXACT($B$124,$DQ$124),1,0)</f>
        <v>1</v>
      </c>
      <c r="DX124" s="250">
        <f>IF(EXACT($C$124,$DR$124),1,0)</f>
        <v>1</v>
      </c>
      <c r="DY124" s="250">
        <f>IF(EXACT($D$124,$DS$124),1,0)</f>
        <v>1</v>
      </c>
      <c r="DZ124" s="250">
        <f>IF($DS$124=0,0,1)</f>
        <v>1</v>
      </c>
      <c r="EA124" s="250">
        <f>IF($DT$124=0,0,1)</f>
        <v>1</v>
      </c>
      <c r="EB124" s="250">
        <f>$DV$124*$DW$124*$DX$124*$DY$124*$DZ$124*$EA$124</f>
        <v>1</v>
      </c>
      <c r="EC124" s="251">
        <f t="shared" si="44"/>
        <v>336000</v>
      </c>
      <c r="ED124" s="252">
        <f t="shared" si="45"/>
        <v>0</v>
      </c>
      <c r="EF124" s="243" t="s">
        <v>386</v>
      </c>
      <c r="EG124" s="244" t="s">
        <v>387</v>
      </c>
      <c r="EH124" s="245" t="s">
        <v>168</v>
      </c>
      <c r="EI124" s="276">
        <v>8</v>
      </c>
      <c r="EJ124" s="247">
        <v>45000</v>
      </c>
      <c r="EK124" s="312">
        <f t="shared" ref="EK124:EK130" si="117">ROUND(EI124*EJ124,0)</f>
        <v>360000</v>
      </c>
      <c r="EL124" s="250">
        <f>IF(EXACT($A$124,$EF$124),1,0)</f>
        <v>1</v>
      </c>
      <c r="EM124" s="250">
        <f>IF(EXACT($B$124,$EG$124),1,0)</f>
        <v>1</v>
      </c>
      <c r="EN124" s="250">
        <f>IF(EXACT($C$124,$EH$124),1,0)</f>
        <v>1</v>
      </c>
      <c r="EO124" s="250">
        <f>IF(EXACT($D$124,$EI$124),1,0)</f>
        <v>1</v>
      </c>
      <c r="EP124" s="250">
        <f>IF($EI$124=0,0,1)</f>
        <v>1</v>
      </c>
      <c r="EQ124" s="250">
        <f>IF($EJ$124=0,0,1)</f>
        <v>1</v>
      </c>
      <c r="ER124" s="250">
        <f>$EL$124*$EM$124*$EN$124*$EO$124*$EP$124*$EQ$124</f>
        <v>1</v>
      </c>
      <c r="ES124" s="251">
        <f t="shared" si="46"/>
        <v>360000</v>
      </c>
      <c r="ET124" s="252">
        <f t="shared" si="47"/>
        <v>0</v>
      </c>
      <c r="EV124" s="243" t="s">
        <v>386</v>
      </c>
      <c r="EW124" s="244" t="s">
        <v>387</v>
      </c>
      <c r="EX124" s="245" t="s">
        <v>168</v>
      </c>
      <c r="EY124" s="276">
        <v>8</v>
      </c>
      <c r="EZ124" s="247">
        <v>45000</v>
      </c>
      <c r="FA124" s="312">
        <f t="shared" ref="FA124:FA130" si="118">ROUND(EY124*EZ124,0)</f>
        <v>360000</v>
      </c>
      <c r="FB124" s="250">
        <f>IF(EXACT($A$124,$EV$124),1,0)</f>
        <v>1</v>
      </c>
      <c r="FC124" s="250">
        <f>IF(EXACT($B$124,$EW$124),1,0)</f>
        <v>1</v>
      </c>
      <c r="FD124" s="250">
        <f>IF(EXACT($C$124,$EX$124),1,0)</f>
        <v>1</v>
      </c>
      <c r="FE124" s="250">
        <f>IF(EXACT($D$124,$EY$124),1,0)</f>
        <v>1</v>
      </c>
      <c r="FF124" s="250">
        <f>IF($EY$124=0,0,1)</f>
        <v>1</v>
      </c>
      <c r="FG124" s="250">
        <f>IF($EZ$124=0,0,1)</f>
        <v>1</v>
      </c>
      <c r="FH124" s="250">
        <f>$FB$124*$FC$124*$FD$124*$FE$124*$FF$124*$FG$124</f>
        <v>1</v>
      </c>
      <c r="FI124" s="251">
        <f t="shared" si="48"/>
        <v>360000</v>
      </c>
      <c r="FJ124" s="252">
        <f t="shared" si="49"/>
        <v>0</v>
      </c>
      <c r="FL124" s="243" t="s">
        <v>386</v>
      </c>
      <c r="FM124" s="244" t="s">
        <v>387</v>
      </c>
      <c r="FN124" s="245" t="s">
        <v>168</v>
      </c>
      <c r="FO124" s="276">
        <v>8</v>
      </c>
      <c r="FP124" s="247">
        <v>7680</v>
      </c>
      <c r="FQ124" s="312">
        <f t="shared" ref="FQ124:FQ130" si="119">ROUND(FO124*FP124,0)</f>
        <v>61440</v>
      </c>
      <c r="FR124" s="250">
        <f>IF(EXACT($A$124,$FL$124),1,0)</f>
        <v>1</v>
      </c>
      <c r="FS124" s="250">
        <f>IF(EXACT($B$124,$FM$124),1,0)</f>
        <v>1</v>
      </c>
      <c r="FT124" s="250">
        <f>IF(EXACT($C$124,$FN$124),1,0)</f>
        <v>1</v>
      </c>
      <c r="FU124" s="250">
        <f>IF(EXACT($D$124,$FO$124),1,0)</f>
        <v>1</v>
      </c>
      <c r="FV124" s="250">
        <f>IF($FO$124=0,0,1)</f>
        <v>1</v>
      </c>
      <c r="FW124" s="250">
        <f>IF($FP$124=0,0,1)</f>
        <v>1</v>
      </c>
      <c r="FX124" s="250">
        <f>$FR$124*$FS$124*$FT$124*$FU$124*$FV$124*$FW$124</f>
        <v>1</v>
      </c>
      <c r="FY124" s="251">
        <f t="shared" si="50"/>
        <v>61440</v>
      </c>
      <c r="FZ124" s="252">
        <f t="shared" si="51"/>
        <v>0</v>
      </c>
      <c r="GB124" s="243" t="s">
        <v>386</v>
      </c>
      <c r="GC124" s="244" t="s">
        <v>387</v>
      </c>
      <c r="GD124" s="245" t="s">
        <v>168</v>
      </c>
      <c r="GE124" s="276">
        <v>8</v>
      </c>
      <c r="GF124" s="247">
        <v>22000</v>
      </c>
      <c r="GG124" s="312">
        <f t="shared" ref="GG124:GG130" si="120">ROUND(GE124*GF124,0)</f>
        <v>176000</v>
      </c>
      <c r="GH124" s="250">
        <f>IF(EXACT($A$124,$GB$124),1,0)</f>
        <v>1</v>
      </c>
      <c r="GI124" s="250">
        <f>IF(EXACT($B$124,$GC$124),1,0)</f>
        <v>1</v>
      </c>
      <c r="GJ124" s="250">
        <f>IF(EXACT($C$124,$GD$124),1,0)</f>
        <v>1</v>
      </c>
      <c r="GK124" s="250">
        <f>IF(EXACT($D$124,$GE$124),1,0)</f>
        <v>1</v>
      </c>
      <c r="GL124" s="250">
        <f>IF($GE$124=0,0,1)</f>
        <v>1</v>
      </c>
      <c r="GM124" s="250">
        <f>IF($GF$124=0,0,1)</f>
        <v>1</v>
      </c>
      <c r="GN124" s="250">
        <f>$GH$124*$GI$124*$GJ$124*$GK$124*$GL$124*$GM$124</f>
        <v>1</v>
      </c>
      <c r="GO124" s="251">
        <f t="shared" si="52"/>
        <v>176000</v>
      </c>
      <c r="GP124" s="252">
        <f t="shared" si="53"/>
        <v>0</v>
      </c>
      <c r="GR124" s="243" t="s">
        <v>386</v>
      </c>
      <c r="GS124" s="244" t="s">
        <v>387</v>
      </c>
      <c r="GT124" s="245" t="s">
        <v>168</v>
      </c>
      <c r="GU124" s="276">
        <v>8</v>
      </c>
      <c r="GV124" s="247">
        <v>32100</v>
      </c>
      <c r="GW124" s="312">
        <f t="shared" ref="GW124:GW130" si="121">ROUND(GU124*GV124,0)</f>
        <v>256800</v>
      </c>
      <c r="GX124" s="250">
        <f>IF(EXACT($A$124,$GR$124),1,0)</f>
        <v>1</v>
      </c>
      <c r="GY124" s="250">
        <f>IF(EXACT($B$124,$GS$124),1,0)</f>
        <v>1</v>
      </c>
      <c r="GZ124" s="250">
        <f>IF(EXACT($C$124,$GT$124),1,0)</f>
        <v>1</v>
      </c>
      <c r="HA124" s="250">
        <f>IF(EXACT($D$124,$GU$124),1,0)</f>
        <v>1</v>
      </c>
      <c r="HB124" s="250">
        <f>IF($GU$124=0,0,1)</f>
        <v>1</v>
      </c>
      <c r="HC124" s="250">
        <f>IF($GV$124=0,0,1)</f>
        <v>1</v>
      </c>
      <c r="HD124" s="250">
        <f>$GX$124*$GY$124*$GZ$124*$HA$124*$HB$124*$HC$124</f>
        <v>1</v>
      </c>
      <c r="HE124" s="251">
        <f t="shared" si="54"/>
        <v>256800</v>
      </c>
      <c r="HF124" s="252">
        <f t="shared" si="55"/>
        <v>0</v>
      </c>
      <c r="HH124" s="257" t="s">
        <v>386</v>
      </c>
      <c r="HI124" s="258" t="s">
        <v>387</v>
      </c>
      <c r="HJ124" s="245" t="s">
        <v>168</v>
      </c>
      <c r="HK124" s="246">
        <v>8</v>
      </c>
      <c r="HL124" s="259">
        <v>14000</v>
      </c>
      <c r="HM124" s="248">
        <f t="shared" ref="HM124:HM130" si="122">ROUND(HK124*HL124,0)</f>
        <v>112000</v>
      </c>
      <c r="HN124" s="250">
        <f>IF(EXACT($A$124,$HH$124),1,0)</f>
        <v>1</v>
      </c>
      <c r="HO124" s="250">
        <f>IF(EXACT($B$124,$HI$124),1,0)</f>
        <v>1</v>
      </c>
      <c r="HP124" s="250">
        <f>IF(EXACT($C$124,$HJ$124),1,0)</f>
        <v>1</v>
      </c>
      <c r="HQ124" s="250">
        <f>IF(EXACT($D$124,$HK$124),1,0)</f>
        <v>1</v>
      </c>
      <c r="HR124" s="250">
        <f>IF($HK$124=0,0,1)</f>
        <v>1</v>
      </c>
      <c r="HS124" s="250">
        <f>IF($HL$124=0,0,1)</f>
        <v>1</v>
      </c>
      <c r="HT124" s="250">
        <f>$HN$124*$HO$124*$HP$124*$HQ$124*$HR$124*$HS$124</f>
        <v>1</v>
      </c>
      <c r="HU124" s="251">
        <f t="shared" si="56"/>
        <v>112000</v>
      </c>
      <c r="HV124" s="252">
        <f t="shared" si="57"/>
        <v>0</v>
      </c>
      <c r="HX124" s="243" t="s">
        <v>386</v>
      </c>
      <c r="HY124" s="244" t="s">
        <v>387</v>
      </c>
      <c r="HZ124" s="245" t="s">
        <v>168</v>
      </c>
      <c r="IA124" s="276">
        <v>8</v>
      </c>
      <c r="IB124" s="247">
        <v>35000</v>
      </c>
      <c r="IC124" s="312">
        <f t="shared" ref="IC124:IC130" si="123">ROUND(IA124*IB124,0)</f>
        <v>280000</v>
      </c>
      <c r="ID124" s="250">
        <f>IF(EXACT($A$124,$HX$124),1,0)</f>
        <v>1</v>
      </c>
      <c r="IE124" s="250">
        <f>IF(EXACT($B$124,$HY$124),1,0)</f>
        <v>1</v>
      </c>
      <c r="IF124" s="250">
        <f>IF(EXACT($C$124,$HZ$124),1,0)</f>
        <v>1</v>
      </c>
      <c r="IG124" s="250">
        <f>IF(EXACT($D$124,$IA$124),1,0)</f>
        <v>1</v>
      </c>
      <c r="IH124" s="250">
        <f>IF($IA$124=0,0,1)</f>
        <v>1</v>
      </c>
      <c r="II124" s="250">
        <f>IF($IB$124=0,0,1)</f>
        <v>1</v>
      </c>
      <c r="IJ124" s="250">
        <f>$ID$124*$IE$124*$IF$124*$IG$124*$IH$124*$II$124</f>
        <v>1</v>
      </c>
      <c r="IK124" s="251">
        <f t="shared" si="58"/>
        <v>280000</v>
      </c>
      <c r="IL124" s="252">
        <f t="shared" si="59"/>
        <v>0</v>
      </c>
    </row>
    <row r="125" spans="1:246" s="238" customFormat="1" ht="60">
      <c r="A125" s="243" t="s">
        <v>388</v>
      </c>
      <c r="B125" s="244" t="s">
        <v>389</v>
      </c>
      <c r="C125" s="245" t="s">
        <v>212</v>
      </c>
      <c r="D125" s="276">
        <v>53</v>
      </c>
      <c r="E125" s="247">
        <v>0</v>
      </c>
      <c r="F125" s="312">
        <f t="shared" si="108"/>
        <v>0</v>
      </c>
      <c r="H125" s="243" t="s">
        <v>388</v>
      </c>
      <c r="I125" s="249" t="s">
        <v>389</v>
      </c>
      <c r="J125" s="245" t="s">
        <v>212</v>
      </c>
      <c r="K125" s="276">
        <v>53</v>
      </c>
      <c r="L125" s="247">
        <v>45000</v>
      </c>
      <c r="M125" s="312">
        <f t="shared" si="109"/>
        <v>2385000</v>
      </c>
      <c r="N125" s="250">
        <f>IF(EXACT($A$125,$H$125),1,0)</f>
        <v>1</v>
      </c>
      <c r="O125" s="250">
        <f>IF(EXACT($B$125,$I$125),1,0)</f>
        <v>1</v>
      </c>
      <c r="P125" s="250">
        <f>IF(EXACT($C$125,$J$125),1,0)</f>
        <v>1</v>
      </c>
      <c r="Q125" s="250">
        <f>IF(EXACT($D$125,$K$125),1,0)</f>
        <v>1</v>
      </c>
      <c r="R125" s="250">
        <f>IF($K$125=0,0,1)</f>
        <v>1</v>
      </c>
      <c r="S125" s="250">
        <f>IF($L$125=0,0,1)</f>
        <v>1</v>
      </c>
      <c r="T125" s="261">
        <f>$N$125*$O$125*$P$125*$Q$125*$R$125*$S$125</f>
        <v>1</v>
      </c>
      <c r="U125" s="251">
        <f t="shared" si="30"/>
        <v>2385000</v>
      </c>
      <c r="V125" s="252">
        <f t="shared" si="31"/>
        <v>0</v>
      </c>
      <c r="X125" s="243" t="s">
        <v>388</v>
      </c>
      <c r="Y125" s="244" t="s">
        <v>389</v>
      </c>
      <c r="Z125" s="245" t="s">
        <v>212</v>
      </c>
      <c r="AA125" s="276">
        <v>53</v>
      </c>
      <c r="AB125" s="247">
        <v>59035</v>
      </c>
      <c r="AC125" s="312">
        <f t="shared" si="110"/>
        <v>3128855</v>
      </c>
      <c r="AD125" s="250">
        <f>IF(EXACT($A$125,$X$125),1,0)</f>
        <v>1</v>
      </c>
      <c r="AE125" s="250">
        <f>IF(EXACT($B$125,$Y$125),1,0)</f>
        <v>1</v>
      </c>
      <c r="AF125" s="250">
        <f>IF(EXACT($C$125,$Z$125),1,0)</f>
        <v>1</v>
      </c>
      <c r="AG125" s="250">
        <f>IF(EXACT($D$125,$AA$125),1,0)</f>
        <v>1</v>
      </c>
      <c r="AH125" s="250">
        <f>IF($AA$125=0,0,1)</f>
        <v>1</v>
      </c>
      <c r="AI125" s="250">
        <f>IF($AB$125=0,0,1)</f>
        <v>1</v>
      </c>
      <c r="AJ125" s="250">
        <f>$AD$125*$AE$125*$AF$125*$AG$125*$AH$125*$AI$125</f>
        <v>1</v>
      </c>
      <c r="AK125" s="251">
        <f t="shared" si="32"/>
        <v>3128855</v>
      </c>
      <c r="AL125" s="252">
        <f t="shared" si="33"/>
        <v>0</v>
      </c>
      <c r="AN125" s="243" t="s">
        <v>388</v>
      </c>
      <c r="AO125" s="244" t="s">
        <v>389</v>
      </c>
      <c r="AP125" s="245" t="s">
        <v>212</v>
      </c>
      <c r="AQ125" s="276">
        <v>53</v>
      </c>
      <c r="AR125" s="247">
        <v>42000</v>
      </c>
      <c r="AS125" s="312">
        <f t="shared" si="111"/>
        <v>2226000</v>
      </c>
      <c r="AT125" s="250">
        <f>IF(EXACT($A$125,$AN$125),1,0)</f>
        <v>1</v>
      </c>
      <c r="AU125" s="250">
        <f>IF(EXACT($B$125,$AO$125),1,0)</f>
        <v>1</v>
      </c>
      <c r="AV125" s="250">
        <f>IF(EXACT($C$125,$AP$125),1,0)</f>
        <v>1</v>
      </c>
      <c r="AW125" s="250">
        <f>IF(EXACT($D$125,$AQ$125),1,0)</f>
        <v>1</v>
      </c>
      <c r="AX125" s="250">
        <f>IF($AQ$125=0,0,1)</f>
        <v>1</v>
      </c>
      <c r="AY125" s="250">
        <f>IF($AR$125=0,0,1)</f>
        <v>1</v>
      </c>
      <c r="AZ125" s="250">
        <f>$AT$125*$AU$125*$AV$125*$AW$125*$AX$125*$AY$125</f>
        <v>1</v>
      </c>
      <c r="BA125" s="251">
        <f t="shared" si="34"/>
        <v>2226000</v>
      </c>
      <c r="BB125" s="252">
        <f t="shared" si="35"/>
        <v>0</v>
      </c>
      <c r="BD125" s="243" t="s">
        <v>388</v>
      </c>
      <c r="BE125" s="244" t="s">
        <v>389</v>
      </c>
      <c r="BF125" s="245" t="s">
        <v>212</v>
      </c>
      <c r="BG125" s="276">
        <v>53</v>
      </c>
      <c r="BH125" s="247">
        <v>35000</v>
      </c>
      <c r="BI125" s="312">
        <f t="shared" si="112"/>
        <v>1855000</v>
      </c>
      <c r="BJ125" s="250">
        <f>IF(EXACT($A$125,$BD$125),1,0)</f>
        <v>1</v>
      </c>
      <c r="BK125" s="250">
        <f>IF(EXACT($B$125,$BE$125),1,0)</f>
        <v>1</v>
      </c>
      <c r="BL125" s="250">
        <f>IF(EXACT($C$125,$BF$125),1,0)</f>
        <v>1</v>
      </c>
      <c r="BM125" s="250">
        <f>IF(EXACT($D$125,$BG$125),1,0)</f>
        <v>1</v>
      </c>
      <c r="BN125" s="250">
        <f>IF($BG$125=0,0,1)</f>
        <v>1</v>
      </c>
      <c r="BO125" s="250">
        <f>IF($BH$125=0,0,1)</f>
        <v>1</v>
      </c>
      <c r="BP125" s="250">
        <f>$BJ$125*$BK$125*$BL$125*$BM$125*$BN$125*$BO$125</f>
        <v>1</v>
      </c>
      <c r="BQ125" s="251">
        <f t="shared" si="36"/>
        <v>1855000</v>
      </c>
      <c r="BR125" s="252">
        <f t="shared" si="37"/>
        <v>0</v>
      </c>
      <c r="BT125" s="243" t="s">
        <v>388</v>
      </c>
      <c r="BU125" s="244" t="s">
        <v>389</v>
      </c>
      <c r="BV125" s="245" t="s">
        <v>212</v>
      </c>
      <c r="BW125" s="276">
        <v>53</v>
      </c>
      <c r="BX125" s="247">
        <v>35250</v>
      </c>
      <c r="BY125" s="312">
        <f t="shared" si="113"/>
        <v>1868250</v>
      </c>
      <c r="BZ125" s="250">
        <f>IF(EXACT($A$125,$BT$125),1,0)</f>
        <v>1</v>
      </c>
      <c r="CA125" s="250">
        <f>IF(EXACT($B$125,$BU$125),1,0)</f>
        <v>1</v>
      </c>
      <c r="CB125" s="250">
        <f>IF(EXACT($C$125,$BV$125),1,0)</f>
        <v>1</v>
      </c>
      <c r="CC125" s="250">
        <f>IF(EXACT($D$125,$BW$125),1,0)</f>
        <v>1</v>
      </c>
      <c r="CD125" s="250">
        <f>IF($BW$125=0,0,1)</f>
        <v>1</v>
      </c>
      <c r="CE125" s="250">
        <f>IF($BX$125=0,0,1)</f>
        <v>1</v>
      </c>
      <c r="CF125" s="250">
        <f>$BZ$125*$CA$125*$CB$125*$CC$125*$CD$125*$CE$125</f>
        <v>1</v>
      </c>
      <c r="CG125" s="251">
        <f t="shared" si="38"/>
        <v>1868250</v>
      </c>
      <c r="CH125" s="252">
        <f t="shared" si="39"/>
        <v>0</v>
      </c>
      <c r="CJ125" s="243" t="s">
        <v>388</v>
      </c>
      <c r="CK125" s="254" t="s">
        <v>389</v>
      </c>
      <c r="CL125" s="245" t="s">
        <v>212</v>
      </c>
      <c r="CM125" s="276">
        <v>53</v>
      </c>
      <c r="CN125" s="255">
        <v>36540</v>
      </c>
      <c r="CO125" s="313">
        <f t="shared" si="114"/>
        <v>1936620</v>
      </c>
      <c r="CP125" s="250">
        <f>IF(EXACT($A$125,$CJ$125),1,0)</f>
        <v>1</v>
      </c>
      <c r="CQ125" s="250">
        <f>IF(EXACT($B$125,$CK$125),1,0)</f>
        <v>1</v>
      </c>
      <c r="CR125" s="250">
        <f>IF(EXACT($C$125,$CL$125),1,0)</f>
        <v>1</v>
      </c>
      <c r="CS125" s="250">
        <f>IF(EXACT($D$125,$CM$125),1,0)</f>
        <v>1</v>
      </c>
      <c r="CT125" s="250">
        <f>IF($CM$125=0,0,1)</f>
        <v>1</v>
      </c>
      <c r="CU125" s="250">
        <f>IF($CN$125=0,0,1)</f>
        <v>1</v>
      </c>
      <c r="CV125" s="250">
        <f>$CP$125*$CQ$125*$CR$125*$CS$125*$CT$125*$CU$125</f>
        <v>1</v>
      </c>
      <c r="CW125" s="251">
        <f t="shared" si="40"/>
        <v>1936620</v>
      </c>
      <c r="CX125" s="252">
        <f t="shared" si="41"/>
        <v>0</v>
      </c>
      <c r="CZ125" s="243" t="s">
        <v>388</v>
      </c>
      <c r="DA125" s="244" t="s">
        <v>389</v>
      </c>
      <c r="DB125" s="245" t="s">
        <v>212</v>
      </c>
      <c r="DC125" s="276">
        <v>53</v>
      </c>
      <c r="DD125" s="247">
        <v>36000</v>
      </c>
      <c r="DE125" s="312">
        <f t="shared" si="115"/>
        <v>1908000</v>
      </c>
      <c r="DF125" s="250">
        <f>IF(EXACT($A$125,$CZ$125),1,0)</f>
        <v>1</v>
      </c>
      <c r="DG125" s="250">
        <f>IF(EXACT($B$125,$DA$125),1,0)</f>
        <v>1</v>
      </c>
      <c r="DH125" s="250">
        <f>IF(EXACT($C$125,$DB$125),1,0)</f>
        <v>1</v>
      </c>
      <c r="DI125" s="250">
        <f>IF(EXACT($D$125,$DC$125),1,0)</f>
        <v>1</v>
      </c>
      <c r="DJ125" s="250">
        <f>IF($DC$125=0,0,1)</f>
        <v>1</v>
      </c>
      <c r="DK125" s="250">
        <f>IF($DD$125=0,0,1)</f>
        <v>1</v>
      </c>
      <c r="DL125" s="250">
        <f>$DF$125*$DG$125*$DH$125*$DI$125*$DJ$125*$DK$125</f>
        <v>1</v>
      </c>
      <c r="DM125" s="251">
        <f t="shared" si="42"/>
        <v>1908000</v>
      </c>
      <c r="DN125" s="252">
        <f t="shared" si="43"/>
        <v>0</v>
      </c>
      <c r="DP125" s="243" t="s">
        <v>388</v>
      </c>
      <c r="DQ125" s="244" t="s">
        <v>389</v>
      </c>
      <c r="DR125" s="245" t="s">
        <v>212</v>
      </c>
      <c r="DS125" s="276">
        <v>53</v>
      </c>
      <c r="DT125" s="247">
        <v>35600</v>
      </c>
      <c r="DU125" s="312">
        <f t="shared" si="116"/>
        <v>1886800</v>
      </c>
      <c r="DV125" s="250">
        <f>IF(EXACT($A$125,$DP$125),1,0)</f>
        <v>1</v>
      </c>
      <c r="DW125" s="250">
        <f>IF(EXACT($B$125,$DQ$125),1,0)</f>
        <v>1</v>
      </c>
      <c r="DX125" s="250">
        <f>IF(EXACT($C$125,$DR$125),1,0)</f>
        <v>1</v>
      </c>
      <c r="DY125" s="250">
        <f>IF(EXACT($D$125,$DS$125),1,0)</f>
        <v>1</v>
      </c>
      <c r="DZ125" s="250">
        <f>IF($DS$125=0,0,1)</f>
        <v>1</v>
      </c>
      <c r="EA125" s="250">
        <f>IF($DT$125=0,0,1)</f>
        <v>1</v>
      </c>
      <c r="EB125" s="250">
        <f>$DV$125*$DW$125*$DX$125*$DY$125*$DZ$125*$EA$125</f>
        <v>1</v>
      </c>
      <c r="EC125" s="251">
        <f t="shared" si="44"/>
        <v>1886800</v>
      </c>
      <c r="ED125" s="252">
        <f t="shared" si="45"/>
        <v>0</v>
      </c>
      <c r="EF125" s="243" t="s">
        <v>388</v>
      </c>
      <c r="EG125" s="244" t="s">
        <v>389</v>
      </c>
      <c r="EH125" s="245" t="s">
        <v>212</v>
      </c>
      <c r="EI125" s="276">
        <v>53</v>
      </c>
      <c r="EJ125" s="247">
        <v>36000</v>
      </c>
      <c r="EK125" s="312">
        <f t="shared" si="117"/>
        <v>1908000</v>
      </c>
      <c r="EL125" s="250">
        <f>IF(EXACT($A$125,$EF$125),1,0)</f>
        <v>1</v>
      </c>
      <c r="EM125" s="250">
        <f>IF(EXACT($B$125,$EG$125),1,0)</f>
        <v>1</v>
      </c>
      <c r="EN125" s="250">
        <f>IF(EXACT($C$125,$EH$125),1,0)</f>
        <v>1</v>
      </c>
      <c r="EO125" s="250">
        <f>IF(EXACT($D$125,$EI$125),1,0)</f>
        <v>1</v>
      </c>
      <c r="EP125" s="250">
        <f>IF($EI$125=0,0,1)</f>
        <v>1</v>
      </c>
      <c r="EQ125" s="250">
        <f>IF($EJ$125=0,0,1)</f>
        <v>1</v>
      </c>
      <c r="ER125" s="250">
        <f>$EL$125*$EM$125*$EN$125*$EO$125*$EP$125*$EQ$125</f>
        <v>1</v>
      </c>
      <c r="ES125" s="251">
        <f t="shared" si="46"/>
        <v>1908000</v>
      </c>
      <c r="ET125" s="252">
        <f t="shared" si="47"/>
        <v>0</v>
      </c>
      <c r="EV125" s="243" t="s">
        <v>388</v>
      </c>
      <c r="EW125" s="244" t="s">
        <v>389</v>
      </c>
      <c r="EX125" s="245" t="s">
        <v>212</v>
      </c>
      <c r="EY125" s="276">
        <v>53</v>
      </c>
      <c r="EZ125" s="247">
        <v>70000</v>
      </c>
      <c r="FA125" s="312">
        <f t="shared" si="118"/>
        <v>3710000</v>
      </c>
      <c r="FB125" s="250">
        <f>IF(EXACT($A$125,$EV$125),1,0)</f>
        <v>1</v>
      </c>
      <c r="FC125" s="250">
        <f>IF(EXACT($B$125,$EW$125),1,0)</f>
        <v>1</v>
      </c>
      <c r="FD125" s="250">
        <f>IF(EXACT($C$125,$EX$125),1,0)</f>
        <v>1</v>
      </c>
      <c r="FE125" s="250">
        <f>IF(EXACT($D$125,$EY$125),1,0)</f>
        <v>1</v>
      </c>
      <c r="FF125" s="250">
        <f>IF($EY$125=0,0,1)</f>
        <v>1</v>
      </c>
      <c r="FG125" s="250">
        <f>IF($EZ$125=0,0,1)</f>
        <v>1</v>
      </c>
      <c r="FH125" s="250">
        <f>$FB$125*$FC$125*$FD$125*$FE$125*$FF$125*$FG$125</f>
        <v>1</v>
      </c>
      <c r="FI125" s="251">
        <f t="shared" si="48"/>
        <v>3710000</v>
      </c>
      <c r="FJ125" s="252">
        <f t="shared" si="49"/>
        <v>0</v>
      </c>
      <c r="FL125" s="243" t="s">
        <v>388</v>
      </c>
      <c r="FM125" s="244" t="s">
        <v>389</v>
      </c>
      <c r="FN125" s="245" t="s">
        <v>212</v>
      </c>
      <c r="FO125" s="276">
        <v>53</v>
      </c>
      <c r="FP125" s="247">
        <v>63617</v>
      </c>
      <c r="FQ125" s="312">
        <f t="shared" si="119"/>
        <v>3371701</v>
      </c>
      <c r="FR125" s="250">
        <f>IF(EXACT($A$125,$FL$125),1,0)</f>
        <v>1</v>
      </c>
      <c r="FS125" s="250">
        <f>IF(EXACT($B$125,$FM$125),1,0)</f>
        <v>1</v>
      </c>
      <c r="FT125" s="250">
        <f>IF(EXACT($C$125,$FN$125),1,0)</f>
        <v>1</v>
      </c>
      <c r="FU125" s="250">
        <f>IF(EXACT($D$125,$FO$125),1,0)</f>
        <v>1</v>
      </c>
      <c r="FV125" s="250">
        <f>IF($FO$125=0,0,1)</f>
        <v>1</v>
      </c>
      <c r="FW125" s="250">
        <f>IF($FP$125=0,0,1)</f>
        <v>1</v>
      </c>
      <c r="FX125" s="250">
        <f>$FR$125*$FS$125*$FT$125*$FU$125*$FV$125*$FW$125</f>
        <v>1</v>
      </c>
      <c r="FY125" s="251">
        <f t="shared" si="50"/>
        <v>3371701</v>
      </c>
      <c r="FZ125" s="252">
        <f t="shared" si="51"/>
        <v>0</v>
      </c>
      <c r="GB125" s="243" t="s">
        <v>388</v>
      </c>
      <c r="GC125" s="244" t="s">
        <v>389</v>
      </c>
      <c r="GD125" s="245" t="s">
        <v>212</v>
      </c>
      <c r="GE125" s="276">
        <v>53</v>
      </c>
      <c r="GF125" s="247">
        <v>32000</v>
      </c>
      <c r="GG125" s="312">
        <f t="shared" si="120"/>
        <v>1696000</v>
      </c>
      <c r="GH125" s="250">
        <f>IF(EXACT($A$125,$GB$125),1,0)</f>
        <v>1</v>
      </c>
      <c r="GI125" s="250">
        <f>IF(EXACT($B$125,$GC$125),1,0)</f>
        <v>1</v>
      </c>
      <c r="GJ125" s="250">
        <f>IF(EXACT($C$125,$GD$125),1,0)</f>
        <v>1</v>
      </c>
      <c r="GK125" s="250">
        <f>IF(EXACT($D$125,$GE$125),1,0)</f>
        <v>1</v>
      </c>
      <c r="GL125" s="250">
        <f>IF($GE$125=0,0,1)</f>
        <v>1</v>
      </c>
      <c r="GM125" s="250">
        <f>IF($GF$125=0,0,1)</f>
        <v>1</v>
      </c>
      <c r="GN125" s="250">
        <f>$GH$125*$GI$125*$GJ$125*$GK$125*$GL$125*$GM$125</f>
        <v>1</v>
      </c>
      <c r="GO125" s="251">
        <f t="shared" si="52"/>
        <v>1696000</v>
      </c>
      <c r="GP125" s="252">
        <f t="shared" si="53"/>
        <v>0</v>
      </c>
      <c r="GR125" s="243" t="s">
        <v>388</v>
      </c>
      <c r="GS125" s="244" t="s">
        <v>389</v>
      </c>
      <c r="GT125" s="245" t="s">
        <v>212</v>
      </c>
      <c r="GU125" s="276">
        <v>53</v>
      </c>
      <c r="GV125" s="247">
        <v>25400</v>
      </c>
      <c r="GW125" s="312">
        <f t="shared" si="121"/>
        <v>1346200</v>
      </c>
      <c r="GX125" s="250">
        <f>IF(EXACT($A$125,$GR$125),1,0)</f>
        <v>1</v>
      </c>
      <c r="GY125" s="250">
        <f>IF(EXACT($B$125,$GS$125),1,0)</f>
        <v>1</v>
      </c>
      <c r="GZ125" s="250">
        <f>IF(EXACT($C$125,$GT$125),1,0)</f>
        <v>1</v>
      </c>
      <c r="HA125" s="250">
        <f>IF(EXACT($D$125,$GU$125),1,0)</f>
        <v>1</v>
      </c>
      <c r="HB125" s="250">
        <f>IF($GU$125=0,0,1)</f>
        <v>1</v>
      </c>
      <c r="HC125" s="250">
        <f>IF($GV$125=0,0,1)</f>
        <v>1</v>
      </c>
      <c r="HD125" s="250">
        <f>$GX$125*$GY$125*$GZ$125*$HA$125*$HB$125*$HC$125</f>
        <v>1</v>
      </c>
      <c r="HE125" s="251">
        <f t="shared" si="54"/>
        <v>1346200</v>
      </c>
      <c r="HF125" s="252">
        <f t="shared" si="55"/>
        <v>0</v>
      </c>
      <c r="HH125" s="257" t="s">
        <v>388</v>
      </c>
      <c r="HI125" s="258" t="s">
        <v>389</v>
      </c>
      <c r="HJ125" s="245" t="s">
        <v>212</v>
      </c>
      <c r="HK125" s="246">
        <v>53</v>
      </c>
      <c r="HL125" s="259">
        <v>23000</v>
      </c>
      <c r="HM125" s="248">
        <f t="shared" si="122"/>
        <v>1219000</v>
      </c>
      <c r="HN125" s="250">
        <f>IF(EXACT($A$125,$HH$125),1,0)</f>
        <v>1</v>
      </c>
      <c r="HO125" s="250">
        <f>IF(EXACT($B$125,$HI$125),1,0)</f>
        <v>1</v>
      </c>
      <c r="HP125" s="250">
        <f>IF(EXACT($C$125,$HJ$125),1,0)</f>
        <v>1</v>
      </c>
      <c r="HQ125" s="250">
        <f>IF(EXACT($D$125,$HK$125),1,0)</f>
        <v>1</v>
      </c>
      <c r="HR125" s="250">
        <f>IF($HK$125=0,0,1)</f>
        <v>1</v>
      </c>
      <c r="HS125" s="250">
        <f>IF($HL$125=0,0,1)</f>
        <v>1</v>
      </c>
      <c r="HT125" s="250">
        <f>$HN$125*$HO$125*$HP$125*$HQ$125*$HR$125*$HS$125</f>
        <v>1</v>
      </c>
      <c r="HU125" s="251">
        <f t="shared" si="56"/>
        <v>1219000</v>
      </c>
      <c r="HV125" s="252">
        <f t="shared" si="57"/>
        <v>0</v>
      </c>
      <c r="HX125" s="243" t="s">
        <v>388</v>
      </c>
      <c r="HY125" s="244" t="s">
        <v>389</v>
      </c>
      <c r="HZ125" s="245" t="s">
        <v>212</v>
      </c>
      <c r="IA125" s="276">
        <v>53</v>
      </c>
      <c r="IB125" s="247">
        <v>35000</v>
      </c>
      <c r="IC125" s="312">
        <f t="shared" si="123"/>
        <v>1855000</v>
      </c>
      <c r="ID125" s="250">
        <f>IF(EXACT($A$125,$HX$125),1,0)</f>
        <v>1</v>
      </c>
      <c r="IE125" s="250">
        <f>IF(EXACT($B$125,$HY$125),1,0)</f>
        <v>1</v>
      </c>
      <c r="IF125" s="250">
        <f>IF(EXACT($C$125,$HZ$125),1,0)</f>
        <v>1</v>
      </c>
      <c r="IG125" s="250">
        <f>IF(EXACT($D$125,$IA$125),1,0)</f>
        <v>1</v>
      </c>
      <c r="IH125" s="250">
        <f>IF($IA$125=0,0,1)</f>
        <v>1</v>
      </c>
      <c r="II125" s="250">
        <f>IF($IB$125=0,0,1)</f>
        <v>1</v>
      </c>
      <c r="IJ125" s="250">
        <f>$ID$125*$IE$125*$IF$125*$IG$125*$IH$125*$II$125</f>
        <v>1</v>
      </c>
      <c r="IK125" s="251">
        <f t="shared" si="58"/>
        <v>1855000</v>
      </c>
      <c r="IL125" s="252">
        <f t="shared" si="59"/>
        <v>0</v>
      </c>
    </row>
    <row r="126" spans="1:246" s="238" customFormat="1" ht="60">
      <c r="A126" s="243" t="s">
        <v>390</v>
      </c>
      <c r="B126" s="244" t="s">
        <v>391</v>
      </c>
      <c r="C126" s="245" t="s">
        <v>212</v>
      </c>
      <c r="D126" s="276">
        <v>16</v>
      </c>
      <c r="E126" s="247">
        <v>0</v>
      </c>
      <c r="F126" s="312">
        <f t="shared" si="108"/>
        <v>0</v>
      </c>
      <c r="H126" s="243" t="s">
        <v>390</v>
      </c>
      <c r="I126" s="249" t="s">
        <v>391</v>
      </c>
      <c r="J126" s="245" t="s">
        <v>212</v>
      </c>
      <c r="K126" s="276">
        <v>16</v>
      </c>
      <c r="L126" s="247">
        <v>41000</v>
      </c>
      <c r="M126" s="312">
        <f t="shared" si="109"/>
        <v>656000</v>
      </c>
      <c r="N126" s="250">
        <f>IF(EXACT($A$126,$H$126),1,0)</f>
        <v>1</v>
      </c>
      <c r="O126" s="250">
        <f>IF(EXACT($B$126,$I$126),1,0)</f>
        <v>1</v>
      </c>
      <c r="P126" s="250">
        <f>IF(EXACT($C$126,$J$126),1,0)</f>
        <v>1</v>
      </c>
      <c r="Q126" s="250">
        <f>IF(EXACT($D$126,$K$126),1,0)</f>
        <v>1</v>
      </c>
      <c r="R126" s="250">
        <f>IF($K$126=0,0,1)</f>
        <v>1</v>
      </c>
      <c r="S126" s="250">
        <f>IF($L$126=0,0,1)</f>
        <v>1</v>
      </c>
      <c r="T126" s="261">
        <f>$N$126*$O$126*$P$126*$Q$126*$R$126*$S$126</f>
        <v>1</v>
      </c>
      <c r="U126" s="251">
        <f t="shared" si="30"/>
        <v>656000</v>
      </c>
      <c r="V126" s="252">
        <f t="shared" si="31"/>
        <v>0</v>
      </c>
      <c r="X126" s="243" t="s">
        <v>390</v>
      </c>
      <c r="Y126" s="244" t="s">
        <v>391</v>
      </c>
      <c r="Z126" s="245" t="s">
        <v>212</v>
      </c>
      <c r="AA126" s="276">
        <v>16</v>
      </c>
      <c r="AB126" s="247">
        <v>48416</v>
      </c>
      <c r="AC126" s="312">
        <f t="shared" si="110"/>
        <v>774656</v>
      </c>
      <c r="AD126" s="250">
        <f>IF(EXACT($A$126,$X$126),1,0)</f>
        <v>1</v>
      </c>
      <c r="AE126" s="250">
        <f>IF(EXACT($B$126,$Y$126),1,0)</f>
        <v>1</v>
      </c>
      <c r="AF126" s="250">
        <f>IF(EXACT($C$126,$Z$126),1,0)</f>
        <v>1</v>
      </c>
      <c r="AG126" s="250">
        <f>IF(EXACT($D$126,$AA$126),1,0)</f>
        <v>1</v>
      </c>
      <c r="AH126" s="250">
        <f>IF($AA$126=0,0,1)</f>
        <v>1</v>
      </c>
      <c r="AI126" s="250">
        <f>IF($AB$126=0,0,1)</f>
        <v>1</v>
      </c>
      <c r="AJ126" s="250">
        <f>$AD$126*$AE$126*$AF$126*$AG$126*$AH$126*$AI$126</f>
        <v>1</v>
      </c>
      <c r="AK126" s="251">
        <f t="shared" si="32"/>
        <v>774656</v>
      </c>
      <c r="AL126" s="252">
        <f t="shared" si="33"/>
        <v>0</v>
      </c>
      <c r="AN126" s="243" t="s">
        <v>390</v>
      </c>
      <c r="AO126" s="244" t="s">
        <v>391</v>
      </c>
      <c r="AP126" s="245" t="s">
        <v>212</v>
      </c>
      <c r="AQ126" s="276">
        <v>16</v>
      </c>
      <c r="AR126" s="247">
        <v>33000</v>
      </c>
      <c r="AS126" s="312">
        <f t="shared" si="111"/>
        <v>528000</v>
      </c>
      <c r="AT126" s="250">
        <f>IF(EXACT($A$126,$AN$126),1,0)</f>
        <v>1</v>
      </c>
      <c r="AU126" s="250">
        <f>IF(EXACT($B$126,$AO$126),1,0)</f>
        <v>1</v>
      </c>
      <c r="AV126" s="250">
        <f>IF(EXACT($C$126,$AP$126),1,0)</f>
        <v>1</v>
      </c>
      <c r="AW126" s="250">
        <f>IF(EXACT($D$126,$AQ$126),1,0)</f>
        <v>1</v>
      </c>
      <c r="AX126" s="250">
        <f>IF($AQ$126=0,0,1)</f>
        <v>1</v>
      </c>
      <c r="AY126" s="250">
        <f>IF($AR$126=0,0,1)</f>
        <v>1</v>
      </c>
      <c r="AZ126" s="250">
        <f>$AT$126*$AU$126*$AV$126*$AW$126*$AX$126*$AY$126</f>
        <v>1</v>
      </c>
      <c r="BA126" s="251">
        <f t="shared" si="34"/>
        <v>528000</v>
      </c>
      <c r="BB126" s="252">
        <f t="shared" si="35"/>
        <v>0</v>
      </c>
      <c r="BD126" s="243" t="s">
        <v>390</v>
      </c>
      <c r="BE126" s="244" t="s">
        <v>391</v>
      </c>
      <c r="BF126" s="245" t="s">
        <v>212</v>
      </c>
      <c r="BG126" s="276">
        <v>16</v>
      </c>
      <c r="BH126" s="247">
        <v>30000</v>
      </c>
      <c r="BI126" s="312">
        <f t="shared" si="112"/>
        <v>480000</v>
      </c>
      <c r="BJ126" s="250">
        <f>IF(EXACT($A$126,$BD$126),1,0)</f>
        <v>1</v>
      </c>
      <c r="BK126" s="250">
        <f>IF(EXACT($B$126,$BE$126),1,0)</f>
        <v>1</v>
      </c>
      <c r="BL126" s="250">
        <f>IF(EXACT($C$126,$BF$126),1,0)</f>
        <v>1</v>
      </c>
      <c r="BM126" s="250">
        <f>IF(EXACT($D$126,$BG$126),1,0)</f>
        <v>1</v>
      </c>
      <c r="BN126" s="250">
        <f>IF($BG$126=0,0,1)</f>
        <v>1</v>
      </c>
      <c r="BO126" s="250">
        <f>IF($BH$126=0,0,1)</f>
        <v>1</v>
      </c>
      <c r="BP126" s="250">
        <f>$BJ$126*$BK$126*$BL$126*$BM$126*$BN$126*$BO$126</f>
        <v>1</v>
      </c>
      <c r="BQ126" s="251">
        <f t="shared" si="36"/>
        <v>480000</v>
      </c>
      <c r="BR126" s="252">
        <f t="shared" si="37"/>
        <v>0</v>
      </c>
      <c r="BT126" s="243" t="s">
        <v>390</v>
      </c>
      <c r="BU126" s="244" t="s">
        <v>391</v>
      </c>
      <c r="BV126" s="245" t="s">
        <v>212</v>
      </c>
      <c r="BW126" s="276">
        <v>16</v>
      </c>
      <c r="BX126" s="247">
        <v>29700</v>
      </c>
      <c r="BY126" s="312">
        <f t="shared" si="113"/>
        <v>475200</v>
      </c>
      <c r="BZ126" s="250">
        <f>IF(EXACT($A$126,$BT$126),1,0)</f>
        <v>1</v>
      </c>
      <c r="CA126" s="250">
        <f>IF(EXACT($B$126,$BU$126),1,0)</f>
        <v>1</v>
      </c>
      <c r="CB126" s="250">
        <f>IF(EXACT($C$126,$BV$126),1,0)</f>
        <v>1</v>
      </c>
      <c r="CC126" s="250">
        <f>IF(EXACT($D$126,$BW$126),1,0)</f>
        <v>1</v>
      </c>
      <c r="CD126" s="250">
        <f>IF($BW$126=0,0,1)</f>
        <v>1</v>
      </c>
      <c r="CE126" s="250">
        <f>IF($BX$126=0,0,1)</f>
        <v>1</v>
      </c>
      <c r="CF126" s="250">
        <f>$BZ$126*$CA$126*$CB$126*$CC$126*$CD$126*$CE$126</f>
        <v>1</v>
      </c>
      <c r="CG126" s="251">
        <f t="shared" si="38"/>
        <v>475200</v>
      </c>
      <c r="CH126" s="252">
        <f t="shared" si="39"/>
        <v>0</v>
      </c>
      <c r="CJ126" s="243" t="s">
        <v>390</v>
      </c>
      <c r="CK126" s="254" t="s">
        <v>391</v>
      </c>
      <c r="CL126" s="245" t="s">
        <v>212</v>
      </c>
      <c r="CM126" s="276">
        <v>16</v>
      </c>
      <c r="CN126" s="255">
        <v>28980</v>
      </c>
      <c r="CO126" s="313">
        <f t="shared" si="114"/>
        <v>463680</v>
      </c>
      <c r="CP126" s="250">
        <f>IF(EXACT($A$126,$CJ$126),1,0)</f>
        <v>1</v>
      </c>
      <c r="CQ126" s="250">
        <f>IF(EXACT($B$126,$CK$126),1,0)</f>
        <v>1</v>
      </c>
      <c r="CR126" s="250">
        <f>IF(EXACT($C$126,$CL$126),1,0)</f>
        <v>1</v>
      </c>
      <c r="CS126" s="250">
        <f>IF(EXACT($D$126,$CM$126),1,0)</f>
        <v>1</v>
      </c>
      <c r="CT126" s="250">
        <f>IF($CM$126=0,0,1)</f>
        <v>1</v>
      </c>
      <c r="CU126" s="250">
        <f>IF($CN$126=0,0,1)</f>
        <v>1</v>
      </c>
      <c r="CV126" s="250">
        <f>$CP$126*$CQ$126*$CR$126*$CS$126*$CT$126*$CU$126</f>
        <v>1</v>
      </c>
      <c r="CW126" s="251">
        <f t="shared" si="40"/>
        <v>463680</v>
      </c>
      <c r="CX126" s="252">
        <f t="shared" si="41"/>
        <v>0</v>
      </c>
      <c r="CZ126" s="243" t="s">
        <v>390</v>
      </c>
      <c r="DA126" s="244" t="s">
        <v>391</v>
      </c>
      <c r="DB126" s="245" t="s">
        <v>212</v>
      </c>
      <c r="DC126" s="276">
        <v>16</v>
      </c>
      <c r="DD126" s="247">
        <v>29100</v>
      </c>
      <c r="DE126" s="312">
        <f t="shared" si="115"/>
        <v>465600</v>
      </c>
      <c r="DF126" s="250">
        <f>IF(EXACT($A$126,$CZ$126),1,0)</f>
        <v>1</v>
      </c>
      <c r="DG126" s="250">
        <f>IF(EXACT($B$126,$DA$126),1,0)</f>
        <v>1</v>
      </c>
      <c r="DH126" s="250">
        <f>IF(EXACT($C$126,$DB$126),1,0)</f>
        <v>1</v>
      </c>
      <c r="DI126" s="250">
        <f>IF(EXACT($D$126,$DC$126),1,0)</f>
        <v>1</v>
      </c>
      <c r="DJ126" s="250">
        <f>IF($DC$126=0,0,1)</f>
        <v>1</v>
      </c>
      <c r="DK126" s="250">
        <f>IF($DD$126=0,0,1)</f>
        <v>1</v>
      </c>
      <c r="DL126" s="250">
        <f>$DF$126*$DG$126*$DH$126*$DI$126*$DJ$126*$DK$126</f>
        <v>1</v>
      </c>
      <c r="DM126" s="251">
        <f t="shared" si="42"/>
        <v>465600</v>
      </c>
      <c r="DN126" s="252">
        <f t="shared" si="43"/>
        <v>0</v>
      </c>
      <c r="DP126" s="243" t="s">
        <v>390</v>
      </c>
      <c r="DQ126" s="244" t="s">
        <v>391</v>
      </c>
      <c r="DR126" s="245" t="s">
        <v>212</v>
      </c>
      <c r="DS126" s="276">
        <v>16</v>
      </c>
      <c r="DT126" s="247">
        <v>30000</v>
      </c>
      <c r="DU126" s="312">
        <f t="shared" si="116"/>
        <v>480000</v>
      </c>
      <c r="DV126" s="250">
        <f>IF(EXACT($A$126,$DP$126),1,0)</f>
        <v>1</v>
      </c>
      <c r="DW126" s="250">
        <f>IF(EXACT($B$126,$DQ$126),1,0)</f>
        <v>1</v>
      </c>
      <c r="DX126" s="250">
        <f>IF(EXACT($C$126,$DR$126),1,0)</f>
        <v>1</v>
      </c>
      <c r="DY126" s="250">
        <f>IF(EXACT($D$126,$DS$126),1,0)</f>
        <v>1</v>
      </c>
      <c r="DZ126" s="250">
        <f>IF($DS$126=0,0,1)</f>
        <v>1</v>
      </c>
      <c r="EA126" s="250">
        <f>IF($DT$126=0,0,1)</f>
        <v>1</v>
      </c>
      <c r="EB126" s="250">
        <f>$DV$126*$DW$126*$DX$126*$DY$126*$DZ$126*$EA$126</f>
        <v>1</v>
      </c>
      <c r="EC126" s="251">
        <f t="shared" si="44"/>
        <v>480000</v>
      </c>
      <c r="ED126" s="252">
        <f t="shared" si="45"/>
        <v>0</v>
      </c>
      <c r="EF126" s="243" t="s">
        <v>390</v>
      </c>
      <c r="EG126" s="244" t="s">
        <v>391</v>
      </c>
      <c r="EH126" s="245" t="s">
        <v>212</v>
      </c>
      <c r="EI126" s="276">
        <v>16</v>
      </c>
      <c r="EJ126" s="247">
        <v>29000</v>
      </c>
      <c r="EK126" s="312">
        <f t="shared" si="117"/>
        <v>464000</v>
      </c>
      <c r="EL126" s="250">
        <f>IF(EXACT($A$126,$EF$126),1,0)</f>
        <v>1</v>
      </c>
      <c r="EM126" s="250">
        <f>IF(EXACT($B$126,$EG$126),1,0)</f>
        <v>1</v>
      </c>
      <c r="EN126" s="250">
        <f>IF(EXACT($C$126,$EH$126),1,0)</f>
        <v>1</v>
      </c>
      <c r="EO126" s="250">
        <f>IF(EXACT($D$126,$EI$126),1,0)</f>
        <v>1</v>
      </c>
      <c r="EP126" s="250">
        <f>IF($EI$126=0,0,1)</f>
        <v>1</v>
      </c>
      <c r="EQ126" s="250">
        <f>IF($EJ$126=0,0,1)</f>
        <v>1</v>
      </c>
      <c r="ER126" s="250">
        <f>$EL$126*$EM$126*$EN$126*$EO$126*$EP$126*$EQ$126</f>
        <v>1</v>
      </c>
      <c r="ES126" s="251">
        <f t="shared" si="46"/>
        <v>464000</v>
      </c>
      <c r="ET126" s="252">
        <f t="shared" si="47"/>
        <v>0</v>
      </c>
      <c r="EV126" s="243" t="s">
        <v>390</v>
      </c>
      <c r="EW126" s="244" t="s">
        <v>391</v>
      </c>
      <c r="EX126" s="245" t="s">
        <v>212</v>
      </c>
      <c r="EY126" s="276">
        <v>16</v>
      </c>
      <c r="EZ126" s="247">
        <v>60000</v>
      </c>
      <c r="FA126" s="312">
        <f t="shared" si="118"/>
        <v>960000</v>
      </c>
      <c r="FB126" s="250">
        <f>IF(EXACT($A$126,$EV$126),1,0)</f>
        <v>1</v>
      </c>
      <c r="FC126" s="250">
        <f>IF(EXACT($B$126,$EW$126),1,0)</f>
        <v>1</v>
      </c>
      <c r="FD126" s="250">
        <f>IF(EXACT($C$126,$EX$126),1,0)</f>
        <v>1</v>
      </c>
      <c r="FE126" s="250">
        <f>IF(EXACT($D$126,$EY$126),1,0)</f>
        <v>1</v>
      </c>
      <c r="FF126" s="250">
        <f>IF($EY$126=0,0,1)</f>
        <v>1</v>
      </c>
      <c r="FG126" s="250">
        <f>IF($EZ$126=0,0,1)</f>
        <v>1</v>
      </c>
      <c r="FH126" s="250">
        <f>$FB$126*$FC$126*$FD$126*$FE$126*$FF$126*$FG$126</f>
        <v>1</v>
      </c>
      <c r="FI126" s="251">
        <f t="shared" si="48"/>
        <v>960000</v>
      </c>
      <c r="FJ126" s="252">
        <f t="shared" si="49"/>
        <v>0</v>
      </c>
      <c r="FL126" s="243" t="s">
        <v>390</v>
      </c>
      <c r="FM126" s="244" t="s">
        <v>391</v>
      </c>
      <c r="FN126" s="245" t="s">
        <v>212</v>
      </c>
      <c r="FO126" s="276">
        <v>16</v>
      </c>
      <c r="FP126" s="247">
        <v>41419</v>
      </c>
      <c r="FQ126" s="312">
        <f t="shared" si="119"/>
        <v>662704</v>
      </c>
      <c r="FR126" s="250">
        <f>IF(EXACT($A$126,$FL$126),1,0)</f>
        <v>1</v>
      </c>
      <c r="FS126" s="250">
        <f>IF(EXACT($B$126,$FM$126),1,0)</f>
        <v>1</v>
      </c>
      <c r="FT126" s="250">
        <f>IF(EXACT($C$126,$FN$126),1,0)</f>
        <v>1</v>
      </c>
      <c r="FU126" s="250">
        <f>IF(EXACT($D$126,$FO$126),1,0)</f>
        <v>1</v>
      </c>
      <c r="FV126" s="250">
        <f>IF($FO$126=0,0,1)</f>
        <v>1</v>
      </c>
      <c r="FW126" s="250">
        <f>IF($FP$126=0,0,1)</f>
        <v>1</v>
      </c>
      <c r="FX126" s="250">
        <f>$FR$126*$FS$126*$FT$126*$FU$126*$FV$126*$FW$126</f>
        <v>1</v>
      </c>
      <c r="FY126" s="251">
        <f t="shared" si="50"/>
        <v>662704</v>
      </c>
      <c r="FZ126" s="252">
        <f t="shared" si="51"/>
        <v>0</v>
      </c>
      <c r="GB126" s="243" t="s">
        <v>390</v>
      </c>
      <c r="GC126" s="244" t="s">
        <v>391</v>
      </c>
      <c r="GD126" s="245" t="s">
        <v>212</v>
      </c>
      <c r="GE126" s="276">
        <v>16</v>
      </c>
      <c r="GF126" s="247">
        <v>27000</v>
      </c>
      <c r="GG126" s="312">
        <f t="shared" si="120"/>
        <v>432000</v>
      </c>
      <c r="GH126" s="250">
        <f>IF(EXACT($A$126,$GB$126),1,0)</f>
        <v>1</v>
      </c>
      <c r="GI126" s="250">
        <f>IF(EXACT($B$126,$GC$126),1,0)</f>
        <v>1</v>
      </c>
      <c r="GJ126" s="250">
        <f>IF(EXACT($C$126,$GD$126),1,0)</f>
        <v>1</v>
      </c>
      <c r="GK126" s="250">
        <f>IF(EXACT($D$126,$GE$126),1,0)</f>
        <v>1</v>
      </c>
      <c r="GL126" s="250">
        <f>IF($GE$126=0,0,1)</f>
        <v>1</v>
      </c>
      <c r="GM126" s="250">
        <f>IF($GF$126=0,0,1)</f>
        <v>1</v>
      </c>
      <c r="GN126" s="250">
        <f>$GH$126*$GI$126*$GJ$126*$GK$126*$GL$126*$GM$126</f>
        <v>1</v>
      </c>
      <c r="GO126" s="251">
        <f t="shared" si="52"/>
        <v>432000</v>
      </c>
      <c r="GP126" s="252">
        <f t="shared" si="53"/>
        <v>0</v>
      </c>
      <c r="GR126" s="243" t="s">
        <v>390</v>
      </c>
      <c r="GS126" s="244" t="s">
        <v>391</v>
      </c>
      <c r="GT126" s="245" t="s">
        <v>212</v>
      </c>
      <c r="GU126" s="276">
        <v>16</v>
      </c>
      <c r="GV126" s="247">
        <v>21200</v>
      </c>
      <c r="GW126" s="312">
        <f t="shared" si="121"/>
        <v>339200</v>
      </c>
      <c r="GX126" s="250">
        <f>IF(EXACT($A$126,$GR$126),1,0)</f>
        <v>1</v>
      </c>
      <c r="GY126" s="250">
        <f>IF(EXACT($B$126,$GS$126),1,0)</f>
        <v>1</v>
      </c>
      <c r="GZ126" s="250">
        <f>IF(EXACT($C$126,$GT$126),1,0)</f>
        <v>1</v>
      </c>
      <c r="HA126" s="250">
        <f>IF(EXACT($D$126,$GU$126),1,0)</f>
        <v>1</v>
      </c>
      <c r="HB126" s="250">
        <f>IF($GU$126=0,0,1)</f>
        <v>1</v>
      </c>
      <c r="HC126" s="250">
        <f>IF($GV$126=0,0,1)</f>
        <v>1</v>
      </c>
      <c r="HD126" s="250">
        <f>$GX$126*$GY$126*$GZ$126*$HA$126*$HB$126*$HC$126</f>
        <v>1</v>
      </c>
      <c r="HE126" s="251">
        <f t="shared" si="54"/>
        <v>339200</v>
      </c>
      <c r="HF126" s="252">
        <f t="shared" si="55"/>
        <v>0</v>
      </c>
      <c r="HH126" s="257" t="s">
        <v>390</v>
      </c>
      <c r="HI126" s="258" t="s">
        <v>391</v>
      </c>
      <c r="HJ126" s="245" t="s">
        <v>212</v>
      </c>
      <c r="HK126" s="246">
        <v>16</v>
      </c>
      <c r="HL126" s="259">
        <v>21000</v>
      </c>
      <c r="HM126" s="248">
        <f t="shared" si="122"/>
        <v>336000</v>
      </c>
      <c r="HN126" s="250">
        <f>IF(EXACT($A$126,$HH$126),1,0)</f>
        <v>1</v>
      </c>
      <c r="HO126" s="250">
        <f>IF(EXACT($B$126,$HI$126),1,0)</f>
        <v>1</v>
      </c>
      <c r="HP126" s="250">
        <f>IF(EXACT($C$126,$HJ$126),1,0)</f>
        <v>1</v>
      </c>
      <c r="HQ126" s="250">
        <f>IF(EXACT($D$126,$HK$126),1,0)</f>
        <v>1</v>
      </c>
      <c r="HR126" s="250">
        <f>IF($HK$126=0,0,1)</f>
        <v>1</v>
      </c>
      <c r="HS126" s="250">
        <f>IF($HL$126=0,0,1)</f>
        <v>1</v>
      </c>
      <c r="HT126" s="250">
        <f>$HN$126*$HO$126*$HP$126*$HQ$126*$HR$126*$HS$126</f>
        <v>1</v>
      </c>
      <c r="HU126" s="251">
        <f t="shared" si="56"/>
        <v>336000</v>
      </c>
      <c r="HV126" s="252">
        <f t="shared" si="57"/>
        <v>0</v>
      </c>
      <c r="HX126" s="243" t="s">
        <v>390</v>
      </c>
      <c r="HY126" s="244" t="s">
        <v>391</v>
      </c>
      <c r="HZ126" s="245" t="s">
        <v>212</v>
      </c>
      <c r="IA126" s="276">
        <v>16</v>
      </c>
      <c r="IB126" s="247">
        <v>30000</v>
      </c>
      <c r="IC126" s="312">
        <f t="shared" si="123"/>
        <v>480000</v>
      </c>
      <c r="ID126" s="250">
        <f>IF(EXACT($A$126,$HX$126),1,0)</f>
        <v>1</v>
      </c>
      <c r="IE126" s="250">
        <f>IF(EXACT($B$126,$HY$126),1,0)</f>
        <v>1</v>
      </c>
      <c r="IF126" s="250">
        <f>IF(EXACT($C$126,$HZ$126),1,0)</f>
        <v>1</v>
      </c>
      <c r="IG126" s="250">
        <f>IF(EXACT($D$126,$IA$126),1,0)</f>
        <v>1</v>
      </c>
      <c r="IH126" s="250">
        <f>IF($IA$126=0,0,1)</f>
        <v>1</v>
      </c>
      <c r="II126" s="250">
        <f>IF($IB$126=0,0,1)</f>
        <v>1</v>
      </c>
      <c r="IJ126" s="250">
        <f>$ID$126*$IE$126*$IF$126*$IG$126*$IH$126*$II$126</f>
        <v>1</v>
      </c>
      <c r="IK126" s="251">
        <f t="shared" si="58"/>
        <v>480000</v>
      </c>
      <c r="IL126" s="252">
        <f t="shared" si="59"/>
        <v>0</v>
      </c>
    </row>
    <row r="127" spans="1:246" s="238" customFormat="1" ht="60">
      <c r="A127" s="243" t="s">
        <v>392</v>
      </c>
      <c r="B127" s="244" t="s">
        <v>393</v>
      </c>
      <c r="C127" s="245" t="s">
        <v>212</v>
      </c>
      <c r="D127" s="276">
        <v>38</v>
      </c>
      <c r="E127" s="247">
        <v>0</v>
      </c>
      <c r="F127" s="312">
        <f t="shared" si="108"/>
        <v>0</v>
      </c>
      <c r="H127" s="243" t="s">
        <v>392</v>
      </c>
      <c r="I127" s="249" t="s">
        <v>393</v>
      </c>
      <c r="J127" s="245" t="s">
        <v>212</v>
      </c>
      <c r="K127" s="276">
        <v>38</v>
      </c>
      <c r="L127" s="247">
        <v>26700</v>
      </c>
      <c r="M127" s="312">
        <f t="shared" si="109"/>
        <v>1014600</v>
      </c>
      <c r="N127" s="250">
        <f>IF(EXACT($A$127,$H$127),1,0)</f>
        <v>1</v>
      </c>
      <c r="O127" s="250">
        <f>IF(EXACT($B$127,$I$127),1,0)</f>
        <v>1</v>
      </c>
      <c r="P127" s="250">
        <f>IF(EXACT($C$127,$J$127),1,0)</f>
        <v>1</v>
      </c>
      <c r="Q127" s="250">
        <f>IF(EXACT($D$127,$K$127),1,0)</f>
        <v>1</v>
      </c>
      <c r="R127" s="250">
        <f>IF($K$127=0,0,1)</f>
        <v>1</v>
      </c>
      <c r="S127" s="250">
        <f>IF($L$127=0,0,1)</f>
        <v>1</v>
      </c>
      <c r="T127" s="261">
        <f>$N$127*$O$127*$P$127*$Q$127*$R$127*$S$127</f>
        <v>1</v>
      </c>
      <c r="U127" s="251">
        <f t="shared" si="30"/>
        <v>1014600</v>
      </c>
      <c r="V127" s="252">
        <f t="shared" si="31"/>
        <v>0</v>
      </c>
      <c r="X127" s="243" t="s">
        <v>392</v>
      </c>
      <c r="Y127" s="244" t="s">
        <v>393</v>
      </c>
      <c r="Z127" s="245" t="s">
        <v>212</v>
      </c>
      <c r="AA127" s="276">
        <v>38</v>
      </c>
      <c r="AB127" s="247">
        <v>37709</v>
      </c>
      <c r="AC127" s="312">
        <f t="shared" si="110"/>
        <v>1432942</v>
      </c>
      <c r="AD127" s="250">
        <f>IF(EXACT($A$127,$X$127),1,0)</f>
        <v>1</v>
      </c>
      <c r="AE127" s="250">
        <f>IF(EXACT($B$127,$Y$127),1,0)</f>
        <v>1</v>
      </c>
      <c r="AF127" s="250">
        <f>IF(EXACT($C$127,$Z$127),1,0)</f>
        <v>1</v>
      </c>
      <c r="AG127" s="250">
        <f>IF(EXACT($D$127,$AA$127),1,0)</f>
        <v>1</v>
      </c>
      <c r="AH127" s="250">
        <f>IF($AA$127=0,0,1)</f>
        <v>1</v>
      </c>
      <c r="AI127" s="250">
        <f>IF($AB$127=0,0,1)</f>
        <v>1</v>
      </c>
      <c r="AJ127" s="250">
        <f>$AD$127*$AE$127*$AF$127*$AG$127*$AH$127*$AI$127</f>
        <v>1</v>
      </c>
      <c r="AK127" s="251">
        <f t="shared" si="32"/>
        <v>1432942</v>
      </c>
      <c r="AL127" s="252">
        <f t="shared" si="33"/>
        <v>0</v>
      </c>
      <c r="AN127" s="243" t="s">
        <v>392</v>
      </c>
      <c r="AO127" s="244" t="s">
        <v>393</v>
      </c>
      <c r="AP127" s="245" t="s">
        <v>212</v>
      </c>
      <c r="AQ127" s="276">
        <v>38</v>
      </c>
      <c r="AR127" s="247">
        <v>28000</v>
      </c>
      <c r="AS127" s="312">
        <f t="shared" si="111"/>
        <v>1064000</v>
      </c>
      <c r="AT127" s="250">
        <f>IF(EXACT($A$127,$AN$127),1,0)</f>
        <v>1</v>
      </c>
      <c r="AU127" s="250">
        <f>IF(EXACT($B$127,$AO$127),1,0)</f>
        <v>1</v>
      </c>
      <c r="AV127" s="250">
        <f>IF(EXACT($C$127,$AP$127),1,0)</f>
        <v>1</v>
      </c>
      <c r="AW127" s="250">
        <f>IF(EXACT($D$127,$AQ$127),1,0)</f>
        <v>1</v>
      </c>
      <c r="AX127" s="250">
        <f>IF($AQ$127=0,0,1)</f>
        <v>1</v>
      </c>
      <c r="AY127" s="250">
        <f>IF($AR$127=0,0,1)</f>
        <v>1</v>
      </c>
      <c r="AZ127" s="250">
        <f>$AT$127*$AU$127*$AV$127*$AW$127*$AX$127*$AY$127</f>
        <v>1</v>
      </c>
      <c r="BA127" s="251">
        <f t="shared" si="34"/>
        <v>1064000</v>
      </c>
      <c r="BB127" s="252">
        <f t="shared" si="35"/>
        <v>0</v>
      </c>
      <c r="BD127" s="243" t="s">
        <v>392</v>
      </c>
      <c r="BE127" s="244" t="s">
        <v>393</v>
      </c>
      <c r="BF127" s="245" t="s">
        <v>212</v>
      </c>
      <c r="BG127" s="276">
        <v>38</v>
      </c>
      <c r="BH127" s="247">
        <v>25000</v>
      </c>
      <c r="BI127" s="312">
        <f t="shared" si="112"/>
        <v>950000</v>
      </c>
      <c r="BJ127" s="250">
        <f>IF(EXACT($A$127,$BD$127),1,0)</f>
        <v>1</v>
      </c>
      <c r="BK127" s="250">
        <f>IF(EXACT($B$127,$BE$127),1,0)</f>
        <v>1</v>
      </c>
      <c r="BL127" s="250">
        <f>IF(EXACT($C$127,$BF$127),1,0)</f>
        <v>1</v>
      </c>
      <c r="BM127" s="250">
        <f>IF(EXACT($D$127,$BG$127),1,0)</f>
        <v>1</v>
      </c>
      <c r="BN127" s="250">
        <f>IF($BG$127=0,0,1)</f>
        <v>1</v>
      </c>
      <c r="BO127" s="250">
        <f>IF($BH$127=0,0,1)</f>
        <v>1</v>
      </c>
      <c r="BP127" s="250">
        <f>$BJ$127*$BK$127*$BL$127*$BM$127*$BN$127*$BO$127</f>
        <v>1</v>
      </c>
      <c r="BQ127" s="251">
        <f t="shared" si="36"/>
        <v>950000</v>
      </c>
      <c r="BR127" s="252">
        <f t="shared" si="37"/>
        <v>0</v>
      </c>
      <c r="BT127" s="243" t="s">
        <v>392</v>
      </c>
      <c r="BU127" s="244" t="s">
        <v>393</v>
      </c>
      <c r="BV127" s="245" t="s">
        <v>212</v>
      </c>
      <c r="BW127" s="276">
        <v>38</v>
      </c>
      <c r="BX127" s="247">
        <v>20800</v>
      </c>
      <c r="BY127" s="312">
        <f t="shared" si="113"/>
        <v>790400</v>
      </c>
      <c r="BZ127" s="250">
        <f>IF(EXACT($A$127,$BT$127),1,0)</f>
        <v>1</v>
      </c>
      <c r="CA127" s="250">
        <f>IF(EXACT($B$127,$BU$127),1,0)</f>
        <v>1</v>
      </c>
      <c r="CB127" s="250">
        <f>IF(EXACT($C$127,$BV$127),1,0)</f>
        <v>1</v>
      </c>
      <c r="CC127" s="250">
        <f>IF(EXACT($D$127,$BW$127),1,0)</f>
        <v>1</v>
      </c>
      <c r="CD127" s="250">
        <f>IF($BW$127=0,0,1)</f>
        <v>1</v>
      </c>
      <c r="CE127" s="250">
        <f>IF($BX$127=0,0,1)</f>
        <v>1</v>
      </c>
      <c r="CF127" s="250">
        <f>$BZ$127*$CA$127*$CB$127*$CC$127*$CD$127*$CE$127</f>
        <v>1</v>
      </c>
      <c r="CG127" s="251">
        <f t="shared" si="38"/>
        <v>790400</v>
      </c>
      <c r="CH127" s="252">
        <f t="shared" si="39"/>
        <v>0</v>
      </c>
      <c r="CJ127" s="243" t="s">
        <v>392</v>
      </c>
      <c r="CK127" s="254" t="s">
        <v>393</v>
      </c>
      <c r="CL127" s="245" t="s">
        <v>212</v>
      </c>
      <c r="CM127" s="276">
        <v>38</v>
      </c>
      <c r="CN127" s="255">
        <v>19152</v>
      </c>
      <c r="CO127" s="313">
        <f t="shared" si="114"/>
        <v>727776</v>
      </c>
      <c r="CP127" s="250">
        <f>IF(EXACT($A$127,$CJ$127),1,0)</f>
        <v>1</v>
      </c>
      <c r="CQ127" s="250">
        <f>IF(EXACT($B$127,$CK$127),1,0)</f>
        <v>1</v>
      </c>
      <c r="CR127" s="250">
        <f>IF(EXACT($C$127,$CL$127),1,0)</f>
        <v>1</v>
      </c>
      <c r="CS127" s="250">
        <f>IF(EXACT($D$127,$CM$127),1,0)</f>
        <v>1</v>
      </c>
      <c r="CT127" s="250">
        <f>IF($CM$127=0,0,1)</f>
        <v>1</v>
      </c>
      <c r="CU127" s="250">
        <f>IF($CN$127=0,0,1)</f>
        <v>1</v>
      </c>
      <c r="CV127" s="250">
        <f>$CP$127*$CQ$127*$CR$127*$CS$127*$CT$127*$CU$127</f>
        <v>1</v>
      </c>
      <c r="CW127" s="251">
        <f t="shared" si="40"/>
        <v>727776</v>
      </c>
      <c r="CX127" s="252">
        <f t="shared" si="41"/>
        <v>0</v>
      </c>
      <c r="CZ127" s="243" t="s">
        <v>392</v>
      </c>
      <c r="DA127" s="244" t="s">
        <v>393</v>
      </c>
      <c r="DB127" s="245" t="s">
        <v>212</v>
      </c>
      <c r="DC127" s="276">
        <v>38</v>
      </c>
      <c r="DD127" s="247">
        <v>20800</v>
      </c>
      <c r="DE127" s="312">
        <f t="shared" si="115"/>
        <v>790400</v>
      </c>
      <c r="DF127" s="250">
        <f>IF(EXACT($A$127,$CZ$127),1,0)</f>
        <v>1</v>
      </c>
      <c r="DG127" s="250">
        <f>IF(EXACT($B$127,$DA$127),1,0)</f>
        <v>1</v>
      </c>
      <c r="DH127" s="250">
        <f>IF(EXACT($C$127,$DB$127),1,0)</f>
        <v>1</v>
      </c>
      <c r="DI127" s="250">
        <f>IF(EXACT($D$127,$DC$127),1,0)</f>
        <v>1</v>
      </c>
      <c r="DJ127" s="250">
        <f>IF($DC$127=0,0,1)</f>
        <v>1</v>
      </c>
      <c r="DK127" s="250">
        <f>IF($DD$127=0,0,1)</f>
        <v>1</v>
      </c>
      <c r="DL127" s="250">
        <f>$DF$127*$DG$127*$DH$127*$DI$127*$DJ$127*$DK$127</f>
        <v>1</v>
      </c>
      <c r="DM127" s="251">
        <f t="shared" si="42"/>
        <v>790400</v>
      </c>
      <c r="DN127" s="252">
        <f t="shared" si="43"/>
        <v>0</v>
      </c>
      <c r="DP127" s="243" t="s">
        <v>392</v>
      </c>
      <c r="DQ127" s="244" t="s">
        <v>393</v>
      </c>
      <c r="DR127" s="245" t="s">
        <v>212</v>
      </c>
      <c r="DS127" s="276">
        <v>38</v>
      </c>
      <c r="DT127" s="247">
        <v>22000</v>
      </c>
      <c r="DU127" s="312">
        <f t="shared" si="116"/>
        <v>836000</v>
      </c>
      <c r="DV127" s="250">
        <f>IF(EXACT($A$127,$DP$127),1,0)</f>
        <v>1</v>
      </c>
      <c r="DW127" s="250">
        <f>IF(EXACT($B$127,$DQ$127),1,0)</f>
        <v>1</v>
      </c>
      <c r="DX127" s="250">
        <f>IF(EXACT($C$127,$DR$127),1,0)</f>
        <v>1</v>
      </c>
      <c r="DY127" s="250">
        <f>IF(EXACT($D$127,$DS$127),1,0)</f>
        <v>1</v>
      </c>
      <c r="DZ127" s="250">
        <f>IF($DS$127=0,0,1)</f>
        <v>1</v>
      </c>
      <c r="EA127" s="250">
        <f>IF($DT$127=0,0,1)</f>
        <v>1</v>
      </c>
      <c r="EB127" s="250">
        <f>$DV$127*$DW$127*$DX$127*$DY$127*$DZ$127*$EA$127</f>
        <v>1</v>
      </c>
      <c r="EC127" s="251">
        <f t="shared" si="44"/>
        <v>836000</v>
      </c>
      <c r="ED127" s="252">
        <f t="shared" si="45"/>
        <v>0</v>
      </c>
      <c r="EF127" s="243" t="s">
        <v>392</v>
      </c>
      <c r="EG127" s="244" t="s">
        <v>393</v>
      </c>
      <c r="EH127" s="245" t="s">
        <v>212</v>
      </c>
      <c r="EI127" s="276">
        <v>38</v>
      </c>
      <c r="EJ127" s="247">
        <v>21000</v>
      </c>
      <c r="EK127" s="312">
        <f t="shared" si="117"/>
        <v>798000</v>
      </c>
      <c r="EL127" s="250">
        <f>IF(EXACT($A$127,$EF$127),1,0)</f>
        <v>1</v>
      </c>
      <c r="EM127" s="250">
        <f>IF(EXACT($B$127,$EG$127),1,0)</f>
        <v>1</v>
      </c>
      <c r="EN127" s="250">
        <f>IF(EXACT($C$127,$EH$127),1,0)</f>
        <v>1</v>
      </c>
      <c r="EO127" s="250">
        <f>IF(EXACT($D$127,$EI$127),1,0)</f>
        <v>1</v>
      </c>
      <c r="EP127" s="250">
        <f>IF($EI$127=0,0,1)</f>
        <v>1</v>
      </c>
      <c r="EQ127" s="250">
        <f>IF($EJ$127=0,0,1)</f>
        <v>1</v>
      </c>
      <c r="ER127" s="250">
        <f>$EL$127*$EM$127*$EN$127*$EO$127*$EP$127*$EQ$127</f>
        <v>1</v>
      </c>
      <c r="ES127" s="251">
        <f t="shared" si="46"/>
        <v>798000</v>
      </c>
      <c r="ET127" s="252">
        <f t="shared" si="47"/>
        <v>0</v>
      </c>
      <c r="EV127" s="243" t="s">
        <v>392</v>
      </c>
      <c r="EW127" s="244" t="s">
        <v>393</v>
      </c>
      <c r="EX127" s="245" t="s">
        <v>212</v>
      </c>
      <c r="EY127" s="276">
        <v>38</v>
      </c>
      <c r="EZ127" s="247">
        <v>55000</v>
      </c>
      <c r="FA127" s="312">
        <f t="shared" si="118"/>
        <v>2090000</v>
      </c>
      <c r="FB127" s="250">
        <f>IF(EXACT($A$127,$EV$127),1,0)</f>
        <v>1</v>
      </c>
      <c r="FC127" s="250">
        <f>IF(EXACT($B$127,$EW$127),1,0)</f>
        <v>1</v>
      </c>
      <c r="FD127" s="250">
        <f>IF(EXACT($C$127,$EX$127),1,0)</f>
        <v>1</v>
      </c>
      <c r="FE127" s="250">
        <f>IF(EXACT($D$127,$EY$127),1,0)</f>
        <v>1</v>
      </c>
      <c r="FF127" s="250">
        <f>IF($EY$127=0,0,1)</f>
        <v>1</v>
      </c>
      <c r="FG127" s="250">
        <f>IF($EZ$127=0,0,1)</f>
        <v>1</v>
      </c>
      <c r="FH127" s="250">
        <f>$FB$127*$FC$127*$FD$127*$FE$127*$FF$127*$FG$127</f>
        <v>1</v>
      </c>
      <c r="FI127" s="251">
        <f t="shared" si="48"/>
        <v>2090000</v>
      </c>
      <c r="FJ127" s="252">
        <f t="shared" si="49"/>
        <v>0</v>
      </c>
      <c r="FL127" s="243" t="s">
        <v>392</v>
      </c>
      <c r="FM127" s="244" t="s">
        <v>393</v>
      </c>
      <c r="FN127" s="245" t="s">
        <v>212</v>
      </c>
      <c r="FO127" s="276">
        <v>38</v>
      </c>
      <c r="FP127" s="247">
        <v>29911</v>
      </c>
      <c r="FQ127" s="312">
        <f t="shared" si="119"/>
        <v>1136618</v>
      </c>
      <c r="FR127" s="250">
        <f>IF(EXACT($A$127,$FL$127),1,0)</f>
        <v>1</v>
      </c>
      <c r="FS127" s="250">
        <f>IF(EXACT($B$127,$FM$127),1,0)</f>
        <v>1</v>
      </c>
      <c r="FT127" s="250">
        <f>IF(EXACT($C$127,$FN$127),1,0)</f>
        <v>1</v>
      </c>
      <c r="FU127" s="250">
        <f>IF(EXACT($D$127,$FO$127),1,0)</f>
        <v>1</v>
      </c>
      <c r="FV127" s="250">
        <f>IF($FO$127=0,0,1)</f>
        <v>1</v>
      </c>
      <c r="FW127" s="250">
        <f>IF($FP$127=0,0,1)</f>
        <v>1</v>
      </c>
      <c r="FX127" s="250">
        <f>$FR$127*$FS$127*$FT$127*$FU$127*$FV$127*$FW$127</f>
        <v>1</v>
      </c>
      <c r="FY127" s="251">
        <f t="shared" si="50"/>
        <v>1136618</v>
      </c>
      <c r="FZ127" s="252">
        <f t="shared" si="51"/>
        <v>0</v>
      </c>
      <c r="GB127" s="243" t="s">
        <v>392</v>
      </c>
      <c r="GC127" s="244" t="s">
        <v>393</v>
      </c>
      <c r="GD127" s="245" t="s">
        <v>212</v>
      </c>
      <c r="GE127" s="276">
        <v>38</v>
      </c>
      <c r="GF127" s="247">
        <v>23500</v>
      </c>
      <c r="GG127" s="312">
        <f t="shared" si="120"/>
        <v>893000</v>
      </c>
      <c r="GH127" s="250">
        <f>IF(EXACT($A$127,$GB$127),1,0)</f>
        <v>1</v>
      </c>
      <c r="GI127" s="250">
        <f>IF(EXACT($B$127,$GC$127),1,0)</f>
        <v>1</v>
      </c>
      <c r="GJ127" s="250">
        <f>IF(EXACT($C$127,$GD$127),1,0)</f>
        <v>1</v>
      </c>
      <c r="GK127" s="250">
        <f>IF(EXACT($D$127,$GE$127),1,0)</f>
        <v>1</v>
      </c>
      <c r="GL127" s="250">
        <f>IF($GE$127=0,0,1)</f>
        <v>1</v>
      </c>
      <c r="GM127" s="250">
        <f>IF($GF$127=0,0,1)</f>
        <v>1</v>
      </c>
      <c r="GN127" s="250">
        <f>$GH$127*$GI$127*$GJ$127*$GK$127*$GL$127*$GM$127</f>
        <v>1</v>
      </c>
      <c r="GO127" s="251">
        <f t="shared" si="52"/>
        <v>893000</v>
      </c>
      <c r="GP127" s="252">
        <f t="shared" si="53"/>
        <v>0</v>
      </c>
      <c r="GR127" s="243" t="s">
        <v>392</v>
      </c>
      <c r="GS127" s="244" t="s">
        <v>393</v>
      </c>
      <c r="GT127" s="245" t="s">
        <v>212</v>
      </c>
      <c r="GU127" s="276">
        <v>38</v>
      </c>
      <c r="GV127" s="247">
        <v>20700</v>
      </c>
      <c r="GW127" s="312">
        <f t="shared" si="121"/>
        <v>786600</v>
      </c>
      <c r="GX127" s="250">
        <f>IF(EXACT($A$127,$GR$127),1,0)</f>
        <v>1</v>
      </c>
      <c r="GY127" s="250">
        <f>IF(EXACT($B$127,$GS$127),1,0)</f>
        <v>1</v>
      </c>
      <c r="GZ127" s="250">
        <f>IF(EXACT($C$127,$GT$127),1,0)</f>
        <v>1</v>
      </c>
      <c r="HA127" s="250">
        <f>IF(EXACT($D$127,$GU$127),1,0)</f>
        <v>1</v>
      </c>
      <c r="HB127" s="250">
        <f>IF($GU$127=0,0,1)</f>
        <v>1</v>
      </c>
      <c r="HC127" s="250">
        <f>IF($GV$127=0,0,1)</f>
        <v>1</v>
      </c>
      <c r="HD127" s="250">
        <f>$GX$127*$GY$127*$GZ$127*$HA$127*$HB$127*$HC$127</f>
        <v>1</v>
      </c>
      <c r="HE127" s="251">
        <f t="shared" si="54"/>
        <v>786600</v>
      </c>
      <c r="HF127" s="252">
        <f t="shared" si="55"/>
        <v>0</v>
      </c>
      <c r="HH127" s="257" t="s">
        <v>392</v>
      </c>
      <c r="HI127" s="258" t="s">
        <v>393</v>
      </c>
      <c r="HJ127" s="245" t="s">
        <v>212</v>
      </c>
      <c r="HK127" s="246">
        <v>38</v>
      </c>
      <c r="HL127" s="259">
        <v>19000</v>
      </c>
      <c r="HM127" s="248">
        <f t="shared" si="122"/>
        <v>722000</v>
      </c>
      <c r="HN127" s="250">
        <f>IF(EXACT($A$127,$HH$127),1,0)</f>
        <v>1</v>
      </c>
      <c r="HO127" s="250">
        <f>IF(EXACT($B$127,$HI$127),1,0)</f>
        <v>1</v>
      </c>
      <c r="HP127" s="250">
        <f>IF(EXACT($C$127,$HJ$127),1,0)</f>
        <v>1</v>
      </c>
      <c r="HQ127" s="250">
        <f>IF(EXACT($D$127,$HK$127),1,0)</f>
        <v>1</v>
      </c>
      <c r="HR127" s="250">
        <f>IF($HK$127=0,0,1)</f>
        <v>1</v>
      </c>
      <c r="HS127" s="250">
        <f>IF($HL$127=0,0,1)</f>
        <v>1</v>
      </c>
      <c r="HT127" s="250">
        <f>$HN$127*$HO$127*$HP$127*$HQ$127*$HR$127*$HS$127</f>
        <v>1</v>
      </c>
      <c r="HU127" s="251">
        <f t="shared" si="56"/>
        <v>722000</v>
      </c>
      <c r="HV127" s="252">
        <f t="shared" si="57"/>
        <v>0</v>
      </c>
      <c r="HX127" s="243" t="s">
        <v>392</v>
      </c>
      <c r="HY127" s="244" t="s">
        <v>393</v>
      </c>
      <c r="HZ127" s="245" t="s">
        <v>212</v>
      </c>
      <c r="IA127" s="276">
        <v>38</v>
      </c>
      <c r="IB127" s="247">
        <v>25000</v>
      </c>
      <c r="IC127" s="312">
        <f t="shared" si="123"/>
        <v>950000</v>
      </c>
      <c r="ID127" s="250">
        <f>IF(EXACT($A$127,$HX$127),1,0)</f>
        <v>1</v>
      </c>
      <c r="IE127" s="250">
        <f>IF(EXACT($B$127,$HY$127),1,0)</f>
        <v>1</v>
      </c>
      <c r="IF127" s="250">
        <f>IF(EXACT($C$127,$HZ$127),1,0)</f>
        <v>1</v>
      </c>
      <c r="IG127" s="250">
        <f>IF(EXACT($D$127,$IA$127),1,0)</f>
        <v>1</v>
      </c>
      <c r="IH127" s="250">
        <f>IF($IA$127=0,0,1)</f>
        <v>1</v>
      </c>
      <c r="II127" s="250">
        <f>IF($IB$127=0,0,1)</f>
        <v>1</v>
      </c>
      <c r="IJ127" s="250">
        <f>$ID$127*$IE$127*$IF$127*$IG$127*$IH$127*$II$127</f>
        <v>1</v>
      </c>
      <c r="IK127" s="251">
        <f t="shared" si="58"/>
        <v>950000</v>
      </c>
      <c r="IL127" s="252">
        <f t="shared" si="59"/>
        <v>0</v>
      </c>
    </row>
    <row r="128" spans="1:246" s="238" customFormat="1" ht="90">
      <c r="A128" s="243" t="s">
        <v>394</v>
      </c>
      <c r="B128" s="244" t="s">
        <v>395</v>
      </c>
      <c r="C128" s="245" t="s">
        <v>168</v>
      </c>
      <c r="D128" s="276">
        <v>11</v>
      </c>
      <c r="E128" s="247">
        <v>0</v>
      </c>
      <c r="F128" s="312">
        <f t="shared" si="108"/>
        <v>0</v>
      </c>
      <c r="H128" s="243" t="s">
        <v>394</v>
      </c>
      <c r="I128" s="249" t="s">
        <v>395</v>
      </c>
      <c r="J128" s="245" t="s">
        <v>168</v>
      </c>
      <c r="K128" s="276">
        <v>11</v>
      </c>
      <c r="L128" s="247">
        <v>98000</v>
      </c>
      <c r="M128" s="312">
        <f t="shared" si="109"/>
        <v>1078000</v>
      </c>
      <c r="N128" s="250">
        <f>IF(EXACT($A$128,$H$128),1,0)</f>
        <v>1</v>
      </c>
      <c r="O128" s="250">
        <f>IF(EXACT($B$128,$I$128),1,0)</f>
        <v>1</v>
      </c>
      <c r="P128" s="250">
        <f>IF(EXACT($C$128,$J$128),1,0)</f>
        <v>1</v>
      </c>
      <c r="Q128" s="250">
        <f>IF(EXACT($D$128,$K$128),1,0)</f>
        <v>1</v>
      </c>
      <c r="R128" s="250">
        <f>IF($K$128=0,0,1)</f>
        <v>1</v>
      </c>
      <c r="S128" s="250">
        <f>IF($L$128=0,0,1)</f>
        <v>1</v>
      </c>
      <c r="T128" s="261">
        <f>$N$128*$O$128*$P$128*$Q$128*$R$128*$S$128</f>
        <v>1</v>
      </c>
      <c r="U128" s="251">
        <f t="shared" si="30"/>
        <v>1078000</v>
      </c>
      <c r="V128" s="252">
        <f t="shared" si="31"/>
        <v>0</v>
      </c>
      <c r="X128" s="243" t="s">
        <v>394</v>
      </c>
      <c r="Y128" s="244" t="s">
        <v>395</v>
      </c>
      <c r="Z128" s="245" t="s">
        <v>168</v>
      </c>
      <c r="AA128" s="276">
        <v>11</v>
      </c>
      <c r="AB128" s="247">
        <v>95356</v>
      </c>
      <c r="AC128" s="312">
        <f t="shared" si="110"/>
        <v>1048916</v>
      </c>
      <c r="AD128" s="250">
        <f>IF(EXACT($A$128,$X$128),1,0)</f>
        <v>1</v>
      </c>
      <c r="AE128" s="250">
        <f>IF(EXACT($B$128,$Y$128),1,0)</f>
        <v>1</v>
      </c>
      <c r="AF128" s="250">
        <f>IF(EXACT($C$128,$Z$128),1,0)</f>
        <v>1</v>
      </c>
      <c r="AG128" s="250">
        <f>IF(EXACT($D$128,$AA$128),1,0)</f>
        <v>1</v>
      </c>
      <c r="AH128" s="250">
        <f>IF($AA$128=0,0,1)</f>
        <v>1</v>
      </c>
      <c r="AI128" s="250">
        <f>IF($AB$128=0,0,1)</f>
        <v>1</v>
      </c>
      <c r="AJ128" s="250">
        <f>$AD$128*$AE$128*$AF$128*$AG$128*$AH$128*$AI$128</f>
        <v>1</v>
      </c>
      <c r="AK128" s="251">
        <f t="shared" si="32"/>
        <v>1048916</v>
      </c>
      <c r="AL128" s="252">
        <f t="shared" si="33"/>
        <v>0</v>
      </c>
      <c r="AN128" s="243" t="s">
        <v>394</v>
      </c>
      <c r="AO128" s="244" t="s">
        <v>395</v>
      </c>
      <c r="AP128" s="245" t="s">
        <v>168</v>
      </c>
      <c r="AQ128" s="276">
        <v>11</v>
      </c>
      <c r="AR128" s="247">
        <v>77000</v>
      </c>
      <c r="AS128" s="312">
        <f t="shared" si="111"/>
        <v>847000</v>
      </c>
      <c r="AT128" s="250">
        <f>IF(EXACT($A$128,$AN$128),1,0)</f>
        <v>1</v>
      </c>
      <c r="AU128" s="250">
        <f>IF(EXACT($B$128,$AO$128),1,0)</f>
        <v>1</v>
      </c>
      <c r="AV128" s="250">
        <f>IF(EXACT($C$128,$AP$128),1,0)</f>
        <v>1</v>
      </c>
      <c r="AW128" s="250">
        <f>IF(EXACT($D$128,$AQ$128),1,0)</f>
        <v>1</v>
      </c>
      <c r="AX128" s="250">
        <f>IF($AQ$128=0,0,1)</f>
        <v>1</v>
      </c>
      <c r="AY128" s="250">
        <f>IF($AR$128=0,0,1)</f>
        <v>1</v>
      </c>
      <c r="AZ128" s="250">
        <f>$AT$128*$AU$128*$AV$128*$AW$128*$AX$128*$AY$128</f>
        <v>1</v>
      </c>
      <c r="BA128" s="251">
        <f t="shared" si="34"/>
        <v>847000</v>
      </c>
      <c r="BB128" s="252">
        <f t="shared" si="35"/>
        <v>0</v>
      </c>
      <c r="BD128" s="243" t="s">
        <v>394</v>
      </c>
      <c r="BE128" s="244" t="s">
        <v>395</v>
      </c>
      <c r="BF128" s="245" t="s">
        <v>168</v>
      </c>
      <c r="BG128" s="276">
        <v>11</v>
      </c>
      <c r="BH128" s="247">
        <v>85000</v>
      </c>
      <c r="BI128" s="312">
        <f t="shared" si="112"/>
        <v>935000</v>
      </c>
      <c r="BJ128" s="250">
        <f>IF(EXACT($A$128,$BD$128),1,0)</f>
        <v>1</v>
      </c>
      <c r="BK128" s="250">
        <f>IF(EXACT($B$128,$BE$128),1,0)</f>
        <v>1</v>
      </c>
      <c r="BL128" s="250">
        <f>IF(EXACT($C$128,$BF$128),1,0)</f>
        <v>1</v>
      </c>
      <c r="BM128" s="250">
        <f>IF(EXACT($D$128,$BG$128),1,0)</f>
        <v>1</v>
      </c>
      <c r="BN128" s="250">
        <f>IF($BG$128=0,0,1)</f>
        <v>1</v>
      </c>
      <c r="BO128" s="250">
        <f>IF($BH$128=0,0,1)</f>
        <v>1</v>
      </c>
      <c r="BP128" s="250">
        <f>$BJ$128*$BK$128*$BL$128*$BM$128*$BN$128*$BO$128</f>
        <v>1</v>
      </c>
      <c r="BQ128" s="251">
        <f t="shared" si="36"/>
        <v>935000</v>
      </c>
      <c r="BR128" s="252">
        <f t="shared" si="37"/>
        <v>0</v>
      </c>
      <c r="BT128" s="243" t="s">
        <v>394</v>
      </c>
      <c r="BU128" s="244" t="s">
        <v>395</v>
      </c>
      <c r="BV128" s="245" t="s">
        <v>168</v>
      </c>
      <c r="BW128" s="276">
        <v>11</v>
      </c>
      <c r="BX128" s="247">
        <v>79250</v>
      </c>
      <c r="BY128" s="312">
        <f t="shared" si="113"/>
        <v>871750</v>
      </c>
      <c r="BZ128" s="250">
        <f>IF(EXACT($A$128,$BT$128),1,0)</f>
        <v>1</v>
      </c>
      <c r="CA128" s="250">
        <f>IF(EXACT($B$128,$BU$128),1,0)</f>
        <v>1</v>
      </c>
      <c r="CB128" s="250">
        <f>IF(EXACT($C$128,$BV$128),1,0)</f>
        <v>1</v>
      </c>
      <c r="CC128" s="250">
        <f>IF(EXACT($D$128,$BW$128),1,0)</f>
        <v>1</v>
      </c>
      <c r="CD128" s="250">
        <f>IF($BW$128=0,0,1)</f>
        <v>1</v>
      </c>
      <c r="CE128" s="250">
        <f>IF($BX$128=0,0,1)</f>
        <v>1</v>
      </c>
      <c r="CF128" s="250">
        <f>$BZ$128*$CA$128*$CB$128*$CC$128*$CD$128*$CE$128</f>
        <v>1</v>
      </c>
      <c r="CG128" s="251">
        <f t="shared" si="38"/>
        <v>871750</v>
      </c>
      <c r="CH128" s="252">
        <f t="shared" si="39"/>
        <v>0</v>
      </c>
      <c r="CJ128" s="243" t="s">
        <v>394</v>
      </c>
      <c r="CK128" s="254" t="s">
        <v>395</v>
      </c>
      <c r="CL128" s="245" t="s">
        <v>168</v>
      </c>
      <c r="CM128" s="276">
        <v>11</v>
      </c>
      <c r="CN128" s="255">
        <v>92400</v>
      </c>
      <c r="CO128" s="313">
        <f t="shared" si="114"/>
        <v>1016400</v>
      </c>
      <c r="CP128" s="250">
        <f>IF(EXACT($A$128,$CJ$128),1,0)</f>
        <v>1</v>
      </c>
      <c r="CQ128" s="250">
        <f>IF(EXACT($B$128,$CK$128),1,0)</f>
        <v>1</v>
      </c>
      <c r="CR128" s="250">
        <f>IF(EXACT($C$128,$CL$128),1,0)</f>
        <v>1</v>
      </c>
      <c r="CS128" s="250">
        <f>IF(EXACT($D$128,$CM$128),1,0)</f>
        <v>1</v>
      </c>
      <c r="CT128" s="250">
        <f>IF($CM$128=0,0,1)</f>
        <v>1</v>
      </c>
      <c r="CU128" s="250">
        <f>IF($CN$128=0,0,1)</f>
        <v>1</v>
      </c>
      <c r="CV128" s="250">
        <f>$CP$128*$CQ$128*$CR$128*$CS$128*$CT$128*$CU$128</f>
        <v>1</v>
      </c>
      <c r="CW128" s="251">
        <f t="shared" si="40"/>
        <v>1016400</v>
      </c>
      <c r="CX128" s="252">
        <f t="shared" si="41"/>
        <v>0</v>
      </c>
      <c r="CZ128" s="243" t="s">
        <v>394</v>
      </c>
      <c r="DA128" s="244" t="s">
        <v>395</v>
      </c>
      <c r="DB128" s="245" t="s">
        <v>168</v>
      </c>
      <c r="DC128" s="276">
        <v>11</v>
      </c>
      <c r="DD128" s="247">
        <v>72200</v>
      </c>
      <c r="DE128" s="312">
        <f t="shared" si="115"/>
        <v>794200</v>
      </c>
      <c r="DF128" s="250">
        <f>IF(EXACT($A$128,$CZ$128),1,0)</f>
        <v>1</v>
      </c>
      <c r="DG128" s="250">
        <f>IF(EXACT($B$128,$DA$128),1,0)</f>
        <v>1</v>
      </c>
      <c r="DH128" s="250">
        <f>IF(EXACT($C$128,$DB$128),1,0)</f>
        <v>1</v>
      </c>
      <c r="DI128" s="250">
        <f>IF(EXACT($D$128,$DC$128),1,0)</f>
        <v>1</v>
      </c>
      <c r="DJ128" s="250">
        <f>IF($DC$128=0,0,1)</f>
        <v>1</v>
      </c>
      <c r="DK128" s="250">
        <f>IF($DD$128=0,0,1)</f>
        <v>1</v>
      </c>
      <c r="DL128" s="250">
        <f>$DF$128*$DG$128*$DH$128*$DI$128*$DJ$128*$DK$128</f>
        <v>1</v>
      </c>
      <c r="DM128" s="251">
        <f t="shared" si="42"/>
        <v>794200</v>
      </c>
      <c r="DN128" s="252">
        <f t="shared" si="43"/>
        <v>0</v>
      </c>
      <c r="DP128" s="243" t="s">
        <v>394</v>
      </c>
      <c r="DQ128" s="244" t="s">
        <v>395</v>
      </c>
      <c r="DR128" s="245" t="s">
        <v>168</v>
      </c>
      <c r="DS128" s="276">
        <v>11</v>
      </c>
      <c r="DT128" s="247">
        <v>70000</v>
      </c>
      <c r="DU128" s="312">
        <f t="shared" si="116"/>
        <v>770000</v>
      </c>
      <c r="DV128" s="250">
        <f>IF(EXACT($A$128,$DP$128),1,0)</f>
        <v>1</v>
      </c>
      <c r="DW128" s="250">
        <f>IF(EXACT($B$128,$DQ$128),1,0)</f>
        <v>1</v>
      </c>
      <c r="DX128" s="250">
        <f>IF(EXACT($C$128,$DR$128),1,0)</f>
        <v>1</v>
      </c>
      <c r="DY128" s="250">
        <f>IF(EXACT($D$128,$DS$128),1,0)</f>
        <v>1</v>
      </c>
      <c r="DZ128" s="250">
        <f>IF($DS$128=0,0,1)</f>
        <v>1</v>
      </c>
      <c r="EA128" s="250">
        <f>IF($DT$128=0,0,1)</f>
        <v>1</v>
      </c>
      <c r="EB128" s="250">
        <f>$DV$128*$DW$128*$DX$128*$DY$128*$DZ$128*$EA$128</f>
        <v>1</v>
      </c>
      <c r="EC128" s="251">
        <f t="shared" si="44"/>
        <v>770000</v>
      </c>
      <c r="ED128" s="252">
        <f t="shared" si="45"/>
        <v>0</v>
      </c>
      <c r="EF128" s="243" t="s">
        <v>394</v>
      </c>
      <c r="EG128" s="244" t="s">
        <v>395</v>
      </c>
      <c r="EH128" s="245" t="s">
        <v>168</v>
      </c>
      <c r="EI128" s="276">
        <v>11</v>
      </c>
      <c r="EJ128" s="247">
        <v>75000</v>
      </c>
      <c r="EK128" s="312">
        <f t="shared" si="117"/>
        <v>825000</v>
      </c>
      <c r="EL128" s="250">
        <f>IF(EXACT($A$128,$EF$128),1,0)</f>
        <v>1</v>
      </c>
      <c r="EM128" s="250">
        <f>IF(EXACT($B$128,$EG$128),1,0)</f>
        <v>1</v>
      </c>
      <c r="EN128" s="250">
        <f>IF(EXACT($C$128,$EH$128),1,0)</f>
        <v>1</v>
      </c>
      <c r="EO128" s="250">
        <f>IF(EXACT($D$128,$EI$128),1,0)</f>
        <v>1</v>
      </c>
      <c r="EP128" s="250">
        <f>IF($EI$128=0,0,1)</f>
        <v>1</v>
      </c>
      <c r="EQ128" s="250">
        <f>IF($EJ$128=0,0,1)</f>
        <v>1</v>
      </c>
      <c r="ER128" s="250">
        <f>$EL$128*$EM$128*$EN$128*$EO$128*$EP$128*$EQ$128</f>
        <v>1</v>
      </c>
      <c r="ES128" s="251">
        <f t="shared" si="46"/>
        <v>825000</v>
      </c>
      <c r="ET128" s="252">
        <f t="shared" si="47"/>
        <v>0</v>
      </c>
      <c r="EV128" s="243" t="s">
        <v>394</v>
      </c>
      <c r="EW128" s="244" t="s">
        <v>395</v>
      </c>
      <c r="EX128" s="245" t="s">
        <v>168</v>
      </c>
      <c r="EY128" s="276">
        <v>11</v>
      </c>
      <c r="EZ128" s="247">
        <v>70000</v>
      </c>
      <c r="FA128" s="312">
        <f t="shared" si="118"/>
        <v>770000</v>
      </c>
      <c r="FB128" s="250">
        <f>IF(EXACT($A$128,$EV$128),1,0)</f>
        <v>1</v>
      </c>
      <c r="FC128" s="250">
        <f>IF(EXACT($B$128,$EW$128),1,0)</f>
        <v>1</v>
      </c>
      <c r="FD128" s="250">
        <f>IF(EXACT($C$128,$EX$128),1,0)</f>
        <v>1</v>
      </c>
      <c r="FE128" s="250">
        <f>IF(EXACT($D$128,$EY$128),1,0)</f>
        <v>1</v>
      </c>
      <c r="FF128" s="250">
        <f>IF($EY$128=0,0,1)</f>
        <v>1</v>
      </c>
      <c r="FG128" s="250">
        <f>IF($EZ$128=0,0,1)</f>
        <v>1</v>
      </c>
      <c r="FH128" s="250">
        <f>$FB$128*$FC$128*$FD$128*$FE$128*$FF$128*$FG$128</f>
        <v>1</v>
      </c>
      <c r="FI128" s="251">
        <f t="shared" si="48"/>
        <v>770000</v>
      </c>
      <c r="FJ128" s="252">
        <f t="shared" si="49"/>
        <v>0</v>
      </c>
      <c r="FL128" s="243" t="s">
        <v>394</v>
      </c>
      <c r="FM128" s="244" t="s">
        <v>395</v>
      </c>
      <c r="FN128" s="245" t="s">
        <v>168</v>
      </c>
      <c r="FO128" s="276">
        <v>11</v>
      </c>
      <c r="FP128" s="247">
        <v>96519</v>
      </c>
      <c r="FQ128" s="312">
        <f t="shared" si="119"/>
        <v>1061709</v>
      </c>
      <c r="FR128" s="250">
        <f>IF(EXACT($A$128,$FL$128),1,0)</f>
        <v>1</v>
      </c>
      <c r="FS128" s="250">
        <f>IF(EXACT($B$128,$FM$128),1,0)</f>
        <v>1</v>
      </c>
      <c r="FT128" s="250">
        <f>IF(EXACT($C$128,$FN$128),1,0)</f>
        <v>1</v>
      </c>
      <c r="FU128" s="250">
        <f>IF(EXACT($D$128,$FO$128),1,0)</f>
        <v>1</v>
      </c>
      <c r="FV128" s="250">
        <f>IF($FO$128=0,0,1)</f>
        <v>1</v>
      </c>
      <c r="FW128" s="250">
        <f>IF($FP$128=0,0,1)</f>
        <v>1</v>
      </c>
      <c r="FX128" s="250">
        <f>$FR$128*$FS$128*$FT$128*$FU$128*$FV$128*$FW$128</f>
        <v>1</v>
      </c>
      <c r="FY128" s="251">
        <f t="shared" si="50"/>
        <v>1061709</v>
      </c>
      <c r="FZ128" s="252">
        <f t="shared" si="51"/>
        <v>0</v>
      </c>
      <c r="GB128" s="243" t="s">
        <v>394</v>
      </c>
      <c r="GC128" s="244" t="s">
        <v>395</v>
      </c>
      <c r="GD128" s="245" t="s">
        <v>168</v>
      </c>
      <c r="GE128" s="276">
        <v>11</v>
      </c>
      <c r="GF128" s="247">
        <v>86000</v>
      </c>
      <c r="GG128" s="312">
        <f t="shared" si="120"/>
        <v>946000</v>
      </c>
      <c r="GH128" s="250">
        <f>IF(EXACT($A$128,$GB$128),1,0)</f>
        <v>1</v>
      </c>
      <c r="GI128" s="250">
        <f>IF(EXACT($B$128,$GC$128),1,0)</f>
        <v>1</v>
      </c>
      <c r="GJ128" s="250">
        <f>IF(EXACT($C$128,$GD$128),1,0)</f>
        <v>1</v>
      </c>
      <c r="GK128" s="250">
        <f>IF(EXACT($D$128,$GE$128),1,0)</f>
        <v>1</v>
      </c>
      <c r="GL128" s="250">
        <f>IF($GE$128=0,0,1)</f>
        <v>1</v>
      </c>
      <c r="GM128" s="250">
        <f>IF($GF$128=0,0,1)</f>
        <v>1</v>
      </c>
      <c r="GN128" s="250">
        <f>$GH$128*$GI$128*$GJ$128*$GK$128*$GL$128*$GM$128</f>
        <v>1</v>
      </c>
      <c r="GO128" s="251">
        <f t="shared" si="52"/>
        <v>946000</v>
      </c>
      <c r="GP128" s="252">
        <f t="shared" si="53"/>
        <v>0</v>
      </c>
      <c r="GR128" s="243" t="s">
        <v>394</v>
      </c>
      <c r="GS128" s="244" t="s">
        <v>395</v>
      </c>
      <c r="GT128" s="245" t="s">
        <v>168</v>
      </c>
      <c r="GU128" s="276">
        <v>11</v>
      </c>
      <c r="GV128" s="247">
        <v>68400</v>
      </c>
      <c r="GW128" s="312">
        <f t="shared" si="121"/>
        <v>752400</v>
      </c>
      <c r="GX128" s="250">
        <f>IF(EXACT($A$128,$GR$128),1,0)</f>
        <v>1</v>
      </c>
      <c r="GY128" s="250">
        <f>IF(EXACT($B$128,$GS$128),1,0)</f>
        <v>1</v>
      </c>
      <c r="GZ128" s="250">
        <f>IF(EXACT($C$128,$GT$128),1,0)</f>
        <v>1</v>
      </c>
      <c r="HA128" s="250">
        <f>IF(EXACT($D$128,$GU$128),1,0)</f>
        <v>1</v>
      </c>
      <c r="HB128" s="250">
        <f>IF($GU$128=0,0,1)</f>
        <v>1</v>
      </c>
      <c r="HC128" s="250">
        <f>IF($GV$128=0,0,1)</f>
        <v>1</v>
      </c>
      <c r="HD128" s="250">
        <f>$GX$128*$GY$128*$GZ$128*$HA$128*$HB$128*$HC$128</f>
        <v>1</v>
      </c>
      <c r="HE128" s="251">
        <f t="shared" si="54"/>
        <v>752400</v>
      </c>
      <c r="HF128" s="252">
        <f t="shared" si="55"/>
        <v>0</v>
      </c>
      <c r="HH128" s="257" t="s">
        <v>394</v>
      </c>
      <c r="HI128" s="258" t="s">
        <v>395</v>
      </c>
      <c r="HJ128" s="245" t="s">
        <v>168</v>
      </c>
      <c r="HK128" s="246">
        <v>11</v>
      </c>
      <c r="HL128" s="259">
        <v>62000</v>
      </c>
      <c r="HM128" s="248">
        <f t="shared" si="122"/>
        <v>682000</v>
      </c>
      <c r="HN128" s="250">
        <f>IF(EXACT($A$128,$HH$128),1,0)</f>
        <v>1</v>
      </c>
      <c r="HO128" s="250">
        <f>IF(EXACT($B$128,$HI$128),1,0)</f>
        <v>1</v>
      </c>
      <c r="HP128" s="250">
        <f>IF(EXACT($C$128,$HJ$128),1,0)</f>
        <v>1</v>
      </c>
      <c r="HQ128" s="250">
        <f>IF(EXACT($D$128,$HK$128),1,0)</f>
        <v>1</v>
      </c>
      <c r="HR128" s="250">
        <f>IF($HK$128=0,0,1)</f>
        <v>1</v>
      </c>
      <c r="HS128" s="250">
        <f>IF($HL$128=0,0,1)</f>
        <v>1</v>
      </c>
      <c r="HT128" s="250">
        <f>$HN$128*$HO$128*$HP$128*$HQ$128*$HR$128*$HS$128</f>
        <v>1</v>
      </c>
      <c r="HU128" s="251">
        <f t="shared" si="56"/>
        <v>682000</v>
      </c>
      <c r="HV128" s="252">
        <f t="shared" si="57"/>
        <v>0</v>
      </c>
      <c r="HX128" s="243" t="s">
        <v>394</v>
      </c>
      <c r="HY128" s="244" t="s">
        <v>395</v>
      </c>
      <c r="HZ128" s="245" t="s">
        <v>168</v>
      </c>
      <c r="IA128" s="276">
        <v>11</v>
      </c>
      <c r="IB128" s="247">
        <v>35000</v>
      </c>
      <c r="IC128" s="312">
        <f t="shared" si="123"/>
        <v>385000</v>
      </c>
      <c r="ID128" s="250">
        <f>IF(EXACT($A$128,$HX$128),1,0)</f>
        <v>1</v>
      </c>
      <c r="IE128" s="250">
        <f>IF(EXACT($B$128,$HY$128),1,0)</f>
        <v>1</v>
      </c>
      <c r="IF128" s="250">
        <f>IF(EXACT($C$128,$HZ$128),1,0)</f>
        <v>1</v>
      </c>
      <c r="IG128" s="250">
        <f>IF(EXACT($D$128,$IA$128),1,0)</f>
        <v>1</v>
      </c>
      <c r="IH128" s="250">
        <f>IF($IA$128=0,0,1)</f>
        <v>1</v>
      </c>
      <c r="II128" s="250">
        <f>IF($IB$128=0,0,1)</f>
        <v>1</v>
      </c>
      <c r="IJ128" s="250">
        <f>$ID$128*$IE$128*$IF$128*$IG$128*$IH$128*$II$128</f>
        <v>1</v>
      </c>
      <c r="IK128" s="251">
        <f t="shared" si="58"/>
        <v>385000</v>
      </c>
      <c r="IL128" s="252">
        <f t="shared" si="59"/>
        <v>0</v>
      </c>
    </row>
    <row r="129" spans="1:246" s="238" customFormat="1" ht="90">
      <c r="A129" s="243" t="s">
        <v>396</v>
      </c>
      <c r="B129" s="244" t="s">
        <v>397</v>
      </c>
      <c r="C129" s="245" t="s">
        <v>168</v>
      </c>
      <c r="D129" s="276">
        <v>14</v>
      </c>
      <c r="E129" s="247">
        <v>0</v>
      </c>
      <c r="F129" s="312">
        <f t="shared" si="108"/>
        <v>0</v>
      </c>
      <c r="H129" s="243" t="s">
        <v>396</v>
      </c>
      <c r="I129" s="249" t="s">
        <v>397</v>
      </c>
      <c r="J129" s="245" t="s">
        <v>168</v>
      </c>
      <c r="K129" s="276">
        <v>14</v>
      </c>
      <c r="L129" s="247">
        <v>75000</v>
      </c>
      <c r="M129" s="312">
        <f t="shared" si="109"/>
        <v>1050000</v>
      </c>
      <c r="N129" s="250">
        <f>IF(EXACT($A$129,$H$129),1,0)</f>
        <v>1</v>
      </c>
      <c r="O129" s="250">
        <f>IF(EXACT($B$129,$I$129),1,0)</f>
        <v>1</v>
      </c>
      <c r="P129" s="250">
        <f>IF(EXACT($C$129,$J$129),1,0)</f>
        <v>1</v>
      </c>
      <c r="Q129" s="250">
        <f>IF(EXACT($D$129,$K$129),1,0)</f>
        <v>1</v>
      </c>
      <c r="R129" s="250">
        <f>IF($K$129=0,0,1)</f>
        <v>1</v>
      </c>
      <c r="S129" s="250">
        <f>IF($L$129=0,0,1)</f>
        <v>1</v>
      </c>
      <c r="T129" s="261">
        <f>$N$129*$O$129*$P$129*$Q$129*$R$129*$S$129</f>
        <v>1</v>
      </c>
      <c r="U129" s="251">
        <f t="shared" si="30"/>
        <v>1050000</v>
      </c>
      <c r="V129" s="252">
        <f t="shared" si="31"/>
        <v>0</v>
      </c>
      <c r="X129" s="243" t="s">
        <v>396</v>
      </c>
      <c r="Y129" s="244" t="s">
        <v>397</v>
      </c>
      <c r="Z129" s="245" t="s">
        <v>168</v>
      </c>
      <c r="AA129" s="276">
        <v>14</v>
      </c>
      <c r="AB129" s="247">
        <v>80724</v>
      </c>
      <c r="AC129" s="312">
        <f t="shared" si="110"/>
        <v>1130136</v>
      </c>
      <c r="AD129" s="250">
        <f>IF(EXACT($A$129,$X$129),1,0)</f>
        <v>1</v>
      </c>
      <c r="AE129" s="250">
        <f>IF(EXACT($B$129,$Y$129),1,0)</f>
        <v>1</v>
      </c>
      <c r="AF129" s="250">
        <f>IF(EXACT($C$129,$Z$129),1,0)</f>
        <v>1</v>
      </c>
      <c r="AG129" s="250">
        <f>IF(EXACT($D$129,$AA$129),1,0)</f>
        <v>1</v>
      </c>
      <c r="AH129" s="250">
        <f>IF($AA$129=0,0,1)</f>
        <v>1</v>
      </c>
      <c r="AI129" s="250">
        <f>IF($AB$129=0,0,1)</f>
        <v>1</v>
      </c>
      <c r="AJ129" s="250">
        <f>$AD$129*$AE$129*$AF$129*$AG$129*$AH$129*$AI$129</f>
        <v>1</v>
      </c>
      <c r="AK129" s="251">
        <f t="shared" si="32"/>
        <v>1130136</v>
      </c>
      <c r="AL129" s="252">
        <f t="shared" si="33"/>
        <v>0</v>
      </c>
      <c r="AN129" s="243" t="s">
        <v>396</v>
      </c>
      <c r="AO129" s="244" t="s">
        <v>397</v>
      </c>
      <c r="AP129" s="245" t="s">
        <v>168</v>
      </c>
      <c r="AQ129" s="276">
        <v>14</v>
      </c>
      <c r="AR129" s="247">
        <v>55000</v>
      </c>
      <c r="AS129" s="312">
        <f t="shared" si="111"/>
        <v>770000</v>
      </c>
      <c r="AT129" s="250">
        <f>IF(EXACT($A$129,$AN$129),1,0)</f>
        <v>1</v>
      </c>
      <c r="AU129" s="250">
        <f>IF(EXACT($B$129,$AO$129),1,0)</f>
        <v>1</v>
      </c>
      <c r="AV129" s="250">
        <f>IF(EXACT($C$129,$AP$129),1,0)</f>
        <v>1</v>
      </c>
      <c r="AW129" s="250">
        <f>IF(EXACT($D$129,$AQ$129),1,0)</f>
        <v>1</v>
      </c>
      <c r="AX129" s="250">
        <f>IF($AQ$129=0,0,1)</f>
        <v>1</v>
      </c>
      <c r="AY129" s="250">
        <f>IF($AR$129=0,0,1)</f>
        <v>1</v>
      </c>
      <c r="AZ129" s="250">
        <f>$AT$129*$AU$129*$AV$129*$AW$129*$AX$129*$AY$129</f>
        <v>1</v>
      </c>
      <c r="BA129" s="251">
        <f t="shared" si="34"/>
        <v>770000</v>
      </c>
      <c r="BB129" s="252">
        <f t="shared" si="35"/>
        <v>0</v>
      </c>
      <c r="BD129" s="243" t="s">
        <v>396</v>
      </c>
      <c r="BE129" s="244" t="s">
        <v>397</v>
      </c>
      <c r="BF129" s="245" t="s">
        <v>168</v>
      </c>
      <c r="BG129" s="276">
        <v>14</v>
      </c>
      <c r="BH129" s="247">
        <v>65000</v>
      </c>
      <c r="BI129" s="312">
        <f t="shared" si="112"/>
        <v>910000</v>
      </c>
      <c r="BJ129" s="250">
        <f>IF(EXACT($A$129,$BD$129),1,0)</f>
        <v>1</v>
      </c>
      <c r="BK129" s="250">
        <f>IF(EXACT($B$129,$BE$129),1,0)</f>
        <v>1</v>
      </c>
      <c r="BL129" s="250">
        <f>IF(EXACT($C$129,$BF$129),1,0)</f>
        <v>1</v>
      </c>
      <c r="BM129" s="250">
        <f>IF(EXACT($D$129,$BG$129),1,0)</f>
        <v>1</v>
      </c>
      <c r="BN129" s="250">
        <f>IF($BG$129=0,0,1)</f>
        <v>1</v>
      </c>
      <c r="BO129" s="250">
        <f>IF($BH$129=0,0,1)</f>
        <v>1</v>
      </c>
      <c r="BP129" s="250">
        <f>$BJ$129*$BK$129*$BL$129*$BM$129*$BN$129*$BO$129</f>
        <v>1</v>
      </c>
      <c r="BQ129" s="251">
        <f t="shared" si="36"/>
        <v>910000</v>
      </c>
      <c r="BR129" s="252">
        <f t="shared" si="37"/>
        <v>0</v>
      </c>
      <c r="BT129" s="243" t="s">
        <v>396</v>
      </c>
      <c r="BU129" s="244" t="s">
        <v>397</v>
      </c>
      <c r="BV129" s="245" t="s">
        <v>168</v>
      </c>
      <c r="BW129" s="276">
        <v>14</v>
      </c>
      <c r="BX129" s="247">
        <v>49500</v>
      </c>
      <c r="BY129" s="312">
        <f t="shared" si="113"/>
        <v>693000</v>
      </c>
      <c r="BZ129" s="250">
        <f>IF(EXACT($A$129,$BT$129),1,0)</f>
        <v>1</v>
      </c>
      <c r="CA129" s="250">
        <f>IF(EXACT($B$129,$BU$129),1,0)</f>
        <v>1</v>
      </c>
      <c r="CB129" s="250">
        <f>IF(EXACT($C$129,$BV$129),1,0)</f>
        <v>1</v>
      </c>
      <c r="CC129" s="250">
        <f>IF(EXACT($D$129,$BW$129),1,0)</f>
        <v>1</v>
      </c>
      <c r="CD129" s="250">
        <f>IF($BW$129=0,0,1)</f>
        <v>1</v>
      </c>
      <c r="CE129" s="250">
        <f>IF($BX$129=0,0,1)</f>
        <v>1</v>
      </c>
      <c r="CF129" s="250">
        <f>$BZ$129*$CA$129*$CB$129*$CC$129*$CD$129*$CE$129</f>
        <v>1</v>
      </c>
      <c r="CG129" s="251">
        <f t="shared" si="38"/>
        <v>693000</v>
      </c>
      <c r="CH129" s="252">
        <f t="shared" si="39"/>
        <v>0</v>
      </c>
      <c r="CJ129" s="243" t="s">
        <v>396</v>
      </c>
      <c r="CK129" s="254" t="s">
        <v>397</v>
      </c>
      <c r="CL129" s="245" t="s">
        <v>168</v>
      </c>
      <c r="CM129" s="276">
        <v>14</v>
      </c>
      <c r="CN129" s="255">
        <v>62377</v>
      </c>
      <c r="CO129" s="313">
        <f t="shared" si="114"/>
        <v>873278</v>
      </c>
      <c r="CP129" s="250">
        <f>IF(EXACT($A$129,$CJ$129),1,0)</f>
        <v>1</v>
      </c>
      <c r="CQ129" s="250">
        <f>IF(EXACT($B$129,$CK$129),1,0)</f>
        <v>1</v>
      </c>
      <c r="CR129" s="250">
        <f>IF(EXACT($C$129,$CL$129),1,0)</f>
        <v>1</v>
      </c>
      <c r="CS129" s="250">
        <f>IF(EXACT($D$129,$CM$129),1,0)</f>
        <v>1</v>
      </c>
      <c r="CT129" s="250">
        <f>IF($CM$129=0,0,1)</f>
        <v>1</v>
      </c>
      <c r="CU129" s="250">
        <f>IF($CN$129=0,0,1)</f>
        <v>1</v>
      </c>
      <c r="CV129" s="250">
        <f>$CP$129*$CQ$129*$CR$129*$CS$129*$CT$129*$CU$129</f>
        <v>1</v>
      </c>
      <c r="CW129" s="251">
        <f t="shared" si="40"/>
        <v>873278</v>
      </c>
      <c r="CX129" s="252">
        <f t="shared" si="41"/>
        <v>0</v>
      </c>
      <c r="CZ129" s="243" t="s">
        <v>396</v>
      </c>
      <c r="DA129" s="244" t="s">
        <v>397</v>
      </c>
      <c r="DB129" s="245" t="s">
        <v>168</v>
      </c>
      <c r="DC129" s="276">
        <v>14</v>
      </c>
      <c r="DD129" s="247">
        <v>52400</v>
      </c>
      <c r="DE129" s="312">
        <f t="shared" si="115"/>
        <v>733600</v>
      </c>
      <c r="DF129" s="250">
        <f>IF(EXACT($A$129,$CZ$129),1,0)</f>
        <v>1</v>
      </c>
      <c r="DG129" s="250">
        <f>IF(EXACT($B$129,$DA$129),1,0)</f>
        <v>1</v>
      </c>
      <c r="DH129" s="250">
        <f>IF(EXACT($C$129,$DB$129),1,0)</f>
        <v>1</v>
      </c>
      <c r="DI129" s="250">
        <f>IF(EXACT($D$129,$DC$129),1,0)</f>
        <v>1</v>
      </c>
      <c r="DJ129" s="250">
        <f>IF($DC$129=0,0,1)</f>
        <v>1</v>
      </c>
      <c r="DK129" s="250">
        <f>IF($DD$129=0,0,1)</f>
        <v>1</v>
      </c>
      <c r="DL129" s="250">
        <f>$DF$129*$DG$129*$DH$129*$DI$129*$DJ$129*$DK$129</f>
        <v>1</v>
      </c>
      <c r="DM129" s="251">
        <f t="shared" si="42"/>
        <v>733600</v>
      </c>
      <c r="DN129" s="252">
        <f t="shared" si="43"/>
        <v>0</v>
      </c>
      <c r="DP129" s="243" t="s">
        <v>396</v>
      </c>
      <c r="DQ129" s="244" t="s">
        <v>397</v>
      </c>
      <c r="DR129" s="245" t="s">
        <v>168</v>
      </c>
      <c r="DS129" s="276">
        <v>14</v>
      </c>
      <c r="DT129" s="247">
        <v>50000</v>
      </c>
      <c r="DU129" s="312">
        <f t="shared" si="116"/>
        <v>700000</v>
      </c>
      <c r="DV129" s="250">
        <f>IF(EXACT($A$129,$DP$129),1,0)</f>
        <v>1</v>
      </c>
      <c r="DW129" s="250">
        <f>IF(EXACT($B$129,$DQ$129),1,0)</f>
        <v>1</v>
      </c>
      <c r="DX129" s="250">
        <f>IF(EXACT($C$129,$DR$129),1,0)</f>
        <v>1</v>
      </c>
      <c r="DY129" s="250">
        <f>IF(EXACT($D$129,$DS$129),1,0)</f>
        <v>1</v>
      </c>
      <c r="DZ129" s="250">
        <f>IF($DS$129=0,0,1)</f>
        <v>1</v>
      </c>
      <c r="EA129" s="250">
        <f>IF($DT$129=0,0,1)</f>
        <v>1</v>
      </c>
      <c r="EB129" s="250">
        <f>$DV$129*$DW$129*$DX$129*$DY$129*$DZ$129*$EA$129</f>
        <v>1</v>
      </c>
      <c r="EC129" s="251">
        <f t="shared" si="44"/>
        <v>700000</v>
      </c>
      <c r="ED129" s="252">
        <f t="shared" si="45"/>
        <v>0</v>
      </c>
      <c r="EF129" s="243" t="s">
        <v>396</v>
      </c>
      <c r="EG129" s="244" t="s">
        <v>397</v>
      </c>
      <c r="EH129" s="245" t="s">
        <v>168</v>
      </c>
      <c r="EI129" s="276">
        <v>14</v>
      </c>
      <c r="EJ129" s="247">
        <v>55000</v>
      </c>
      <c r="EK129" s="312">
        <f t="shared" si="117"/>
        <v>770000</v>
      </c>
      <c r="EL129" s="250">
        <f>IF(EXACT($A$129,$EF$129),1,0)</f>
        <v>1</v>
      </c>
      <c r="EM129" s="250">
        <f>IF(EXACT($B$129,$EG$129),1,0)</f>
        <v>1</v>
      </c>
      <c r="EN129" s="250">
        <f>IF(EXACT($C$129,$EH$129),1,0)</f>
        <v>1</v>
      </c>
      <c r="EO129" s="250">
        <f>IF(EXACT($D$129,$EI$129),1,0)</f>
        <v>1</v>
      </c>
      <c r="EP129" s="250">
        <f>IF($EI$129=0,0,1)</f>
        <v>1</v>
      </c>
      <c r="EQ129" s="250">
        <f>IF($EJ$129=0,0,1)</f>
        <v>1</v>
      </c>
      <c r="ER129" s="250">
        <f>$EL$129*$EM$129*$EN$129*$EO$129*$EP$129*$EQ$129</f>
        <v>1</v>
      </c>
      <c r="ES129" s="251">
        <f t="shared" si="46"/>
        <v>770000</v>
      </c>
      <c r="ET129" s="252">
        <f t="shared" si="47"/>
        <v>0</v>
      </c>
      <c r="EV129" s="243" t="s">
        <v>396</v>
      </c>
      <c r="EW129" s="244" t="s">
        <v>397</v>
      </c>
      <c r="EX129" s="245" t="s">
        <v>168</v>
      </c>
      <c r="EY129" s="276">
        <v>14</v>
      </c>
      <c r="EZ129" s="247">
        <v>60000</v>
      </c>
      <c r="FA129" s="312">
        <f t="shared" si="118"/>
        <v>840000</v>
      </c>
      <c r="FB129" s="250">
        <f>IF(EXACT($A$129,$EV$129),1,0)</f>
        <v>1</v>
      </c>
      <c r="FC129" s="250">
        <f>IF(EXACT($B$129,$EW$129),1,0)</f>
        <v>1</v>
      </c>
      <c r="FD129" s="250">
        <f>IF(EXACT($C$129,$EX$129),1,0)</f>
        <v>1</v>
      </c>
      <c r="FE129" s="250">
        <f>IF(EXACT($D$129,$EY$129),1,0)</f>
        <v>1</v>
      </c>
      <c r="FF129" s="250">
        <f>IF($EY$129=0,0,1)</f>
        <v>1</v>
      </c>
      <c r="FG129" s="250">
        <f>IF($EZ$129=0,0,1)</f>
        <v>1</v>
      </c>
      <c r="FH129" s="250">
        <f>$FB$129*$FC$129*$FD$129*$FE$129*$FF$129*$FG$129</f>
        <v>1</v>
      </c>
      <c r="FI129" s="251">
        <f t="shared" si="48"/>
        <v>840000</v>
      </c>
      <c r="FJ129" s="252">
        <f t="shared" si="49"/>
        <v>0</v>
      </c>
      <c r="FL129" s="243" t="s">
        <v>396</v>
      </c>
      <c r="FM129" s="244" t="s">
        <v>397</v>
      </c>
      <c r="FN129" s="245" t="s">
        <v>168</v>
      </c>
      <c r="FO129" s="276">
        <v>14</v>
      </c>
      <c r="FP129" s="247">
        <v>47715</v>
      </c>
      <c r="FQ129" s="312">
        <f t="shared" si="119"/>
        <v>668010</v>
      </c>
      <c r="FR129" s="250">
        <f>IF(EXACT($A$129,$FL$129),1,0)</f>
        <v>1</v>
      </c>
      <c r="FS129" s="250">
        <f>IF(EXACT($B$129,$FM$129),1,0)</f>
        <v>1</v>
      </c>
      <c r="FT129" s="250">
        <f>IF(EXACT($C$129,$FN$129),1,0)</f>
        <v>1</v>
      </c>
      <c r="FU129" s="250">
        <f>IF(EXACT($D$129,$FO$129),1,0)</f>
        <v>1</v>
      </c>
      <c r="FV129" s="250">
        <f>IF($FO$129=0,0,1)</f>
        <v>1</v>
      </c>
      <c r="FW129" s="250">
        <f>IF($FP$129=0,0,1)</f>
        <v>1</v>
      </c>
      <c r="FX129" s="250">
        <f>$FR$129*$FS$129*$FT$129*$FU$129*$FV$129*$FW$129</f>
        <v>1</v>
      </c>
      <c r="FY129" s="251">
        <f t="shared" si="50"/>
        <v>668010</v>
      </c>
      <c r="FZ129" s="252">
        <f t="shared" si="51"/>
        <v>0</v>
      </c>
      <c r="GB129" s="243" t="s">
        <v>396</v>
      </c>
      <c r="GC129" s="244" t="s">
        <v>397</v>
      </c>
      <c r="GD129" s="245" t="s">
        <v>168</v>
      </c>
      <c r="GE129" s="276">
        <v>14</v>
      </c>
      <c r="GF129" s="247">
        <v>75000</v>
      </c>
      <c r="GG129" s="312">
        <f t="shared" si="120"/>
        <v>1050000</v>
      </c>
      <c r="GH129" s="250">
        <f>IF(EXACT($A$129,$GB$129),1,0)</f>
        <v>1</v>
      </c>
      <c r="GI129" s="250">
        <f>IF(EXACT($B$129,$GC$129),1,0)</f>
        <v>1</v>
      </c>
      <c r="GJ129" s="250">
        <f>IF(EXACT($C$129,$GD$129),1,0)</f>
        <v>1</v>
      </c>
      <c r="GK129" s="250">
        <f>IF(EXACT($D$129,$GE$129),1,0)</f>
        <v>1</v>
      </c>
      <c r="GL129" s="250">
        <f>IF($GE$129=0,0,1)</f>
        <v>1</v>
      </c>
      <c r="GM129" s="250">
        <f>IF($GF$129=0,0,1)</f>
        <v>1</v>
      </c>
      <c r="GN129" s="250">
        <f>$GH$129*$GI$129*$GJ$129*$GK$129*$GL$129*$GM$129</f>
        <v>1</v>
      </c>
      <c r="GO129" s="251">
        <f t="shared" si="52"/>
        <v>1050000</v>
      </c>
      <c r="GP129" s="252">
        <f t="shared" si="53"/>
        <v>0</v>
      </c>
      <c r="GR129" s="243" t="s">
        <v>396</v>
      </c>
      <c r="GS129" s="244" t="s">
        <v>397</v>
      </c>
      <c r="GT129" s="245" t="s">
        <v>168</v>
      </c>
      <c r="GU129" s="276">
        <v>14</v>
      </c>
      <c r="GV129" s="247">
        <v>43200</v>
      </c>
      <c r="GW129" s="312">
        <f t="shared" si="121"/>
        <v>604800</v>
      </c>
      <c r="GX129" s="250">
        <f>IF(EXACT($A$129,$GR$129),1,0)</f>
        <v>1</v>
      </c>
      <c r="GY129" s="250">
        <f>IF(EXACT($B$129,$GS$129),1,0)</f>
        <v>1</v>
      </c>
      <c r="GZ129" s="250">
        <f>IF(EXACT($C$129,$GT$129),1,0)</f>
        <v>1</v>
      </c>
      <c r="HA129" s="250">
        <f>IF(EXACT($D$129,$GU$129),1,0)</f>
        <v>1</v>
      </c>
      <c r="HB129" s="250">
        <f>IF($GU$129=0,0,1)</f>
        <v>1</v>
      </c>
      <c r="HC129" s="250">
        <f>IF($GV$129=0,0,1)</f>
        <v>1</v>
      </c>
      <c r="HD129" s="250">
        <f>$GX$129*$GY$129*$GZ$129*$HA$129*$HB$129*$HC$129</f>
        <v>1</v>
      </c>
      <c r="HE129" s="251">
        <f t="shared" si="54"/>
        <v>604800</v>
      </c>
      <c r="HF129" s="252">
        <f t="shared" si="55"/>
        <v>0</v>
      </c>
      <c r="HH129" s="257" t="s">
        <v>396</v>
      </c>
      <c r="HI129" s="258" t="s">
        <v>397</v>
      </c>
      <c r="HJ129" s="245" t="s">
        <v>168</v>
      </c>
      <c r="HK129" s="246">
        <v>14</v>
      </c>
      <c r="HL129" s="259">
        <v>55000</v>
      </c>
      <c r="HM129" s="248">
        <f t="shared" si="122"/>
        <v>770000</v>
      </c>
      <c r="HN129" s="250">
        <f>IF(EXACT($A$129,$HH$129),1,0)</f>
        <v>1</v>
      </c>
      <c r="HO129" s="250">
        <f>IF(EXACT($B$129,$HI$129),1,0)</f>
        <v>1</v>
      </c>
      <c r="HP129" s="250">
        <f>IF(EXACT($C$129,$HJ$129),1,0)</f>
        <v>1</v>
      </c>
      <c r="HQ129" s="250">
        <f>IF(EXACT($D$129,$HK$129),1,0)</f>
        <v>1</v>
      </c>
      <c r="HR129" s="250">
        <f>IF($HK$129=0,0,1)</f>
        <v>1</v>
      </c>
      <c r="HS129" s="250">
        <f>IF($HL$129=0,0,1)</f>
        <v>1</v>
      </c>
      <c r="HT129" s="250">
        <f>$HN$129*$HO$129*$HP$129*$HQ$129*$HR$129*$HS$129</f>
        <v>1</v>
      </c>
      <c r="HU129" s="251">
        <f t="shared" si="56"/>
        <v>770000</v>
      </c>
      <c r="HV129" s="252">
        <f t="shared" si="57"/>
        <v>0</v>
      </c>
      <c r="HX129" s="243" t="s">
        <v>396</v>
      </c>
      <c r="HY129" s="244" t="s">
        <v>397</v>
      </c>
      <c r="HZ129" s="245" t="s">
        <v>168</v>
      </c>
      <c r="IA129" s="276">
        <v>14</v>
      </c>
      <c r="IB129" s="247">
        <v>30000</v>
      </c>
      <c r="IC129" s="312">
        <f t="shared" si="123"/>
        <v>420000</v>
      </c>
      <c r="ID129" s="250">
        <f>IF(EXACT($A$129,$HX$129),1,0)</f>
        <v>1</v>
      </c>
      <c r="IE129" s="250">
        <f>IF(EXACT($B$129,$HY$129),1,0)</f>
        <v>1</v>
      </c>
      <c r="IF129" s="250">
        <f>IF(EXACT($C$129,$HZ$129),1,0)</f>
        <v>1</v>
      </c>
      <c r="IG129" s="250">
        <f>IF(EXACT($D$129,$IA$129),1,0)</f>
        <v>1</v>
      </c>
      <c r="IH129" s="250">
        <f>IF($IA$129=0,0,1)</f>
        <v>1</v>
      </c>
      <c r="II129" s="250">
        <f>IF($IB$129=0,0,1)</f>
        <v>1</v>
      </c>
      <c r="IJ129" s="250">
        <f>$ID$129*$IE$129*$IF$129*$IG$129*$IH$129*$II$129</f>
        <v>1</v>
      </c>
      <c r="IK129" s="251">
        <f t="shared" si="58"/>
        <v>420000</v>
      </c>
      <c r="IL129" s="252">
        <f t="shared" si="59"/>
        <v>0</v>
      </c>
    </row>
    <row r="130" spans="1:246" s="238" customFormat="1" ht="30.75" thickBot="1">
      <c r="A130" s="278" t="s">
        <v>398</v>
      </c>
      <c r="B130" s="289" t="s">
        <v>399</v>
      </c>
      <c r="C130" s="290" t="s">
        <v>168</v>
      </c>
      <c r="D130" s="315">
        <v>4</v>
      </c>
      <c r="E130" s="247">
        <v>0</v>
      </c>
      <c r="F130" s="316">
        <f t="shared" si="108"/>
        <v>0</v>
      </c>
      <c r="H130" s="278" t="s">
        <v>398</v>
      </c>
      <c r="I130" s="293" t="s">
        <v>399</v>
      </c>
      <c r="J130" s="290" t="s">
        <v>168</v>
      </c>
      <c r="K130" s="315">
        <v>4</v>
      </c>
      <c r="L130" s="247">
        <v>65000</v>
      </c>
      <c r="M130" s="316">
        <f t="shared" si="109"/>
        <v>260000</v>
      </c>
      <c r="N130" s="250">
        <f>IF(EXACT($A$130,$H$130),1,0)</f>
        <v>1</v>
      </c>
      <c r="O130" s="250">
        <f>IF(EXACT($B$130,$I$130),1,0)</f>
        <v>1</v>
      </c>
      <c r="P130" s="250">
        <f>IF(EXACT($C$130,$J$130),1,0)</f>
        <v>1</v>
      </c>
      <c r="Q130" s="250">
        <f>IF(EXACT($D$130,$K$130),1,0)</f>
        <v>1</v>
      </c>
      <c r="R130" s="250">
        <f>IF($K$130=0,0,1)</f>
        <v>1</v>
      </c>
      <c r="S130" s="250">
        <f>IF($L$130=0,0,1)</f>
        <v>1</v>
      </c>
      <c r="T130" s="261">
        <f>$N$130*$O$130*$P$130*$Q$130*$R$130*$S$130</f>
        <v>1</v>
      </c>
      <c r="U130" s="251">
        <f t="shared" si="30"/>
        <v>260000</v>
      </c>
      <c r="V130" s="252">
        <f t="shared" si="31"/>
        <v>0</v>
      </c>
      <c r="X130" s="278" t="s">
        <v>398</v>
      </c>
      <c r="Y130" s="289" t="s">
        <v>399</v>
      </c>
      <c r="Z130" s="290" t="s">
        <v>168</v>
      </c>
      <c r="AA130" s="315">
        <v>4</v>
      </c>
      <c r="AB130" s="247">
        <v>57460</v>
      </c>
      <c r="AC130" s="316">
        <f t="shared" si="110"/>
        <v>229840</v>
      </c>
      <c r="AD130" s="250">
        <f>IF(EXACT($A$130,$X$130),1,0)</f>
        <v>1</v>
      </c>
      <c r="AE130" s="250">
        <f>IF(EXACT($B$130,$Y$130),1,0)</f>
        <v>1</v>
      </c>
      <c r="AF130" s="250">
        <f>IF(EXACT($C$130,$Z$130),1,0)</f>
        <v>1</v>
      </c>
      <c r="AG130" s="250">
        <f>IF(EXACT($D$130,$AA$130),1,0)</f>
        <v>1</v>
      </c>
      <c r="AH130" s="250">
        <f>IF($AA$130=0,0,1)</f>
        <v>1</v>
      </c>
      <c r="AI130" s="250">
        <f>IF($AB$130=0,0,1)</f>
        <v>1</v>
      </c>
      <c r="AJ130" s="250">
        <f>$AD$130*$AE$130*$AF$130*$AG$130*$AH$130*$AI$130</f>
        <v>1</v>
      </c>
      <c r="AK130" s="251">
        <f t="shared" si="32"/>
        <v>229840</v>
      </c>
      <c r="AL130" s="252">
        <f t="shared" si="33"/>
        <v>0</v>
      </c>
      <c r="AN130" s="278" t="s">
        <v>398</v>
      </c>
      <c r="AO130" s="289" t="s">
        <v>399</v>
      </c>
      <c r="AP130" s="290" t="s">
        <v>168</v>
      </c>
      <c r="AQ130" s="315">
        <v>4</v>
      </c>
      <c r="AR130" s="247">
        <v>28000</v>
      </c>
      <c r="AS130" s="316">
        <f t="shared" si="111"/>
        <v>112000</v>
      </c>
      <c r="AT130" s="250">
        <f>IF(EXACT($A$130,$AN$130),1,0)</f>
        <v>1</v>
      </c>
      <c r="AU130" s="250">
        <f>IF(EXACT($B$130,$AO$130),1,0)</f>
        <v>1</v>
      </c>
      <c r="AV130" s="250">
        <f>IF(EXACT($C$130,$AP$130),1,0)</f>
        <v>1</v>
      </c>
      <c r="AW130" s="250">
        <f>IF(EXACT($D$130,$AQ$130),1,0)</f>
        <v>1</v>
      </c>
      <c r="AX130" s="250">
        <f>IF($AQ$130=0,0,1)</f>
        <v>1</v>
      </c>
      <c r="AY130" s="250">
        <f>IF($AR$130=0,0,1)</f>
        <v>1</v>
      </c>
      <c r="AZ130" s="250">
        <f>$AT$130*$AU$130*$AV$130*$AW$130*$AX$130*$AY$130</f>
        <v>1</v>
      </c>
      <c r="BA130" s="251">
        <f t="shared" si="34"/>
        <v>112000</v>
      </c>
      <c r="BB130" s="252">
        <f t="shared" si="35"/>
        <v>0</v>
      </c>
      <c r="BD130" s="278" t="s">
        <v>398</v>
      </c>
      <c r="BE130" s="289" t="s">
        <v>399</v>
      </c>
      <c r="BF130" s="290" t="s">
        <v>168</v>
      </c>
      <c r="BG130" s="315">
        <v>4</v>
      </c>
      <c r="BH130" s="247">
        <v>15000</v>
      </c>
      <c r="BI130" s="316">
        <f t="shared" si="112"/>
        <v>60000</v>
      </c>
      <c r="BJ130" s="250">
        <f>IF(EXACT($A$130,$BD$130),1,0)</f>
        <v>1</v>
      </c>
      <c r="BK130" s="250">
        <f>IF(EXACT($B$130,$BE$130),1,0)</f>
        <v>1</v>
      </c>
      <c r="BL130" s="250">
        <f>IF(EXACT($C$130,$BF$130),1,0)</f>
        <v>1</v>
      </c>
      <c r="BM130" s="250">
        <f>IF(EXACT($D$130,$BG$130),1,0)</f>
        <v>1</v>
      </c>
      <c r="BN130" s="250">
        <f>IF($BG$130=0,0,1)</f>
        <v>1</v>
      </c>
      <c r="BO130" s="250">
        <f>IF($BH$130=0,0,1)</f>
        <v>1</v>
      </c>
      <c r="BP130" s="250">
        <f>$BJ$130*$BK$130*$BL$130*$BM$130*$BN$130*$BO$130</f>
        <v>1</v>
      </c>
      <c r="BQ130" s="251">
        <f t="shared" si="36"/>
        <v>60000</v>
      </c>
      <c r="BR130" s="252">
        <f t="shared" si="37"/>
        <v>0</v>
      </c>
      <c r="BT130" s="278" t="s">
        <v>398</v>
      </c>
      <c r="BU130" s="289" t="s">
        <v>399</v>
      </c>
      <c r="BV130" s="290" t="s">
        <v>168</v>
      </c>
      <c r="BW130" s="315">
        <v>4</v>
      </c>
      <c r="BX130" s="247">
        <v>41600</v>
      </c>
      <c r="BY130" s="316">
        <f t="shared" si="113"/>
        <v>166400</v>
      </c>
      <c r="BZ130" s="250">
        <f>IF(EXACT($A$130,$BT$130),1,0)</f>
        <v>1</v>
      </c>
      <c r="CA130" s="250">
        <f>IF(EXACT($B$130,$BU$130),1,0)</f>
        <v>1</v>
      </c>
      <c r="CB130" s="250">
        <f>IF(EXACT($C$130,$BV$130),1,0)</f>
        <v>1</v>
      </c>
      <c r="CC130" s="250">
        <f>IF(EXACT($D$130,$BW$130),1,0)</f>
        <v>1</v>
      </c>
      <c r="CD130" s="250">
        <f>IF($BW$130=0,0,1)</f>
        <v>1</v>
      </c>
      <c r="CE130" s="250">
        <f>IF($BX$130=0,0,1)</f>
        <v>1</v>
      </c>
      <c r="CF130" s="250">
        <f>$BZ$130*$CA$130*$CB$130*$CC$130*$CD$130*$CE$130</f>
        <v>1</v>
      </c>
      <c r="CG130" s="251">
        <f t="shared" si="38"/>
        <v>166400</v>
      </c>
      <c r="CH130" s="252">
        <f t="shared" si="39"/>
        <v>0</v>
      </c>
      <c r="CJ130" s="278" t="s">
        <v>398</v>
      </c>
      <c r="CK130" s="294" t="s">
        <v>399</v>
      </c>
      <c r="CL130" s="290" t="s">
        <v>168</v>
      </c>
      <c r="CM130" s="315">
        <v>4</v>
      </c>
      <c r="CN130" s="255">
        <v>46620</v>
      </c>
      <c r="CO130" s="317">
        <f t="shared" si="114"/>
        <v>186480</v>
      </c>
      <c r="CP130" s="250">
        <f>IF(EXACT($A$130,$CJ$130),1,0)</f>
        <v>1</v>
      </c>
      <c r="CQ130" s="250">
        <f>IF(EXACT($B$130,$CK$130),1,0)</f>
        <v>1</v>
      </c>
      <c r="CR130" s="250">
        <f>IF(EXACT($C$130,$CL$130),1,0)</f>
        <v>1</v>
      </c>
      <c r="CS130" s="250">
        <f>IF(EXACT($D$130,$CM$130),1,0)</f>
        <v>1</v>
      </c>
      <c r="CT130" s="250">
        <f>IF($CM$130=0,0,1)</f>
        <v>1</v>
      </c>
      <c r="CU130" s="250">
        <f>IF($CN$130=0,0,1)</f>
        <v>1</v>
      </c>
      <c r="CV130" s="250">
        <f>$CP$130*$CQ$130*$CR$130*$CS$130*$CT$130*$CU$130</f>
        <v>1</v>
      </c>
      <c r="CW130" s="251">
        <f t="shared" si="40"/>
        <v>186480</v>
      </c>
      <c r="CX130" s="252">
        <f t="shared" si="41"/>
        <v>0</v>
      </c>
      <c r="CZ130" s="278" t="s">
        <v>398</v>
      </c>
      <c r="DA130" s="289" t="s">
        <v>399</v>
      </c>
      <c r="DB130" s="290" t="s">
        <v>168</v>
      </c>
      <c r="DC130" s="315">
        <v>4</v>
      </c>
      <c r="DD130" s="247">
        <v>56800</v>
      </c>
      <c r="DE130" s="316">
        <f t="shared" si="115"/>
        <v>227200</v>
      </c>
      <c r="DF130" s="250">
        <f>IF(EXACT($A$130,$CZ$130),1,0)</f>
        <v>1</v>
      </c>
      <c r="DG130" s="250">
        <f>IF(EXACT($B$130,$DA$130),1,0)</f>
        <v>1</v>
      </c>
      <c r="DH130" s="250">
        <f>IF(EXACT($C$130,$DB$130),1,0)</f>
        <v>1</v>
      </c>
      <c r="DI130" s="250">
        <f>IF(EXACT($D$130,$DC$130),1,0)</f>
        <v>1</v>
      </c>
      <c r="DJ130" s="250">
        <f>IF($DC$130=0,0,1)</f>
        <v>1</v>
      </c>
      <c r="DK130" s="250">
        <f>IF($DD$130=0,0,1)</f>
        <v>1</v>
      </c>
      <c r="DL130" s="250">
        <f>$DF$130*$DG$130*$DH$130*$DI$130*$DJ$130*$DK$130</f>
        <v>1</v>
      </c>
      <c r="DM130" s="251">
        <f t="shared" si="42"/>
        <v>227200</v>
      </c>
      <c r="DN130" s="252">
        <f t="shared" si="43"/>
        <v>0</v>
      </c>
      <c r="DP130" s="278" t="s">
        <v>398</v>
      </c>
      <c r="DQ130" s="289" t="s">
        <v>399</v>
      </c>
      <c r="DR130" s="290" t="s">
        <v>168</v>
      </c>
      <c r="DS130" s="315">
        <v>4</v>
      </c>
      <c r="DT130" s="247">
        <v>58000</v>
      </c>
      <c r="DU130" s="316">
        <f t="shared" si="116"/>
        <v>232000</v>
      </c>
      <c r="DV130" s="250">
        <f>IF(EXACT($A$130,$DP$130),1,0)</f>
        <v>1</v>
      </c>
      <c r="DW130" s="250">
        <f>IF(EXACT($B$130,$DQ$130),1,0)</f>
        <v>1</v>
      </c>
      <c r="DX130" s="250">
        <f>IF(EXACT($C$130,$DR$130),1,0)</f>
        <v>1</v>
      </c>
      <c r="DY130" s="250">
        <f>IF(EXACT($D$130,$DS$130),1,0)</f>
        <v>1</v>
      </c>
      <c r="DZ130" s="250">
        <f>IF($DS$130=0,0,1)</f>
        <v>1</v>
      </c>
      <c r="EA130" s="250">
        <f>IF($DT$130=0,0,1)</f>
        <v>1</v>
      </c>
      <c r="EB130" s="250">
        <f>$DV$130*$DW$130*$DX$130*$DY$130*$DZ$130*$EA$130</f>
        <v>1</v>
      </c>
      <c r="EC130" s="251">
        <f t="shared" si="44"/>
        <v>232000</v>
      </c>
      <c r="ED130" s="252">
        <f t="shared" si="45"/>
        <v>0</v>
      </c>
      <c r="EF130" s="278" t="s">
        <v>398</v>
      </c>
      <c r="EG130" s="289" t="s">
        <v>399</v>
      </c>
      <c r="EH130" s="290" t="s">
        <v>168</v>
      </c>
      <c r="EI130" s="315">
        <v>4</v>
      </c>
      <c r="EJ130" s="247">
        <v>52000</v>
      </c>
      <c r="EK130" s="316">
        <f t="shared" si="117"/>
        <v>208000</v>
      </c>
      <c r="EL130" s="250">
        <f>IF(EXACT($A$130,$EF$130),1,0)</f>
        <v>1</v>
      </c>
      <c r="EM130" s="250">
        <f>IF(EXACT($B$130,$EG$130),1,0)</f>
        <v>1</v>
      </c>
      <c r="EN130" s="250">
        <f>IF(EXACT($C$130,$EH$130),1,0)</f>
        <v>1</v>
      </c>
      <c r="EO130" s="250">
        <f>IF(EXACT($D$130,$EI$130),1,0)</f>
        <v>1</v>
      </c>
      <c r="EP130" s="250">
        <f>IF($EI$130=0,0,1)</f>
        <v>1</v>
      </c>
      <c r="EQ130" s="250">
        <f>IF($EJ$130=0,0,1)</f>
        <v>1</v>
      </c>
      <c r="ER130" s="250">
        <f>$EL$130*$EM$130*$EN$130*$EO$130*$EP$130*$EQ$130</f>
        <v>1</v>
      </c>
      <c r="ES130" s="251">
        <f t="shared" si="46"/>
        <v>208000</v>
      </c>
      <c r="ET130" s="252">
        <f t="shared" si="47"/>
        <v>0</v>
      </c>
      <c r="EV130" s="278" t="s">
        <v>398</v>
      </c>
      <c r="EW130" s="289" t="s">
        <v>399</v>
      </c>
      <c r="EX130" s="290" t="s">
        <v>168</v>
      </c>
      <c r="EY130" s="315">
        <v>4</v>
      </c>
      <c r="EZ130" s="247">
        <v>60000</v>
      </c>
      <c r="FA130" s="316">
        <f t="shared" si="118"/>
        <v>240000</v>
      </c>
      <c r="FB130" s="250">
        <f>IF(EXACT($A$130,$EV$130),1,0)</f>
        <v>1</v>
      </c>
      <c r="FC130" s="250">
        <f>IF(EXACT($B$130,$EW$130),1,0)</f>
        <v>1</v>
      </c>
      <c r="FD130" s="250">
        <f>IF(EXACT($C$130,$EX$130),1,0)</f>
        <v>1</v>
      </c>
      <c r="FE130" s="250">
        <f>IF(EXACT($D$130,$EY$130),1,0)</f>
        <v>1</v>
      </c>
      <c r="FF130" s="250">
        <f>IF($EY$130=0,0,1)</f>
        <v>1</v>
      </c>
      <c r="FG130" s="250">
        <f>IF($EZ$130=0,0,1)</f>
        <v>1</v>
      </c>
      <c r="FH130" s="250">
        <f>$FB$130*$FC$130*$FD$130*$FE$130*$FF$130*$FG$130</f>
        <v>1</v>
      </c>
      <c r="FI130" s="251">
        <f t="shared" si="48"/>
        <v>240000</v>
      </c>
      <c r="FJ130" s="252">
        <f t="shared" si="49"/>
        <v>0</v>
      </c>
      <c r="FL130" s="278" t="s">
        <v>398</v>
      </c>
      <c r="FM130" s="289" t="s">
        <v>399</v>
      </c>
      <c r="FN130" s="290" t="s">
        <v>168</v>
      </c>
      <c r="FO130" s="315">
        <v>4</v>
      </c>
      <c r="FP130" s="247">
        <v>39297</v>
      </c>
      <c r="FQ130" s="316">
        <f t="shared" si="119"/>
        <v>157188</v>
      </c>
      <c r="FR130" s="250">
        <f>IF(EXACT($A$130,$FL$130),1,0)</f>
        <v>1</v>
      </c>
      <c r="FS130" s="250">
        <f>IF(EXACT($B$130,$FM$130),1,0)</f>
        <v>1</v>
      </c>
      <c r="FT130" s="250">
        <f>IF(EXACT($C$130,$FN$130),1,0)</f>
        <v>1</v>
      </c>
      <c r="FU130" s="250">
        <f>IF(EXACT($D$130,$FO$130),1,0)</f>
        <v>1</v>
      </c>
      <c r="FV130" s="250">
        <f>IF($FO$130=0,0,1)</f>
        <v>1</v>
      </c>
      <c r="FW130" s="250">
        <f>IF($FP$130=0,0,1)</f>
        <v>1</v>
      </c>
      <c r="FX130" s="250">
        <f>$FR$130*$FS$130*$FT$130*$FU$130*$FV$130*$FW$130</f>
        <v>1</v>
      </c>
      <c r="FY130" s="251">
        <f t="shared" si="50"/>
        <v>157188</v>
      </c>
      <c r="FZ130" s="252">
        <f t="shared" si="51"/>
        <v>0</v>
      </c>
      <c r="GB130" s="278" t="s">
        <v>398</v>
      </c>
      <c r="GC130" s="289" t="s">
        <v>399</v>
      </c>
      <c r="GD130" s="290" t="s">
        <v>168</v>
      </c>
      <c r="GE130" s="315">
        <v>4</v>
      </c>
      <c r="GF130" s="247">
        <v>76900</v>
      </c>
      <c r="GG130" s="316">
        <f t="shared" si="120"/>
        <v>307600</v>
      </c>
      <c r="GH130" s="250">
        <f>IF(EXACT($A$130,$GB$130),1,0)</f>
        <v>1</v>
      </c>
      <c r="GI130" s="250">
        <f>IF(EXACT($B$130,$GC$130),1,0)</f>
        <v>1</v>
      </c>
      <c r="GJ130" s="250">
        <f>IF(EXACT($C$130,$GD$130),1,0)</f>
        <v>1</v>
      </c>
      <c r="GK130" s="250">
        <f>IF(EXACT($D$130,$GE$130),1,0)</f>
        <v>1</v>
      </c>
      <c r="GL130" s="250">
        <f>IF($GE$130=0,0,1)</f>
        <v>1</v>
      </c>
      <c r="GM130" s="250">
        <f>IF($GF$130=0,0,1)</f>
        <v>1</v>
      </c>
      <c r="GN130" s="250">
        <f>$GH$130*$GI$130*$GJ$130*$GK$130*$GL$130*$GM$130</f>
        <v>1</v>
      </c>
      <c r="GO130" s="251">
        <f t="shared" si="52"/>
        <v>307600</v>
      </c>
      <c r="GP130" s="252">
        <f t="shared" si="53"/>
        <v>0</v>
      </c>
      <c r="GR130" s="278" t="s">
        <v>398</v>
      </c>
      <c r="GS130" s="289" t="s">
        <v>399</v>
      </c>
      <c r="GT130" s="290" t="s">
        <v>168</v>
      </c>
      <c r="GU130" s="315">
        <v>4</v>
      </c>
      <c r="GV130" s="247">
        <v>31100</v>
      </c>
      <c r="GW130" s="316">
        <f t="shared" si="121"/>
        <v>124400</v>
      </c>
      <c r="GX130" s="250">
        <f>IF(EXACT($A$130,$GR$130),1,0)</f>
        <v>1</v>
      </c>
      <c r="GY130" s="250">
        <f>IF(EXACT($B$130,$GS$130),1,0)</f>
        <v>1</v>
      </c>
      <c r="GZ130" s="250">
        <f>IF(EXACT($C$130,$GT$130),1,0)</f>
        <v>1</v>
      </c>
      <c r="HA130" s="250">
        <f>IF(EXACT($D$130,$GU$130),1,0)</f>
        <v>1</v>
      </c>
      <c r="HB130" s="250">
        <f>IF($GU$130=0,0,1)</f>
        <v>1</v>
      </c>
      <c r="HC130" s="250">
        <f>IF($GV$130=0,0,1)</f>
        <v>1</v>
      </c>
      <c r="HD130" s="250">
        <f>$GX$130*$GY$130*$GZ$130*$HA$130*$HB$130*$HC$130</f>
        <v>1</v>
      </c>
      <c r="HE130" s="251">
        <f t="shared" si="54"/>
        <v>124400</v>
      </c>
      <c r="HF130" s="252">
        <f t="shared" si="55"/>
        <v>0</v>
      </c>
      <c r="HH130" s="286" t="s">
        <v>398</v>
      </c>
      <c r="HI130" s="297" t="s">
        <v>399</v>
      </c>
      <c r="HJ130" s="290" t="s">
        <v>168</v>
      </c>
      <c r="HK130" s="291">
        <v>4</v>
      </c>
      <c r="HL130" s="259">
        <v>8000</v>
      </c>
      <c r="HM130" s="292">
        <f t="shared" si="122"/>
        <v>32000</v>
      </c>
      <c r="HN130" s="250">
        <f>IF(EXACT($A$130,$HH$130),1,0)</f>
        <v>1</v>
      </c>
      <c r="HO130" s="250">
        <f>IF(EXACT($B$130,$HI$130),1,0)</f>
        <v>1</v>
      </c>
      <c r="HP130" s="250">
        <f>IF(EXACT($C$130,$HJ$130),1,0)</f>
        <v>1</v>
      </c>
      <c r="HQ130" s="250">
        <f>IF(EXACT($D$130,$HK$130),1,0)</f>
        <v>1</v>
      </c>
      <c r="HR130" s="250">
        <f>IF($HK$130=0,0,1)</f>
        <v>1</v>
      </c>
      <c r="HS130" s="250">
        <f>IF($HL$130=0,0,1)</f>
        <v>1</v>
      </c>
      <c r="HT130" s="250">
        <f>$HN$130*$HO$130*$HP$130*$HQ$130*$HR$130*$HS$130</f>
        <v>1</v>
      </c>
      <c r="HU130" s="251">
        <f t="shared" si="56"/>
        <v>32000</v>
      </c>
      <c r="HV130" s="252">
        <f t="shared" si="57"/>
        <v>0</v>
      </c>
      <c r="HX130" s="278" t="s">
        <v>398</v>
      </c>
      <c r="HY130" s="289" t="s">
        <v>399</v>
      </c>
      <c r="HZ130" s="290" t="s">
        <v>168</v>
      </c>
      <c r="IA130" s="315">
        <v>4</v>
      </c>
      <c r="IB130" s="247">
        <v>25000</v>
      </c>
      <c r="IC130" s="316">
        <f t="shared" si="123"/>
        <v>100000</v>
      </c>
      <c r="ID130" s="250">
        <f>IF(EXACT($A$130,$HX$130),1,0)</f>
        <v>1</v>
      </c>
      <c r="IE130" s="250">
        <f>IF(EXACT($B$130,$HY$130),1,0)</f>
        <v>1</v>
      </c>
      <c r="IF130" s="250">
        <f>IF(EXACT($C$130,$HZ$130),1,0)</f>
        <v>1</v>
      </c>
      <c r="IG130" s="250">
        <f>IF(EXACT($D$130,$IA$130),1,0)</f>
        <v>1</v>
      </c>
      <c r="IH130" s="250">
        <f>IF($IA$130=0,0,1)</f>
        <v>1</v>
      </c>
      <c r="II130" s="250">
        <f>IF($IB$130=0,0,1)</f>
        <v>1</v>
      </c>
      <c r="IJ130" s="250">
        <f>$ID$130*$IE$130*$IF$130*$IG$130*$IH$130*$II$130</f>
        <v>1</v>
      </c>
      <c r="IK130" s="251">
        <f t="shared" si="58"/>
        <v>100000</v>
      </c>
      <c r="IL130" s="252">
        <f t="shared" si="59"/>
        <v>0</v>
      </c>
    </row>
    <row r="131" spans="1:246" s="238" customFormat="1" ht="18" hidden="1" thickTop="1" thickBot="1">
      <c r="A131" s="215" t="s">
        <v>400</v>
      </c>
      <c r="B131" s="216" t="s">
        <v>401</v>
      </c>
      <c r="C131" s="217"/>
      <c r="D131" s="218"/>
      <c r="E131" s="219"/>
      <c r="F131" s="220"/>
      <c r="H131" s="215" t="s">
        <v>400</v>
      </c>
      <c r="I131" s="222" t="s">
        <v>401</v>
      </c>
      <c r="J131" s="217"/>
      <c r="K131" s="218"/>
      <c r="L131" s="219"/>
      <c r="M131" s="220"/>
      <c r="N131" s="274"/>
      <c r="O131" s="274"/>
      <c r="P131" s="274"/>
      <c r="Q131" s="274"/>
      <c r="R131" s="274"/>
      <c r="S131" s="274"/>
      <c r="T131" s="274"/>
      <c r="U131" s="251">
        <f t="shared" si="30"/>
        <v>0</v>
      </c>
      <c r="V131" s="252">
        <f t="shared" si="31"/>
        <v>0</v>
      </c>
      <c r="X131" s="215" t="s">
        <v>400</v>
      </c>
      <c r="Y131" s="216" t="s">
        <v>401</v>
      </c>
      <c r="Z131" s="217"/>
      <c r="AA131" s="218"/>
      <c r="AB131" s="219"/>
      <c r="AC131" s="220"/>
      <c r="AD131" s="274"/>
      <c r="AE131" s="274"/>
      <c r="AF131" s="274"/>
      <c r="AG131" s="274"/>
      <c r="AH131" s="274"/>
      <c r="AI131" s="274"/>
      <c r="AJ131" s="274"/>
      <c r="AK131" s="251">
        <f t="shared" si="32"/>
        <v>0</v>
      </c>
      <c r="AL131" s="252">
        <f t="shared" si="33"/>
        <v>0</v>
      </c>
      <c r="AN131" s="215" t="s">
        <v>400</v>
      </c>
      <c r="AO131" s="216" t="s">
        <v>401</v>
      </c>
      <c r="AP131" s="217"/>
      <c r="AQ131" s="218"/>
      <c r="AR131" s="219"/>
      <c r="AS131" s="220"/>
      <c r="AT131" s="250">
        <f>IF(EXACT($A$131,$AN$131),1,0)</f>
        <v>1</v>
      </c>
      <c r="AU131" s="250">
        <f>IF(EXACT($B$131,$AO$131),1,0)</f>
        <v>1</v>
      </c>
      <c r="AV131" s="250">
        <f>IF(EXACT($C$131,$AP$131),1,0)</f>
        <v>1</v>
      </c>
      <c r="AW131" s="250">
        <f>IF(EXACT($D$131,$AQ$131),1,0)</f>
        <v>1</v>
      </c>
      <c r="AX131" s="250">
        <f>IF($AQ$131=0,0,1)</f>
        <v>0</v>
      </c>
      <c r="AY131" s="250">
        <f>IF($AR$131=0,0,1)</f>
        <v>0</v>
      </c>
      <c r="AZ131" s="250">
        <f>$AT$131*$AU$131*$AV$131*$AW$131*$AX$131*$AY$131</f>
        <v>0</v>
      </c>
      <c r="BA131" s="251">
        <f t="shared" si="34"/>
        <v>0</v>
      </c>
      <c r="BB131" s="252">
        <f t="shared" si="35"/>
        <v>0</v>
      </c>
      <c r="BD131" s="215" t="s">
        <v>400</v>
      </c>
      <c r="BE131" s="216" t="s">
        <v>401</v>
      </c>
      <c r="BF131" s="217"/>
      <c r="BG131" s="218"/>
      <c r="BH131" s="219"/>
      <c r="BI131" s="220"/>
      <c r="BJ131" s="250">
        <f>IF(EXACT($A$131,$BD$131),1,0)</f>
        <v>1</v>
      </c>
      <c r="BK131" s="250">
        <f>IF(EXACT($B$131,$BE$131),1,0)</f>
        <v>1</v>
      </c>
      <c r="BL131" s="250">
        <f>IF(EXACT($C$131,$BF$131),1,0)</f>
        <v>1</v>
      </c>
      <c r="BM131" s="250">
        <f>IF(EXACT($D$131,$BG$131),1,0)</f>
        <v>1</v>
      </c>
      <c r="BN131" s="250">
        <f>IF($BG$131=0,0,1)</f>
        <v>0</v>
      </c>
      <c r="BO131" s="250">
        <f>IF($BH$131=0,0,1)</f>
        <v>0</v>
      </c>
      <c r="BP131" s="250">
        <f>$BJ$131*$BK$131*$BL$131*$BM$131*$BN$131*$BO$131</f>
        <v>0</v>
      </c>
      <c r="BQ131" s="251">
        <f t="shared" si="36"/>
        <v>0</v>
      </c>
      <c r="BR131" s="252">
        <f t="shared" si="37"/>
        <v>0</v>
      </c>
      <c r="BT131" s="215" t="s">
        <v>400</v>
      </c>
      <c r="BU131" s="216" t="s">
        <v>401</v>
      </c>
      <c r="BV131" s="217"/>
      <c r="BW131" s="218"/>
      <c r="BX131" s="219"/>
      <c r="BY131" s="220"/>
      <c r="BZ131" s="250">
        <f>IF(EXACT($A$131,$BT$131),1,0)</f>
        <v>1</v>
      </c>
      <c r="CA131" s="250">
        <f>IF(EXACT($B$131,$BU$131),1,0)</f>
        <v>1</v>
      </c>
      <c r="CB131" s="250">
        <f>IF(EXACT($C$131,$BV$131),1,0)</f>
        <v>1</v>
      </c>
      <c r="CC131" s="250">
        <f>IF(EXACT($D$131,$BW$131),1,0)</f>
        <v>1</v>
      </c>
      <c r="CD131" s="250">
        <f>IF($BW$131=0,0,1)</f>
        <v>0</v>
      </c>
      <c r="CE131" s="250">
        <f>IF($BX$131=0,0,1)</f>
        <v>0</v>
      </c>
      <c r="CF131" s="250">
        <f>$BZ$131*$CA$131*$CB$131*$CC$131*$CD$131*$CE$131</f>
        <v>0</v>
      </c>
      <c r="CG131" s="251">
        <f t="shared" si="38"/>
        <v>0</v>
      </c>
      <c r="CH131" s="252">
        <f t="shared" si="39"/>
        <v>0</v>
      </c>
      <c r="CJ131" s="215" t="s">
        <v>400</v>
      </c>
      <c r="CK131" s="223" t="s">
        <v>401</v>
      </c>
      <c r="CL131" s="217"/>
      <c r="CM131" s="218"/>
      <c r="CN131" s="224"/>
      <c r="CO131" s="225"/>
      <c r="CP131" s="250">
        <f>IF(EXACT($A$131,$CJ$131),1,0)</f>
        <v>1</v>
      </c>
      <c r="CQ131" s="250">
        <f>IF(EXACT($B$131,$CK$131),1,0)</f>
        <v>1</v>
      </c>
      <c r="CR131" s="250">
        <f>IF(EXACT($C$131,$CL$131),1,0)</f>
        <v>1</v>
      </c>
      <c r="CS131" s="250">
        <f>IF(EXACT($D$131,$CM$131),1,0)</f>
        <v>1</v>
      </c>
      <c r="CT131" s="250">
        <f>IF($CM$131=0,0,1)</f>
        <v>0</v>
      </c>
      <c r="CU131" s="250">
        <f>IF($CN$131=0,0,1)</f>
        <v>0</v>
      </c>
      <c r="CV131" s="250">
        <f>$CP$131*$CQ$131*$CR$131*$CS$131*$CT$131*$CU$131</f>
        <v>0</v>
      </c>
      <c r="CW131" s="251">
        <f t="shared" si="40"/>
        <v>0</v>
      </c>
      <c r="CX131" s="252">
        <f t="shared" si="41"/>
        <v>0</v>
      </c>
      <c r="CZ131" s="215" t="s">
        <v>400</v>
      </c>
      <c r="DA131" s="216" t="s">
        <v>401</v>
      </c>
      <c r="DB131" s="217"/>
      <c r="DC131" s="218"/>
      <c r="DD131" s="219"/>
      <c r="DE131" s="220"/>
      <c r="DF131" s="250">
        <f>IF(EXACT($A$131,$CZ$131),1,0)</f>
        <v>1</v>
      </c>
      <c r="DG131" s="250">
        <f>IF(EXACT($B$131,$DA$131),1,0)</f>
        <v>1</v>
      </c>
      <c r="DH131" s="250">
        <f>IF(EXACT($C$131,$DB$131),1,0)</f>
        <v>1</v>
      </c>
      <c r="DI131" s="250">
        <f>IF(EXACT($D$131,$DC$131),1,0)</f>
        <v>1</v>
      </c>
      <c r="DJ131" s="250">
        <f>IF($DC$131=0,0,1)</f>
        <v>0</v>
      </c>
      <c r="DK131" s="250">
        <f>IF($DD$131=0,0,1)</f>
        <v>0</v>
      </c>
      <c r="DL131" s="250">
        <f>$DF$131*$DG$131*$DH$131*$DI$131*$DJ$131*$DK$131</f>
        <v>0</v>
      </c>
      <c r="DM131" s="251">
        <f t="shared" si="42"/>
        <v>0</v>
      </c>
      <c r="DN131" s="252">
        <f t="shared" si="43"/>
        <v>0</v>
      </c>
      <c r="DP131" s="215" t="s">
        <v>400</v>
      </c>
      <c r="DQ131" s="216" t="s">
        <v>401</v>
      </c>
      <c r="DR131" s="217"/>
      <c r="DS131" s="218"/>
      <c r="DT131" s="219"/>
      <c r="DU131" s="220"/>
      <c r="DV131" s="250">
        <f>IF(EXACT($A$131,$DP$131),1,0)</f>
        <v>1</v>
      </c>
      <c r="DW131" s="250">
        <f>IF(EXACT($B$131,$DQ$131),1,0)</f>
        <v>1</v>
      </c>
      <c r="DX131" s="250">
        <f>IF(EXACT($C$131,$DR$131),1,0)</f>
        <v>1</v>
      </c>
      <c r="DY131" s="250">
        <f>IF(EXACT($D$131,$DS$131),1,0)</f>
        <v>1</v>
      </c>
      <c r="DZ131" s="250">
        <f>IF($DS$131=0,0,1)</f>
        <v>0</v>
      </c>
      <c r="EA131" s="250">
        <f>IF($DT$131=0,0,1)</f>
        <v>0</v>
      </c>
      <c r="EB131" s="250">
        <f>$DV$131*$DW$131*$DX$131*$DY$131*$DZ$131*$EA$131</f>
        <v>0</v>
      </c>
      <c r="EC131" s="251">
        <f t="shared" si="44"/>
        <v>0</v>
      </c>
      <c r="ED131" s="252">
        <f t="shared" si="45"/>
        <v>0</v>
      </c>
      <c r="EF131" s="215" t="s">
        <v>400</v>
      </c>
      <c r="EG131" s="216" t="s">
        <v>401</v>
      </c>
      <c r="EH131" s="217"/>
      <c r="EI131" s="218"/>
      <c r="EJ131" s="219"/>
      <c r="EK131" s="220"/>
      <c r="EL131" s="250">
        <f>IF(EXACT($A$131,$EF$131),1,0)</f>
        <v>1</v>
      </c>
      <c r="EM131" s="250">
        <f>IF(EXACT($B$131,$EG$131),1,0)</f>
        <v>1</v>
      </c>
      <c r="EN131" s="250">
        <f>IF(EXACT($C$131,$EH$131),1,0)</f>
        <v>1</v>
      </c>
      <c r="EO131" s="250">
        <f>IF(EXACT($D$131,$EI$131),1,0)</f>
        <v>1</v>
      </c>
      <c r="EP131" s="250">
        <f>IF($EI$131=0,0,1)</f>
        <v>0</v>
      </c>
      <c r="EQ131" s="250">
        <f>IF($EJ$131=0,0,1)</f>
        <v>0</v>
      </c>
      <c r="ER131" s="250">
        <f>$EL$131*$EM$131*$EN$131*$EO$131*$EP$131*$EQ$131</f>
        <v>0</v>
      </c>
      <c r="ES131" s="251">
        <f t="shared" si="46"/>
        <v>0</v>
      </c>
      <c r="ET131" s="252">
        <f t="shared" si="47"/>
        <v>0</v>
      </c>
      <c r="EV131" s="215" t="s">
        <v>400</v>
      </c>
      <c r="EW131" s="216" t="s">
        <v>401</v>
      </c>
      <c r="EX131" s="217"/>
      <c r="EY131" s="218"/>
      <c r="EZ131" s="219"/>
      <c r="FA131" s="220"/>
      <c r="FB131" s="250">
        <f>IF(EXACT($A$131,$EV$131),1,0)</f>
        <v>1</v>
      </c>
      <c r="FC131" s="250">
        <f>IF(EXACT($B$131,$EW$131),1,0)</f>
        <v>1</v>
      </c>
      <c r="FD131" s="250">
        <f>IF(EXACT($C$131,$EX$131),1,0)</f>
        <v>1</v>
      </c>
      <c r="FE131" s="250">
        <f>IF(EXACT($D$131,$EY$131),1,0)</f>
        <v>1</v>
      </c>
      <c r="FF131" s="250">
        <f>IF($EY$131=0,0,1)</f>
        <v>0</v>
      </c>
      <c r="FG131" s="250">
        <f>IF($EZ$131=0,0,1)</f>
        <v>0</v>
      </c>
      <c r="FH131" s="250">
        <f>$FB$131*$FC$131*$FD$131*$FE$131*$FF$131*$FG$131</f>
        <v>0</v>
      </c>
      <c r="FI131" s="251">
        <f t="shared" si="48"/>
        <v>0</v>
      </c>
      <c r="FJ131" s="252">
        <f t="shared" si="49"/>
        <v>0</v>
      </c>
      <c r="FL131" s="215" t="s">
        <v>400</v>
      </c>
      <c r="FM131" s="216" t="s">
        <v>401</v>
      </c>
      <c r="FN131" s="217"/>
      <c r="FO131" s="218"/>
      <c r="FP131" s="219"/>
      <c r="FQ131" s="277"/>
      <c r="FR131" s="250">
        <f>IF(EXACT($A$131,$FL$131),1,0)</f>
        <v>1</v>
      </c>
      <c r="FS131" s="250">
        <f>IF(EXACT($B$131,$FM$131),1,0)</f>
        <v>1</v>
      </c>
      <c r="FT131" s="250">
        <f>IF(EXACT($C$131,$FN$131),1,0)</f>
        <v>1</v>
      </c>
      <c r="FU131" s="250">
        <f>IF(EXACT($D$131,$FO$131),1,0)</f>
        <v>1</v>
      </c>
      <c r="FV131" s="250">
        <f>IF($FO$131=0,0,1)</f>
        <v>0</v>
      </c>
      <c r="FW131" s="250">
        <f>IF($FP$131=0,0,1)</f>
        <v>0</v>
      </c>
      <c r="FX131" s="250">
        <f>$FR$131*$FS$131*$FT$131*$FU$131*$FV$131*$FW$131</f>
        <v>0</v>
      </c>
      <c r="FY131" s="251">
        <f t="shared" si="50"/>
        <v>0</v>
      </c>
      <c r="FZ131" s="252">
        <f t="shared" si="51"/>
        <v>0</v>
      </c>
      <c r="GB131" s="215" t="s">
        <v>400</v>
      </c>
      <c r="GC131" s="216" t="s">
        <v>401</v>
      </c>
      <c r="GD131" s="217"/>
      <c r="GE131" s="218"/>
      <c r="GF131" s="219"/>
      <c r="GG131" s="220"/>
      <c r="GH131" s="250">
        <f>IF(EXACT($A$131,$GB$131),1,0)</f>
        <v>1</v>
      </c>
      <c r="GI131" s="250">
        <f>IF(EXACT($B$131,$GC$131),1,0)</f>
        <v>1</v>
      </c>
      <c r="GJ131" s="250">
        <f>IF(EXACT($C$131,$GD$131),1,0)</f>
        <v>1</v>
      </c>
      <c r="GK131" s="250">
        <f>IF(EXACT($D$131,$GE$131),1,0)</f>
        <v>1</v>
      </c>
      <c r="GL131" s="250">
        <f>IF($GE$131=0,0,1)</f>
        <v>0</v>
      </c>
      <c r="GM131" s="250">
        <f>IF($GF$131=0,0,1)</f>
        <v>0</v>
      </c>
      <c r="GN131" s="250">
        <f>$GH$131*$GI$131*$GJ$131*$GK$131*$GL$131*$GM$131</f>
        <v>0</v>
      </c>
      <c r="GO131" s="251">
        <f t="shared" si="52"/>
        <v>0</v>
      </c>
      <c r="GP131" s="252">
        <f t="shared" si="53"/>
        <v>0</v>
      </c>
      <c r="GR131" s="215" t="s">
        <v>400</v>
      </c>
      <c r="GS131" s="216" t="s">
        <v>401</v>
      </c>
      <c r="GT131" s="217"/>
      <c r="GU131" s="218"/>
      <c r="GV131" s="219"/>
      <c r="GW131" s="220"/>
      <c r="GX131" s="250">
        <f>IF(EXACT($A$131,$GR$131),1,0)</f>
        <v>1</v>
      </c>
      <c r="GY131" s="250">
        <f>IF(EXACT($B$131,$GS$131),1,0)</f>
        <v>1</v>
      </c>
      <c r="GZ131" s="250">
        <f>IF(EXACT($C$131,$GT$131),1,0)</f>
        <v>1</v>
      </c>
      <c r="HA131" s="250">
        <f>IF(EXACT($D$131,$GU$131),1,0)</f>
        <v>1</v>
      </c>
      <c r="HB131" s="250">
        <f>IF($GU$131=0,0,1)</f>
        <v>0</v>
      </c>
      <c r="HC131" s="250">
        <f>IF($GV$131=0,0,1)</f>
        <v>0</v>
      </c>
      <c r="HD131" s="250">
        <f>$GX$131*$GY$131*$GZ$131*$HA$131*$HB$131*$HC$131</f>
        <v>0</v>
      </c>
      <c r="HE131" s="251">
        <f t="shared" si="54"/>
        <v>0</v>
      </c>
      <c r="HF131" s="252">
        <f t="shared" si="55"/>
        <v>0</v>
      </c>
      <c r="HH131" s="226" t="s">
        <v>400</v>
      </c>
      <c r="HI131" s="227" t="s">
        <v>401</v>
      </c>
      <c r="HJ131" s="228"/>
      <c r="HK131" s="229"/>
      <c r="HL131" s="230"/>
      <c r="HM131" s="231"/>
      <c r="HN131" s="250">
        <f>IF(EXACT($A$131,$HH$131),1,0)</f>
        <v>1</v>
      </c>
      <c r="HO131" s="250">
        <f>IF(EXACT($B$131,$HI$131),1,0)</f>
        <v>1</v>
      </c>
      <c r="HP131" s="250">
        <f>IF(EXACT($C$131,$HJ$131),1,0)</f>
        <v>1</v>
      </c>
      <c r="HQ131" s="250">
        <f>IF(EXACT($D$131,$HK$131),1,0)</f>
        <v>1</v>
      </c>
      <c r="HR131" s="250">
        <f>IF($HK$131=0,0,1)</f>
        <v>0</v>
      </c>
      <c r="HS131" s="250">
        <f>IF($HL$131=0,0,1)</f>
        <v>0</v>
      </c>
      <c r="HT131" s="250">
        <f>$HN$131*$HO$131*$HP$131*$HQ$131*$HR$131*$HS$131</f>
        <v>0</v>
      </c>
      <c r="HU131" s="251">
        <f t="shared" si="56"/>
        <v>0</v>
      </c>
      <c r="HV131" s="252">
        <f t="shared" si="57"/>
        <v>0</v>
      </c>
      <c r="HX131" s="215" t="s">
        <v>400</v>
      </c>
      <c r="HY131" s="216" t="s">
        <v>401</v>
      </c>
      <c r="HZ131" s="217"/>
      <c r="IA131" s="218"/>
      <c r="IB131" s="219"/>
      <c r="IC131" s="220"/>
      <c r="ID131" s="250">
        <f>IF(EXACT($A$131,$HX$131),1,0)</f>
        <v>1</v>
      </c>
      <c r="IE131" s="250">
        <f>IF(EXACT($B$131,$HY$131),1,0)</f>
        <v>1</v>
      </c>
      <c r="IF131" s="250">
        <f>IF(EXACT($C$131,$HZ$131),1,0)</f>
        <v>1</v>
      </c>
      <c r="IG131" s="250">
        <f>IF(EXACT($D$131,$IA$131),1,0)</f>
        <v>1</v>
      </c>
      <c r="IH131" s="250">
        <f>IF($IA$131=0,0,1)</f>
        <v>0</v>
      </c>
      <c r="II131" s="250">
        <f>IF($IB$131=0,0,1)</f>
        <v>0</v>
      </c>
      <c r="IJ131" s="250">
        <f>$ID$131*$IE$131*$IF$131*$IG$131*$IH$131*$II$131</f>
        <v>0</v>
      </c>
      <c r="IK131" s="251">
        <f t="shared" si="58"/>
        <v>0</v>
      </c>
      <c r="IL131" s="252">
        <f t="shared" si="59"/>
        <v>0</v>
      </c>
    </row>
    <row r="132" spans="1:246" s="238" customFormat="1" ht="45.75" thickTop="1">
      <c r="A132" s="318" t="s">
        <v>402</v>
      </c>
      <c r="B132" s="279" t="s">
        <v>403</v>
      </c>
      <c r="C132" s="280" t="s">
        <v>171</v>
      </c>
      <c r="D132" s="324">
        <v>2</v>
      </c>
      <c r="E132" s="247">
        <v>0</v>
      </c>
      <c r="F132" s="325">
        <f>ROUND(D132*E132,0)</f>
        <v>0</v>
      </c>
      <c r="H132" s="318" t="s">
        <v>402</v>
      </c>
      <c r="I132" s="283" t="s">
        <v>403</v>
      </c>
      <c r="J132" s="280" t="s">
        <v>171</v>
      </c>
      <c r="K132" s="324">
        <v>2</v>
      </c>
      <c r="L132" s="247">
        <v>28000</v>
      </c>
      <c r="M132" s="325">
        <f>ROUND(K132*L132,0)</f>
        <v>56000</v>
      </c>
      <c r="N132" s="250">
        <f>IF(EXACT($A$132,$H$132),1,0)</f>
        <v>1</v>
      </c>
      <c r="O132" s="250">
        <f>IF(EXACT($B$132,$I$132),1,0)</f>
        <v>1</v>
      </c>
      <c r="P132" s="250">
        <f>IF(EXACT($C$132,$J$132),1,0)</f>
        <v>1</v>
      </c>
      <c r="Q132" s="250">
        <f>IF(EXACT($D$132,$K$132),1,0)</f>
        <v>1</v>
      </c>
      <c r="R132" s="250">
        <f>IF($K$132=0,0,1)</f>
        <v>1</v>
      </c>
      <c r="S132" s="250">
        <f>IF($L$132=0,0,1)</f>
        <v>1</v>
      </c>
      <c r="T132" s="261">
        <f>$N$132*$O$132*$P$132*$Q$132*$R$132*$S$132</f>
        <v>1</v>
      </c>
      <c r="U132" s="251">
        <f t="shared" si="30"/>
        <v>56000</v>
      </c>
      <c r="V132" s="252">
        <f t="shared" si="31"/>
        <v>0</v>
      </c>
      <c r="X132" s="318" t="s">
        <v>402</v>
      </c>
      <c r="Y132" s="279" t="s">
        <v>403</v>
      </c>
      <c r="Z132" s="280" t="s">
        <v>171</v>
      </c>
      <c r="AA132" s="324">
        <v>2</v>
      </c>
      <c r="AB132" s="247">
        <v>15753</v>
      </c>
      <c r="AC132" s="325">
        <f>ROUND(AA132*AB132,0)</f>
        <v>31506</v>
      </c>
      <c r="AD132" s="250">
        <f>IF(EXACT($A$132,$X$132),1,0)</f>
        <v>1</v>
      </c>
      <c r="AE132" s="250">
        <f>IF(EXACT($B$132,$Y$132),1,0)</f>
        <v>1</v>
      </c>
      <c r="AF132" s="250">
        <f>IF(EXACT($C$132,$Z$132),1,0)</f>
        <v>1</v>
      </c>
      <c r="AG132" s="250">
        <f>IF(EXACT($D$132,$AA$132),1,0)</f>
        <v>1</v>
      </c>
      <c r="AH132" s="250">
        <f>IF($AA$132=0,0,1)</f>
        <v>1</v>
      </c>
      <c r="AI132" s="250">
        <f>IF($AB$132=0,0,1)</f>
        <v>1</v>
      </c>
      <c r="AJ132" s="250">
        <f>$AD$132*$AE$132*$AF$132*$AG$132*$AH$132*$AI$132</f>
        <v>1</v>
      </c>
      <c r="AK132" s="251">
        <f t="shared" si="32"/>
        <v>31506</v>
      </c>
      <c r="AL132" s="252">
        <f t="shared" si="33"/>
        <v>0</v>
      </c>
      <c r="AN132" s="318" t="s">
        <v>402</v>
      </c>
      <c r="AO132" s="279" t="s">
        <v>403</v>
      </c>
      <c r="AP132" s="280" t="s">
        <v>171</v>
      </c>
      <c r="AQ132" s="324">
        <v>2</v>
      </c>
      <c r="AR132" s="247">
        <v>22000</v>
      </c>
      <c r="AS132" s="325">
        <f>ROUND(AQ132*AR132,0)</f>
        <v>44000</v>
      </c>
      <c r="AT132" s="250">
        <f>IF(EXACT($A$132,$AN$132),1,0)</f>
        <v>1</v>
      </c>
      <c r="AU132" s="250">
        <f>IF(EXACT($B$132,$AO$132),1,0)</f>
        <v>1</v>
      </c>
      <c r="AV132" s="250">
        <f>IF(EXACT($C$132,$AP$132),1,0)</f>
        <v>1</v>
      </c>
      <c r="AW132" s="250">
        <f>IF(EXACT($D$132,$AQ$132),1,0)</f>
        <v>1</v>
      </c>
      <c r="AX132" s="250">
        <f>IF($AQ$132=0,0,1)</f>
        <v>1</v>
      </c>
      <c r="AY132" s="250">
        <f>IF($AR$132=0,0,1)</f>
        <v>1</v>
      </c>
      <c r="AZ132" s="250">
        <f>$AT$132*$AU$132*$AV$132*$AW$132*$AX$132*$AY$132</f>
        <v>1</v>
      </c>
      <c r="BA132" s="251">
        <f t="shared" si="34"/>
        <v>44000</v>
      </c>
      <c r="BB132" s="252">
        <f t="shared" si="35"/>
        <v>0</v>
      </c>
      <c r="BD132" s="318" t="s">
        <v>402</v>
      </c>
      <c r="BE132" s="279" t="s">
        <v>403</v>
      </c>
      <c r="BF132" s="280" t="s">
        <v>171</v>
      </c>
      <c r="BG132" s="324">
        <v>2</v>
      </c>
      <c r="BH132" s="247">
        <v>12000</v>
      </c>
      <c r="BI132" s="325">
        <f>ROUND(BG132*BH132,0)</f>
        <v>24000</v>
      </c>
      <c r="BJ132" s="250">
        <f>IF(EXACT($A$132,$BD$132),1,0)</f>
        <v>1</v>
      </c>
      <c r="BK132" s="250">
        <f>IF(EXACT($B$132,$BE$132),1,0)</f>
        <v>1</v>
      </c>
      <c r="BL132" s="250">
        <f>IF(EXACT($C$132,$BF$132),1,0)</f>
        <v>1</v>
      </c>
      <c r="BM132" s="250">
        <f>IF(EXACT($D$132,$BG$132),1,0)</f>
        <v>1</v>
      </c>
      <c r="BN132" s="250">
        <f>IF($BG$132=0,0,1)</f>
        <v>1</v>
      </c>
      <c r="BO132" s="250">
        <f>IF($BH$132=0,0,1)</f>
        <v>1</v>
      </c>
      <c r="BP132" s="250">
        <f>$BJ$132*$BK$132*$BL$132*$BM$132*$BN$132*$BO$132</f>
        <v>1</v>
      </c>
      <c r="BQ132" s="251">
        <f t="shared" si="36"/>
        <v>24000</v>
      </c>
      <c r="BR132" s="252">
        <f t="shared" si="37"/>
        <v>0</v>
      </c>
      <c r="BT132" s="318" t="s">
        <v>402</v>
      </c>
      <c r="BU132" s="279" t="s">
        <v>403</v>
      </c>
      <c r="BV132" s="280" t="s">
        <v>171</v>
      </c>
      <c r="BW132" s="324">
        <v>2</v>
      </c>
      <c r="BX132" s="247">
        <v>29700</v>
      </c>
      <c r="BY132" s="325">
        <f>ROUND(BW132*BX132,0)</f>
        <v>59400</v>
      </c>
      <c r="BZ132" s="250">
        <f>IF(EXACT($A$132,$BT$132),1,0)</f>
        <v>1</v>
      </c>
      <c r="CA132" s="250">
        <f>IF(EXACT($B$132,$BU$132),1,0)</f>
        <v>1</v>
      </c>
      <c r="CB132" s="250">
        <f>IF(EXACT($C$132,$BV$132),1,0)</f>
        <v>1</v>
      </c>
      <c r="CC132" s="250">
        <f>IF(EXACT($D$132,$BW$132),1,0)</f>
        <v>1</v>
      </c>
      <c r="CD132" s="250">
        <f>IF($BW$132=0,0,1)</f>
        <v>1</v>
      </c>
      <c r="CE132" s="250">
        <f>IF($BX$132=0,0,1)</f>
        <v>1</v>
      </c>
      <c r="CF132" s="250">
        <f>$BZ$132*$CA$132*$CB$132*$CC$132*$CD$132*$CE$132</f>
        <v>1</v>
      </c>
      <c r="CG132" s="251">
        <f t="shared" si="38"/>
        <v>59400</v>
      </c>
      <c r="CH132" s="252">
        <f t="shared" si="39"/>
        <v>0</v>
      </c>
      <c r="CJ132" s="318" t="s">
        <v>402</v>
      </c>
      <c r="CK132" s="284" t="s">
        <v>403</v>
      </c>
      <c r="CL132" s="280" t="s">
        <v>171</v>
      </c>
      <c r="CM132" s="324">
        <v>2</v>
      </c>
      <c r="CN132" s="255">
        <v>18480</v>
      </c>
      <c r="CO132" s="359">
        <f>ROUND(CM132*CN132,0)</f>
        <v>36960</v>
      </c>
      <c r="CP132" s="250">
        <f>IF(EXACT($A$132,$CJ$132),1,0)</f>
        <v>1</v>
      </c>
      <c r="CQ132" s="250">
        <f>IF(EXACT($B$132,$CK$132),1,0)</f>
        <v>1</v>
      </c>
      <c r="CR132" s="250">
        <f>IF(EXACT($C$132,$CL$132),1,0)</f>
        <v>1</v>
      </c>
      <c r="CS132" s="250">
        <f>IF(EXACT($D$132,$CM$132),1,0)</f>
        <v>1</v>
      </c>
      <c r="CT132" s="250">
        <f>IF($CM$132=0,0,1)</f>
        <v>1</v>
      </c>
      <c r="CU132" s="250">
        <f>IF($CN$132=0,0,1)</f>
        <v>1</v>
      </c>
      <c r="CV132" s="250">
        <f>$CP$132*$CQ$132*$CR$132*$CS$132*$CT$132*$CU$132</f>
        <v>1</v>
      </c>
      <c r="CW132" s="251">
        <f t="shared" si="40"/>
        <v>36960</v>
      </c>
      <c r="CX132" s="252">
        <f t="shared" si="41"/>
        <v>0</v>
      </c>
      <c r="CZ132" s="318" t="s">
        <v>402</v>
      </c>
      <c r="DA132" s="279" t="s">
        <v>403</v>
      </c>
      <c r="DB132" s="280" t="s">
        <v>171</v>
      </c>
      <c r="DC132" s="324">
        <v>2</v>
      </c>
      <c r="DD132" s="247">
        <v>32500</v>
      </c>
      <c r="DE132" s="325">
        <f>ROUND(DC132*DD132,0)</f>
        <v>65000</v>
      </c>
      <c r="DF132" s="250">
        <f>IF(EXACT($A$132,$CZ$132),1,0)</f>
        <v>1</v>
      </c>
      <c r="DG132" s="250">
        <f>IF(EXACT($B$132,$DA$132),1,0)</f>
        <v>1</v>
      </c>
      <c r="DH132" s="250">
        <f>IF(EXACT($C$132,$DB$132),1,0)</f>
        <v>1</v>
      </c>
      <c r="DI132" s="250">
        <f>IF(EXACT($D$132,$DC$132),1,0)</f>
        <v>1</v>
      </c>
      <c r="DJ132" s="250">
        <f>IF($DC$132=0,0,1)</f>
        <v>1</v>
      </c>
      <c r="DK132" s="250">
        <f>IF($DD$132=0,0,1)</f>
        <v>1</v>
      </c>
      <c r="DL132" s="250">
        <f>$DF$132*$DG$132*$DH$132*$DI$132*$DJ$132*$DK$132</f>
        <v>1</v>
      </c>
      <c r="DM132" s="251">
        <f t="shared" si="42"/>
        <v>65000</v>
      </c>
      <c r="DN132" s="252">
        <f t="shared" si="43"/>
        <v>0</v>
      </c>
      <c r="DP132" s="318" t="s">
        <v>402</v>
      </c>
      <c r="DQ132" s="279" t="s">
        <v>403</v>
      </c>
      <c r="DR132" s="280" t="s">
        <v>171</v>
      </c>
      <c r="DS132" s="324">
        <v>2</v>
      </c>
      <c r="DT132" s="247">
        <v>30000</v>
      </c>
      <c r="DU132" s="325">
        <f>ROUND(DS132*DT132,0)</f>
        <v>60000</v>
      </c>
      <c r="DV132" s="250">
        <f>IF(EXACT($A$132,$DP$132),1,0)</f>
        <v>1</v>
      </c>
      <c r="DW132" s="250">
        <f>IF(EXACT($B$132,$DQ$132),1,0)</f>
        <v>1</v>
      </c>
      <c r="DX132" s="250">
        <f>IF(EXACT($C$132,$DR$132),1,0)</f>
        <v>1</v>
      </c>
      <c r="DY132" s="250">
        <f>IF(EXACT($D$132,$DS$132),1,0)</f>
        <v>1</v>
      </c>
      <c r="DZ132" s="250">
        <f>IF($DS$132=0,0,1)</f>
        <v>1</v>
      </c>
      <c r="EA132" s="250">
        <f>IF($DT$132=0,0,1)</f>
        <v>1</v>
      </c>
      <c r="EB132" s="250">
        <f>$DV$132*$DW$132*$DX$132*$DY$132*$DZ$132*$EA$132</f>
        <v>1</v>
      </c>
      <c r="EC132" s="251">
        <f t="shared" si="44"/>
        <v>60000</v>
      </c>
      <c r="ED132" s="252">
        <f t="shared" si="45"/>
        <v>0</v>
      </c>
      <c r="EF132" s="318" t="s">
        <v>402</v>
      </c>
      <c r="EG132" s="279" t="s">
        <v>403</v>
      </c>
      <c r="EH132" s="280" t="s">
        <v>171</v>
      </c>
      <c r="EI132" s="324">
        <v>2</v>
      </c>
      <c r="EJ132" s="247">
        <v>35000</v>
      </c>
      <c r="EK132" s="325">
        <f>ROUND(EI132*EJ132,0)</f>
        <v>70000</v>
      </c>
      <c r="EL132" s="250">
        <f>IF(EXACT($A$132,$EF$132),1,0)</f>
        <v>1</v>
      </c>
      <c r="EM132" s="250">
        <f>IF(EXACT($B$132,$EG$132),1,0)</f>
        <v>1</v>
      </c>
      <c r="EN132" s="250">
        <f>IF(EXACT($C$132,$EH$132),1,0)</f>
        <v>1</v>
      </c>
      <c r="EO132" s="250">
        <f>IF(EXACT($D$132,$EI$132),1,0)</f>
        <v>1</v>
      </c>
      <c r="EP132" s="250">
        <f>IF($EI$132=0,0,1)</f>
        <v>1</v>
      </c>
      <c r="EQ132" s="250">
        <f>IF($EJ$132=0,0,1)</f>
        <v>1</v>
      </c>
      <c r="ER132" s="250">
        <f>$EL$132*$EM$132*$EN$132*$EO$132*$EP$132*$EQ$132</f>
        <v>1</v>
      </c>
      <c r="ES132" s="251">
        <f t="shared" si="46"/>
        <v>70000</v>
      </c>
      <c r="ET132" s="252">
        <f t="shared" si="47"/>
        <v>0</v>
      </c>
      <c r="EV132" s="318" t="s">
        <v>402</v>
      </c>
      <c r="EW132" s="279" t="s">
        <v>403</v>
      </c>
      <c r="EX132" s="280" t="s">
        <v>171</v>
      </c>
      <c r="EY132" s="324">
        <v>2</v>
      </c>
      <c r="EZ132" s="247">
        <v>50000</v>
      </c>
      <c r="FA132" s="325">
        <f>ROUND(EY132*EZ132,0)</f>
        <v>100000</v>
      </c>
      <c r="FB132" s="250">
        <f>IF(EXACT($A$132,$EV$132),1,0)</f>
        <v>1</v>
      </c>
      <c r="FC132" s="250">
        <f>IF(EXACT($B$132,$EW$132),1,0)</f>
        <v>1</v>
      </c>
      <c r="FD132" s="250">
        <f>IF(EXACT($C$132,$EX$132),1,0)</f>
        <v>1</v>
      </c>
      <c r="FE132" s="250">
        <f>IF(EXACT($D$132,$EY$132),1,0)</f>
        <v>1</v>
      </c>
      <c r="FF132" s="250">
        <f>IF($EY$132=0,0,1)</f>
        <v>1</v>
      </c>
      <c r="FG132" s="250">
        <f>IF($EZ$132=0,0,1)</f>
        <v>1</v>
      </c>
      <c r="FH132" s="250">
        <f>$FB$132*$FC$132*$FD$132*$FE$132*$FF$132*$FG$132</f>
        <v>1</v>
      </c>
      <c r="FI132" s="251">
        <f t="shared" si="48"/>
        <v>100000</v>
      </c>
      <c r="FJ132" s="252">
        <f t="shared" si="49"/>
        <v>0</v>
      </c>
      <c r="FL132" s="318" t="s">
        <v>402</v>
      </c>
      <c r="FM132" s="279" t="s">
        <v>403</v>
      </c>
      <c r="FN132" s="280" t="s">
        <v>171</v>
      </c>
      <c r="FO132" s="324">
        <v>2</v>
      </c>
      <c r="FP132" s="247">
        <v>10277</v>
      </c>
      <c r="FQ132" s="325">
        <f>ROUND(FO132*FP132,0)</f>
        <v>20554</v>
      </c>
      <c r="FR132" s="250">
        <f>IF(EXACT($A$132,$FL$132),1,0)</f>
        <v>1</v>
      </c>
      <c r="FS132" s="250">
        <f>IF(EXACT($B$132,$FM$132),1,0)</f>
        <v>1</v>
      </c>
      <c r="FT132" s="250">
        <f>IF(EXACT($C$132,$FN$132),1,0)</f>
        <v>1</v>
      </c>
      <c r="FU132" s="250">
        <f>IF(EXACT($D$132,$FO$132),1,0)</f>
        <v>1</v>
      </c>
      <c r="FV132" s="250">
        <f>IF($FO$132=0,0,1)</f>
        <v>1</v>
      </c>
      <c r="FW132" s="250">
        <f>IF($FP$132=0,0,1)</f>
        <v>1</v>
      </c>
      <c r="FX132" s="250">
        <f>$FR$132*$FS$132*$FT$132*$FU$132*$FV$132*$FW$132</f>
        <v>1</v>
      </c>
      <c r="FY132" s="251">
        <f t="shared" si="50"/>
        <v>20554</v>
      </c>
      <c r="FZ132" s="252">
        <f t="shared" si="51"/>
        <v>0</v>
      </c>
      <c r="GB132" s="318" t="s">
        <v>402</v>
      </c>
      <c r="GC132" s="279" t="s">
        <v>403</v>
      </c>
      <c r="GD132" s="280" t="s">
        <v>171</v>
      </c>
      <c r="GE132" s="324">
        <v>2</v>
      </c>
      <c r="GF132" s="247">
        <v>45000</v>
      </c>
      <c r="GG132" s="325">
        <f>ROUND(GE132*GF132,0)</f>
        <v>90000</v>
      </c>
      <c r="GH132" s="250">
        <f>IF(EXACT($A$132,$GB$132),1,0)</f>
        <v>1</v>
      </c>
      <c r="GI132" s="250">
        <f>IF(EXACT($B$132,$GC$132),1,0)</f>
        <v>1</v>
      </c>
      <c r="GJ132" s="250">
        <f>IF(EXACT($C$132,$GD$132),1,0)</f>
        <v>1</v>
      </c>
      <c r="GK132" s="250">
        <f>IF(EXACT($D$132,$GE$132),1,0)</f>
        <v>1</v>
      </c>
      <c r="GL132" s="250">
        <f>IF($GE$132=0,0,1)</f>
        <v>1</v>
      </c>
      <c r="GM132" s="250">
        <f>IF($GF$132=0,0,1)</f>
        <v>1</v>
      </c>
      <c r="GN132" s="250">
        <f>$GH$132*$GI$132*$GJ$132*$GK$132*$GL$132*$GM$132</f>
        <v>1</v>
      </c>
      <c r="GO132" s="251">
        <f t="shared" si="52"/>
        <v>90000</v>
      </c>
      <c r="GP132" s="252">
        <f t="shared" si="53"/>
        <v>0</v>
      </c>
      <c r="GR132" s="318" t="s">
        <v>402</v>
      </c>
      <c r="GS132" s="287" t="s">
        <v>403</v>
      </c>
      <c r="GT132" s="280" t="s">
        <v>171</v>
      </c>
      <c r="GU132" s="324">
        <v>2</v>
      </c>
      <c r="GV132" s="247">
        <v>12900</v>
      </c>
      <c r="GW132" s="325">
        <f>ROUND(GU132*GV132,0)</f>
        <v>25800</v>
      </c>
      <c r="GX132" s="250">
        <f>IF(EXACT($A$132,$GR$132),1,0)</f>
        <v>1</v>
      </c>
      <c r="GY132" s="250">
        <f>IF(EXACT($B$132,$GS$132),1,0)</f>
        <v>1</v>
      </c>
      <c r="GZ132" s="250">
        <f>IF(EXACT($C$132,$GT$132),1,0)</f>
        <v>1</v>
      </c>
      <c r="HA132" s="250">
        <f>IF(EXACT($D$132,$GU$132),1,0)</f>
        <v>1</v>
      </c>
      <c r="HB132" s="250">
        <f>IF($GU$132=0,0,1)</f>
        <v>1</v>
      </c>
      <c r="HC132" s="250">
        <f>IF($GV$132=0,0,1)</f>
        <v>1</v>
      </c>
      <c r="HD132" s="250">
        <f>$GX$132*$GY$132*$GZ$132*$HA$132*$HB$132*$HC$132</f>
        <v>1</v>
      </c>
      <c r="HE132" s="251">
        <f t="shared" si="54"/>
        <v>25800</v>
      </c>
      <c r="HF132" s="252">
        <f t="shared" si="55"/>
        <v>0</v>
      </c>
      <c r="HH132" s="323" t="s">
        <v>402</v>
      </c>
      <c r="HI132" s="287" t="s">
        <v>403</v>
      </c>
      <c r="HJ132" s="280" t="s">
        <v>171</v>
      </c>
      <c r="HK132" s="324">
        <v>2</v>
      </c>
      <c r="HL132" s="259">
        <v>20000</v>
      </c>
      <c r="HM132" s="325">
        <f>ROUND(HK132*HL132,0)</f>
        <v>40000</v>
      </c>
      <c r="HN132" s="250">
        <f>IF(EXACT($A$132,$HH$132),1,0)</f>
        <v>1</v>
      </c>
      <c r="HO132" s="250">
        <f>IF(EXACT($B$132,$HI$132),1,0)</f>
        <v>1</v>
      </c>
      <c r="HP132" s="250">
        <f>IF(EXACT($C$132,$HJ$132),1,0)</f>
        <v>1</v>
      </c>
      <c r="HQ132" s="250">
        <f>IF(EXACT($D$132,$HK$132),1,0)</f>
        <v>1</v>
      </c>
      <c r="HR132" s="250">
        <f>IF($HK$132=0,0,1)</f>
        <v>1</v>
      </c>
      <c r="HS132" s="250">
        <f>IF($HL$132=0,0,1)</f>
        <v>1</v>
      </c>
      <c r="HT132" s="250">
        <f>$HN$132*$HO$132*$HP$132*$HQ$132*$HR$132*$HS$132</f>
        <v>1</v>
      </c>
      <c r="HU132" s="251">
        <f t="shared" si="56"/>
        <v>40000</v>
      </c>
      <c r="HV132" s="252">
        <f t="shared" si="57"/>
        <v>0</v>
      </c>
      <c r="HX132" s="318" t="s">
        <v>402</v>
      </c>
      <c r="HY132" s="279" t="s">
        <v>403</v>
      </c>
      <c r="HZ132" s="280" t="s">
        <v>171</v>
      </c>
      <c r="IA132" s="324">
        <v>2</v>
      </c>
      <c r="IB132" s="247">
        <v>25000</v>
      </c>
      <c r="IC132" s="325">
        <f>ROUND(IA132*IB132,0)</f>
        <v>50000</v>
      </c>
      <c r="ID132" s="250">
        <f>IF(EXACT($A$132,$HX$132),1,0)</f>
        <v>1</v>
      </c>
      <c r="IE132" s="250">
        <f>IF(EXACT($B$132,$HY$132),1,0)</f>
        <v>1</v>
      </c>
      <c r="IF132" s="250">
        <f>IF(EXACT($C$132,$HZ$132),1,0)</f>
        <v>1</v>
      </c>
      <c r="IG132" s="250">
        <f>IF(EXACT($D$132,$IA$132),1,0)</f>
        <v>1</v>
      </c>
      <c r="IH132" s="250">
        <f>IF($IA$132=0,0,1)</f>
        <v>1</v>
      </c>
      <c r="II132" s="250">
        <f>IF($IB$132=0,0,1)</f>
        <v>1</v>
      </c>
      <c r="IJ132" s="250">
        <f>$ID$132*$IE$132*$IF$132*$IG$132*$IH$132*$II$132</f>
        <v>1</v>
      </c>
      <c r="IK132" s="251">
        <f t="shared" si="58"/>
        <v>50000</v>
      </c>
      <c r="IL132" s="252">
        <f t="shared" si="59"/>
        <v>0</v>
      </c>
    </row>
    <row r="133" spans="1:246" s="238" customFormat="1" ht="45">
      <c r="A133" s="243" t="s">
        <v>404</v>
      </c>
      <c r="B133" s="244" t="s">
        <v>405</v>
      </c>
      <c r="C133" s="245" t="s">
        <v>212</v>
      </c>
      <c r="D133" s="276">
        <v>31</v>
      </c>
      <c r="E133" s="247">
        <v>0</v>
      </c>
      <c r="F133" s="312">
        <f>ROUND(D133*E133,0)</f>
        <v>0</v>
      </c>
      <c r="H133" s="243" t="s">
        <v>404</v>
      </c>
      <c r="I133" s="249" t="s">
        <v>405</v>
      </c>
      <c r="J133" s="245" t="s">
        <v>212</v>
      </c>
      <c r="K133" s="276">
        <v>31</v>
      </c>
      <c r="L133" s="247">
        <v>34000</v>
      </c>
      <c r="M133" s="312">
        <f>ROUND(K133*L133,0)</f>
        <v>1054000</v>
      </c>
      <c r="N133" s="250">
        <f>IF(EXACT($A$133,$H$133),1,0)</f>
        <v>1</v>
      </c>
      <c r="O133" s="250">
        <f>IF(EXACT($B$133,$I$133),1,0)</f>
        <v>1</v>
      </c>
      <c r="P133" s="250">
        <f>IF(EXACT($C$133,$J$133),1,0)</f>
        <v>1</v>
      </c>
      <c r="Q133" s="250">
        <f>IF(EXACT($D$133,$K$133),1,0)</f>
        <v>1</v>
      </c>
      <c r="R133" s="250">
        <f>IF($K$133=0,0,1)</f>
        <v>1</v>
      </c>
      <c r="S133" s="250">
        <f>IF($L$133=0,0,1)</f>
        <v>1</v>
      </c>
      <c r="T133" s="261">
        <f>$N$133*$O$133*$P$133*$Q$133*$R$133*$S$133</f>
        <v>1</v>
      </c>
      <c r="U133" s="251">
        <f t="shared" si="30"/>
        <v>1054000</v>
      </c>
      <c r="V133" s="252">
        <f t="shared" si="31"/>
        <v>0</v>
      </c>
      <c r="X133" s="243" t="s">
        <v>404</v>
      </c>
      <c r="Y133" s="244" t="s">
        <v>405</v>
      </c>
      <c r="Z133" s="245" t="s">
        <v>212</v>
      </c>
      <c r="AA133" s="276">
        <v>31</v>
      </c>
      <c r="AB133" s="247">
        <v>20930</v>
      </c>
      <c r="AC133" s="312">
        <f>ROUND(AA133*AB133,0)</f>
        <v>648830</v>
      </c>
      <c r="AD133" s="250">
        <f>IF(EXACT($A$133,$X$133),1,0)</f>
        <v>1</v>
      </c>
      <c r="AE133" s="250">
        <f>IF(EXACT($B$133,$Y$133),1,0)</f>
        <v>1</v>
      </c>
      <c r="AF133" s="250">
        <f>IF(EXACT($C$133,$Z$133),1,0)</f>
        <v>1</v>
      </c>
      <c r="AG133" s="250">
        <f>IF(EXACT($D$133,$AA$133),1,0)</f>
        <v>1</v>
      </c>
      <c r="AH133" s="250">
        <f>IF($AA$133=0,0,1)</f>
        <v>1</v>
      </c>
      <c r="AI133" s="250">
        <f>IF($AB$133=0,0,1)</f>
        <v>1</v>
      </c>
      <c r="AJ133" s="250">
        <f>$AD$133*$AE$133*$AF$133*$AG$133*$AH$133*$AI$133</f>
        <v>1</v>
      </c>
      <c r="AK133" s="251">
        <f t="shared" si="32"/>
        <v>648830</v>
      </c>
      <c r="AL133" s="252">
        <f t="shared" si="33"/>
        <v>0</v>
      </c>
      <c r="AN133" s="243" t="s">
        <v>404</v>
      </c>
      <c r="AO133" s="244" t="s">
        <v>405</v>
      </c>
      <c r="AP133" s="245" t="s">
        <v>212</v>
      </c>
      <c r="AQ133" s="276">
        <v>31</v>
      </c>
      <c r="AR133" s="247">
        <v>5000</v>
      </c>
      <c r="AS133" s="312">
        <f>ROUND(AQ133*AR133,0)</f>
        <v>155000</v>
      </c>
      <c r="AT133" s="250">
        <f>IF(EXACT($A$133,$AN$133),1,0)</f>
        <v>1</v>
      </c>
      <c r="AU133" s="250">
        <f>IF(EXACT($B$133,$AO$133),1,0)</f>
        <v>1</v>
      </c>
      <c r="AV133" s="250">
        <f>IF(EXACT($C$133,$AP$133),1,0)</f>
        <v>1</v>
      </c>
      <c r="AW133" s="250">
        <f>IF(EXACT($D$133,$AQ$133),1,0)</f>
        <v>1</v>
      </c>
      <c r="AX133" s="250">
        <f>IF($AQ$133=0,0,1)</f>
        <v>1</v>
      </c>
      <c r="AY133" s="250">
        <f>IF($AR$133=0,0,1)</f>
        <v>1</v>
      </c>
      <c r="AZ133" s="250">
        <f>$AT$133*$AU$133*$AV$133*$AW$133*$AX$133*$AY$133</f>
        <v>1</v>
      </c>
      <c r="BA133" s="251">
        <f t="shared" si="34"/>
        <v>155000</v>
      </c>
      <c r="BB133" s="252">
        <f t="shared" si="35"/>
        <v>0</v>
      </c>
      <c r="BD133" s="243" t="s">
        <v>404</v>
      </c>
      <c r="BE133" s="244" t="s">
        <v>405</v>
      </c>
      <c r="BF133" s="245" t="s">
        <v>212</v>
      </c>
      <c r="BG133" s="276">
        <v>31</v>
      </c>
      <c r="BH133" s="247">
        <v>8500</v>
      </c>
      <c r="BI133" s="312">
        <f>ROUND(BG133*BH133,0)</f>
        <v>263500</v>
      </c>
      <c r="BJ133" s="250">
        <f>IF(EXACT($A$133,$BD$133),1,0)</f>
        <v>1</v>
      </c>
      <c r="BK133" s="250">
        <f>IF(EXACT($B$133,$BE$133),1,0)</f>
        <v>1</v>
      </c>
      <c r="BL133" s="250">
        <f>IF(EXACT($C$133,$BF$133),1,0)</f>
        <v>1</v>
      </c>
      <c r="BM133" s="250">
        <f>IF(EXACT($D$133,$BG$133),1,0)</f>
        <v>1</v>
      </c>
      <c r="BN133" s="250">
        <f>IF($BG$133=0,0,1)</f>
        <v>1</v>
      </c>
      <c r="BO133" s="250">
        <f>IF($BH$133=0,0,1)</f>
        <v>1</v>
      </c>
      <c r="BP133" s="250">
        <f>$BJ$133*$BK$133*$BL$133*$BM$133*$BN$133*$BO$133</f>
        <v>1</v>
      </c>
      <c r="BQ133" s="251">
        <f t="shared" si="36"/>
        <v>263500</v>
      </c>
      <c r="BR133" s="252">
        <f t="shared" si="37"/>
        <v>0</v>
      </c>
      <c r="BT133" s="243" t="s">
        <v>404</v>
      </c>
      <c r="BU133" s="244" t="s">
        <v>405</v>
      </c>
      <c r="BV133" s="245" t="s">
        <v>212</v>
      </c>
      <c r="BW133" s="276">
        <v>31</v>
      </c>
      <c r="BX133" s="247">
        <v>19800</v>
      </c>
      <c r="BY133" s="312">
        <f>ROUND(BW133*BX133,0)</f>
        <v>613800</v>
      </c>
      <c r="BZ133" s="250">
        <f>IF(EXACT($A$133,$BT$133),1,0)</f>
        <v>1</v>
      </c>
      <c r="CA133" s="250">
        <f>IF(EXACT($B$133,$BU$133),1,0)</f>
        <v>1</v>
      </c>
      <c r="CB133" s="250">
        <f>IF(EXACT($C$133,$BV$133),1,0)</f>
        <v>1</v>
      </c>
      <c r="CC133" s="250">
        <f>IF(EXACT($D$133,$BW$133),1,0)</f>
        <v>1</v>
      </c>
      <c r="CD133" s="250">
        <f>IF($BW$133=0,0,1)</f>
        <v>1</v>
      </c>
      <c r="CE133" s="250">
        <f>IF($BX$133=0,0,1)</f>
        <v>1</v>
      </c>
      <c r="CF133" s="250">
        <f>$BZ$133*$CA$133*$CB$133*$CC$133*$CD$133*$CE$133</f>
        <v>1</v>
      </c>
      <c r="CG133" s="251">
        <f t="shared" si="38"/>
        <v>613800</v>
      </c>
      <c r="CH133" s="252">
        <f t="shared" si="39"/>
        <v>0</v>
      </c>
      <c r="CJ133" s="243" t="s">
        <v>404</v>
      </c>
      <c r="CK133" s="254" t="s">
        <v>405</v>
      </c>
      <c r="CL133" s="245" t="s">
        <v>212</v>
      </c>
      <c r="CM133" s="276">
        <v>31</v>
      </c>
      <c r="CN133" s="255">
        <v>14280</v>
      </c>
      <c r="CO133" s="313">
        <f>ROUND(CM133*CN133,0)</f>
        <v>442680</v>
      </c>
      <c r="CP133" s="250">
        <f>IF(EXACT($A$133,$CJ$133),1,0)</f>
        <v>1</v>
      </c>
      <c r="CQ133" s="250">
        <f>IF(EXACT($B$133,$CK$133),1,0)</f>
        <v>1</v>
      </c>
      <c r="CR133" s="250">
        <f>IF(EXACT($C$133,$CL$133),1,0)</f>
        <v>1</v>
      </c>
      <c r="CS133" s="250">
        <f>IF(EXACT($D$133,$CM$133),1,0)</f>
        <v>1</v>
      </c>
      <c r="CT133" s="250">
        <f>IF($CM$133=0,0,1)</f>
        <v>1</v>
      </c>
      <c r="CU133" s="250">
        <f>IF($CN$133=0,0,1)</f>
        <v>1</v>
      </c>
      <c r="CV133" s="250">
        <f>$CP$133*$CQ$133*$CR$133*$CS$133*$CT$133*$CU$133</f>
        <v>1</v>
      </c>
      <c r="CW133" s="251">
        <f t="shared" si="40"/>
        <v>442680</v>
      </c>
      <c r="CX133" s="252">
        <f t="shared" si="41"/>
        <v>0</v>
      </c>
      <c r="CZ133" s="243" t="s">
        <v>404</v>
      </c>
      <c r="DA133" s="244" t="s">
        <v>405</v>
      </c>
      <c r="DB133" s="245" t="s">
        <v>212</v>
      </c>
      <c r="DC133" s="276">
        <v>31</v>
      </c>
      <c r="DD133" s="247">
        <v>19600</v>
      </c>
      <c r="DE133" s="312">
        <f>ROUND(DC133*DD133,0)</f>
        <v>607600</v>
      </c>
      <c r="DF133" s="250">
        <f>IF(EXACT($A$133,$CZ$133),1,0)</f>
        <v>1</v>
      </c>
      <c r="DG133" s="250">
        <f>IF(EXACT($B$133,$DA$133),1,0)</f>
        <v>1</v>
      </c>
      <c r="DH133" s="250">
        <f>IF(EXACT($C$133,$DB$133),1,0)</f>
        <v>1</v>
      </c>
      <c r="DI133" s="250">
        <f>IF(EXACT($D$133,$DC$133),1,0)</f>
        <v>1</v>
      </c>
      <c r="DJ133" s="250">
        <f>IF($DC$133=0,0,1)</f>
        <v>1</v>
      </c>
      <c r="DK133" s="250">
        <f>IF($DD$133=0,0,1)</f>
        <v>1</v>
      </c>
      <c r="DL133" s="250">
        <f>$DF$133*$DG$133*$DH$133*$DI$133*$DJ$133*$DK$133</f>
        <v>1</v>
      </c>
      <c r="DM133" s="251">
        <f t="shared" si="42"/>
        <v>607600</v>
      </c>
      <c r="DN133" s="252">
        <f t="shared" si="43"/>
        <v>0</v>
      </c>
      <c r="DP133" s="243" t="s">
        <v>404</v>
      </c>
      <c r="DQ133" s="244" t="s">
        <v>405</v>
      </c>
      <c r="DR133" s="245" t="s">
        <v>212</v>
      </c>
      <c r="DS133" s="276">
        <v>31</v>
      </c>
      <c r="DT133" s="247">
        <v>20000</v>
      </c>
      <c r="DU133" s="312">
        <f>ROUND(DS133*DT133,0)</f>
        <v>620000</v>
      </c>
      <c r="DV133" s="250">
        <f>IF(EXACT($A$133,$DP$133),1,0)</f>
        <v>1</v>
      </c>
      <c r="DW133" s="250">
        <f>IF(EXACT($B$133,$DQ$133),1,0)</f>
        <v>1</v>
      </c>
      <c r="DX133" s="250">
        <f>IF(EXACT($C$133,$DR$133),1,0)</f>
        <v>1</v>
      </c>
      <c r="DY133" s="250">
        <f>IF(EXACT($D$133,$DS$133),1,0)</f>
        <v>1</v>
      </c>
      <c r="DZ133" s="250">
        <f>IF($DS$133=0,0,1)</f>
        <v>1</v>
      </c>
      <c r="EA133" s="250">
        <f>IF($DT$133=0,0,1)</f>
        <v>1</v>
      </c>
      <c r="EB133" s="250">
        <f>$DV$133*$DW$133*$DX$133*$DY$133*$DZ$133*$EA$133</f>
        <v>1</v>
      </c>
      <c r="EC133" s="251">
        <f t="shared" si="44"/>
        <v>620000</v>
      </c>
      <c r="ED133" s="252">
        <f t="shared" si="45"/>
        <v>0</v>
      </c>
      <c r="EF133" s="243" t="s">
        <v>404</v>
      </c>
      <c r="EG133" s="244" t="s">
        <v>405</v>
      </c>
      <c r="EH133" s="245" t="s">
        <v>212</v>
      </c>
      <c r="EI133" s="276">
        <v>31</v>
      </c>
      <c r="EJ133" s="247">
        <v>19000</v>
      </c>
      <c r="EK133" s="312">
        <f>ROUND(EI133*EJ133,0)</f>
        <v>589000</v>
      </c>
      <c r="EL133" s="250">
        <f>IF(EXACT($A$133,$EF$133),1,0)</f>
        <v>1</v>
      </c>
      <c r="EM133" s="250">
        <f>IF(EXACT($B$133,$EG$133),1,0)</f>
        <v>1</v>
      </c>
      <c r="EN133" s="250">
        <f>IF(EXACT($C$133,$EH$133),1,0)</f>
        <v>1</v>
      </c>
      <c r="EO133" s="250">
        <f>IF(EXACT($D$133,$EI$133),1,0)</f>
        <v>1</v>
      </c>
      <c r="EP133" s="250">
        <f>IF($EI$133=0,0,1)</f>
        <v>1</v>
      </c>
      <c r="EQ133" s="250">
        <f>IF($EJ$133=0,0,1)</f>
        <v>1</v>
      </c>
      <c r="ER133" s="250">
        <f>$EL$133*$EM$133*$EN$133*$EO$133*$EP$133*$EQ$133</f>
        <v>1</v>
      </c>
      <c r="ES133" s="251">
        <f t="shared" si="46"/>
        <v>589000</v>
      </c>
      <c r="ET133" s="252">
        <f t="shared" si="47"/>
        <v>0</v>
      </c>
      <c r="EV133" s="243" t="s">
        <v>404</v>
      </c>
      <c r="EW133" s="244" t="s">
        <v>405</v>
      </c>
      <c r="EX133" s="245" t="s">
        <v>212</v>
      </c>
      <c r="EY133" s="276">
        <v>31</v>
      </c>
      <c r="EZ133" s="247">
        <v>15000</v>
      </c>
      <c r="FA133" s="312">
        <f>ROUND(EY133*EZ133,0)</f>
        <v>465000</v>
      </c>
      <c r="FB133" s="250">
        <f>IF(EXACT($A$133,$EV$133),1,0)</f>
        <v>1</v>
      </c>
      <c r="FC133" s="250">
        <f>IF(EXACT($B$133,$EW$133),1,0)</f>
        <v>1</v>
      </c>
      <c r="FD133" s="250">
        <f>IF(EXACT($C$133,$EX$133),1,0)</f>
        <v>1</v>
      </c>
      <c r="FE133" s="250">
        <f>IF(EXACT($D$133,$EY$133),1,0)</f>
        <v>1</v>
      </c>
      <c r="FF133" s="250">
        <f>IF($EY$133=0,0,1)</f>
        <v>1</v>
      </c>
      <c r="FG133" s="250">
        <f>IF($EZ$133=0,0,1)</f>
        <v>1</v>
      </c>
      <c r="FH133" s="250">
        <f>$FB$133*$FC$133*$FD$133*$FE$133*$FF$133*$FG$133</f>
        <v>1</v>
      </c>
      <c r="FI133" s="251">
        <f t="shared" si="48"/>
        <v>465000</v>
      </c>
      <c r="FJ133" s="252">
        <f t="shared" si="49"/>
        <v>0</v>
      </c>
      <c r="FL133" s="243" t="s">
        <v>404</v>
      </c>
      <c r="FM133" s="244" t="s">
        <v>405</v>
      </c>
      <c r="FN133" s="245" t="s">
        <v>212</v>
      </c>
      <c r="FO133" s="276">
        <v>31</v>
      </c>
      <c r="FP133" s="247">
        <v>2978</v>
      </c>
      <c r="FQ133" s="312">
        <f>ROUND(FO133*FP133,0)</f>
        <v>92318</v>
      </c>
      <c r="FR133" s="250">
        <f>IF(EXACT($A$133,$FL$133),1,0)</f>
        <v>1</v>
      </c>
      <c r="FS133" s="250">
        <f>IF(EXACT($B$133,$FM$133),1,0)</f>
        <v>1</v>
      </c>
      <c r="FT133" s="250">
        <f>IF(EXACT($C$133,$FN$133),1,0)</f>
        <v>1</v>
      </c>
      <c r="FU133" s="250">
        <f>IF(EXACT($D$133,$FO$133),1,0)</f>
        <v>1</v>
      </c>
      <c r="FV133" s="250">
        <f>IF($FO$133=0,0,1)</f>
        <v>1</v>
      </c>
      <c r="FW133" s="250">
        <f>IF($FP$133=0,0,1)</f>
        <v>1</v>
      </c>
      <c r="FX133" s="250">
        <f>$FR$133*$FS$133*$FT$133*$FU$133*$FV$133*$FW$133</f>
        <v>1</v>
      </c>
      <c r="FY133" s="251">
        <f t="shared" si="50"/>
        <v>92318</v>
      </c>
      <c r="FZ133" s="252">
        <f t="shared" si="51"/>
        <v>0</v>
      </c>
      <c r="GB133" s="243" t="s">
        <v>404</v>
      </c>
      <c r="GC133" s="244" t="s">
        <v>405</v>
      </c>
      <c r="GD133" s="245" t="s">
        <v>212</v>
      </c>
      <c r="GE133" s="276">
        <v>31</v>
      </c>
      <c r="GF133" s="247">
        <v>24500</v>
      </c>
      <c r="GG133" s="312">
        <f>ROUND(GE133*GF133,0)</f>
        <v>759500</v>
      </c>
      <c r="GH133" s="250">
        <f>IF(EXACT($A$133,$GB$133),1,0)</f>
        <v>1</v>
      </c>
      <c r="GI133" s="250">
        <f>IF(EXACT($B$133,$GC$133),1,0)</f>
        <v>1</v>
      </c>
      <c r="GJ133" s="250">
        <f>IF(EXACT($C$133,$GD$133),1,0)</f>
        <v>1</v>
      </c>
      <c r="GK133" s="250">
        <f>IF(EXACT($D$133,$GE$133),1,0)</f>
        <v>1</v>
      </c>
      <c r="GL133" s="250">
        <f>IF($GE$133=0,0,1)</f>
        <v>1</v>
      </c>
      <c r="GM133" s="250">
        <f>IF($GF$133=0,0,1)</f>
        <v>1</v>
      </c>
      <c r="GN133" s="250">
        <f>$GH$133*$GI$133*$GJ$133*$GK$133*$GL$133*$GM$133</f>
        <v>1</v>
      </c>
      <c r="GO133" s="251">
        <f t="shared" si="52"/>
        <v>759500</v>
      </c>
      <c r="GP133" s="252">
        <f t="shared" si="53"/>
        <v>0</v>
      </c>
      <c r="GR133" s="243" t="s">
        <v>404</v>
      </c>
      <c r="GS133" s="244" t="s">
        <v>405</v>
      </c>
      <c r="GT133" s="245" t="s">
        <v>212</v>
      </c>
      <c r="GU133" s="276">
        <v>31</v>
      </c>
      <c r="GV133" s="247">
        <v>8300</v>
      </c>
      <c r="GW133" s="312">
        <f>ROUND(GU133*GV133,0)</f>
        <v>257300</v>
      </c>
      <c r="GX133" s="250">
        <f>IF(EXACT($A$133,$GR$133),1,0)</f>
        <v>1</v>
      </c>
      <c r="GY133" s="250">
        <f>IF(EXACT($B$133,$GS$133),1,0)</f>
        <v>1</v>
      </c>
      <c r="GZ133" s="250">
        <f>IF(EXACT($C$133,$GT$133),1,0)</f>
        <v>1</v>
      </c>
      <c r="HA133" s="250">
        <f>IF(EXACT($D$133,$GU$133),1,0)</f>
        <v>1</v>
      </c>
      <c r="HB133" s="250">
        <f>IF($GU$133=0,0,1)</f>
        <v>1</v>
      </c>
      <c r="HC133" s="250">
        <f>IF($GV$133=0,0,1)</f>
        <v>1</v>
      </c>
      <c r="HD133" s="250">
        <f>$GX$133*$GY$133*$GZ$133*$HA$133*$HB$133*$HC$133</f>
        <v>1</v>
      </c>
      <c r="HE133" s="251">
        <f t="shared" si="54"/>
        <v>257300</v>
      </c>
      <c r="HF133" s="252">
        <f t="shared" si="55"/>
        <v>0</v>
      </c>
      <c r="HH133" s="257" t="s">
        <v>404</v>
      </c>
      <c r="HI133" s="258" t="s">
        <v>405</v>
      </c>
      <c r="HJ133" s="245" t="s">
        <v>212</v>
      </c>
      <c r="HK133" s="246">
        <v>31</v>
      </c>
      <c r="HL133" s="259">
        <v>17000</v>
      </c>
      <c r="HM133" s="248">
        <f>ROUND(HK133*HL133,0)</f>
        <v>527000</v>
      </c>
      <c r="HN133" s="250">
        <f>IF(EXACT($A$133,$HH$133),1,0)</f>
        <v>1</v>
      </c>
      <c r="HO133" s="250">
        <f>IF(EXACT($B$133,$HI$133),1,0)</f>
        <v>1</v>
      </c>
      <c r="HP133" s="250">
        <f>IF(EXACT($C$133,$HJ$133),1,0)</f>
        <v>1</v>
      </c>
      <c r="HQ133" s="250">
        <f>IF(EXACT($D$133,$HK$133),1,0)</f>
        <v>1</v>
      </c>
      <c r="HR133" s="250">
        <f>IF($HK$133=0,0,1)</f>
        <v>1</v>
      </c>
      <c r="HS133" s="250">
        <f>IF($HL$133=0,0,1)</f>
        <v>1</v>
      </c>
      <c r="HT133" s="250">
        <f>$HN$133*$HO$133*$HP$133*$HQ$133*$HR$133*$HS$133</f>
        <v>1</v>
      </c>
      <c r="HU133" s="251">
        <f t="shared" si="56"/>
        <v>527000</v>
      </c>
      <c r="HV133" s="252">
        <f t="shared" si="57"/>
        <v>0</v>
      </c>
      <c r="HX133" s="243" t="s">
        <v>404</v>
      </c>
      <c r="HY133" s="244" t="s">
        <v>405</v>
      </c>
      <c r="HZ133" s="245" t="s">
        <v>212</v>
      </c>
      <c r="IA133" s="276">
        <v>31</v>
      </c>
      <c r="IB133" s="247">
        <v>20000</v>
      </c>
      <c r="IC133" s="312">
        <f>ROUND(IA133*IB133,0)</f>
        <v>620000</v>
      </c>
      <c r="ID133" s="250">
        <f>IF(EXACT($A$133,$HX$133),1,0)</f>
        <v>1</v>
      </c>
      <c r="IE133" s="250">
        <f>IF(EXACT($B$133,$HY$133),1,0)</f>
        <v>1</v>
      </c>
      <c r="IF133" s="250">
        <f>IF(EXACT($C$133,$HZ$133),1,0)</f>
        <v>1</v>
      </c>
      <c r="IG133" s="250">
        <f>IF(EXACT($D$133,$IA$133),1,0)</f>
        <v>1</v>
      </c>
      <c r="IH133" s="250">
        <f>IF($IA$133=0,0,1)</f>
        <v>1</v>
      </c>
      <c r="II133" s="250">
        <f>IF($IB$133=0,0,1)</f>
        <v>1</v>
      </c>
      <c r="IJ133" s="250">
        <f>$ID$133*$IE$133*$IF$133*$IG$133*$IH$133*$II$133</f>
        <v>1</v>
      </c>
      <c r="IK133" s="251">
        <f t="shared" si="58"/>
        <v>620000</v>
      </c>
      <c r="IL133" s="252">
        <f t="shared" si="59"/>
        <v>0</v>
      </c>
    </row>
    <row r="134" spans="1:246" s="238" customFormat="1" ht="60">
      <c r="A134" s="243" t="s">
        <v>406</v>
      </c>
      <c r="B134" s="244" t="s">
        <v>188</v>
      </c>
      <c r="C134" s="245" t="s">
        <v>182</v>
      </c>
      <c r="D134" s="276">
        <v>1</v>
      </c>
      <c r="E134" s="247">
        <v>0</v>
      </c>
      <c r="F134" s="312">
        <f>ROUND(D134*E134,0)</f>
        <v>0</v>
      </c>
      <c r="H134" s="243" t="s">
        <v>406</v>
      </c>
      <c r="I134" s="249" t="s">
        <v>188</v>
      </c>
      <c r="J134" s="245" t="s">
        <v>182</v>
      </c>
      <c r="K134" s="276">
        <v>1</v>
      </c>
      <c r="L134" s="247">
        <v>38000</v>
      </c>
      <c r="M134" s="312">
        <f>ROUND(K134*L134,0)</f>
        <v>38000</v>
      </c>
      <c r="N134" s="250">
        <f>IF(EXACT($A$134,$H$134),1,0)</f>
        <v>1</v>
      </c>
      <c r="O134" s="250">
        <f>IF(EXACT($B$134,$I$134),1,0)</f>
        <v>1</v>
      </c>
      <c r="P134" s="250">
        <f>IF(EXACT($C$134,$J$134),1,0)</f>
        <v>1</v>
      </c>
      <c r="Q134" s="250">
        <f>IF(EXACT($D$134,$K$134),1,0)</f>
        <v>1</v>
      </c>
      <c r="R134" s="250">
        <f>IF($K$134=0,0,1)</f>
        <v>1</v>
      </c>
      <c r="S134" s="250">
        <f>IF($L$134=0,0,1)</f>
        <v>1</v>
      </c>
      <c r="T134" s="261">
        <f>$N$134*$O$134*$P$134*$Q$134*$R$134*$S$134</f>
        <v>1</v>
      </c>
      <c r="U134" s="251">
        <f t="shared" si="30"/>
        <v>38000</v>
      </c>
      <c r="V134" s="252">
        <f t="shared" si="31"/>
        <v>0</v>
      </c>
      <c r="X134" s="243" t="s">
        <v>406</v>
      </c>
      <c r="Y134" s="244" t="s">
        <v>188</v>
      </c>
      <c r="Z134" s="245" t="s">
        <v>182</v>
      </c>
      <c r="AA134" s="276">
        <v>1</v>
      </c>
      <c r="AB134" s="247">
        <v>49948</v>
      </c>
      <c r="AC134" s="312">
        <f>ROUND(AA134*AB134,0)</f>
        <v>49948</v>
      </c>
      <c r="AD134" s="250">
        <f>IF(EXACT($A$134,$X$134),1,0)</f>
        <v>1</v>
      </c>
      <c r="AE134" s="250">
        <f>IF(EXACT($B$134,$Y$134),1,0)</f>
        <v>1</v>
      </c>
      <c r="AF134" s="250">
        <f>IF(EXACT($C$134,$Z$134),1,0)</f>
        <v>1</v>
      </c>
      <c r="AG134" s="250">
        <f>IF(EXACT($D$134,$AA$134),1,0)</f>
        <v>1</v>
      </c>
      <c r="AH134" s="250">
        <f>IF($AA$134=0,0,1)</f>
        <v>1</v>
      </c>
      <c r="AI134" s="250">
        <f>IF($AB$134=0,0,1)</f>
        <v>1</v>
      </c>
      <c r="AJ134" s="250">
        <f>$AD$134*$AE$134*$AF$134*$AG$134*$AH$134*$AI$134</f>
        <v>1</v>
      </c>
      <c r="AK134" s="251">
        <f t="shared" si="32"/>
        <v>49948</v>
      </c>
      <c r="AL134" s="252">
        <f t="shared" si="33"/>
        <v>0</v>
      </c>
      <c r="AN134" s="243" t="s">
        <v>406</v>
      </c>
      <c r="AO134" s="244" t="s">
        <v>188</v>
      </c>
      <c r="AP134" s="245" t="s">
        <v>182</v>
      </c>
      <c r="AQ134" s="276">
        <v>1</v>
      </c>
      <c r="AR134" s="247">
        <v>40000</v>
      </c>
      <c r="AS134" s="312">
        <f>ROUND(AQ134*AR134,0)</f>
        <v>40000</v>
      </c>
      <c r="AT134" s="250">
        <f>IF(EXACT($A$134,$AN$134),1,0)</f>
        <v>1</v>
      </c>
      <c r="AU134" s="250">
        <f>IF(EXACT($B$134,$AO$134),1,0)</f>
        <v>1</v>
      </c>
      <c r="AV134" s="250">
        <f>IF(EXACT($C$134,$AP$134),1,0)</f>
        <v>1</v>
      </c>
      <c r="AW134" s="250">
        <f>IF(EXACT($D$134,$AQ$134),1,0)</f>
        <v>1</v>
      </c>
      <c r="AX134" s="250">
        <f>IF($AQ$134=0,0,1)</f>
        <v>1</v>
      </c>
      <c r="AY134" s="250">
        <f>IF($AR$134=0,0,1)</f>
        <v>1</v>
      </c>
      <c r="AZ134" s="250">
        <f>$AT$134*$AU$134*$AV$134*$AW$134*$AX$134*$AY$134</f>
        <v>1</v>
      </c>
      <c r="BA134" s="251">
        <f t="shared" si="34"/>
        <v>40000</v>
      </c>
      <c r="BB134" s="252">
        <f t="shared" si="35"/>
        <v>0</v>
      </c>
      <c r="BD134" s="243" t="s">
        <v>406</v>
      </c>
      <c r="BE134" s="244" t="s">
        <v>188</v>
      </c>
      <c r="BF134" s="245" t="s">
        <v>182</v>
      </c>
      <c r="BG134" s="276">
        <v>1</v>
      </c>
      <c r="BH134" s="247">
        <v>25000</v>
      </c>
      <c r="BI134" s="312">
        <f>ROUND(BG134*BH134,0)</f>
        <v>25000</v>
      </c>
      <c r="BJ134" s="250">
        <f>IF(EXACT($A$134,$BD$134),1,0)</f>
        <v>1</v>
      </c>
      <c r="BK134" s="250">
        <f>IF(EXACT($B$134,$BE$134),1,0)</f>
        <v>1</v>
      </c>
      <c r="BL134" s="250">
        <f>IF(EXACT($C$134,$BF$134),1,0)</f>
        <v>1</v>
      </c>
      <c r="BM134" s="250">
        <f>IF(EXACT($D$134,$BG$134),1,0)</f>
        <v>1</v>
      </c>
      <c r="BN134" s="250">
        <f>IF($BG$134=0,0,1)</f>
        <v>1</v>
      </c>
      <c r="BO134" s="250">
        <f>IF($BH$134=0,0,1)</f>
        <v>1</v>
      </c>
      <c r="BP134" s="250">
        <f>$BJ$134*$BK$134*$BL$134*$BM$134*$BN$134*$BO$134</f>
        <v>1</v>
      </c>
      <c r="BQ134" s="251">
        <f t="shared" si="36"/>
        <v>25000</v>
      </c>
      <c r="BR134" s="252">
        <f t="shared" si="37"/>
        <v>0</v>
      </c>
      <c r="BT134" s="243" t="s">
        <v>406</v>
      </c>
      <c r="BU134" s="244" t="s">
        <v>188</v>
      </c>
      <c r="BV134" s="245" t="s">
        <v>182</v>
      </c>
      <c r="BW134" s="276">
        <v>1</v>
      </c>
      <c r="BX134" s="247">
        <v>45550</v>
      </c>
      <c r="BY134" s="312">
        <f>ROUND(BW134*BX134,0)</f>
        <v>45550</v>
      </c>
      <c r="BZ134" s="250">
        <f>IF(EXACT($A$134,$BT$134),1,0)</f>
        <v>1</v>
      </c>
      <c r="CA134" s="250">
        <f>IF(EXACT($B$134,$BU$134),1,0)</f>
        <v>1</v>
      </c>
      <c r="CB134" s="250">
        <f>IF(EXACT($C$134,$BV$134),1,0)</f>
        <v>1</v>
      </c>
      <c r="CC134" s="250">
        <f>IF(EXACT($D$134,$BW$134),1,0)</f>
        <v>1</v>
      </c>
      <c r="CD134" s="250">
        <f>IF($BW$134=0,0,1)</f>
        <v>1</v>
      </c>
      <c r="CE134" s="250">
        <f>IF($BX$134=0,0,1)</f>
        <v>1</v>
      </c>
      <c r="CF134" s="250">
        <f>$BZ$134*$CA$134*$CB$134*$CC$134*$CD$134*$CE$134</f>
        <v>1</v>
      </c>
      <c r="CG134" s="251">
        <f t="shared" si="38"/>
        <v>45550</v>
      </c>
      <c r="CH134" s="252">
        <f t="shared" si="39"/>
        <v>0</v>
      </c>
      <c r="CJ134" s="243" t="s">
        <v>406</v>
      </c>
      <c r="CK134" s="254" t="s">
        <v>188</v>
      </c>
      <c r="CL134" s="245" t="s">
        <v>182</v>
      </c>
      <c r="CM134" s="276">
        <v>1</v>
      </c>
      <c r="CN134" s="255">
        <v>48048</v>
      </c>
      <c r="CO134" s="313">
        <f>ROUND(CM134*CN134,0)</f>
        <v>48048</v>
      </c>
      <c r="CP134" s="250">
        <f>IF(EXACT($A$134,$CJ$134),1,0)</f>
        <v>1</v>
      </c>
      <c r="CQ134" s="250">
        <f>IF(EXACT($B$134,$CK$134),1,0)</f>
        <v>1</v>
      </c>
      <c r="CR134" s="250">
        <f>IF(EXACT($C$134,$CL$134),1,0)</f>
        <v>1</v>
      </c>
      <c r="CS134" s="250">
        <f>IF(EXACT($D$134,$CM$134),1,0)</f>
        <v>1</v>
      </c>
      <c r="CT134" s="250">
        <f>IF($CM$134=0,0,1)</f>
        <v>1</v>
      </c>
      <c r="CU134" s="250">
        <f>IF($CN$134=0,0,1)</f>
        <v>1</v>
      </c>
      <c r="CV134" s="250">
        <f>$CP$134*$CQ$134*$CR$134*$CS$134*$CT$134*$CU$134</f>
        <v>1</v>
      </c>
      <c r="CW134" s="251">
        <f t="shared" si="40"/>
        <v>48048</v>
      </c>
      <c r="CX134" s="252">
        <f t="shared" si="41"/>
        <v>0</v>
      </c>
      <c r="CZ134" s="243" t="s">
        <v>406</v>
      </c>
      <c r="DA134" s="244" t="s">
        <v>188</v>
      </c>
      <c r="DB134" s="245" t="s">
        <v>182</v>
      </c>
      <c r="DC134" s="276">
        <v>1</v>
      </c>
      <c r="DD134" s="247">
        <v>45600</v>
      </c>
      <c r="DE134" s="312">
        <f>ROUND(DC134*DD134,0)</f>
        <v>45600</v>
      </c>
      <c r="DF134" s="250">
        <f>IF(EXACT($A$134,$CZ$134),1,0)</f>
        <v>1</v>
      </c>
      <c r="DG134" s="250">
        <f>IF(EXACT($B$134,$DA$134),1,0)</f>
        <v>1</v>
      </c>
      <c r="DH134" s="250">
        <f>IF(EXACT($C$134,$DB$134),1,0)</f>
        <v>1</v>
      </c>
      <c r="DI134" s="250">
        <f>IF(EXACT($D$134,$DC$134),1,0)</f>
        <v>1</v>
      </c>
      <c r="DJ134" s="250">
        <f>IF($DC$134=0,0,1)</f>
        <v>1</v>
      </c>
      <c r="DK134" s="250">
        <f>IF($DD$134=0,0,1)</f>
        <v>1</v>
      </c>
      <c r="DL134" s="250">
        <f>$DF$134*$DG$134*$DH$134*$DI$134*$DJ$134*$DK$134</f>
        <v>1</v>
      </c>
      <c r="DM134" s="251">
        <f t="shared" si="42"/>
        <v>45600</v>
      </c>
      <c r="DN134" s="252">
        <f t="shared" si="43"/>
        <v>0</v>
      </c>
      <c r="DP134" s="243" t="s">
        <v>406</v>
      </c>
      <c r="DQ134" s="244" t="s">
        <v>188</v>
      </c>
      <c r="DR134" s="245" t="s">
        <v>182</v>
      </c>
      <c r="DS134" s="276">
        <v>1</v>
      </c>
      <c r="DT134" s="247">
        <v>46000</v>
      </c>
      <c r="DU134" s="312">
        <f>ROUND(DS134*DT134,0)</f>
        <v>46000</v>
      </c>
      <c r="DV134" s="250">
        <f>IF(EXACT($A$134,$DP$134),1,0)</f>
        <v>1</v>
      </c>
      <c r="DW134" s="250">
        <f>IF(EXACT($B$134,$DQ$134),1,0)</f>
        <v>1</v>
      </c>
      <c r="DX134" s="250">
        <f>IF(EXACT($C$134,$DR$134),1,0)</f>
        <v>1</v>
      </c>
      <c r="DY134" s="250">
        <f>IF(EXACT($D$134,$DS$134),1,0)</f>
        <v>1</v>
      </c>
      <c r="DZ134" s="250">
        <f>IF($DS$134=0,0,1)</f>
        <v>1</v>
      </c>
      <c r="EA134" s="250">
        <f>IF($DT$134=0,0,1)</f>
        <v>1</v>
      </c>
      <c r="EB134" s="250">
        <f>$DV$134*$DW$134*$DX$134*$DY$134*$DZ$134*$EA$134</f>
        <v>1</v>
      </c>
      <c r="EC134" s="251">
        <f t="shared" si="44"/>
        <v>46000</v>
      </c>
      <c r="ED134" s="252">
        <f t="shared" si="45"/>
        <v>0</v>
      </c>
      <c r="EF134" s="243" t="s">
        <v>406</v>
      </c>
      <c r="EG134" s="244" t="s">
        <v>188</v>
      </c>
      <c r="EH134" s="245" t="s">
        <v>182</v>
      </c>
      <c r="EI134" s="276">
        <v>1</v>
      </c>
      <c r="EJ134" s="247">
        <v>48000</v>
      </c>
      <c r="EK134" s="312">
        <f>ROUND(EI134*EJ134,0)</f>
        <v>48000</v>
      </c>
      <c r="EL134" s="250">
        <f>IF(EXACT($A$134,$EF$134),1,0)</f>
        <v>1</v>
      </c>
      <c r="EM134" s="250">
        <f>IF(EXACT($B$134,$EG$134),1,0)</f>
        <v>1</v>
      </c>
      <c r="EN134" s="250">
        <f>IF(EXACT($C$134,$EH$134),1,0)</f>
        <v>1</v>
      </c>
      <c r="EO134" s="250">
        <f>IF(EXACT($D$134,$EI$134),1,0)</f>
        <v>1</v>
      </c>
      <c r="EP134" s="250">
        <f>IF($EI$134=0,0,1)</f>
        <v>1</v>
      </c>
      <c r="EQ134" s="250">
        <f>IF($EJ$134=0,0,1)</f>
        <v>1</v>
      </c>
      <c r="ER134" s="250">
        <f>$EL$134*$EM$134*$EN$134*$EO$134*$EP$134*$EQ$134</f>
        <v>1</v>
      </c>
      <c r="ES134" s="251">
        <f t="shared" si="46"/>
        <v>48000</v>
      </c>
      <c r="ET134" s="252">
        <f t="shared" si="47"/>
        <v>0</v>
      </c>
      <c r="EV134" s="243" t="s">
        <v>406</v>
      </c>
      <c r="EW134" s="244" t="s">
        <v>188</v>
      </c>
      <c r="EX134" s="245" t="s">
        <v>182</v>
      </c>
      <c r="EY134" s="276">
        <v>1</v>
      </c>
      <c r="EZ134" s="247">
        <v>70000</v>
      </c>
      <c r="FA134" s="312">
        <f>ROUND(EY134*EZ134,0)</f>
        <v>70000</v>
      </c>
      <c r="FB134" s="250">
        <f>IF(EXACT($A$134,$EV$134),1,0)</f>
        <v>1</v>
      </c>
      <c r="FC134" s="250">
        <f>IF(EXACT($B$134,$EW$134),1,0)</f>
        <v>1</v>
      </c>
      <c r="FD134" s="250">
        <f>IF(EXACT($C$134,$EX$134),1,0)</f>
        <v>1</v>
      </c>
      <c r="FE134" s="250">
        <f>IF(EXACT($D$134,$EY$134),1,0)</f>
        <v>1</v>
      </c>
      <c r="FF134" s="250">
        <f>IF($EY$134=0,0,1)</f>
        <v>1</v>
      </c>
      <c r="FG134" s="250">
        <f>IF($EZ$134=0,0,1)</f>
        <v>1</v>
      </c>
      <c r="FH134" s="250">
        <f>$FB$134*$FC$134*$FD$134*$FE$134*$FF$134*$FG$134</f>
        <v>1</v>
      </c>
      <c r="FI134" s="251">
        <f t="shared" si="48"/>
        <v>70000</v>
      </c>
      <c r="FJ134" s="252">
        <f t="shared" si="49"/>
        <v>0</v>
      </c>
      <c r="FL134" s="243" t="s">
        <v>406</v>
      </c>
      <c r="FM134" s="244" t="s">
        <v>188</v>
      </c>
      <c r="FN134" s="245" t="s">
        <v>182</v>
      </c>
      <c r="FO134" s="276">
        <v>1</v>
      </c>
      <c r="FP134" s="247">
        <v>52533</v>
      </c>
      <c r="FQ134" s="312">
        <f>ROUND(FO134*FP134,0)</f>
        <v>52533</v>
      </c>
      <c r="FR134" s="250">
        <f>IF(EXACT($A$134,$FL$134),1,0)</f>
        <v>1</v>
      </c>
      <c r="FS134" s="250">
        <f>IF(EXACT($B$134,$FM$134),1,0)</f>
        <v>1</v>
      </c>
      <c r="FT134" s="250">
        <f>IF(EXACT($C$134,$FN$134),1,0)</f>
        <v>1</v>
      </c>
      <c r="FU134" s="250">
        <f>IF(EXACT($D$134,$FO$134),1,0)</f>
        <v>1</v>
      </c>
      <c r="FV134" s="250">
        <f>IF($FO$134=0,0,1)</f>
        <v>1</v>
      </c>
      <c r="FW134" s="250">
        <f>IF($FP$134=0,0,1)</f>
        <v>1</v>
      </c>
      <c r="FX134" s="250">
        <f>$FR$134*$FS$134*$FT$134*$FU$134*$FV$134*$FW$134</f>
        <v>1</v>
      </c>
      <c r="FY134" s="251">
        <f t="shared" si="50"/>
        <v>52533</v>
      </c>
      <c r="FZ134" s="252">
        <f t="shared" si="51"/>
        <v>0</v>
      </c>
      <c r="GB134" s="243" t="s">
        <v>406</v>
      </c>
      <c r="GC134" s="244" t="s">
        <v>188</v>
      </c>
      <c r="GD134" s="245" t="s">
        <v>182</v>
      </c>
      <c r="GE134" s="276">
        <v>1</v>
      </c>
      <c r="GF134" s="247">
        <v>32000</v>
      </c>
      <c r="GG134" s="312">
        <f>ROUND(GE134*GF134,0)</f>
        <v>32000</v>
      </c>
      <c r="GH134" s="250">
        <f>IF(EXACT($A$134,$GB$134),1,0)</f>
        <v>1</v>
      </c>
      <c r="GI134" s="250">
        <f>IF(EXACT($B$134,$GC$134),1,0)</f>
        <v>1</v>
      </c>
      <c r="GJ134" s="250">
        <f>IF(EXACT($C$134,$GD$134),1,0)</f>
        <v>1</v>
      </c>
      <c r="GK134" s="250">
        <f>IF(EXACT($D$134,$GE$134),1,0)</f>
        <v>1</v>
      </c>
      <c r="GL134" s="250">
        <f>IF($GE$134=0,0,1)</f>
        <v>1</v>
      </c>
      <c r="GM134" s="250">
        <f>IF($GF$134=0,0,1)</f>
        <v>1</v>
      </c>
      <c r="GN134" s="250">
        <f>$GH$134*$GI$134*$GJ$134*$GK$134*$GL$134*$GM$134</f>
        <v>1</v>
      </c>
      <c r="GO134" s="251">
        <f t="shared" si="52"/>
        <v>32000</v>
      </c>
      <c r="GP134" s="252">
        <f t="shared" si="53"/>
        <v>0</v>
      </c>
      <c r="GR134" s="243" t="s">
        <v>406</v>
      </c>
      <c r="GS134" s="244" t="s">
        <v>188</v>
      </c>
      <c r="GT134" s="245" t="s">
        <v>182</v>
      </c>
      <c r="GU134" s="276">
        <v>1</v>
      </c>
      <c r="GV134" s="247">
        <v>59900</v>
      </c>
      <c r="GW134" s="312">
        <f>ROUND(GU134*GV134,0)</f>
        <v>59900</v>
      </c>
      <c r="GX134" s="250">
        <f>IF(EXACT($A$134,$GR$134),1,0)</f>
        <v>1</v>
      </c>
      <c r="GY134" s="250">
        <f>IF(EXACT($B$134,$GS$134),1,0)</f>
        <v>1</v>
      </c>
      <c r="GZ134" s="250">
        <f>IF(EXACT($C$134,$GT$134),1,0)</f>
        <v>1</v>
      </c>
      <c r="HA134" s="250">
        <f>IF(EXACT($D$134,$GU$134),1,0)</f>
        <v>1</v>
      </c>
      <c r="HB134" s="250">
        <f>IF($GU$134=0,0,1)</f>
        <v>1</v>
      </c>
      <c r="HC134" s="250">
        <f>IF($GV$134=0,0,1)</f>
        <v>1</v>
      </c>
      <c r="HD134" s="250">
        <f>$GX$134*$GY$134*$GZ$134*$HA$134*$HB$134*$HC$134</f>
        <v>1</v>
      </c>
      <c r="HE134" s="251">
        <f t="shared" si="54"/>
        <v>59900</v>
      </c>
      <c r="HF134" s="252">
        <f t="shared" si="55"/>
        <v>0</v>
      </c>
      <c r="HH134" s="257" t="s">
        <v>406</v>
      </c>
      <c r="HI134" s="258" t="s">
        <v>188</v>
      </c>
      <c r="HJ134" s="245" t="s">
        <v>182</v>
      </c>
      <c r="HK134" s="246">
        <v>1</v>
      </c>
      <c r="HL134" s="259">
        <v>80000</v>
      </c>
      <c r="HM134" s="248">
        <f>ROUND(HK134*HL134,0)</f>
        <v>80000</v>
      </c>
      <c r="HN134" s="250">
        <f>IF(EXACT($A$134,$HH$134),1,0)</f>
        <v>1</v>
      </c>
      <c r="HO134" s="250">
        <f>IF(EXACT($B$134,$HI$134),1,0)</f>
        <v>1</v>
      </c>
      <c r="HP134" s="250">
        <f>IF(EXACT($C$134,$HJ$134),1,0)</f>
        <v>1</v>
      </c>
      <c r="HQ134" s="250">
        <f>IF(EXACT($D$134,$HK$134),1,0)</f>
        <v>1</v>
      </c>
      <c r="HR134" s="250">
        <f>IF($HK$134=0,0,1)</f>
        <v>1</v>
      </c>
      <c r="HS134" s="250">
        <f>IF($HL$134=0,0,1)</f>
        <v>1</v>
      </c>
      <c r="HT134" s="250">
        <f>$HN$134*$HO$134*$HP$134*$HQ$134*$HR$134*$HS$134</f>
        <v>1</v>
      </c>
      <c r="HU134" s="251">
        <f t="shared" si="56"/>
        <v>80000</v>
      </c>
      <c r="HV134" s="252">
        <f t="shared" si="57"/>
        <v>0</v>
      </c>
      <c r="HX134" s="243" t="s">
        <v>406</v>
      </c>
      <c r="HY134" s="244" t="s">
        <v>188</v>
      </c>
      <c r="HZ134" s="245" t="s">
        <v>182</v>
      </c>
      <c r="IA134" s="276">
        <v>1</v>
      </c>
      <c r="IB134" s="247">
        <v>65000</v>
      </c>
      <c r="IC134" s="312">
        <f>ROUND(IA134*IB134,0)</f>
        <v>65000</v>
      </c>
      <c r="ID134" s="250">
        <f>IF(EXACT($A$134,$HX$134),1,0)</f>
        <v>1</v>
      </c>
      <c r="IE134" s="250">
        <f>IF(EXACT($B$134,$HY$134),1,0)</f>
        <v>1</v>
      </c>
      <c r="IF134" s="250">
        <f>IF(EXACT($C$134,$HZ$134),1,0)</f>
        <v>1</v>
      </c>
      <c r="IG134" s="250">
        <f>IF(EXACT($D$134,$IA$134),1,0)</f>
        <v>1</v>
      </c>
      <c r="IH134" s="250">
        <f>IF($IA$134=0,0,1)</f>
        <v>1</v>
      </c>
      <c r="II134" s="250">
        <f>IF($IB$134=0,0,1)</f>
        <v>1</v>
      </c>
      <c r="IJ134" s="250">
        <f>$ID$134*$IE$134*$IF$134*$IG$134*$IH$134*$II$134</f>
        <v>1</v>
      </c>
      <c r="IK134" s="251">
        <f t="shared" si="58"/>
        <v>65000</v>
      </c>
      <c r="IL134" s="252">
        <f t="shared" si="59"/>
        <v>0</v>
      </c>
    </row>
    <row r="135" spans="1:246" s="238" customFormat="1" ht="45">
      <c r="A135" s="243" t="s">
        <v>407</v>
      </c>
      <c r="B135" s="244" t="s">
        <v>408</v>
      </c>
      <c r="C135" s="245" t="s">
        <v>182</v>
      </c>
      <c r="D135" s="276">
        <v>1</v>
      </c>
      <c r="E135" s="247">
        <v>0</v>
      </c>
      <c r="F135" s="312">
        <f>ROUND(D135*E135,0)</f>
        <v>0</v>
      </c>
      <c r="H135" s="243" t="s">
        <v>407</v>
      </c>
      <c r="I135" s="249" t="s">
        <v>408</v>
      </c>
      <c r="J135" s="245" t="s">
        <v>182</v>
      </c>
      <c r="K135" s="276">
        <v>1</v>
      </c>
      <c r="L135" s="247">
        <v>35000</v>
      </c>
      <c r="M135" s="312">
        <f>ROUND(K135*L135,0)</f>
        <v>35000</v>
      </c>
      <c r="N135" s="250">
        <f>IF(EXACT($A$135,$H$135),1,0)</f>
        <v>1</v>
      </c>
      <c r="O135" s="250">
        <f>IF(EXACT($B$135,$I$135),1,0)</f>
        <v>1</v>
      </c>
      <c r="P135" s="250">
        <f>IF(EXACT($C$135,$J$135),1,0)</f>
        <v>1</v>
      </c>
      <c r="Q135" s="250">
        <f>IF(EXACT($D$135,$K$135),1,0)</f>
        <v>1</v>
      </c>
      <c r="R135" s="250">
        <f>IF($K$135=0,0,1)</f>
        <v>1</v>
      </c>
      <c r="S135" s="250">
        <f>IF($L$135=0,0,1)</f>
        <v>1</v>
      </c>
      <c r="T135" s="261">
        <f>$N$135*$O$135*$P$135*$Q$135*$R$135*$S$135</f>
        <v>1</v>
      </c>
      <c r="U135" s="251">
        <f t="shared" si="30"/>
        <v>35000</v>
      </c>
      <c r="V135" s="252">
        <f t="shared" si="31"/>
        <v>0</v>
      </c>
      <c r="X135" s="243" t="s">
        <v>407</v>
      </c>
      <c r="Y135" s="244" t="s">
        <v>408</v>
      </c>
      <c r="Z135" s="245" t="s">
        <v>182</v>
      </c>
      <c r="AA135" s="276">
        <v>1</v>
      </c>
      <c r="AB135" s="247">
        <v>13320</v>
      </c>
      <c r="AC135" s="312">
        <f>ROUND(AA135*AB135,0)</f>
        <v>13320</v>
      </c>
      <c r="AD135" s="250">
        <f>IF(EXACT($A$135,$X$135),1,0)</f>
        <v>1</v>
      </c>
      <c r="AE135" s="250">
        <f>IF(EXACT($B$135,$Y$135),1,0)</f>
        <v>1</v>
      </c>
      <c r="AF135" s="250">
        <f>IF(EXACT($C$135,$Z$135),1,0)</f>
        <v>1</v>
      </c>
      <c r="AG135" s="250">
        <f>IF(EXACT($D$135,$AA$135),1,0)</f>
        <v>1</v>
      </c>
      <c r="AH135" s="250">
        <f>IF($AA$135=0,0,1)</f>
        <v>1</v>
      </c>
      <c r="AI135" s="250">
        <f>IF($AB$135=0,0,1)</f>
        <v>1</v>
      </c>
      <c r="AJ135" s="250">
        <f>$AD$135*$AE$135*$AF$135*$AG$135*$AH$135*$AI$135</f>
        <v>1</v>
      </c>
      <c r="AK135" s="251">
        <f t="shared" si="32"/>
        <v>13320</v>
      </c>
      <c r="AL135" s="252">
        <f t="shared" si="33"/>
        <v>0</v>
      </c>
      <c r="AN135" s="243" t="s">
        <v>407</v>
      </c>
      <c r="AO135" s="244" t="s">
        <v>408</v>
      </c>
      <c r="AP135" s="245" t="s">
        <v>182</v>
      </c>
      <c r="AQ135" s="276">
        <v>1</v>
      </c>
      <c r="AR135" s="247">
        <v>40000</v>
      </c>
      <c r="AS135" s="312">
        <f>ROUND(AQ135*AR135,0)</f>
        <v>40000</v>
      </c>
      <c r="AT135" s="250">
        <f>IF(EXACT($A$135,$AN$135),1,0)</f>
        <v>1</v>
      </c>
      <c r="AU135" s="250">
        <f>IF(EXACT($B$135,$AO$135),1,0)</f>
        <v>1</v>
      </c>
      <c r="AV135" s="250">
        <f>IF(EXACT($C$135,$AP$135),1,0)</f>
        <v>1</v>
      </c>
      <c r="AW135" s="250">
        <f>IF(EXACT($D$135,$AQ$135),1,0)</f>
        <v>1</v>
      </c>
      <c r="AX135" s="250">
        <f>IF($AQ$135=0,0,1)</f>
        <v>1</v>
      </c>
      <c r="AY135" s="250">
        <f>IF($AR$135=0,0,1)</f>
        <v>1</v>
      </c>
      <c r="AZ135" s="250">
        <f>$AT$135*$AU$135*$AV$135*$AW$135*$AX$135*$AY$135</f>
        <v>1</v>
      </c>
      <c r="BA135" s="251">
        <f t="shared" si="34"/>
        <v>40000</v>
      </c>
      <c r="BB135" s="252">
        <f t="shared" si="35"/>
        <v>0</v>
      </c>
      <c r="BD135" s="243" t="s">
        <v>407</v>
      </c>
      <c r="BE135" s="244" t="s">
        <v>408</v>
      </c>
      <c r="BF135" s="245" t="s">
        <v>182</v>
      </c>
      <c r="BG135" s="276">
        <v>1</v>
      </c>
      <c r="BH135" s="247">
        <v>25000</v>
      </c>
      <c r="BI135" s="312">
        <f>ROUND(BG135*BH135,0)</f>
        <v>25000</v>
      </c>
      <c r="BJ135" s="250">
        <f>IF(EXACT($A$135,$BD$135),1,0)</f>
        <v>1</v>
      </c>
      <c r="BK135" s="250">
        <f>IF(EXACT($B$135,$BE$135),1,0)</f>
        <v>1</v>
      </c>
      <c r="BL135" s="250">
        <f>IF(EXACT($C$135,$BF$135),1,0)</f>
        <v>1</v>
      </c>
      <c r="BM135" s="250">
        <f>IF(EXACT($D$135,$BG$135),1,0)</f>
        <v>1</v>
      </c>
      <c r="BN135" s="250">
        <f>IF($BG$135=0,0,1)</f>
        <v>1</v>
      </c>
      <c r="BO135" s="250">
        <f>IF($BH$135=0,0,1)</f>
        <v>1</v>
      </c>
      <c r="BP135" s="250">
        <f>$BJ$135*$BK$135*$BL$135*$BM$135*$BN$135*$BO$135</f>
        <v>1</v>
      </c>
      <c r="BQ135" s="251">
        <f t="shared" si="36"/>
        <v>25000</v>
      </c>
      <c r="BR135" s="252">
        <f t="shared" si="37"/>
        <v>0</v>
      </c>
      <c r="BT135" s="243" t="s">
        <v>407</v>
      </c>
      <c r="BU135" s="244" t="s">
        <v>408</v>
      </c>
      <c r="BV135" s="245" t="s">
        <v>182</v>
      </c>
      <c r="BW135" s="276">
        <v>1</v>
      </c>
      <c r="BX135" s="247">
        <v>17850</v>
      </c>
      <c r="BY135" s="312">
        <f>ROUND(BW135*BX135,0)</f>
        <v>17850</v>
      </c>
      <c r="BZ135" s="250">
        <f>IF(EXACT($A$135,$BT$135),1,0)</f>
        <v>1</v>
      </c>
      <c r="CA135" s="250">
        <f>IF(EXACT($B$135,$BU$135),1,0)</f>
        <v>1</v>
      </c>
      <c r="CB135" s="250">
        <f>IF(EXACT($C$135,$BV$135),1,0)</f>
        <v>1</v>
      </c>
      <c r="CC135" s="250">
        <f>IF(EXACT($D$135,$BW$135),1,0)</f>
        <v>1</v>
      </c>
      <c r="CD135" s="250">
        <f>IF($BW$135=0,0,1)</f>
        <v>1</v>
      </c>
      <c r="CE135" s="250">
        <f>IF($BX$135=0,0,1)</f>
        <v>1</v>
      </c>
      <c r="CF135" s="250">
        <f>$BZ$135*$CA$135*$CB$135*$CC$135*$CD$135*$CE$135</f>
        <v>1</v>
      </c>
      <c r="CG135" s="251">
        <f t="shared" si="38"/>
        <v>17850</v>
      </c>
      <c r="CH135" s="252">
        <f t="shared" si="39"/>
        <v>0</v>
      </c>
      <c r="CJ135" s="243" t="s">
        <v>407</v>
      </c>
      <c r="CK135" s="254" t="s">
        <v>408</v>
      </c>
      <c r="CL135" s="245" t="s">
        <v>182</v>
      </c>
      <c r="CM135" s="276">
        <v>1</v>
      </c>
      <c r="CN135" s="255">
        <v>53399</v>
      </c>
      <c r="CO135" s="313">
        <f>ROUND(CM135*CN135,0)</f>
        <v>53399</v>
      </c>
      <c r="CP135" s="250">
        <f>IF(EXACT($A$135,$CJ$135),1,0)</f>
        <v>1</v>
      </c>
      <c r="CQ135" s="250">
        <f>IF(EXACT($B$135,$CK$135),1,0)</f>
        <v>1</v>
      </c>
      <c r="CR135" s="250">
        <f>IF(EXACT($C$135,$CL$135),1,0)</f>
        <v>1</v>
      </c>
      <c r="CS135" s="250">
        <f>IF(EXACT($D$135,$CM$135),1,0)</f>
        <v>1</v>
      </c>
      <c r="CT135" s="250">
        <f>IF($CM$135=0,0,1)</f>
        <v>1</v>
      </c>
      <c r="CU135" s="250">
        <f>IF($CN$135=0,0,1)</f>
        <v>1</v>
      </c>
      <c r="CV135" s="250">
        <f>$CP$135*$CQ$135*$CR$135*$CS$135*$CT$135*$CU$135</f>
        <v>1</v>
      </c>
      <c r="CW135" s="251">
        <f t="shared" si="40"/>
        <v>53399</v>
      </c>
      <c r="CX135" s="252">
        <f t="shared" si="41"/>
        <v>0</v>
      </c>
      <c r="CZ135" s="243" t="s">
        <v>407</v>
      </c>
      <c r="DA135" s="244" t="s">
        <v>408</v>
      </c>
      <c r="DB135" s="245" t="s">
        <v>182</v>
      </c>
      <c r="DC135" s="276">
        <v>1</v>
      </c>
      <c r="DD135" s="247">
        <v>17300</v>
      </c>
      <c r="DE135" s="312">
        <f>ROUND(DC135*DD135,0)</f>
        <v>17300</v>
      </c>
      <c r="DF135" s="250">
        <f>IF(EXACT($A$135,$CZ$135),1,0)</f>
        <v>1</v>
      </c>
      <c r="DG135" s="250">
        <f>IF(EXACT($B$135,$DA$135),1,0)</f>
        <v>1</v>
      </c>
      <c r="DH135" s="250">
        <f>IF(EXACT($C$135,$DB$135),1,0)</f>
        <v>1</v>
      </c>
      <c r="DI135" s="250">
        <f>IF(EXACT($D$135,$DC$135),1,0)</f>
        <v>1</v>
      </c>
      <c r="DJ135" s="250">
        <f>IF($DC$135=0,0,1)</f>
        <v>1</v>
      </c>
      <c r="DK135" s="250">
        <f>IF($DD$135=0,0,1)</f>
        <v>1</v>
      </c>
      <c r="DL135" s="250">
        <f>$DF$135*$DG$135*$DH$135*$DI$135*$DJ$135*$DK$135</f>
        <v>1</v>
      </c>
      <c r="DM135" s="251">
        <f t="shared" si="42"/>
        <v>17300</v>
      </c>
      <c r="DN135" s="252">
        <f t="shared" si="43"/>
        <v>0</v>
      </c>
      <c r="DP135" s="243" t="s">
        <v>407</v>
      </c>
      <c r="DQ135" s="244" t="s">
        <v>408</v>
      </c>
      <c r="DR135" s="245" t="s">
        <v>182</v>
      </c>
      <c r="DS135" s="276">
        <v>1</v>
      </c>
      <c r="DT135" s="247">
        <v>18000</v>
      </c>
      <c r="DU135" s="312">
        <f>ROUND(DS135*DT135,0)</f>
        <v>18000</v>
      </c>
      <c r="DV135" s="250">
        <f>IF(EXACT($A$135,$DP$135),1,0)</f>
        <v>1</v>
      </c>
      <c r="DW135" s="250">
        <f>IF(EXACT($B$135,$DQ$135),1,0)</f>
        <v>1</v>
      </c>
      <c r="DX135" s="250">
        <f>IF(EXACT($C$135,$DR$135),1,0)</f>
        <v>1</v>
      </c>
      <c r="DY135" s="250">
        <f>IF(EXACT($D$135,$DS$135),1,0)</f>
        <v>1</v>
      </c>
      <c r="DZ135" s="250">
        <f>IF($DS$135=0,0,1)</f>
        <v>1</v>
      </c>
      <c r="EA135" s="250">
        <f>IF($DT$135=0,0,1)</f>
        <v>1</v>
      </c>
      <c r="EB135" s="250">
        <f>$DV$135*$DW$135*$DX$135*$DY$135*$DZ$135*$EA$135</f>
        <v>1</v>
      </c>
      <c r="EC135" s="251">
        <f t="shared" si="44"/>
        <v>18000</v>
      </c>
      <c r="ED135" s="252">
        <f t="shared" si="45"/>
        <v>0</v>
      </c>
      <c r="EF135" s="243" t="s">
        <v>407</v>
      </c>
      <c r="EG135" s="244" t="s">
        <v>408</v>
      </c>
      <c r="EH135" s="245" t="s">
        <v>182</v>
      </c>
      <c r="EI135" s="276">
        <v>1</v>
      </c>
      <c r="EJ135" s="247">
        <v>16000</v>
      </c>
      <c r="EK135" s="312">
        <f>ROUND(EI135*EJ135,0)</f>
        <v>16000</v>
      </c>
      <c r="EL135" s="250">
        <f>IF(EXACT($A$135,$EF$135),1,0)</f>
        <v>1</v>
      </c>
      <c r="EM135" s="250">
        <f>IF(EXACT($B$135,$EG$135),1,0)</f>
        <v>1</v>
      </c>
      <c r="EN135" s="250">
        <f>IF(EXACT($C$135,$EH$135),1,0)</f>
        <v>1</v>
      </c>
      <c r="EO135" s="250">
        <f>IF(EXACT($D$135,$EI$135),1,0)</f>
        <v>1</v>
      </c>
      <c r="EP135" s="250">
        <f>IF($EI$135=0,0,1)</f>
        <v>1</v>
      </c>
      <c r="EQ135" s="250">
        <f>IF($EJ$135=0,0,1)</f>
        <v>1</v>
      </c>
      <c r="ER135" s="250">
        <f>$EL$135*$EM$135*$EN$135*$EO$135*$EP$135*$EQ$135</f>
        <v>1</v>
      </c>
      <c r="ES135" s="251">
        <f t="shared" si="46"/>
        <v>16000</v>
      </c>
      <c r="ET135" s="252">
        <f t="shared" si="47"/>
        <v>0</v>
      </c>
      <c r="EV135" s="243" t="s">
        <v>407</v>
      </c>
      <c r="EW135" s="244" t="s">
        <v>408</v>
      </c>
      <c r="EX135" s="245" t="s">
        <v>182</v>
      </c>
      <c r="EY135" s="276">
        <v>1</v>
      </c>
      <c r="EZ135" s="247">
        <v>45000</v>
      </c>
      <c r="FA135" s="312">
        <f>ROUND(EY135*EZ135,0)</f>
        <v>45000</v>
      </c>
      <c r="FB135" s="250">
        <f>IF(EXACT($A$135,$EV$135),1,0)</f>
        <v>1</v>
      </c>
      <c r="FC135" s="250">
        <f>IF(EXACT($B$135,$EW$135),1,0)</f>
        <v>1</v>
      </c>
      <c r="FD135" s="250">
        <f>IF(EXACT($C$135,$EX$135),1,0)</f>
        <v>1</v>
      </c>
      <c r="FE135" s="250">
        <f>IF(EXACT($D$135,$EY$135),1,0)</f>
        <v>1</v>
      </c>
      <c r="FF135" s="250">
        <f>IF($EY$135=0,0,1)</f>
        <v>1</v>
      </c>
      <c r="FG135" s="250">
        <f>IF($EZ$135=0,0,1)</f>
        <v>1</v>
      </c>
      <c r="FH135" s="250">
        <f>$FB$135*$FC$135*$FD$135*$FE$135*$FF$135*$FG$135</f>
        <v>1</v>
      </c>
      <c r="FI135" s="251">
        <f t="shared" si="48"/>
        <v>45000</v>
      </c>
      <c r="FJ135" s="252">
        <f t="shared" si="49"/>
        <v>0</v>
      </c>
      <c r="FL135" s="243" t="s">
        <v>407</v>
      </c>
      <c r="FM135" s="244" t="s">
        <v>408</v>
      </c>
      <c r="FN135" s="245" t="s">
        <v>182</v>
      </c>
      <c r="FO135" s="276">
        <v>1</v>
      </c>
      <c r="FP135" s="247">
        <v>23314</v>
      </c>
      <c r="FQ135" s="312">
        <f>ROUND(FO135*FP135,0)</f>
        <v>23314</v>
      </c>
      <c r="FR135" s="250">
        <f>IF(EXACT($A$135,$FL$135),1,0)</f>
        <v>1</v>
      </c>
      <c r="FS135" s="250">
        <f>IF(EXACT($B$135,$FM$135),1,0)</f>
        <v>1</v>
      </c>
      <c r="FT135" s="250">
        <f>IF(EXACT($C$135,$FN$135),1,0)</f>
        <v>1</v>
      </c>
      <c r="FU135" s="250">
        <f>IF(EXACT($D$135,$FO$135),1,0)</f>
        <v>1</v>
      </c>
      <c r="FV135" s="250">
        <f>IF($FO$135=0,0,1)</f>
        <v>1</v>
      </c>
      <c r="FW135" s="250">
        <f>IF($FP$135=0,0,1)</f>
        <v>1</v>
      </c>
      <c r="FX135" s="250">
        <f>$FR$135*$FS$135*$FT$135*$FU$135*$FV$135*$FW$135</f>
        <v>1</v>
      </c>
      <c r="FY135" s="251">
        <f t="shared" si="50"/>
        <v>23314</v>
      </c>
      <c r="FZ135" s="252">
        <f t="shared" si="51"/>
        <v>0</v>
      </c>
      <c r="GB135" s="243" t="s">
        <v>407</v>
      </c>
      <c r="GC135" s="244" t="s">
        <v>408</v>
      </c>
      <c r="GD135" s="245" t="s">
        <v>182</v>
      </c>
      <c r="GE135" s="276">
        <v>1</v>
      </c>
      <c r="GF135" s="247">
        <v>23500</v>
      </c>
      <c r="GG135" s="312">
        <f>ROUND(GE135*GF135,0)</f>
        <v>23500</v>
      </c>
      <c r="GH135" s="250">
        <f>IF(EXACT($A$135,$GB$135),1,0)</f>
        <v>1</v>
      </c>
      <c r="GI135" s="250">
        <f>IF(EXACT($B$135,$GC$135),1,0)</f>
        <v>1</v>
      </c>
      <c r="GJ135" s="250">
        <f>IF(EXACT($C$135,$GD$135),1,0)</f>
        <v>1</v>
      </c>
      <c r="GK135" s="250">
        <f>IF(EXACT($D$135,$GE$135),1,0)</f>
        <v>1</v>
      </c>
      <c r="GL135" s="250">
        <f>IF($GE$135=0,0,1)</f>
        <v>1</v>
      </c>
      <c r="GM135" s="250">
        <f>IF($GF$135=0,0,1)</f>
        <v>1</v>
      </c>
      <c r="GN135" s="250">
        <f>$GH$135*$GI$135*$GJ$135*$GK$135*$GL$135*$GM$135</f>
        <v>1</v>
      </c>
      <c r="GO135" s="251">
        <f t="shared" si="52"/>
        <v>23500</v>
      </c>
      <c r="GP135" s="252">
        <f t="shared" si="53"/>
        <v>0</v>
      </c>
      <c r="GR135" s="243" t="s">
        <v>407</v>
      </c>
      <c r="GS135" s="244" t="s">
        <v>408</v>
      </c>
      <c r="GT135" s="245" t="s">
        <v>182</v>
      </c>
      <c r="GU135" s="276">
        <v>1</v>
      </c>
      <c r="GV135" s="247">
        <v>34600</v>
      </c>
      <c r="GW135" s="312">
        <f>ROUND(GU135*GV135,0)</f>
        <v>34600</v>
      </c>
      <c r="GX135" s="250">
        <f>IF(EXACT($A$135,$GR$135),1,0)</f>
        <v>1</v>
      </c>
      <c r="GY135" s="250">
        <f>IF(EXACT($B$135,$GS$135),1,0)</f>
        <v>1</v>
      </c>
      <c r="GZ135" s="250">
        <f>IF(EXACT($C$135,$GT$135),1,0)</f>
        <v>1</v>
      </c>
      <c r="HA135" s="250">
        <f>IF(EXACT($D$135,$GU$135),1,0)</f>
        <v>1</v>
      </c>
      <c r="HB135" s="250">
        <f>IF($GU$135=0,0,1)</f>
        <v>1</v>
      </c>
      <c r="HC135" s="250">
        <f>IF($GV$135=0,0,1)</f>
        <v>1</v>
      </c>
      <c r="HD135" s="250">
        <f>$GX$135*$GY$135*$GZ$135*$HA$135*$HB$135*$HC$135</f>
        <v>1</v>
      </c>
      <c r="HE135" s="251">
        <f t="shared" si="54"/>
        <v>34600</v>
      </c>
      <c r="HF135" s="252">
        <f t="shared" si="55"/>
        <v>0</v>
      </c>
      <c r="HH135" s="257" t="s">
        <v>407</v>
      </c>
      <c r="HI135" s="258" t="s">
        <v>408</v>
      </c>
      <c r="HJ135" s="245" t="s">
        <v>182</v>
      </c>
      <c r="HK135" s="246">
        <v>1</v>
      </c>
      <c r="HL135" s="259">
        <v>25000</v>
      </c>
      <c r="HM135" s="248">
        <f>ROUND(HK135*HL135,0)</f>
        <v>25000</v>
      </c>
      <c r="HN135" s="250">
        <f>IF(EXACT($A$135,$HH$135),1,0)</f>
        <v>1</v>
      </c>
      <c r="HO135" s="250">
        <f>IF(EXACT($B$135,$HI$135),1,0)</f>
        <v>1</v>
      </c>
      <c r="HP135" s="250">
        <f>IF(EXACT($C$135,$HJ$135),1,0)</f>
        <v>1</v>
      </c>
      <c r="HQ135" s="250">
        <f>IF(EXACT($D$135,$HK$135),1,0)</f>
        <v>1</v>
      </c>
      <c r="HR135" s="250">
        <f>IF($HK$135=0,0,1)</f>
        <v>1</v>
      </c>
      <c r="HS135" s="250">
        <f>IF($HL$135=0,0,1)</f>
        <v>1</v>
      </c>
      <c r="HT135" s="250">
        <f>$HN$135*$HO$135*$HP$135*$HQ$135*$HR$135*$HS$135</f>
        <v>1</v>
      </c>
      <c r="HU135" s="251">
        <f t="shared" si="56"/>
        <v>25000</v>
      </c>
      <c r="HV135" s="252">
        <f t="shared" si="57"/>
        <v>0</v>
      </c>
      <c r="HX135" s="243" t="s">
        <v>407</v>
      </c>
      <c r="HY135" s="244" t="s">
        <v>408</v>
      </c>
      <c r="HZ135" s="245" t="s">
        <v>182</v>
      </c>
      <c r="IA135" s="276">
        <v>1</v>
      </c>
      <c r="IB135" s="247">
        <v>30000</v>
      </c>
      <c r="IC135" s="312">
        <f>ROUND(IA135*IB135,0)</f>
        <v>30000</v>
      </c>
      <c r="ID135" s="250">
        <f>IF(EXACT($A$135,$HX$135),1,0)</f>
        <v>1</v>
      </c>
      <c r="IE135" s="250">
        <f>IF(EXACT($B$135,$HY$135),1,0)</f>
        <v>1</v>
      </c>
      <c r="IF135" s="250">
        <f>IF(EXACT($C$135,$HZ$135),1,0)</f>
        <v>1</v>
      </c>
      <c r="IG135" s="250">
        <f>IF(EXACT($D$135,$IA$135),1,0)</f>
        <v>1</v>
      </c>
      <c r="IH135" s="250">
        <f>IF($IA$135=0,0,1)</f>
        <v>1</v>
      </c>
      <c r="II135" s="250">
        <f>IF($IB$135=0,0,1)</f>
        <v>1</v>
      </c>
      <c r="IJ135" s="250">
        <f>$ID$135*$IE$135*$IF$135*$IG$135*$IH$135*$II$135</f>
        <v>1</v>
      </c>
      <c r="IK135" s="251">
        <f t="shared" si="58"/>
        <v>30000</v>
      </c>
      <c r="IL135" s="252">
        <f t="shared" si="59"/>
        <v>0</v>
      </c>
    </row>
    <row r="136" spans="1:246" s="238" customFormat="1" ht="90">
      <c r="A136" s="278" t="s">
        <v>409</v>
      </c>
      <c r="B136" s="289" t="s">
        <v>410</v>
      </c>
      <c r="C136" s="290" t="s">
        <v>171</v>
      </c>
      <c r="D136" s="315">
        <v>2</v>
      </c>
      <c r="E136" s="247">
        <v>0</v>
      </c>
      <c r="F136" s="316">
        <f>ROUND(D136*E136,0)</f>
        <v>0</v>
      </c>
      <c r="H136" s="278" t="s">
        <v>409</v>
      </c>
      <c r="I136" s="293" t="s">
        <v>410</v>
      </c>
      <c r="J136" s="290" t="s">
        <v>171</v>
      </c>
      <c r="K136" s="315">
        <v>2</v>
      </c>
      <c r="L136" s="247">
        <v>51000</v>
      </c>
      <c r="M136" s="316">
        <f>ROUND(K136*L136,0)</f>
        <v>102000</v>
      </c>
      <c r="N136" s="250">
        <f>IF(EXACT($A$136,$H$136),1,0)</f>
        <v>1</v>
      </c>
      <c r="O136" s="250">
        <f>IF(EXACT($B$136,$I$136),1,0)</f>
        <v>1</v>
      </c>
      <c r="P136" s="250">
        <f>IF(EXACT($C$136,$J$136),1,0)</f>
        <v>1</v>
      </c>
      <c r="Q136" s="250">
        <f>IF(EXACT($D$136,$K$136),1,0)</f>
        <v>1</v>
      </c>
      <c r="R136" s="250">
        <f>IF($K$136=0,0,1)</f>
        <v>1</v>
      </c>
      <c r="S136" s="250">
        <f>IF($L$136=0,0,1)</f>
        <v>1</v>
      </c>
      <c r="T136" s="261">
        <f>$N$136*$O$136*$P$136*$Q$136*$R$136*$S$136</f>
        <v>1</v>
      </c>
      <c r="U136" s="251">
        <f t="shared" si="30"/>
        <v>102000</v>
      </c>
      <c r="V136" s="252">
        <f t="shared" si="31"/>
        <v>0</v>
      </c>
      <c r="X136" s="278" t="s">
        <v>409</v>
      </c>
      <c r="Y136" s="289" t="s">
        <v>410</v>
      </c>
      <c r="Z136" s="290" t="s">
        <v>171</v>
      </c>
      <c r="AA136" s="315">
        <v>2</v>
      </c>
      <c r="AB136" s="247">
        <v>38997</v>
      </c>
      <c r="AC136" s="316">
        <f>ROUND(AA136*AB136,0)</f>
        <v>77994</v>
      </c>
      <c r="AD136" s="250">
        <f>IF(EXACT($A$136,$X$136),1,0)</f>
        <v>1</v>
      </c>
      <c r="AE136" s="250">
        <f>IF(EXACT($B$136,$Y$136),1,0)</f>
        <v>1</v>
      </c>
      <c r="AF136" s="250">
        <f>IF(EXACT($C$136,$Z$136),1,0)</f>
        <v>1</v>
      </c>
      <c r="AG136" s="250">
        <f>IF(EXACT($D$136,$AA$136),1,0)</f>
        <v>1</v>
      </c>
      <c r="AH136" s="250">
        <f>IF($AA$136=0,0,1)</f>
        <v>1</v>
      </c>
      <c r="AI136" s="250">
        <f>IF($AB$136=0,0,1)</f>
        <v>1</v>
      </c>
      <c r="AJ136" s="250">
        <f>$AD$136*$AE$136*$AF$136*$AG$136*$AH$136*$AI$136</f>
        <v>1</v>
      </c>
      <c r="AK136" s="251">
        <f t="shared" si="32"/>
        <v>77994</v>
      </c>
      <c r="AL136" s="252">
        <f t="shared" si="33"/>
        <v>0</v>
      </c>
      <c r="AN136" s="278" t="s">
        <v>409</v>
      </c>
      <c r="AO136" s="289" t="s">
        <v>410</v>
      </c>
      <c r="AP136" s="290" t="s">
        <v>171</v>
      </c>
      <c r="AQ136" s="315">
        <v>2</v>
      </c>
      <c r="AR136" s="247">
        <v>60000</v>
      </c>
      <c r="AS136" s="316">
        <f>ROUND(AQ136*AR136,0)</f>
        <v>120000</v>
      </c>
      <c r="AT136" s="250">
        <f>IF(EXACT($A$136,$AN$136),1,0)</f>
        <v>1</v>
      </c>
      <c r="AU136" s="250">
        <f>IF(EXACT($B$136,$AO$136),1,0)</f>
        <v>1</v>
      </c>
      <c r="AV136" s="250">
        <f>IF(EXACT($C$136,$AP$136),1,0)</f>
        <v>1</v>
      </c>
      <c r="AW136" s="250">
        <f>IF(EXACT($D$136,$AQ$136),1,0)</f>
        <v>1</v>
      </c>
      <c r="AX136" s="250">
        <f>IF($AQ$136=0,0,1)</f>
        <v>1</v>
      </c>
      <c r="AY136" s="250">
        <f>IF($AR$136=0,0,1)</f>
        <v>1</v>
      </c>
      <c r="AZ136" s="250">
        <f>$AT$136*$AU$136*$AV$136*$AW$136*$AX$136*$AY$136</f>
        <v>1</v>
      </c>
      <c r="BA136" s="251">
        <f t="shared" si="34"/>
        <v>120000</v>
      </c>
      <c r="BB136" s="252">
        <f t="shared" si="35"/>
        <v>0</v>
      </c>
      <c r="BD136" s="278" t="s">
        <v>409</v>
      </c>
      <c r="BE136" s="289" t="s">
        <v>410</v>
      </c>
      <c r="BF136" s="290" t="s">
        <v>171</v>
      </c>
      <c r="BG136" s="315">
        <v>2</v>
      </c>
      <c r="BH136" s="247">
        <v>250000</v>
      </c>
      <c r="BI136" s="316">
        <f>ROUND(BG136*BH136,0)</f>
        <v>500000</v>
      </c>
      <c r="BJ136" s="250">
        <f>IF(EXACT($A$136,$BD$136),1,0)</f>
        <v>1</v>
      </c>
      <c r="BK136" s="250">
        <f>IF(EXACT($B$136,$BE$136),1,0)</f>
        <v>1</v>
      </c>
      <c r="BL136" s="250">
        <f>IF(EXACT($C$136,$BF$136),1,0)</f>
        <v>1</v>
      </c>
      <c r="BM136" s="250">
        <f>IF(EXACT($D$136,$BG$136),1,0)</f>
        <v>1</v>
      </c>
      <c r="BN136" s="250">
        <f>IF($BG$136=0,0,1)</f>
        <v>1</v>
      </c>
      <c r="BO136" s="250">
        <f>IF($BH$136=0,0,1)</f>
        <v>1</v>
      </c>
      <c r="BP136" s="250">
        <f>$BJ$136*$BK$136*$BL$136*$BM$136*$BN$136*$BO$136</f>
        <v>1</v>
      </c>
      <c r="BQ136" s="251">
        <f t="shared" si="36"/>
        <v>500000</v>
      </c>
      <c r="BR136" s="252">
        <f t="shared" si="37"/>
        <v>0</v>
      </c>
      <c r="BT136" s="278" t="s">
        <v>409</v>
      </c>
      <c r="BU136" s="289" t="s">
        <v>410</v>
      </c>
      <c r="BV136" s="290" t="s">
        <v>171</v>
      </c>
      <c r="BW136" s="315">
        <v>2</v>
      </c>
      <c r="BX136" s="247">
        <v>89150</v>
      </c>
      <c r="BY136" s="316">
        <f>ROUND(BW136*BX136,0)</f>
        <v>178300</v>
      </c>
      <c r="BZ136" s="250">
        <f>IF(EXACT($A$136,$BT$136),1,0)</f>
        <v>1</v>
      </c>
      <c r="CA136" s="250">
        <f>IF(EXACT($B$136,$BU$136),1,0)</f>
        <v>1</v>
      </c>
      <c r="CB136" s="250">
        <f>IF(EXACT($C$136,$BV$136),1,0)</f>
        <v>1</v>
      </c>
      <c r="CC136" s="250">
        <f>IF(EXACT($D$136,$BW$136),1,0)</f>
        <v>1</v>
      </c>
      <c r="CD136" s="250">
        <f>IF($BW$136=0,0,1)</f>
        <v>1</v>
      </c>
      <c r="CE136" s="250">
        <f>IF($BX$136=0,0,1)</f>
        <v>1</v>
      </c>
      <c r="CF136" s="250">
        <f>$BZ$136*$CA$136*$CB$136*$CC$136*$CD$136*$CE$136</f>
        <v>1</v>
      </c>
      <c r="CG136" s="251">
        <f t="shared" si="38"/>
        <v>178300</v>
      </c>
      <c r="CH136" s="252">
        <f t="shared" si="39"/>
        <v>0</v>
      </c>
      <c r="CJ136" s="278" t="s">
        <v>409</v>
      </c>
      <c r="CK136" s="294" t="s">
        <v>410</v>
      </c>
      <c r="CL136" s="290" t="s">
        <v>171</v>
      </c>
      <c r="CM136" s="315">
        <v>2</v>
      </c>
      <c r="CN136" s="255">
        <v>113400</v>
      </c>
      <c r="CO136" s="317">
        <f>ROUND(CM136*CN136,0)</f>
        <v>226800</v>
      </c>
      <c r="CP136" s="250">
        <f>IF(EXACT($A$136,$CJ$136),1,0)</f>
        <v>1</v>
      </c>
      <c r="CQ136" s="250">
        <f>IF(EXACT($B$136,$CK$136),1,0)</f>
        <v>1</v>
      </c>
      <c r="CR136" s="250">
        <f>IF(EXACT($C$136,$CL$136),1,0)</f>
        <v>1</v>
      </c>
      <c r="CS136" s="250">
        <f>IF(EXACT($D$136,$CM$136),1,0)</f>
        <v>1</v>
      </c>
      <c r="CT136" s="250">
        <f>IF($CM$136=0,0,1)</f>
        <v>1</v>
      </c>
      <c r="CU136" s="250">
        <f>IF($CN$136=0,0,1)</f>
        <v>1</v>
      </c>
      <c r="CV136" s="250">
        <f>$CP$136*$CQ$136*$CR$136*$CS$136*$CT$136*$CU$136</f>
        <v>1</v>
      </c>
      <c r="CW136" s="251">
        <f t="shared" si="40"/>
        <v>226800</v>
      </c>
      <c r="CX136" s="252">
        <f t="shared" si="41"/>
        <v>0</v>
      </c>
      <c r="CZ136" s="278" t="s">
        <v>409</v>
      </c>
      <c r="DA136" s="289" t="s">
        <v>410</v>
      </c>
      <c r="DB136" s="290" t="s">
        <v>171</v>
      </c>
      <c r="DC136" s="315">
        <v>2</v>
      </c>
      <c r="DD136" s="247">
        <v>91600</v>
      </c>
      <c r="DE136" s="316">
        <f>ROUND(DC136*DD136,0)</f>
        <v>183200</v>
      </c>
      <c r="DF136" s="250">
        <f>IF(EXACT($A$136,$CZ$136),1,0)</f>
        <v>1</v>
      </c>
      <c r="DG136" s="250">
        <f>IF(EXACT($B$136,$DA$136),1,0)</f>
        <v>1</v>
      </c>
      <c r="DH136" s="250">
        <f>IF(EXACT($C$136,$DB$136),1,0)</f>
        <v>1</v>
      </c>
      <c r="DI136" s="250">
        <f>IF(EXACT($D$136,$DC$136),1,0)</f>
        <v>1</v>
      </c>
      <c r="DJ136" s="250">
        <f>IF($DC$136=0,0,1)</f>
        <v>1</v>
      </c>
      <c r="DK136" s="250">
        <f>IF($DD$136=0,0,1)</f>
        <v>1</v>
      </c>
      <c r="DL136" s="250">
        <f>$DF$136*$DG$136*$DH$136*$DI$136*$DJ$136*$DK$136</f>
        <v>1</v>
      </c>
      <c r="DM136" s="251">
        <f t="shared" si="42"/>
        <v>183200</v>
      </c>
      <c r="DN136" s="252">
        <f t="shared" si="43"/>
        <v>0</v>
      </c>
      <c r="DP136" s="278" t="s">
        <v>409</v>
      </c>
      <c r="DQ136" s="289" t="s">
        <v>410</v>
      </c>
      <c r="DR136" s="290" t="s">
        <v>171</v>
      </c>
      <c r="DS136" s="315">
        <v>2</v>
      </c>
      <c r="DT136" s="247">
        <v>90000</v>
      </c>
      <c r="DU136" s="316">
        <f>ROUND(DS136*DT136,0)</f>
        <v>180000</v>
      </c>
      <c r="DV136" s="250">
        <f>IF(EXACT($A$136,$DP$136),1,0)</f>
        <v>1</v>
      </c>
      <c r="DW136" s="250">
        <f>IF(EXACT($B$136,$DQ$136),1,0)</f>
        <v>1</v>
      </c>
      <c r="DX136" s="250">
        <f>IF(EXACT($C$136,$DR$136),1,0)</f>
        <v>1</v>
      </c>
      <c r="DY136" s="250">
        <f>IF(EXACT($D$136,$DS$136),1,0)</f>
        <v>1</v>
      </c>
      <c r="DZ136" s="250">
        <f>IF($DS$136=0,0,1)</f>
        <v>1</v>
      </c>
      <c r="EA136" s="250">
        <f>IF($DT$136=0,0,1)</f>
        <v>1</v>
      </c>
      <c r="EB136" s="250">
        <f>$DV$136*$DW$136*$DX$136*$DY$136*$DZ$136*$EA$136</f>
        <v>1</v>
      </c>
      <c r="EC136" s="251">
        <f t="shared" si="44"/>
        <v>180000</v>
      </c>
      <c r="ED136" s="252">
        <f t="shared" si="45"/>
        <v>0</v>
      </c>
      <c r="EF136" s="278" t="s">
        <v>409</v>
      </c>
      <c r="EG136" s="289" t="s">
        <v>410</v>
      </c>
      <c r="EH136" s="290" t="s">
        <v>171</v>
      </c>
      <c r="EI136" s="315">
        <v>2</v>
      </c>
      <c r="EJ136" s="247">
        <v>93000</v>
      </c>
      <c r="EK136" s="316">
        <f>ROUND(EI136*EJ136,0)</f>
        <v>186000</v>
      </c>
      <c r="EL136" s="250">
        <f>IF(EXACT($A$136,$EF$136),1,0)</f>
        <v>1</v>
      </c>
      <c r="EM136" s="250">
        <f>IF(EXACT($B$136,$EG$136),1,0)</f>
        <v>1</v>
      </c>
      <c r="EN136" s="250">
        <f>IF(EXACT($C$136,$EH$136),1,0)</f>
        <v>1</v>
      </c>
      <c r="EO136" s="250">
        <f>IF(EXACT($D$136,$EI$136),1,0)</f>
        <v>1</v>
      </c>
      <c r="EP136" s="250">
        <f>IF($EI$136=0,0,1)</f>
        <v>1</v>
      </c>
      <c r="EQ136" s="250">
        <f>IF($EJ$136=0,0,1)</f>
        <v>1</v>
      </c>
      <c r="ER136" s="250">
        <f>$EL$136*$EM$136*$EN$136*$EO$136*$EP$136*$EQ$136</f>
        <v>1</v>
      </c>
      <c r="ES136" s="251">
        <f t="shared" si="46"/>
        <v>186000</v>
      </c>
      <c r="ET136" s="252">
        <f t="shared" si="47"/>
        <v>0</v>
      </c>
      <c r="EV136" s="278" t="s">
        <v>409</v>
      </c>
      <c r="EW136" s="289" t="s">
        <v>410</v>
      </c>
      <c r="EX136" s="290" t="s">
        <v>171</v>
      </c>
      <c r="EY136" s="315">
        <v>2</v>
      </c>
      <c r="EZ136" s="247">
        <v>90000</v>
      </c>
      <c r="FA136" s="316">
        <f>ROUND(EY136*EZ136,0)</f>
        <v>180000</v>
      </c>
      <c r="FB136" s="250">
        <f>IF(EXACT($A$136,$EV$136),1,0)</f>
        <v>1</v>
      </c>
      <c r="FC136" s="250">
        <f>IF(EXACT($B$136,$EW$136),1,0)</f>
        <v>1</v>
      </c>
      <c r="FD136" s="250">
        <f>IF(EXACT($C$136,$EX$136),1,0)</f>
        <v>1</v>
      </c>
      <c r="FE136" s="250">
        <f>IF(EXACT($D$136,$EY$136),1,0)</f>
        <v>1</v>
      </c>
      <c r="FF136" s="250">
        <f>IF($EY$136=0,0,1)</f>
        <v>1</v>
      </c>
      <c r="FG136" s="250">
        <f>IF($EZ$136=0,0,1)</f>
        <v>1</v>
      </c>
      <c r="FH136" s="250">
        <f>$FB$136*$FC$136*$FD$136*$FE$136*$FF$136*$FG$136</f>
        <v>1</v>
      </c>
      <c r="FI136" s="251">
        <f t="shared" si="48"/>
        <v>180000</v>
      </c>
      <c r="FJ136" s="252">
        <f t="shared" si="49"/>
        <v>0</v>
      </c>
      <c r="FL136" s="278" t="s">
        <v>409</v>
      </c>
      <c r="FM136" s="289" t="s">
        <v>410</v>
      </c>
      <c r="FN136" s="290" t="s">
        <v>171</v>
      </c>
      <c r="FO136" s="315">
        <v>2</v>
      </c>
      <c r="FP136" s="247">
        <v>83466</v>
      </c>
      <c r="FQ136" s="316">
        <f>ROUND(FO136*FP136,0)</f>
        <v>166932</v>
      </c>
      <c r="FR136" s="250">
        <f>IF(EXACT($A$136,$FL$136),1,0)</f>
        <v>1</v>
      </c>
      <c r="FS136" s="250">
        <f>IF(EXACT($B$136,$FM$136),1,0)</f>
        <v>1</v>
      </c>
      <c r="FT136" s="250">
        <f>IF(EXACT($C$136,$FN$136),1,0)</f>
        <v>1</v>
      </c>
      <c r="FU136" s="250">
        <f>IF(EXACT($D$136,$FO$136),1,0)</f>
        <v>1</v>
      </c>
      <c r="FV136" s="250">
        <f>IF($FO$136=0,0,1)</f>
        <v>1</v>
      </c>
      <c r="FW136" s="250">
        <f>IF($FP$136=0,0,1)</f>
        <v>1</v>
      </c>
      <c r="FX136" s="250">
        <f>$FR$136*$FS$136*$FT$136*$FU$136*$FV$136*$FW$136</f>
        <v>1</v>
      </c>
      <c r="FY136" s="251">
        <f t="shared" si="50"/>
        <v>166932</v>
      </c>
      <c r="FZ136" s="252">
        <f t="shared" si="51"/>
        <v>0</v>
      </c>
      <c r="GB136" s="278" t="s">
        <v>409</v>
      </c>
      <c r="GC136" s="289" t="s">
        <v>410</v>
      </c>
      <c r="GD136" s="290" t="s">
        <v>171</v>
      </c>
      <c r="GE136" s="315">
        <v>2</v>
      </c>
      <c r="GF136" s="247">
        <v>45000</v>
      </c>
      <c r="GG136" s="316">
        <f>ROUND(GE136*GF136,0)</f>
        <v>90000</v>
      </c>
      <c r="GH136" s="250">
        <f>IF(EXACT($A$136,$GB$136),1,0)</f>
        <v>1</v>
      </c>
      <c r="GI136" s="250">
        <f>IF(EXACT($B$136,$GC$136),1,0)</f>
        <v>1</v>
      </c>
      <c r="GJ136" s="250">
        <f>IF(EXACT($C$136,$GD$136),1,0)</f>
        <v>1</v>
      </c>
      <c r="GK136" s="250">
        <f>IF(EXACT($D$136,$GE$136),1,0)</f>
        <v>1</v>
      </c>
      <c r="GL136" s="250">
        <f>IF($GE$136=0,0,1)</f>
        <v>1</v>
      </c>
      <c r="GM136" s="250">
        <f>IF($GF$136=0,0,1)</f>
        <v>1</v>
      </c>
      <c r="GN136" s="250">
        <f>$GH$136*$GI$136*$GJ$136*$GK$136*$GL$136*$GM$136</f>
        <v>1</v>
      </c>
      <c r="GO136" s="251">
        <f t="shared" si="52"/>
        <v>90000</v>
      </c>
      <c r="GP136" s="252">
        <f t="shared" si="53"/>
        <v>0</v>
      </c>
      <c r="GR136" s="278" t="s">
        <v>409</v>
      </c>
      <c r="GS136" s="289" t="s">
        <v>410</v>
      </c>
      <c r="GT136" s="290" t="s">
        <v>171</v>
      </c>
      <c r="GU136" s="315">
        <v>2</v>
      </c>
      <c r="GV136" s="247">
        <v>124300</v>
      </c>
      <c r="GW136" s="316">
        <f>ROUND(GU136*GV136,0)</f>
        <v>248600</v>
      </c>
      <c r="GX136" s="250">
        <f>IF(EXACT($A$136,$GR$136),1,0)</f>
        <v>1</v>
      </c>
      <c r="GY136" s="250">
        <f>IF(EXACT($B$136,$GS$136),1,0)</f>
        <v>1</v>
      </c>
      <c r="GZ136" s="250">
        <f>IF(EXACT($C$136,$GT$136),1,0)</f>
        <v>1</v>
      </c>
      <c r="HA136" s="250">
        <f>IF(EXACT($D$136,$GU$136),1,0)</f>
        <v>1</v>
      </c>
      <c r="HB136" s="250">
        <f>IF($GU$136=0,0,1)</f>
        <v>1</v>
      </c>
      <c r="HC136" s="250">
        <f>IF($GV$136=0,0,1)</f>
        <v>1</v>
      </c>
      <c r="HD136" s="250">
        <f>$GX$136*$GY$136*$GZ$136*$HA$136*$HB$136*$HC$136</f>
        <v>1</v>
      </c>
      <c r="HE136" s="251">
        <f t="shared" si="54"/>
        <v>248600</v>
      </c>
      <c r="HF136" s="252">
        <f t="shared" si="55"/>
        <v>0</v>
      </c>
      <c r="HH136" s="286" t="s">
        <v>409</v>
      </c>
      <c r="HI136" s="297" t="s">
        <v>410</v>
      </c>
      <c r="HJ136" s="290" t="s">
        <v>171</v>
      </c>
      <c r="HK136" s="291">
        <v>2</v>
      </c>
      <c r="HL136" s="259">
        <v>95000</v>
      </c>
      <c r="HM136" s="292">
        <f>ROUND(HK136*HL136,0)</f>
        <v>190000</v>
      </c>
      <c r="HN136" s="250">
        <f>IF(EXACT($A$136,$HH$136),1,0)</f>
        <v>1</v>
      </c>
      <c r="HO136" s="250">
        <f>IF(EXACT($B$136,$HI$136),1,0)</f>
        <v>1</v>
      </c>
      <c r="HP136" s="250">
        <f>IF(EXACT($C$136,$HJ$136),1,0)</f>
        <v>1</v>
      </c>
      <c r="HQ136" s="250">
        <f>IF(EXACT($D$136,$HK$136),1,0)</f>
        <v>1</v>
      </c>
      <c r="HR136" s="250">
        <f>IF($HK$136=0,0,1)</f>
        <v>1</v>
      </c>
      <c r="HS136" s="250">
        <f>IF($HL$136=0,0,1)</f>
        <v>1</v>
      </c>
      <c r="HT136" s="250">
        <f>$HN$136*$HO$136*$HP$136*$HQ$136*$HR$136*$HS$136</f>
        <v>1</v>
      </c>
      <c r="HU136" s="251">
        <f t="shared" si="56"/>
        <v>190000</v>
      </c>
      <c r="HV136" s="252">
        <f t="shared" si="57"/>
        <v>0</v>
      </c>
      <c r="HX136" s="278" t="s">
        <v>409</v>
      </c>
      <c r="HY136" s="289" t="s">
        <v>410</v>
      </c>
      <c r="HZ136" s="290" t="s">
        <v>171</v>
      </c>
      <c r="IA136" s="315">
        <v>2</v>
      </c>
      <c r="IB136" s="247">
        <v>130000</v>
      </c>
      <c r="IC136" s="316">
        <f>ROUND(IA136*IB136,0)</f>
        <v>260000</v>
      </c>
      <c r="ID136" s="250">
        <f>IF(EXACT($A$136,$HX$136),1,0)</f>
        <v>1</v>
      </c>
      <c r="IE136" s="250">
        <f>IF(EXACT($B$136,$HY$136),1,0)</f>
        <v>1</v>
      </c>
      <c r="IF136" s="250">
        <f>IF(EXACT($C$136,$HZ$136),1,0)</f>
        <v>1</v>
      </c>
      <c r="IG136" s="250">
        <f>IF(EXACT($D$136,$IA$136),1,0)</f>
        <v>1</v>
      </c>
      <c r="IH136" s="250">
        <f>IF($IA$136=0,0,1)</f>
        <v>1</v>
      </c>
      <c r="II136" s="250">
        <f>IF($IB$136=0,0,1)</f>
        <v>1</v>
      </c>
      <c r="IJ136" s="250">
        <f>$ID$136*$IE$136*$IF$136*$IG$136*$IH$136*$II$136</f>
        <v>1</v>
      </c>
      <c r="IK136" s="251">
        <f t="shared" si="58"/>
        <v>260000</v>
      </c>
      <c r="IL136" s="252">
        <f t="shared" si="59"/>
        <v>0</v>
      </c>
    </row>
    <row r="137" spans="1:246" s="238" customFormat="1" ht="16.5" hidden="1" thickBot="1">
      <c r="A137" s="360"/>
      <c r="B137" s="361" t="s">
        <v>411</v>
      </c>
      <c r="C137" s="362"/>
      <c r="D137" s="363"/>
      <c r="E137" s="364"/>
      <c r="F137" s="365">
        <f>SUM(F100:F136)</f>
        <v>0</v>
      </c>
      <c r="H137" s="360"/>
      <c r="I137" s="366" t="s">
        <v>411</v>
      </c>
      <c r="J137" s="362"/>
      <c r="K137" s="363"/>
      <c r="L137" s="364"/>
      <c r="M137" s="365">
        <f>SUM(M100:M136)</f>
        <v>38929200</v>
      </c>
      <c r="N137" s="335"/>
      <c r="O137" s="335"/>
      <c r="P137" s="335"/>
      <c r="Q137" s="335"/>
      <c r="R137" s="335"/>
      <c r="S137" s="335"/>
      <c r="T137" s="335"/>
      <c r="U137" s="251">
        <f t="shared" si="30"/>
        <v>38929200</v>
      </c>
      <c r="V137" s="252">
        <f t="shared" si="31"/>
        <v>0</v>
      </c>
      <c r="X137" s="360"/>
      <c r="Y137" s="361" t="s">
        <v>411</v>
      </c>
      <c r="Z137" s="362"/>
      <c r="AA137" s="363"/>
      <c r="AB137" s="364"/>
      <c r="AC137" s="365">
        <f>SUM(AC100:AC136)</f>
        <v>38203950</v>
      </c>
      <c r="AD137" s="335"/>
      <c r="AE137" s="335"/>
      <c r="AF137" s="335"/>
      <c r="AG137" s="335"/>
      <c r="AH137" s="335"/>
      <c r="AI137" s="335"/>
      <c r="AJ137" s="335"/>
      <c r="AK137" s="251">
        <f t="shared" si="32"/>
        <v>38203950</v>
      </c>
      <c r="AL137" s="252">
        <f t="shared" si="33"/>
        <v>0</v>
      </c>
      <c r="AN137" s="360"/>
      <c r="AO137" s="361" t="s">
        <v>411</v>
      </c>
      <c r="AP137" s="362"/>
      <c r="AQ137" s="363"/>
      <c r="AR137" s="364"/>
      <c r="AS137" s="365">
        <f>SUM(AS100:AS136)</f>
        <v>27604400</v>
      </c>
      <c r="AT137" s="250">
        <f>IF(EXACT($A$137,$AN$137),1,0)</f>
        <v>1</v>
      </c>
      <c r="AU137" s="250">
        <f>IF(EXACT($B$137,$AO$137),1,0)</f>
        <v>1</v>
      </c>
      <c r="AV137" s="250">
        <f>IF(EXACT($C$137,$AP$137),1,0)</f>
        <v>1</v>
      </c>
      <c r="AW137" s="250">
        <f>IF(EXACT($D$137,$AQ$137),1,0)</f>
        <v>1</v>
      </c>
      <c r="AX137" s="250">
        <f>IF($AQ$137=0,0,1)</f>
        <v>0</v>
      </c>
      <c r="AY137" s="250">
        <f>IF($AR$137=0,0,1)</f>
        <v>0</v>
      </c>
      <c r="AZ137" s="250">
        <f>$AT$137*$AU$137*$AV$137*$AW$137*$AX$137*$AY$137</f>
        <v>0</v>
      </c>
      <c r="BA137" s="251">
        <f t="shared" si="34"/>
        <v>27604400</v>
      </c>
      <c r="BB137" s="252">
        <f t="shared" si="35"/>
        <v>0</v>
      </c>
      <c r="BD137" s="360"/>
      <c r="BE137" s="361" t="s">
        <v>411</v>
      </c>
      <c r="BF137" s="362"/>
      <c r="BG137" s="363"/>
      <c r="BH137" s="364"/>
      <c r="BI137" s="365">
        <f>SUM(BI100:BI136)</f>
        <v>40525000</v>
      </c>
      <c r="BJ137" s="250">
        <f>IF(EXACT($A$137,$BD$137),1,0)</f>
        <v>1</v>
      </c>
      <c r="BK137" s="250">
        <f>IF(EXACT($B$137,$BE$137),1,0)</f>
        <v>1</v>
      </c>
      <c r="BL137" s="250">
        <f>IF(EXACT($C$137,$BF$137),1,0)</f>
        <v>1</v>
      </c>
      <c r="BM137" s="250">
        <f>IF(EXACT($D$137,$BG$137),1,0)</f>
        <v>1</v>
      </c>
      <c r="BN137" s="250">
        <f>IF($BG$137=0,0,1)</f>
        <v>0</v>
      </c>
      <c r="BO137" s="250">
        <f>IF($BH$137=0,0,1)</f>
        <v>0</v>
      </c>
      <c r="BP137" s="250">
        <f>$BJ$137*$BK$137*$BL$137*$BM$137*$BN$137*$BO$137</f>
        <v>0</v>
      </c>
      <c r="BQ137" s="251">
        <f t="shared" si="36"/>
        <v>40525000</v>
      </c>
      <c r="BR137" s="252">
        <f t="shared" si="37"/>
        <v>0</v>
      </c>
      <c r="BT137" s="360"/>
      <c r="BU137" s="361" t="s">
        <v>411</v>
      </c>
      <c r="BV137" s="362"/>
      <c r="BW137" s="363"/>
      <c r="BX137" s="364"/>
      <c r="BY137" s="365">
        <f>SUM(BY100:BY136)</f>
        <v>34712950</v>
      </c>
      <c r="BZ137" s="250">
        <f>IF(EXACT($A$137,$BT$137),1,0)</f>
        <v>1</v>
      </c>
      <c r="CA137" s="250">
        <f>IF(EXACT($B$137,$BU$137),1,0)</f>
        <v>1</v>
      </c>
      <c r="CB137" s="250">
        <f>IF(EXACT($C$137,$BV$137),1,0)</f>
        <v>1</v>
      </c>
      <c r="CC137" s="250">
        <f>IF(EXACT($D$137,$BW$137),1,0)</f>
        <v>1</v>
      </c>
      <c r="CD137" s="250">
        <f>IF($BW$137=0,0,1)</f>
        <v>0</v>
      </c>
      <c r="CE137" s="250">
        <f>IF($BX$137=0,0,1)</f>
        <v>0</v>
      </c>
      <c r="CF137" s="250">
        <f>$BZ$137*$CA$137*$CB$137*$CC$137*$CD$137*$CE$137</f>
        <v>0</v>
      </c>
      <c r="CG137" s="251">
        <f t="shared" si="38"/>
        <v>34712950</v>
      </c>
      <c r="CH137" s="252">
        <f t="shared" si="39"/>
        <v>0</v>
      </c>
      <c r="CJ137" s="360"/>
      <c r="CK137" s="367" t="s">
        <v>411</v>
      </c>
      <c r="CL137" s="362"/>
      <c r="CM137" s="363"/>
      <c r="CN137" s="368"/>
      <c r="CO137" s="369">
        <f>SUM(CO100:CO136)</f>
        <v>31094064</v>
      </c>
      <c r="CP137" s="250">
        <f>IF(EXACT($A$137,$CJ$137),1,0)</f>
        <v>1</v>
      </c>
      <c r="CQ137" s="250">
        <f>IF(EXACT($B$137,$CK$137),1,0)</f>
        <v>1</v>
      </c>
      <c r="CR137" s="250">
        <f>IF(EXACT($C$137,$CL$137),1,0)</f>
        <v>1</v>
      </c>
      <c r="CS137" s="250">
        <f>IF(EXACT($D$137,$CM$137),1,0)</f>
        <v>1</v>
      </c>
      <c r="CT137" s="250">
        <f>IF($CM$137=0,0,1)</f>
        <v>0</v>
      </c>
      <c r="CU137" s="250">
        <f>IF($CN$137=0,0,1)</f>
        <v>0</v>
      </c>
      <c r="CV137" s="250">
        <f>$CP$137*$CQ$137*$CR$137*$CS$137*$CT$137*$CU$137</f>
        <v>0</v>
      </c>
      <c r="CW137" s="251">
        <f t="shared" si="40"/>
        <v>31094064</v>
      </c>
      <c r="CX137" s="252">
        <f t="shared" si="41"/>
        <v>0</v>
      </c>
      <c r="CZ137" s="360"/>
      <c r="DA137" s="361" t="s">
        <v>411</v>
      </c>
      <c r="DB137" s="362"/>
      <c r="DC137" s="363"/>
      <c r="DD137" s="364"/>
      <c r="DE137" s="365">
        <f>SUM(DE100:DE136)</f>
        <v>35578900</v>
      </c>
      <c r="DF137" s="250">
        <f>IF(EXACT($A$137,$CZ$137),1,0)</f>
        <v>1</v>
      </c>
      <c r="DG137" s="250">
        <f>IF(EXACT($B$137,$DA$137),1,0)</f>
        <v>1</v>
      </c>
      <c r="DH137" s="250">
        <f>IF(EXACT($C$137,$DB$137),1,0)</f>
        <v>1</v>
      </c>
      <c r="DI137" s="250">
        <f>IF(EXACT($D$137,$DC$137),1,0)</f>
        <v>1</v>
      </c>
      <c r="DJ137" s="250">
        <f>IF($DC$137=0,0,1)</f>
        <v>0</v>
      </c>
      <c r="DK137" s="250">
        <f>IF($DD$137=0,0,1)</f>
        <v>0</v>
      </c>
      <c r="DL137" s="250">
        <f>$DF$137*$DG$137*$DH$137*$DI$137*$DJ$137*$DK$137</f>
        <v>0</v>
      </c>
      <c r="DM137" s="251">
        <f t="shared" si="42"/>
        <v>35578900</v>
      </c>
      <c r="DN137" s="252">
        <f t="shared" si="43"/>
        <v>0</v>
      </c>
      <c r="DP137" s="360"/>
      <c r="DQ137" s="361" t="s">
        <v>411</v>
      </c>
      <c r="DR137" s="362"/>
      <c r="DS137" s="363"/>
      <c r="DT137" s="364"/>
      <c r="DU137" s="365">
        <f>SUM(DU100:DU136)</f>
        <v>35647800</v>
      </c>
      <c r="DV137" s="250">
        <f>IF(EXACT($A$137,$DP$137),1,0)</f>
        <v>1</v>
      </c>
      <c r="DW137" s="250">
        <f>IF(EXACT($B$137,$DQ$137),1,0)</f>
        <v>1</v>
      </c>
      <c r="DX137" s="250">
        <f>IF(EXACT($C$137,$DR$137),1,0)</f>
        <v>1</v>
      </c>
      <c r="DY137" s="250">
        <f>IF(EXACT($D$137,$DS$137),1,0)</f>
        <v>1</v>
      </c>
      <c r="DZ137" s="250">
        <f>IF($DS$137=0,0,1)</f>
        <v>0</v>
      </c>
      <c r="EA137" s="250">
        <f>IF($DT$137=0,0,1)</f>
        <v>0</v>
      </c>
      <c r="EB137" s="250">
        <f>$DV$137*$DW$137*$DX$137*$DY$137*$DZ$137*$EA$137</f>
        <v>0</v>
      </c>
      <c r="EC137" s="251">
        <f t="shared" si="44"/>
        <v>35647800</v>
      </c>
      <c r="ED137" s="252">
        <f t="shared" si="45"/>
        <v>0</v>
      </c>
      <c r="EF137" s="360"/>
      <c r="EG137" s="361" t="s">
        <v>411</v>
      </c>
      <c r="EH137" s="362"/>
      <c r="EI137" s="363"/>
      <c r="EJ137" s="364"/>
      <c r="EK137" s="365">
        <f>SUM(EK100:EK136)</f>
        <v>35855900</v>
      </c>
      <c r="EL137" s="250">
        <f>IF(EXACT($A$137,$EF$137),1,0)</f>
        <v>1</v>
      </c>
      <c r="EM137" s="250">
        <f>IF(EXACT($B$137,$EG$137),1,0)</f>
        <v>1</v>
      </c>
      <c r="EN137" s="250">
        <f>IF(EXACT($C$137,$EH$137),1,0)</f>
        <v>1</v>
      </c>
      <c r="EO137" s="250">
        <f>IF(EXACT($D$137,$EI$137),1,0)</f>
        <v>1</v>
      </c>
      <c r="EP137" s="250">
        <f>IF($EI$137=0,0,1)</f>
        <v>0</v>
      </c>
      <c r="EQ137" s="250">
        <f>IF($EJ$137=0,0,1)</f>
        <v>0</v>
      </c>
      <c r="ER137" s="250">
        <f>$EL$137*$EM$137*$EN$137*$EO$137*$EP$137*$EQ$137</f>
        <v>0</v>
      </c>
      <c r="ES137" s="251">
        <f t="shared" si="46"/>
        <v>35855900</v>
      </c>
      <c r="ET137" s="252">
        <f t="shared" si="47"/>
        <v>0</v>
      </c>
      <c r="EV137" s="360"/>
      <c r="EW137" s="361" t="s">
        <v>411</v>
      </c>
      <c r="EX137" s="362"/>
      <c r="EY137" s="363"/>
      <c r="EZ137" s="364"/>
      <c r="FA137" s="365">
        <f>SUM(FA100:FA136)</f>
        <v>36245000</v>
      </c>
      <c r="FB137" s="250">
        <f>IF(EXACT($A$137,$EV$137),1,0)</f>
        <v>1</v>
      </c>
      <c r="FC137" s="250">
        <f>IF(EXACT($B$137,$EW$137),1,0)</f>
        <v>1</v>
      </c>
      <c r="FD137" s="250">
        <f>IF(EXACT($C$137,$EX$137),1,0)</f>
        <v>1</v>
      </c>
      <c r="FE137" s="250">
        <f>IF(EXACT($D$137,$EY$137),1,0)</f>
        <v>1</v>
      </c>
      <c r="FF137" s="250">
        <f>IF($EY$137=0,0,1)</f>
        <v>0</v>
      </c>
      <c r="FG137" s="250">
        <f>IF($EZ$137=0,0,1)</f>
        <v>0</v>
      </c>
      <c r="FH137" s="250">
        <f>$FB$137*$FC$137*$FD$137*$FE$137*$FF$137*$FG$137</f>
        <v>0</v>
      </c>
      <c r="FI137" s="251">
        <f t="shared" si="48"/>
        <v>36245000</v>
      </c>
      <c r="FJ137" s="252">
        <f t="shared" si="49"/>
        <v>0</v>
      </c>
      <c r="FL137" s="360"/>
      <c r="FM137" s="361" t="s">
        <v>411</v>
      </c>
      <c r="FN137" s="362"/>
      <c r="FO137" s="363"/>
      <c r="FP137" s="364"/>
      <c r="FQ137" s="370">
        <f>SUM(FQ100:FQ136)</f>
        <v>40988092</v>
      </c>
      <c r="FR137" s="250">
        <f>IF(EXACT($A$137,$FL$137),1,0)</f>
        <v>1</v>
      </c>
      <c r="FS137" s="250">
        <f>IF(EXACT($B$137,$FM$137),1,0)</f>
        <v>1</v>
      </c>
      <c r="FT137" s="250">
        <f>IF(EXACT($C$137,$FN$137),1,0)</f>
        <v>1</v>
      </c>
      <c r="FU137" s="250">
        <f>IF(EXACT($D$137,$FO$137),1,0)</f>
        <v>1</v>
      </c>
      <c r="FV137" s="250">
        <f>IF($FO$137=0,0,1)</f>
        <v>0</v>
      </c>
      <c r="FW137" s="250">
        <f>IF($FP$137=0,0,1)</f>
        <v>0</v>
      </c>
      <c r="FX137" s="250">
        <f>$FR$137*$FS$137*$FT$137*$FU$137*$FV$137*$FW$137</f>
        <v>0</v>
      </c>
      <c r="FY137" s="251">
        <f t="shared" si="50"/>
        <v>40988092</v>
      </c>
      <c r="FZ137" s="252">
        <f t="shared" si="51"/>
        <v>0</v>
      </c>
      <c r="GB137" s="360"/>
      <c r="GC137" s="361" t="s">
        <v>411</v>
      </c>
      <c r="GD137" s="362"/>
      <c r="GE137" s="363"/>
      <c r="GF137" s="364"/>
      <c r="GG137" s="365">
        <f>SUM(GG100:GG136)</f>
        <v>36794100</v>
      </c>
      <c r="GH137" s="250">
        <f>IF(EXACT($A$137,$GB$137),1,0)</f>
        <v>1</v>
      </c>
      <c r="GI137" s="250">
        <f>IF(EXACT($B$137,$GC$137),1,0)</f>
        <v>1</v>
      </c>
      <c r="GJ137" s="250">
        <f>IF(EXACT($C$137,$GD$137),1,0)</f>
        <v>1</v>
      </c>
      <c r="GK137" s="250">
        <f>IF(EXACT($D$137,$GE$137),1,0)</f>
        <v>1</v>
      </c>
      <c r="GL137" s="250">
        <f>IF($GE$137=0,0,1)</f>
        <v>0</v>
      </c>
      <c r="GM137" s="250">
        <f>IF($GF$137=0,0,1)</f>
        <v>0</v>
      </c>
      <c r="GN137" s="250">
        <f>$GH$137*$GI$137*$GJ$137*$GK$137*$GL$137*$GM$137</f>
        <v>0</v>
      </c>
      <c r="GO137" s="251">
        <f t="shared" si="52"/>
        <v>36794100</v>
      </c>
      <c r="GP137" s="252">
        <f t="shared" si="53"/>
        <v>0</v>
      </c>
      <c r="GR137" s="360"/>
      <c r="GS137" s="361" t="s">
        <v>411</v>
      </c>
      <c r="GT137" s="362"/>
      <c r="GU137" s="363"/>
      <c r="GV137" s="364"/>
      <c r="GW137" s="365">
        <f>SUM(GW100:GW136)</f>
        <v>41636600</v>
      </c>
      <c r="GX137" s="250">
        <f>IF(EXACT($A$137,$GR$137),1,0)</f>
        <v>1</v>
      </c>
      <c r="GY137" s="250">
        <f>IF(EXACT($B$137,$GS$137),1,0)</f>
        <v>1</v>
      </c>
      <c r="GZ137" s="250">
        <f>IF(EXACT($C$137,$GT$137),1,0)</f>
        <v>1</v>
      </c>
      <c r="HA137" s="250">
        <f>IF(EXACT($D$137,$GU$137),1,0)</f>
        <v>1</v>
      </c>
      <c r="HB137" s="250">
        <f>IF($GU$137=0,0,1)</f>
        <v>0</v>
      </c>
      <c r="HC137" s="250">
        <f>IF($GV$137=0,0,1)</f>
        <v>0</v>
      </c>
      <c r="HD137" s="250">
        <f>$GX$137*$GY$137*$GZ$137*$HA$137*$HB$137*$HC$137</f>
        <v>0</v>
      </c>
      <c r="HE137" s="251">
        <f t="shared" si="54"/>
        <v>41636600</v>
      </c>
      <c r="HF137" s="252">
        <f t="shared" si="55"/>
        <v>0</v>
      </c>
      <c r="HH137" s="371"/>
      <c r="HI137" s="372" t="s">
        <v>411</v>
      </c>
      <c r="HJ137" s="373"/>
      <c r="HK137" s="374"/>
      <c r="HL137" s="375"/>
      <c r="HM137" s="345">
        <f>SUM(HM100:HM136)</f>
        <v>33738000</v>
      </c>
      <c r="HN137" s="250">
        <f>IF(EXACT($A$137,$HH$137),1,0)</f>
        <v>1</v>
      </c>
      <c r="HO137" s="250">
        <f>IF(EXACT($B$137,$HI$137),1,0)</f>
        <v>1</v>
      </c>
      <c r="HP137" s="250">
        <f>IF(EXACT($C$137,$HJ$137),1,0)</f>
        <v>1</v>
      </c>
      <c r="HQ137" s="250">
        <f>IF(EXACT($D$137,$HK$137),1,0)</f>
        <v>1</v>
      </c>
      <c r="HR137" s="250">
        <f>IF($HK$137=0,0,1)</f>
        <v>0</v>
      </c>
      <c r="HS137" s="250">
        <f>IF($HL$137=0,0,1)</f>
        <v>0</v>
      </c>
      <c r="HT137" s="250">
        <f>$HN$137*$HO$137*$HP$137*$HQ$137*$HR$137*$HS$137</f>
        <v>0</v>
      </c>
      <c r="HU137" s="251">
        <f t="shared" si="56"/>
        <v>33738000</v>
      </c>
      <c r="HV137" s="252">
        <f t="shared" si="57"/>
        <v>0</v>
      </c>
      <c r="HX137" s="360"/>
      <c r="HY137" s="361" t="s">
        <v>411</v>
      </c>
      <c r="HZ137" s="362"/>
      <c r="IA137" s="363"/>
      <c r="IB137" s="364"/>
      <c r="IC137" s="365">
        <f>SUM(IC100:IC136)</f>
        <v>33944000</v>
      </c>
      <c r="ID137" s="250">
        <f>IF(EXACT($A$137,$HX$137),1,0)</f>
        <v>1</v>
      </c>
      <c r="IE137" s="250">
        <f>IF(EXACT($B$137,$HY$137),1,0)</f>
        <v>1</v>
      </c>
      <c r="IF137" s="250">
        <f>IF(EXACT($C$137,$HZ$137),1,0)</f>
        <v>1</v>
      </c>
      <c r="IG137" s="250">
        <f>IF(EXACT($D$137,$IA$137),1,0)</f>
        <v>1</v>
      </c>
      <c r="IH137" s="250">
        <f>IF($IA$137=0,0,1)</f>
        <v>0</v>
      </c>
      <c r="II137" s="250">
        <f>IF($IB$137=0,0,1)</f>
        <v>0</v>
      </c>
      <c r="IJ137" s="250">
        <f>$ID$137*$IE$137*$IF$137*$IG$137*$IH$137*$II$137</f>
        <v>0</v>
      </c>
      <c r="IK137" s="251">
        <f t="shared" si="58"/>
        <v>33944000</v>
      </c>
      <c r="IL137" s="252">
        <f t="shared" si="59"/>
        <v>0</v>
      </c>
    </row>
    <row r="138" spans="1:246" s="238" customFormat="1" ht="18" hidden="1" thickTop="1" thickBot="1">
      <c r="A138" s="376" t="s">
        <v>412</v>
      </c>
      <c r="B138" s="377" t="s">
        <v>413</v>
      </c>
      <c r="C138" s="378"/>
      <c r="D138" s="379"/>
      <c r="E138" s="380"/>
      <c r="F138" s="381"/>
      <c r="H138" s="376" t="s">
        <v>412</v>
      </c>
      <c r="I138" s="382" t="s">
        <v>413</v>
      </c>
      <c r="J138" s="378"/>
      <c r="K138" s="379"/>
      <c r="L138" s="380"/>
      <c r="M138" s="381"/>
      <c r="N138" s="274"/>
      <c r="O138" s="274"/>
      <c r="P138" s="274"/>
      <c r="Q138" s="274"/>
      <c r="R138" s="274"/>
      <c r="S138" s="274"/>
      <c r="T138" s="274"/>
      <c r="U138" s="251">
        <f t="shared" si="30"/>
        <v>0</v>
      </c>
      <c r="V138" s="252">
        <f t="shared" si="31"/>
        <v>0</v>
      </c>
      <c r="X138" s="376" t="s">
        <v>412</v>
      </c>
      <c r="Y138" s="377" t="s">
        <v>413</v>
      </c>
      <c r="Z138" s="378"/>
      <c r="AA138" s="379"/>
      <c r="AB138" s="380"/>
      <c r="AC138" s="381"/>
      <c r="AD138" s="274"/>
      <c r="AE138" s="274"/>
      <c r="AF138" s="274"/>
      <c r="AG138" s="274"/>
      <c r="AH138" s="274"/>
      <c r="AI138" s="274"/>
      <c r="AJ138" s="274"/>
      <c r="AK138" s="251">
        <f t="shared" si="32"/>
        <v>0</v>
      </c>
      <c r="AL138" s="252">
        <f t="shared" si="33"/>
        <v>0</v>
      </c>
      <c r="AN138" s="376" t="s">
        <v>412</v>
      </c>
      <c r="AO138" s="377" t="s">
        <v>413</v>
      </c>
      <c r="AP138" s="378"/>
      <c r="AQ138" s="379"/>
      <c r="AR138" s="380"/>
      <c r="AS138" s="381"/>
      <c r="AT138" s="250">
        <f>IF(EXACT($A$138,$AN$138),1,0)</f>
        <v>1</v>
      </c>
      <c r="AU138" s="250">
        <f>IF(EXACT($B$138,$AO$138),1,0)</f>
        <v>1</v>
      </c>
      <c r="AV138" s="250">
        <f>IF(EXACT($C$138,$AP$138),1,0)</f>
        <v>1</v>
      </c>
      <c r="AW138" s="250">
        <f>IF(EXACT($D$138,$AQ$138),1,0)</f>
        <v>1</v>
      </c>
      <c r="AX138" s="250">
        <f>IF($AQ$138=0,0,1)</f>
        <v>0</v>
      </c>
      <c r="AY138" s="250">
        <f>IF($AR$138=0,0,1)</f>
        <v>0</v>
      </c>
      <c r="AZ138" s="250">
        <f>$AT$138*$AU$138*$AV$138*$AW$138*$AX$138*$AY$138</f>
        <v>0</v>
      </c>
      <c r="BA138" s="251">
        <f t="shared" si="34"/>
        <v>0</v>
      </c>
      <c r="BB138" s="252">
        <f t="shared" si="35"/>
        <v>0</v>
      </c>
      <c r="BD138" s="376" t="s">
        <v>412</v>
      </c>
      <c r="BE138" s="377" t="s">
        <v>413</v>
      </c>
      <c r="BF138" s="378"/>
      <c r="BG138" s="379"/>
      <c r="BH138" s="380"/>
      <c r="BI138" s="381"/>
      <c r="BJ138" s="250">
        <f>IF(EXACT($A$138,$BD$138),1,0)</f>
        <v>1</v>
      </c>
      <c r="BK138" s="250">
        <f>IF(EXACT($B$138,$BE$138),1,0)</f>
        <v>1</v>
      </c>
      <c r="BL138" s="250">
        <f>IF(EXACT($C$138,$BF$138),1,0)</f>
        <v>1</v>
      </c>
      <c r="BM138" s="250">
        <f>IF(EXACT($D$138,$BG$138),1,0)</f>
        <v>1</v>
      </c>
      <c r="BN138" s="250">
        <f>IF($BG$138=0,0,1)</f>
        <v>0</v>
      </c>
      <c r="BO138" s="250">
        <f>IF($BH$138=0,0,1)</f>
        <v>0</v>
      </c>
      <c r="BP138" s="250">
        <f>$BJ$138*$BK$138*$BL$138*$BM$138*$BN$138*$BO$138</f>
        <v>0</v>
      </c>
      <c r="BQ138" s="251">
        <f t="shared" si="36"/>
        <v>0</v>
      </c>
      <c r="BR138" s="252">
        <f t="shared" si="37"/>
        <v>0</v>
      </c>
      <c r="BT138" s="376" t="s">
        <v>412</v>
      </c>
      <c r="BU138" s="377" t="s">
        <v>413</v>
      </c>
      <c r="BV138" s="378"/>
      <c r="BW138" s="379"/>
      <c r="BX138" s="380"/>
      <c r="BY138" s="381"/>
      <c r="BZ138" s="250">
        <f>IF(EXACT($A$138,$BT$138),1,0)</f>
        <v>1</v>
      </c>
      <c r="CA138" s="250">
        <f>IF(EXACT($B$138,$BU$138),1,0)</f>
        <v>1</v>
      </c>
      <c r="CB138" s="250">
        <f>IF(EXACT($C$138,$BV$138),1,0)</f>
        <v>1</v>
      </c>
      <c r="CC138" s="250">
        <f>IF(EXACT($D$138,$BW$138),1,0)</f>
        <v>1</v>
      </c>
      <c r="CD138" s="250">
        <f>IF($BW$138=0,0,1)</f>
        <v>0</v>
      </c>
      <c r="CE138" s="250">
        <f>IF($BX$138=0,0,1)</f>
        <v>0</v>
      </c>
      <c r="CF138" s="250">
        <f>$BZ$138*$CA$138*$CB$138*$CC$138*$CD$138*$CE$138</f>
        <v>0</v>
      </c>
      <c r="CG138" s="251">
        <f t="shared" si="38"/>
        <v>0</v>
      </c>
      <c r="CH138" s="252">
        <f t="shared" si="39"/>
        <v>0</v>
      </c>
      <c r="CJ138" s="376" t="s">
        <v>412</v>
      </c>
      <c r="CK138" s="383" t="s">
        <v>413</v>
      </c>
      <c r="CL138" s="378"/>
      <c r="CM138" s="379"/>
      <c r="CN138" s="384"/>
      <c r="CO138" s="385"/>
      <c r="CP138" s="250">
        <f>IF(EXACT($A$138,$CJ$138),1,0)</f>
        <v>1</v>
      </c>
      <c r="CQ138" s="250">
        <f>IF(EXACT($B$138,$CK$138),1,0)</f>
        <v>1</v>
      </c>
      <c r="CR138" s="250">
        <f>IF(EXACT($C$138,$CL$138),1,0)</f>
        <v>1</v>
      </c>
      <c r="CS138" s="250">
        <f>IF(EXACT($D$138,$CM$138),1,0)</f>
        <v>1</v>
      </c>
      <c r="CT138" s="250">
        <f>IF($CM$138=0,0,1)</f>
        <v>0</v>
      </c>
      <c r="CU138" s="250">
        <f>IF($CN$138=0,0,1)</f>
        <v>0</v>
      </c>
      <c r="CV138" s="250">
        <f>$CP$138*$CQ$138*$CR$138*$CS$138*$CT$138*$CU$138</f>
        <v>0</v>
      </c>
      <c r="CW138" s="251">
        <f t="shared" si="40"/>
        <v>0</v>
      </c>
      <c r="CX138" s="252">
        <f t="shared" si="41"/>
        <v>0</v>
      </c>
      <c r="CZ138" s="376" t="s">
        <v>412</v>
      </c>
      <c r="DA138" s="377" t="s">
        <v>413</v>
      </c>
      <c r="DB138" s="378"/>
      <c r="DC138" s="379"/>
      <c r="DD138" s="380"/>
      <c r="DE138" s="381"/>
      <c r="DF138" s="250">
        <f>IF(EXACT($A$138,$CZ$138),1,0)</f>
        <v>1</v>
      </c>
      <c r="DG138" s="250">
        <f>IF(EXACT($B$138,$DA$138),1,0)</f>
        <v>1</v>
      </c>
      <c r="DH138" s="250">
        <f>IF(EXACT($C$138,$DB$138),1,0)</f>
        <v>1</v>
      </c>
      <c r="DI138" s="250">
        <f>IF(EXACT($D$138,$DC$138),1,0)</f>
        <v>1</v>
      </c>
      <c r="DJ138" s="250">
        <f>IF($DC$138=0,0,1)</f>
        <v>0</v>
      </c>
      <c r="DK138" s="250">
        <f>IF($DD$138=0,0,1)</f>
        <v>0</v>
      </c>
      <c r="DL138" s="250">
        <f>$DF$138*$DG$138*$DH$138*$DI$138*$DJ$138*$DK$138</f>
        <v>0</v>
      </c>
      <c r="DM138" s="251">
        <f t="shared" si="42"/>
        <v>0</v>
      </c>
      <c r="DN138" s="252">
        <f t="shared" si="43"/>
        <v>0</v>
      </c>
      <c r="DP138" s="376" t="s">
        <v>412</v>
      </c>
      <c r="DQ138" s="377" t="s">
        <v>413</v>
      </c>
      <c r="DR138" s="378"/>
      <c r="DS138" s="379"/>
      <c r="DT138" s="380"/>
      <c r="DU138" s="381"/>
      <c r="DV138" s="250">
        <f>IF(EXACT($A$138,$DP$138),1,0)</f>
        <v>1</v>
      </c>
      <c r="DW138" s="250">
        <f>IF(EXACT($B$138,$DQ$138),1,0)</f>
        <v>1</v>
      </c>
      <c r="DX138" s="250">
        <f>IF(EXACT($C$138,$DR$138),1,0)</f>
        <v>1</v>
      </c>
      <c r="DY138" s="250">
        <f>IF(EXACT($D$138,$DS$138),1,0)</f>
        <v>1</v>
      </c>
      <c r="DZ138" s="250">
        <f>IF($DS$138=0,0,1)</f>
        <v>0</v>
      </c>
      <c r="EA138" s="250">
        <f>IF($DT$138=0,0,1)</f>
        <v>0</v>
      </c>
      <c r="EB138" s="250">
        <f>$DV$138*$DW$138*$DX$138*$DY$138*$DZ$138*$EA$138</f>
        <v>0</v>
      </c>
      <c r="EC138" s="251">
        <f t="shared" si="44"/>
        <v>0</v>
      </c>
      <c r="ED138" s="252">
        <f t="shared" si="45"/>
        <v>0</v>
      </c>
      <c r="EF138" s="376" t="s">
        <v>412</v>
      </c>
      <c r="EG138" s="377" t="s">
        <v>413</v>
      </c>
      <c r="EH138" s="378"/>
      <c r="EI138" s="379"/>
      <c r="EJ138" s="380"/>
      <c r="EK138" s="381"/>
      <c r="EL138" s="250">
        <f>IF(EXACT($A$138,$EF$138),1,0)</f>
        <v>1</v>
      </c>
      <c r="EM138" s="250">
        <f>IF(EXACT($B$138,$EG$138),1,0)</f>
        <v>1</v>
      </c>
      <c r="EN138" s="250">
        <f>IF(EXACT($C$138,$EH$138),1,0)</f>
        <v>1</v>
      </c>
      <c r="EO138" s="250">
        <f>IF(EXACT($D$138,$EI$138),1,0)</f>
        <v>1</v>
      </c>
      <c r="EP138" s="250">
        <f>IF($EI$138=0,0,1)</f>
        <v>0</v>
      </c>
      <c r="EQ138" s="250">
        <f>IF($EJ$138=0,0,1)</f>
        <v>0</v>
      </c>
      <c r="ER138" s="250">
        <f>$EL$138*$EM$138*$EN$138*$EO$138*$EP$138*$EQ$138</f>
        <v>0</v>
      </c>
      <c r="ES138" s="251">
        <f t="shared" si="46"/>
        <v>0</v>
      </c>
      <c r="ET138" s="252">
        <f t="shared" si="47"/>
        <v>0</v>
      </c>
      <c r="EV138" s="376" t="s">
        <v>412</v>
      </c>
      <c r="EW138" s="377" t="s">
        <v>413</v>
      </c>
      <c r="EX138" s="378"/>
      <c r="EY138" s="379"/>
      <c r="EZ138" s="380"/>
      <c r="FA138" s="381"/>
      <c r="FB138" s="250">
        <f>IF(EXACT($A$138,$EV$138),1,0)</f>
        <v>1</v>
      </c>
      <c r="FC138" s="250">
        <f>IF(EXACT($B$138,$EW$138),1,0)</f>
        <v>1</v>
      </c>
      <c r="FD138" s="250">
        <f>IF(EXACT($C$138,$EX$138),1,0)</f>
        <v>1</v>
      </c>
      <c r="FE138" s="250">
        <f>IF(EXACT($D$138,$EY$138),1,0)</f>
        <v>1</v>
      </c>
      <c r="FF138" s="250">
        <f>IF($EY$138=0,0,1)</f>
        <v>0</v>
      </c>
      <c r="FG138" s="250">
        <f>IF($EZ$138=0,0,1)</f>
        <v>0</v>
      </c>
      <c r="FH138" s="250">
        <f>$FB$138*$FC$138*$FD$138*$FE$138*$FF$138*$FG$138</f>
        <v>0</v>
      </c>
      <c r="FI138" s="251">
        <f t="shared" si="48"/>
        <v>0</v>
      </c>
      <c r="FJ138" s="252">
        <f t="shared" si="49"/>
        <v>0</v>
      </c>
      <c r="FL138" s="376" t="s">
        <v>412</v>
      </c>
      <c r="FM138" s="377" t="s">
        <v>413</v>
      </c>
      <c r="FN138" s="378"/>
      <c r="FO138" s="379"/>
      <c r="FP138" s="380"/>
      <c r="FQ138" s="386"/>
      <c r="FR138" s="250">
        <f>IF(EXACT($A$138,$FL$138),1,0)</f>
        <v>1</v>
      </c>
      <c r="FS138" s="250">
        <f>IF(EXACT($B$138,$FM$138),1,0)</f>
        <v>1</v>
      </c>
      <c r="FT138" s="250">
        <f>IF(EXACT($C$138,$FN$138),1,0)</f>
        <v>1</v>
      </c>
      <c r="FU138" s="250">
        <f>IF(EXACT($D$138,$FO$138),1,0)</f>
        <v>1</v>
      </c>
      <c r="FV138" s="250">
        <f>IF($FO$138=0,0,1)</f>
        <v>0</v>
      </c>
      <c r="FW138" s="250">
        <f>IF($FP$138=0,0,1)</f>
        <v>0</v>
      </c>
      <c r="FX138" s="250">
        <f>$FR$138*$FS$138*$FT$138*$FU$138*$FV$138*$FW$138</f>
        <v>0</v>
      </c>
      <c r="FY138" s="251">
        <f t="shared" si="50"/>
        <v>0</v>
      </c>
      <c r="FZ138" s="252">
        <f t="shared" si="51"/>
        <v>0</v>
      </c>
      <c r="GB138" s="376" t="s">
        <v>412</v>
      </c>
      <c r="GC138" s="377" t="s">
        <v>413</v>
      </c>
      <c r="GD138" s="378"/>
      <c r="GE138" s="379"/>
      <c r="GF138" s="380"/>
      <c r="GG138" s="381"/>
      <c r="GH138" s="250">
        <f>IF(EXACT($A$138,$GB$138),1,0)</f>
        <v>1</v>
      </c>
      <c r="GI138" s="250">
        <f>IF(EXACT($B$138,$GC$138),1,0)</f>
        <v>1</v>
      </c>
      <c r="GJ138" s="250">
        <f>IF(EXACT($C$138,$GD$138),1,0)</f>
        <v>1</v>
      </c>
      <c r="GK138" s="250">
        <f>IF(EXACT($D$138,$GE$138),1,0)</f>
        <v>1</v>
      </c>
      <c r="GL138" s="250">
        <f>IF($GE$138=0,0,1)</f>
        <v>0</v>
      </c>
      <c r="GM138" s="250">
        <f>IF($GF$138=0,0,1)</f>
        <v>0</v>
      </c>
      <c r="GN138" s="250">
        <f>$GH$138*$GI$138*$GJ$138*$GK$138*$GL$138*$GM$138</f>
        <v>0</v>
      </c>
      <c r="GO138" s="251">
        <f t="shared" si="52"/>
        <v>0</v>
      </c>
      <c r="GP138" s="252">
        <f t="shared" si="53"/>
        <v>0</v>
      </c>
      <c r="GR138" s="376" t="s">
        <v>412</v>
      </c>
      <c r="GS138" s="377" t="s">
        <v>413</v>
      </c>
      <c r="GT138" s="378"/>
      <c r="GU138" s="379"/>
      <c r="GV138" s="380"/>
      <c r="GW138" s="381"/>
      <c r="GX138" s="250">
        <f>IF(EXACT($A$138,$GR$138),1,0)</f>
        <v>1</v>
      </c>
      <c r="GY138" s="250">
        <f>IF(EXACT($B$138,$GS$138),1,0)</f>
        <v>1</v>
      </c>
      <c r="GZ138" s="250">
        <f>IF(EXACT($C$138,$GT$138),1,0)</f>
        <v>1</v>
      </c>
      <c r="HA138" s="250">
        <f>IF(EXACT($D$138,$GU$138),1,0)</f>
        <v>1</v>
      </c>
      <c r="HB138" s="250">
        <f>IF($GU$138=0,0,1)</f>
        <v>0</v>
      </c>
      <c r="HC138" s="250">
        <f>IF($GV$138=0,0,1)</f>
        <v>0</v>
      </c>
      <c r="HD138" s="250">
        <f>$GX$138*$GY$138*$GZ$138*$HA$138*$HB$138*$HC$138</f>
        <v>0</v>
      </c>
      <c r="HE138" s="251">
        <f t="shared" si="54"/>
        <v>0</v>
      </c>
      <c r="HF138" s="252">
        <f t="shared" si="55"/>
        <v>0</v>
      </c>
      <c r="HH138" s="226" t="s">
        <v>412</v>
      </c>
      <c r="HI138" s="227" t="s">
        <v>413</v>
      </c>
      <c r="HJ138" s="357"/>
      <c r="HK138" s="229"/>
      <c r="HL138" s="358"/>
      <c r="HM138" s="231"/>
      <c r="HN138" s="250">
        <f>IF(EXACT($A$138,$HH$138),1,0)</f>
        <v>1</v>
      </c>
      <c r="HO138" s="250">
        <f>IF(EXACT($B$138,$HI$138),1,0)</f>
        <v>1</v>
      </c>
      <c r="HP138" s="250">
        <f>IF(EXACT($C$138,$HJ$138),1,0)</f>
        <v>1</v>
      </c>
      <c r="HQ138" s="250">
        <f>IF(EXACT($D$138,$HK$138),1,0)</f>
        <v>1</v>
      </c>
      <c r="HR138" s="250">
        <f>IF($HK$138=0,0,1)</f>
        <v>0</v>
      </c>
      <c r="HS138" s="250">
        <f>IF($HL$138=0,0,1)</f>
        <v>0</v>
      </c>
      <c r="HT138" s="250">
        <f>$HN$138*$HO$138*$HP$138*$HQ$138*$HR$138*$HS$138</f>
        <v>0</v>
      </c>
      <c r="HU138" s="251">
        <f t="shared" si="56"/>
        <v>0</v>
      </c>
      <c r="HV138" s="252">
        <f t="shared" si="57"/>
        <v>0</v>
      </c>
      <c r="HX138" s="376" t="s">
        <v>412</v>
      </c>
      <c r="HY138" s="377" t="s">
        <v>413</v>
      </c>
      <c r="HZ138" s="378"/>
      <c r="IA138" s="379"/>
      <c r="IB138" s="380"/>
      <c r="IC138" s="381"/>
      <c r="ID138" s="250">
        <f>IF(EXACT($A$138,$HX$138),1,0)</f>
        <v>1</v>
      </c>
      <c r="IE138" s="250">
        <f>IF(EXACT($B$138,$HY$138),1,0)</f>
        <v>1</v>
      </c>
      <c r="IF138" s="250">
        <f>IF(EXACT($C$138,$HZ$138),1,0)</f>
        <v>1</v>
      </c>
      <c r="IG138" s="250">
        <f>IF(EXACT($D$138,$IA$138),1,0)</f>
        <v>1</v>
      </c>
      <c r="IH138" s="250">
        <f>IF($IA$138=0,0,1)</f>
        <v>0</v>
      </c>
      <c r="II138" s="250">
        <f>IF($IB$138=0,0,1)</f>
        <v>0</v>
      </c>
      <c r="IJ138" s="250">
        <f>$ID$138*$IE$138*$IF$138*$IG$138*$IH$138*$II$138</f>
        <v>0</v>
      </c>
      <c r="IK138" s="251">
        <f t="shared" si="58"/>
        <v>0</v>
      </c>
      <c r="IL138" s="252">
        <f t="shared" si="59"/>
        <v>0</v>
      </c>
    </row>
    <row r="139" spans="1:246" s="238" customFormat="1" ht="18" hidden="1" thickTop="1" thickBot="1">
      <c r="A139" s="215" t="s">
        <v>414</v>
      </c>
      <c r="B139" s="216" t="s">
        <v>415</v>
      </c>
      <c r="C139" s="217"/>
      <c r="D139" s="218"/>
      <c r="E139" s="219"/>
      <c r="F139" s="220"/>
      <c r="H139" s="215" t="s">
        <v>414</v>
      </c>
      <c r="I139" s="222" t="s">
        <v>415</v>
      </c>
      <c r="J139" s="217"/>
      <c r="K139" s="218"/>
      <c r="L139" s="219"/>
      <c r="M139" s="220"/>
      <c r="N139" s="274"/>
      <c r="O139" s="274"/>
      <c r="P139" s="274"/>
      <c r="Q139" s="274"/>
      <c r="R139" s="274"/>
      <c r="S139" s="274"/>
      <c r="T139" s="274"/>
      <c r="U139" s="251">
        <f t="shared" si="30"/>
        <v>0</v>
      </c>
      <c r="V139" s="252">
        <f t="shared" si="31"/>
        <v>0</v>
      </c>
      <c r="X139" s="215" t="s">
        <v>414</v>
      </c>
      <c r="Y139" s="216" t="s">
        <v>415</v>
      </c>
      <c r="Z139" s="217"/>
      <c r="AA139" s="218"/>
      <c r="AB139" s="219"/>
      <c r="AC139" s="220"/>
      <c r="AD139" s="274"/>
      <c r="AE139" s="274"/>
      <c r="AF139" s="274"/>
      <c r="AG139" s="274"/>
      <c r="AH139" s="274"/>
      <c r="AI139" s="274"/>
      <c r="AJ139" s="274"/>
      <c r="AK139" s="251">
        <f t="shared" si="32"/>
        <v>0</v>
      </c>
      <c r="AL139" s="252">
        <f t="shared" si="33"/>
        <v>0</v>
      </c>
      <c r="AN139" s="215" t="s">
        <v>414</v>
      </c>
      <c r="AO139" s="216" t="s">
        <v>415</v>
      </c>
      <c r="AP139" s="217"/>
      <c r="AQ139" s="218"/>
      <c r="AR139" s="219"/>
      <c r="AS139" s="220"/>
      <c r="AT139" s="250">
        <f>IF(EXACT($A$139,$AN$139),1,0)</f>
        <v>1</v>
      </c>
      <c r="AU139" s="250">
        <f>IF(EXACT($B$139,$AO$139),1,0)</f>
        <v>1</v>
      </c>
      <c r="AV139" s="250">
        <f>IF(EXACT($C$139,$AP$139),1,0)</f>
        <v>1</v>
      </c>
      <c r="AW139" s="250">
        <f>IF(EXACT($D$139,$AQ$139),1,0)</f>
        <v>1</v>
      </c>
      <c r="AX139" s="250">
        <f>IF($AQ$139=0,0,1)</f>
        <v>0</v>
      </c>
      <c r="AY139" s="250">
        <f>IF($AR$139=0,0,1)</f>
        <v>0</v>
      </c>
      <c r="AZ139" s="250">
        <f>$AT$139*$AU$139*$AV$139*$AW$139*$AX$139*$AY$139</f>
        <v>0</v>
      </c>
      <c r="BA139" s="251">
        <f t="shared" si="34"/>
        <v>0</v>
      </c>
      <c r="BB139" s="252">
        <f t="shared" si="35"/>
        <v>0</v>
      </c>
      <c r="BD139" s="215" t="s">
        <v>414</v>
      </c>
      <c r="BE139" s="216" t="s">
        <v>415</v>
      </c>
      <c r="BF139" s="217"/>
      <c r="BG139" s="218"/>
      <c r="BH139" s="219"/>
      <c r="BI139" s="220"/>
      <c r="BJ139" s="250">
        <f>IF(EXACT($A$139,$BD$139),1,0)</f>
        <v>1</v>
      </c>
      <c r="BK139" s="250">
        <f>IF(EXACT($B$139,$BE$139),1,0)</f>
        <v>1</v>
      </c>
      <c r="BL139" s="250">
        <f>IF(EXACT($C$139,$BF$139),1,0)</f>
        <v>1</v>
      </c>
      <c r="BM139" s="250">
        <f>IF(EXACT($D$139,$BG$139),1,0)</f>
        <v>1</v>
      </c>
      <c r="BN139" s="250">
        <f>IF($BG$139=0,0,1)</f>
        <v>0</v>
      </c>
      <c r="BO139" s="250">
        <f>IF($BH$139=0,0,1)</f>
        <v>0</v>
      </c>
      <c r="BP139" s="250">
        <f>$BJ$139*$BK$139*$BL$139*$BM$139*$BN$139*$BO$139</f>
        <v>0</v>
      </c>
      <c r="BQ139" s="251">
        <f t="shared" si="36"/>
        <v>0</v>
      </c>
      <c r="BR139" s="252">
        <f t="shared" si="37"/>
        <v>0</v>
      </c>
      <c r="BT139" s="215" t="s">
        <v>414</v>
      </c>
      <c r="BU139" s="216" t="s">
        <v>415</v>
      </c>
      <c r="BV139" s="217"/>
      <c r="BW139" s="218"/>
      <c r="BX139" s="219"/>
      <c r="BY139" s="220"/>
      <c r="BZ139" s="250">
        <f>IF(EXACT($A$139,$BT$139),1,0)</f>
        <v>1</v>
      </c>
      <c r="CA139" s="250">
        <f>IF(EXACT($B$139,$BU$139),1,0)</f>
        <v>1</v>
      </c>
      <c r="CB139" s="250">
        <f>IF(EXACT($C$139,$BV$139),1,0)</f>
        <v>1</v>
      </c>
      <c r="CC139" s="250">
        <f>IF(EXACT($D$139,$BW$139),1,0)</f>
        <v>1</v>
      </c>
      <c r="CD139" s="250">
        <f>IF($BW$139=0,0,1)</f>
        <v>0</v>
      </c>
      <c r="CE139" s="250">
        <f>IF($BX$139=0,0,1)</f>
        <v>0</v>
      </c>
      <c r="CF139" s="250">
        <f>$BZ$139*$CA$139*$CB$139*$CC$139*$CD$139*$CE$139</f>
        <v>0</v>
      </c>
      <c r="CG139" s="251">
        <f t="shared" si="38"/>
        <v>0</v>
      </c>
      <c r="CH139" s="252">
        <f t="shared" si="39"/>
        <v>0</v>
      </c>
      <c r="CJ139" s="215" t="s">
        <v>414</v>
      </c>
      <c r="CK139" s="223" t="s">
        <v>415</v>
      </c>
      <c r="CL139" s="217"/>
      <c r="CM139" s="218"/>
      <c r="CN139" s="224"/>
      <c r="CO139" s="225"/>
      <c r="CP139" s="250">
        <f>IF(EXACT($A$139,$CJ$139),1,0)</f>
        <v>1</v>
      </c>
      <c r="CQ139" s="250">
        <f>IF(EXACT($B$139,$CK$139),1,0)</f>
        <v>1</v>
      </c>
      <c r="CR139" s="250">
        <f>IF(EXACT($C$139,$CL$139),1,0)</f>
        <v>1</v>
      </c>
      <c r="CS139" s="250">
        <f>IF(EXACT($D$139,$CM$139),1,0)</f>
        <v>1</v>
      </c>
      <c r="CT139" s="250">
        <f>IF($CM$139=0,0,1)</f>
        <v>0</v>
      </c>
      <c r="CU139" s="250">
        <f>IF($CN$139=0,0,1)</f>
        <v>0</v>
      </c>
      <c r="CV139" s="250">
        <f>$CP$139*$CQ$139*$CR$139*$CS$139*$CT$139*$CU$139</f>
        <v>0</v>
      </c>
      <c r="CW139" s="251">
        <f t="shared" si="40"/>
        <v>0</v>
      </c>
      <c r="CX139" s="252">
        <f t="shared" si="41"/>
        <v>0</v>
      </c>
      <c r="CZ139" s="215" t="s">
        <v>414</v>
      </c>
      <c r="DA139" s="216" t="s">
        <v>415</v>
      </c>
      <c r="DB139" s="217"/>
      <c r="DC139" s="218"/>
      <c r="DD139" s="219"/>
      <c r="DE139" s="220"/>
      <c r="DF139" s="250">
        <f>IF(EXACT($A$139,$CZ$139),1,0)</f>
        <v>1</v>
      </c>
      <c r="DG139" s="250">
        <f>IF(EXACT($B$139,$DA$139),1,0)</f>
        <v>1</v>
      </c>
      <c r="DH139" s="250">
        <f>IF(EXACT($C$139,$DB$139),1,0)</f>
        <v>1</v>
      </c>
      <c r="DI139" s="250">
        <f>IF(EXACT($D$139,$DC$139),1,0)</f>
        <v>1</v>
      </c>
      <c r="DJ139" s="250">
        <f>IF($DC$139=0,0,1)</f>
        <v>0</v>
      </c>
      <c r="DK139" s="250">
        <f>IF($DD$139=0,0,1)</f>
        <v>0</v>
      </c>
      <c r="DL139" s="250">
        <f>$DF$139*$DG$139*$DH$139*$DI$139*$DJ$139*$DK$139</f>
        <v>0</v>
      </c>
      <c r="DM139" s="251">
        <f t="shared" si="42"/>
        <v>0</v>
      </c>
      <c r="DN139" s="252">
        <f t="shared" si="43"/>
        <v>0</v>
      </c>
      <c r="DP139" s="215" t="s">
        <v>414</v>
      </c>
      <c r="DQ139" s="216" t="s">
        <v>415</v>
      </c>
      <c r="DR139" s="217"/>
      <c r="DS139" s="218"/>
      <c r="DT139" s="219"/>
      <c r="DU139" s="220"/>
      <c r="DV139" s="250">
        <f>IF(EXACT($A$139,$DP$139),1,0)</f>
        <v>1</v>
      </c>
      <c r="DW139" s="250">
        <f>IF(EXACT($B$139,$DQ$139),1,0)</f>
        <v>1</v>
      </c>
      <c r="DX139" s="250">
        <f>IF(EXACT($C$139,$DR$139),1,0)</f>
        <v>1</v>
      </c>
      <c r="DY139" s="250">
        <f>IF(EXACT($D$139,$DS$139),1,0)</f>
        <v>1</v>
      </c>
      <c r="DZ139" s="250">
        <f>IF($DS$139=0,0,1)</f>
        <v>0</v>
      </c>
      <c r="EA139" s="250">
        <f>IF($DT$139=0,0,1)</f>
        <v>0</v>
      </c>
      <c r="EB139" s="250">
        <f>$DV$139*$DW$139*$DX$139*$DY$139*$DZ$139*$EA$139</f>
        <v>0</v>
      </c>
      <c r="EC139" s="251">
        <f t="shared" si="44"/>
        <v>0</v>
      </c>
      <c r="ED139" s="252">
        <f t="shared" si="45"/>
        <v>0</v>
      </c>
      <c r="EF139" s="215" t="s">
        <v>414</v>
      </c>
      <c r="EG139" s="216" t="s">
        <v>415</v>
      </c>
      <c r="EH139" s="217"/>
      <c r="EI139" s="218"/>
      <c r="EJ139" s="219"/>
      <c r="EK139" s="220"/>
      <c r="EL139" s="250">
        <f>IF(EXACT($A$139,$EF$139),1,0)</f>
        <v>1</v>
      </c>
      <c r="EM139" s="250">
        <f>IF(EXACT($B$139,$EG$139),1,0)</f>
        <v>1</v>
      </c>
      <c r="EN139" s="250">
        <f>IF(EXACT($C$139,$EH$139),1,0)</f>
        <v>1</v>
      </c>
      <c r="EO139" s="250">
        <f>IF(EXACT($D$139,$EI$139),1,0)</f>
        <v>1</v>
      </c>
      <c r="EP139" s="250">
        <f>IF($EI$139=0,0,1)</f>
        <v>0</v>
      </c>
      <c r="EQ139" s="250">
        <f>IF($EJ$139=0,0,1)</f>
        <v>0</v>
      </c>
      <c r="ER139" s="250">
        <f>$EL$139*$EM$139*$EN$139*$EO$139*$EP$139*$EQ$139</f>
        <v>0</v>
      </c>
      <c r="ES139" s="251">
        <f t="shared" si="46"/>
        <v>0</v>
      </c>
      <c r="ET139" s="252">
        <f t="shared" si="47"/>
        <v>0</v>
      </c>
      <c r="EV139" s="215" t="s">
        <v>414</v>
      </c>
      <c r="EW139" s="216" t="s">
        <v>415</v>
      </c>
      <c r="EX139" s="217"/>
      <c r="EY139" s="218"/>
      <c r="EZ139" s="219"/>
      <c r="FA139" s="220"/>
      <c r="FB139" s="250">
        <f>IF(EXACT($A$139,$EV$139),1,0)</f>
        <v>1</v>
      </c>
      <c r="FC139" s="250">
        <f>IF(EXACT($B$139,$EW$139),1,0)</f>
        <v>1</v>
      </c>
      <c r="FD139" s="250">
        <f>IF(EXACT($C$139,$EX$139),1,0)</f>
        <v>1</v>
      </c>
      <c r="FE139" s="250">
        <f>IF(EXACT($D$139,$EY$139),1,0)</f>
        <v>1</v>
      </c>
      <c r="FF139" s="250">
        <f>IF($EY$139=0,0,1)</f>
        <v>0</v>
      </c>
      <c r="FG139" s="250">
        <f>IF($EZ$139=0,0,1)</f>
        <v>0</v>
      </c>
      <c r="FH139" s="250">
        <f>$FB$139*$FC$139*$FD$139*$FE$139*$FF$139*$FG$139</f>
        <v>0</v>
      </c>
      <c r="FI139" s="251">
        <f t="shared" si="48"/>
        <v>0</v>
      </c>
      <c r="FJ139" s="252">
        <f t="shared" si="49"/>
        <v>0</v>
      </c>
      <c r="FL139" s="215" t="s">
        <v>414</v>
      </c>
      <c r="FM139" s="216" t="s">
        <v>415</v>
      </c>
      <c r="FN139" s="217"/>
      <c r="FO139" s="218"/>
      <c r="FP139" s="219"/>
      <c r="FQ139" s="277"/>
      <c r="FR139" s="250">
        <f>IF(EXACT($A$139,$FL$139),1,0)</f>
        <v>1</v>
      </c>
      <c r="FS139" s="250">
        <f>IF(EXACT($B$139,$FM$139),1,0)</f>
        <v>1</v>
      </c>
      <c r="FT139" s="250">
        <f>IF(EXACT($C$139,$FN$139),1,0)</f>
        <v>1</v>
      </c>
      <c r="FU139" s="250">
        <f>IF(EXACT($D$139,$FO$139),1,0)</f>
        <v>1</v>
      </c>
      <c r="FV139" s="250">
        <f>IF($FO$139=0,0,1)</f>
        <v>0</v>
      </c>
      <c r="FW139" s="250">
        <f>IF($FP$139=0,0,1)</f>
        <v>0</v>
      </c>
      <c r="FX139" s="250">
        <f>$FR$139*$FS$139*$FT$139*$FU$139*$FV$139*$FW$139</f>
        <v>0</v>
      </c>
      <c r="FY139" s="251">
        <f t="shared" si="50"/>
        <v>0</v>
      </c>
      <c r="FZ139" s="252">
        <f t="shared" si="51"/>
        <v>0</v>
      </c>
      <c r="GB139" s="215" t="s">
        <v>414</v>
      </c>
      <c r="GC139" s="216" t="s">
        <v>415</v>
      </c>
      <c r="GD139" s="217"/>
      <c r="GE139" s="218"/>
      <c r="GF139" s="219"/>
      <c r="GG139" s="220"/>
      <c r="GH139" s="250">
        <f>IF(EXACT($A$139,$GB$139),1,0)</f>
        <v>1</v>
      </c>
      <c r="GI139" s="250">
        <f>IF(EXACT($B$139,$GC$139),1,0)</f>
        <v>1</v>
      </c>
      <c r="GJ139" s="250">
        <f>IF(EXACT($C$139,$GD$139),1,0)</f>
        <v>1</v>
      </c>
      <c r="GK139" s="250">
        <f>IF(EXACT($D$139,$GE$139),1,0)</f>
        <v>1</v>
      </c>
      <c r="GL139" s="250">
        <f>IF($GE$139=0,0,1)</f>
        <v>0</v>
      </c>
      <c r="GM139" s="250">
        <f>IF($GF$139=0,0,1)</f>
        <v>0</v>
      </c>
      <c r="GN139" s="250">
        <f>$GH$139*$GI$139*$GJ$139*$GK$139*$GL$139*$GM$139</f>
        <v>0</v>
      </c>
      <c r="GO139" s="251">
        <f t="shared" si="52"/>
        <v>0</v>
      </c>
      <c r="GP139" s="252">
        <f t="shared" si="53"/>
        <v>0</v>
      </c>
      <c r="GR139" s="215" t="s">
        <v>414</v>
      </c>
      <c r="GS139" s="216" t="s">
        <v>415</v>
      </c>
      <c r="GT139" s="217"/>
      <c r="GU139" s="218"/>
      <c r="GV139" s="219"/>
      <c r="GW139" s="220"/>
      <c r="GX139" s="250">
        <f>IF(EXACT($A$139,$GR$139),1,0)</f>
        <v>1</v>
      </c>
      <c r="GY139" s="250">
        <f>IF(EXACT($B$139,$GS$139),1,0)</f>
        <v>1</v>
      </c>
      <c r="GZ139" s="250">
        <f>IF(EXACT($C$139,$GT$139),1,0)</f>
        <v>1</v>
      </c>
      <c r="HA139" s="250">
        <f>IF(EXACT($D$139,$GU$139),1,0)</f>
        <v>1</v>
      </c>
      <c r="HB139" s="250">
        <f>IF($GU$139=0,0,1)</f>
        <v>0</v>
      </c>
      <c r="HC139" s="250">
        <f>IF($GV$139=0,0,1)</f>
        <v>0</v>
      </c>
      <c r="HD139" s="250">
        <f>$GX$139*$GY$139*$GZ$139*$HA$139*$HB$139*$HC$139</f>
        <v>0</v>
      </c>
      <c r="HE139" s="251">
        <f t="shared" si="54"/>
        <v>0</v>
      </c>
      <c r="HF139" s="252">
        <f t="shared" si="55"/>
        <v>0</v>
      </c>
      <c r="HH139" s="226" t="s">
        <v>414</v>
      </c>
      <c r="HI139" s="227" t="s">
        <v>415</v>
      </c>
      <c r="HJ139" s="228"/>
      <c r="HK139" s="229"/>
      <c r="HL139" s="230"/>
      <c r="HM139" s="231"/>
      <c r="HN139" s="250">
        <f>IF(EXACT($A$139,$HH$139),1,0)</f>
        <v>1</v>
      </c>
      <c r="HO139" s="250">
        <f>IF(EXACT($B$139,$HI$139),1,0)</f>
        <v>1</v>
      </c>
      <c r="HP139" s="250">
        <f>IF(EXACT($C$139,$HJ$139),1,0)</f>
        <v>1</v>
      </c>
      <c r="HQ139" s="250">
        <f>IF(EXACT($D$139,$HK$139),1,0)</f>
        <v>1</v>
      </c>
      <c r="HR139" s="250">
        <f>IF($HK$139=0,0,1)</f>
        <v>0</v>
      </c>
      <c r="HS139" s="250">
        <f>IF($HL$139=0,0,1)</f>
        <v>0</v>
      </c>
      <c r="HT139" s="250">
        <f>$HN$139*$HO$139*$HP$139*$HQ$139*$HR$139*$HS$139</f>
        <v>0</v>
      </c>
      <c r="HU139" s="251">
        <f t="shared" si="56"/>
        <v>0</v>
      </c>
      <c r="HV139" s="252">
        <f t="shared" si="57"/>
        <v>0</v>
      </c>
      <c r="HX139" s="215" t="s">
        <v>414</v>
      </c>
      <c r="HY139" s="216" t="s">
        <v>415</v>
      </c>
      <c r="HZ139" s="217"/>
      <c r="IA139" s="218"/>
      <c r="IB139" s="219"/>
      <c r="IC139" s="220"/>
      <c r="ID139" s="250">
        <f>IF(EXACT($A$139,$HX$139),1,0)</f>
        <v>1</v>
      </c>
      <c r="IE139" s="250">
        <f>IF(EXACT($B$139,$HY$139),1,0)</f>
        <v>1</v>
      </c>
      <c r="IF139" s="250">
        <f>IF(EXACT($C$139,$HZ$139),1,0)</f>
        <v>1</v>
      </c>
      <c r="IG139" s="250">
        <f>IF(EXACT($D$139,$IA$139),1,0)</f>
        <v>1</v>
      </c>
      <c r="IH139" s="250">
        <f>IF($IA$139=0,0,1)</f>
        <v>0</v>
      </c>
      <c r="II139" s="250">
        <f>IF($IB$139=0,0,1)</f>
        <v>0</v>
      </c>
      <c r="IJ139" s="250">
        <f>$ID$139*$IE$139*$IF$139*$IG$139*$IH$139*$II$139</f>
        <v>0</v>
      </c>
      <c r="IK139" s="251">
        <f t="shared" si="58"/>
        <v>0</v>
      </c>
      <c r="IL139" s="252">
        <f t="shared" si="59"/>
        <v>0</v>
      </c>
    </row>
    <row r="140" spans="1:246" s="238" customFormat="1" ht="45">
      <c r="A140" s="243" t="s">
        <v>416</v>
      </c>
      <c r="B140" s="244" t="s">
        <v>417</v>
      </c>
      <c r="C140" s="311" t="s">
        <v>168</v>
      </c>
      <c r="D140" s="276">
        <v>1</v>
      </c>
      <c r="E140" s="247">
        <v>0</v>
      </c>
      <c r="F140" s="312">
        <f>ROUND(D140*E140,0)</f>
        <v>0</v>
      </c>
      <c r="H140" s="243" t="s">
        <v>416</v>
      </c>
      <c r="I140" s="249" t="s">
        <v>417</v>
      </c>
      <c r="J140" s="311" t="s">
        <v>168</v>
      </c>
      <c r="K140" s="276">
        <v>1</v>
      </c>
      <c r="L140" s="247">
        <v>25000</v>
      </c>
      <c r="M140" s="312">
        <f>ROUND(K140*L140,0)</f>
        <v>25000</v>
      </c>
      <c r="N140" s="250">
        <f>IF(EXACT($A$140,$H$140),1,0)</f>
        <v>1</v>
      </c>
      <c r="O140" s="250">
        <f>IF(EXACT($B$140,$I$140),1,0)</f>
        <v>1</v>
      </c>
      <c r="P140" s="250">
        <f>IF(EXACT($C$140,$J$140),1,0)</f>
        <v>1</v>
      </c>
      <c r="Q140" s="250">
        <f>IF(EXACT($D$140,$K$140),1,0)</f>
        <v>1</v>
      </c>
      <c r="R140" s="250">
        <f>IF($K$140=0,0,1)</f>
        <v>1</v>
      </c>
      <c r="S140" s="250">
        <f>IF($L$140=0,0,1)</f>
        <v>1</v>
      </c>
      <c r="T140" s="261">
        <f>$N$140*$O$140*$P$140*$Q$140*$R$140*$S$140</f>
        <v>1</v>
      </c>
      <c r="U140" s="251">
        <f t="shared" si="30"/>
        <v>25000</v>
      </c>
      <c r="V140" s="252">
        <f t="shared" si="31"/>
        <v>0</v>
      </c>
      <c r="X140" s="243" t="s">
        <v>416</v>
      </c>
      <c r="Y140" s="244" t="s">
        <v>417</v>
      </c>
      <c r="Z140" s="311" t="s">
        <v>168</v>
      </c>
      <c r="AA140" s="276">
        <v>1</v>
      </c>
      <c r="AB140" s="247">
        <v>40310</v>
      </c>
      <c r="AC140" s="312">
        <f>ROUND(AA140*AB140,0)</f>
        <v>40310</v>
      </c>
      <c r="AD140" s="250">
        <f>IF(EXACT($A$140,$X$140),1,0)</f>
        <v>1</v>
      </c>
      <c r="AE140" s="250">
        <f>IF(EXACT($B$140,$Y$140),1,0)</f>
        <v>1</v>
      </c>
      <c r="AF140" s="250">
        <f>IF(EXACT($C$140,$Z$140),1,0)</f>
        <v>1</v>
      </c>
      <c r="AG140" s="250">
        <f>IF(EXACT($D$140,$AA$140),1,0)</f>
        <v>1</v>
      </c>
      <c r="AH140" s="250">
        <f>IF($AA$140=0,0,1)</f>
        <v>1</v>
      </c>
      <c r="AI140" s="250">
        <f>IF($AB$140=0,0,1)</f>
        <v>1</v>
      </c>
      <c r="AJ140" s="250">
        <f>$AD$140*$AE$140*$AF$140*$AG$140*$AH$140*$AI$140</f>
        <v>1</v>
      </c>
      <c r="AK140" s="251">
        <f t="shared" si="32"/>
        <v>40310</v>
      </c>
      <c r="AL140" s="252">
        <f t="shared" si="33"/>
        <v>0</v>
      </c>
      <c r="AN140" s="243" t="s">
        <v>416</v>
      </c>
      <c r="AO140" s="244" t="s">
        <v>417</v>
      </c>
      <c r="AP140" s="311" t="s">
        <v>168</v>
      </c>
      <c r="AQ140" s="276">
        <v>1</v>
      </c>
      <c r="AR140" s="247">
        <v>22000</v>
      </c>
      <c r="AS140" s="312">
        <f>ROUND(AQ140*AR140,0)</f>
        <v>22000</v>
      </c>
      <c r="AT140" s="250">
        <f>IF(EXACT($A$140,$AN$140),1,0)</f>
        <v>1</v>
      </c>
      <c r="AU140" s="250">
        <f>IF(EXACT($B$140,$AO$140),1,0)</f>
        <v>1</v>
      </c>
      <c r="AV140" s="250">
        <f>IF(EXACT($C$140,$AP$140),1,0)</f>
        <v>1</v>
      </c>
      <c r="AW140" s="250">
        <f>IF(EXACT($D$140,$AQ$140),1,0)</f>
        <v>1</v>
      </c>
      <c r="AX140" s="250">
        <f>IF($AQ$140=0,0,1)</f>
        <v>1</v>
      </c>
      <c r="AY140" s="250">
        <f>IF($AR$140=0,0,1)</f>
        <v>1</v>
      </c>
      <c r="AZ140" s="250">
        <f>$AT$140*$AU$140*$AV$140*$AW$140*$AX$140*$AY$140</f>
        <v>1</v>
      </c>
      <c r="BA140" s="251">
        <f t="shared" si="34"/>
        <v>22000</v>
      </c>
      <c r="BB140" s="252">
        <f t="shared" si="35"/>
        <v>0</v>
      </c>
      <c r="BD140" s="243" t="s">
        <v>416</v>
      </c>
      <c r="BE140" s="244" t="s">
        <v>417</v>
      </c>
      <c r="BF140" s="311" t="s">
        <v>168</v>
      </c>
      <c r="BG140" s="276">
        <v>1</v>
      </c>
      <c r="BH140" s="247">
        <v>30000</v>
      </c>
      <c r="BI140" s="312">
        <f>ROUND(BG140*BH140,0)</f>
        <v>30000</v>
      </c>
      <c r="BJ140" s="250">
        <f>IF(EXACT($A$140,$BD$140),1,0)</f>
        <v>1</v>
      </c>
      <c r="BK140" s="250">
        <f>IF(EXACT($B$140,$BE$140),1,0)</f>
        <v>1</v>
      </c>
      <c r="BL140" s="250">
        <f>IF(EXACT($C$140,$BF$140),1,0)</f>
        <v>1</v>
      </c>
      <c r="BM140" s="250">
        <f>IF(EXACT($D$140,$BG$140),1,0)</f>
        <v>1</v>
      </c>
      <c r="BN140" s="250">
        <f>IF($BG$140=0,0,1)</f>
        <v>1</v>
      </c>
      <c r="BO140" s="250">
        <f>IF($BH$140=0,0,1)</f>
        <v>1</v>
      </c>
      <c r="BP140" s="250">
        <f>$BJ$140*$BK$140*$BL$140*$BM$140*$BN$140*$BO$140</f>
        <v>1</v>
      </c>
      <c r="BQ140" s="251">
        <f t="shared" si="36"/>
        <v>30000</v>
      </c>
      <c r="BR140" s="252">
        <f t="shared" si="37"/>
        <v>0</v>
      </c>
      <c r="BT140" s="243" t="s">
        <v>416</v>
      </c>
      <c r="BU140" s="244" t="s">
        <v>417</v>
      </c>
      <c r="BV140" s="311" t="s">
        <v>168</v>
      </c>
      <c r="BW140" s="276">
        <v>1</v>
      </c>
      <c r="BX140" s="247">
        <v>23800</v>
      </c>
      <c r="BY140" s="312">
        <f>ROUND(BW140*BX140,0)</f>
        <v>23800</v>
      </c>
      <c r="BZ140" s="250">
        <f>IF(EXACT($A$140,$BT$140),1,0)</f>
        <v>1</v>
      </c>
      <c r="CA140" s="250">
        <f>IF(EXACT($B$140,$BU$140),1,0)</f>
        <v>1</v>
      </c>
      <c r="CB140" s="250">
        <f>IF(EXACT($C$140,$BV$140),1,0)</f>
        <v>1</v>
      </c>
      <c r="CC140" s="250">
        <f>IF(EXACT($D$140,$BW$140),1,0)</f>
        <v>1</v>
      </c>
      <c r="CD140" s="250">
        <f>IF($BW$140=0,0,1)</f>
        <v>1</v>
      </c>
      <c r="CE140" s="250">
        <f>IF($BX$140=0,0,1)</f>
        <v>1</v>
      </c>
      <c r="CF140" s="250">
        <f>$BZ$140*$CA$140*$CB$140*$CC$140*$CD$140*$CE$140</f>
        <v>1</v>
      </c>
      <c r="CG140" s="251">
        <f t="shared" si="38"/>
        <v>23800</v>
      </c>
      <c r="CH140" s="252">
        <f t="shared" si="39"/>
        <v>0</v>
      </c>
      <c r="CJ140" s="243" t="s">
        <v>416</v>
      </c>
      <c r="CK140" s="254" t="s">
        <v>417</v>
      </c>
      <c r="CL140" s="311" t="s">
        <v>168</v>
      </c>
      <c r="CM140" s="276">
        <v>1</v>
      </c>
      <c r="CN140" s="255">
        <v>34125</v>
      </c>
      <c r="CO140" s="313">
        <f>ROUND(CM140*CN140,0)</f>
        <v>34125</v>
      </c>
      <c r="CP140" s="250">
        <f>IF(EXACT($A$140,$CJ$140),1,0)</f>
        <v>1</v>
      </c>
      <c r="CQ140" s="250">
        <f>IF(EXACT($B$140,$CK$140),1,0)</f>
        <v>1</v>
      </c>
      <c r="CR140" s="250">
        <f>IF(EXACT($C$140,$CL$140),1,0)</f>
        <v>1</v>
      </c>
      <c r="CS140" s="250">
        <f>IF(EXACT($D$140,$CM$140),1,0)</f>
        <v>1</v>
      </c>
      <c r="CT140" s="250">
        <f>IF($CM$140=0,0,1)</f>
        <v>1</v>
      </c>
      <c r="CU140" s="250">
        <f>IF($CN$140=0,0,1)</f>
        <v>1</v>
      </c>
      <c r="CV140" s="250">
        <f>$CP$140*$CQ$140*$CR$140*$CS$140*$CT$140*$CU$140</f>
        <v>1</v>
      </c>
      <c r="CW140" s="251">
        <f t="shared" si="40"/>
        <v>34125</v>
      </c>
      <c r="CX140" s="252">
        <f t="shared" si="41"/>
        <v>0</v>
      </c>
      <c r="CZ140" s="243" t="s">
        <v>416</v>
      </c>
      <c r="DA140" s="244" t="s">
        <v>417</v>
      </c>
      <c r="DB140" s="311" t="s">
        <v>168</v>
      </c>
      <c r="DC140" s="276">
        <v>1</v>
      </c>
      <c r="DD140" s="247">
        <v>26000</v>
      </c>
      <c r="DE140" s="312">
        <f>ROUND(DC140*DD140,0)</f>
        <v>26000</v>
      </c>
      <c r="DF140" s="250">
        <f>IF(EXACT($A$140,$CZ$140),1,0)</f>
        <v>1</v>
      </c>
      <c r="DG140" s="250">
        <f>IF(EXACT($B$140,$DA$140),1,0)</f>
        <v>1</v>
      </c>
      <c r="DH140" s="250">
        <f>IF(EXACT($C$140,$DB$140),1,0)</f>
        <v>1</v>
      </c>
      <c r="DI140" s="250">
        <f>IF(EXACT($D$140,$DC$140),1,0)</f>
        <v>1</v>
      </c>
      <c r="DJ140" s="250">
        <f>IF($DC$140=0,0,1)</f>
        <v>1</v>
      </c>
      <c r="DK140" s="250">
        <f>IF($DD$140=0,0,1)</f>
        <v>1</v>
      </c>
      <c r="DL140" s="250">
        <f>$DF$140*$DG$140*$DH$140*$DI$140*$DJ$140*$DK$140</f>
        <v>1</v>
      </c>
      <c r="DM140" s="251">
        <f t="shared" si="42"/>
        <v>26000</v>
      </c>
      <c r="DN140" s="252">
        <f t="shared" si="43"/>
        <v>0</v>
      </c>
      <c r="DP140" s="243" t="s">
        <v>416</v>
      </c>
      <c r="DQ140" s="244" t="s">
        <v>417</v>
      </c>
      <c r="DR140" s="311" t="s">
        <v>168</v>
      </c>
      <c r="DS140" s="276">
        <v>1</v>
      </c>
      <c r="DT140" s="247">
        <v>24000</v>
      </c>
      <c r="DU140" s="312">
        <f>ROUND(DS140*DT140,0)</f>
        <v>24000</v>
      </c>
      <c r="DV140" s="250">
        <f>IF(EXACT($A$140,$DP$140),1,0)</f>
        <v>1</v>
      </c>
      <c r="DW140" s="250">
        <f>IF(EXACT($B$140,$DQ$140),1,0)</f>
        <v>1</v>
      </c>
      <c r="DX140" s="250">
        <f>IF(EXACT($C$140,$DR$140),1,0)</f>
        <v>1</v>
      </c>
      <c r="DY140" s="250">
        <f>IF(EXACT($D$140,$DS$140),1,0)</f>
        <v>1</v>
      </c>
      <c r="DZ140" s="250">
        <f>IF($DS$140=0,0,1)</f>
        <v>1</v>
      </c>
      <c r="EA140" s="250">
        <f>IF($DT$140=0,0,1)</f>
        <v>1</v>
      </c>
      <c r="EB140" s="250">
        <f>$DV$140*$DW$140*$DX$140*$DY$140*$DZ$140*$EA$140</f>
        <v>1</v>
      </c>
      <c r="EC140" s="251">
        <f t="shared" si="44"/>
        <v>24000</v>
      </c>
      <c r="ED140" s="252">
        <f t="shared" si="45"/>
        <v>0</v>
      </c>
      <c r="EF140" s="243" t="s">
        <v>416</v>
      </c>
      <c r="EG140" s="244" t="s">
        <v>417</v>
      </c>
      <c r="EH140" s="311" t="s">
        <v>168</v>
      </c>
      <c r="EI140" s="276">
        <v>1</v>
      </c>
      <c r="EJ140" s="247">
        <v>22000</v>
      </c>
      <c r="EK140" s="312">
        <f>ROUND(EI140*EJ140,0)</f>
        <v>22000</v>
      </c>
      <c r="EL140" s="250">
        <f>IF(EXACT($A$140,$EF$140),1,0)</f>
        <v>1</v>
      </c>
      <c r="EM140" s="250">
        <f>IF(EXACT($B$140,$EG$140),1,0)</f>
        <v>1</v>
      </c>
      <c r="EN140" s="250">
        <f>IF(EXACT($C$140,$EH$140),1,0)</f>
        <v>1</v>
      </c>
      <c r="EO140" s="250">
        <f>IF(EXACT($D$140,$EI$140),1,0)</f>
        <v>1</v>
      </c>
      <c r="EP140" s="250">
        <f>IF($EI$140=0,0,1)</f>
        <v>1</v>
      </c>
      <c r="EQ140" s="250">
        <f>IF($EJ$140=0,0,1)</f>
        <v>1</v>
      </c>
      <c r="ER140" s="250">
        <f>$EL$140*$EM$140*$EN$140*$EO$140*$EP$140*$EQ$140</f>
        <v>1</v>
      </c>
      <c r="ES140" s="251">
        <f t="shared" si="46"/>
        <v>22000</v>
      </c>
      <c r="ET140" s="252">
        <f t="shared" si="47"/>
        <v>0</v>
      </c>
      <c r="EV140" s="243" t="s">
        <v>416</v>
      </c>
      <c r="EW140" s="244" t="s">
        <v>417</v>
      </c>
      <c r="EX140" s="311" t="s">
        <v>168</v>
      </c>
      <c r="EY140" s="276">
        <v>1</v>
      </c>
      <c r="EZ140" s="247">
        <v>40000</v>
      </c>
      <c r="FA140" s="312">
        <f>ROUND(EY140*EZ140,0)</f>
        <v>40000</v>
      </c>
      <c r="FB140" s="250">
        <f>IF(EXACT($A$140,$EV$140),1,0)</f>
        <v>1</v>
      </c>
      <c r="FC140" s="250">
        <f>IF(EXACT($B$140,$EW$140),1,0)</f>
        <v>1</v>
      </c>
      <c r="FD140" s="250">
        <f>IF(EXACT($C$140,$EX$140),1,0)</f>
        <v>1</v>
      </c>
      <c r="FE140" s="250">
        <f>IF(EXACT($D$140,$EY$140),1,0)</f>
        <v>1</v>
      </c>
      <c r="FF140" s="250">
        <f>IF($EY$140=0,0,1)</f>
        <v>1</v>
      </c>
      <c r="FG140" s="250">
        <f>IF($EZ$140=0,0,1)</f>
        <v>1</v>
      </c>
      <c r="FH140" s="250">
        <f>$FB$140*$FC$140*$FD$140*$FE$140*$FF$140*$FG$140</f>
        <v>1</v>
      </c>
      <c r="FI140" s="251">
        <f t="shared" si="48"/>
        <v>40000</v>
      </c>
      <c r="FJ140" s="252">
        <f t="shared" si="49"/>
        <v>0</v>
      </c>
      <c r="FL140" s="243" t="s">
        <v>416</v>
      </c>
      <c r="FM140" s="244" t="s">
        <v>417</v>
      </c>
      <c r="FN140" s="311" t="s">
        <v>168</v>
      </c>
      <c r="FO140" s="276">
        <v>1</v>
      </c>
      <c r="FP140" s="247">
        <v>18555</v>
      </c>
      <c r="FQ140" s="312">
        <f>ROUND(FO140*FP140,0)</f>
        <v>18555</v>
      </c>
      <c r="FR140" s="250">
        <f>IF(EXACT($A$140,$FL$140),1,0)</f>
        <v>1</v>
      </c>
      <c r="FS140" s="250">
        <f>IF(EXACT($B$140,$FM$140),1,0)</f>
        <v>1</v>
      </c>
      <c r="FT140" s="250">
        <f>IF(EXACT($C$140,$FN$140),1,0)</f>
        <v>1</v>
      </c>
      <c r="FU140" s="250">
        <f>IF(EXACT($D$140,$FO$140),1,0)</f>
        <v>1</v>
      </c>
      <c r="FV140" s="250">
        <f>IF($FO$140=0,0,1)</f>
        <v>1</v>
      </c>
      <c r="FW140" s="250">
        <f>IF($FP$140=0,0,1)</f>
        <v>1</v>
      </c>
      <c r="FX140" s="250">
        <f>$FR$140*$FS$140*$FT$140*$FU$140*$FV$140*$FW$140</f>
        <v>1</v>
      </c>
      <c r="FY140" s="251">
        <f t="shared" si="50"/>
        <v>18555</v>
      </c>
      <c r="FZ140" s="252">
        <f t="shared" si="51"/>
        <v>0</v>
      </c>
      <c r="GB140" s="243" t="s">
        <v>416</v>
      </c>
      <c r="GC140" s="244" t="s">
        <v>417</v>
      </c>
      <c r="GD140" s="311" t="s">
        <v>168</v>
      </c>
      <c r="GE140" s="276">
        <v>1</v>
      </c>
      <c r="GF140" s="247">
        <v>14500</v>
      </c>
      <c r="GG140" s="312">
        <f>ROUND(GE140*GF140,0)</f>
        <v>14500</v>
      </c>
      <c r="GH140" s="250">
        <f>IF(EXACT($A$140,$GB$140),1,0)</f>
        <v>1</v>
      </c>
      <c r="GI140" s="250">
        <f>IF(EXACT($B$140,$GC$140),1,0)</f>
        <v>1</v>
      </c>
      <c r="GJ140" s="250">
        <f>IF(EXACT($C$140,$GD$140),1,0)</f>
        <v>1</v>
      </c>
      <c r="GK140" s="250">
        <f>IF(EXACT($D$140,$GE$140),1,0)</f>
        <v>1</v>
      </c>
      <c r="GL140" s="250">
        <f>IF($GE$140=0,0,1)</f>
        <v>1</v>
      </c>
      <c r="GM140" s="250">
        <f>IF($GF$140=0,0,1)</f>
        <v>1</v>
      </c>
      <c r="GN140" s="250">
        <f>$GH$140*$GI$140*$GJ$140*$GK$140*$GL$140*$GM$140</f>
        <v>1</v>
      </c>
      <c r="GO140" s="251">
        <f t="shared" si="52"/>
        <v>14500</v>
      </c>
      <c r="GP140" s="252">
        <f t="shared" si="53"/>
        <v>0</v>
      </c>
      <c r="GR140" s="243" t="s">
        <v>416</v>
      </c>
      <c r="GS140" s="244" t="s">
        <v>417</v>
      </c>
      <c r="GT140" s="311" t="s">
        <v>168</v>
      </c>
      <c r="GU140" s="276">
        <v>1</v>
      </c>
      <c r="GV140" s="247">
        <v>21000</v>
      </c>
      <c r="GW140" s="312">
        <f>ROUND(GU140*GV140,0)</f>
        <v>21000</v>
      </c>
      <c r="GX140" s="250">
        <f>IF(EXACT($A$140,$GR$140),1,0)</f>
        <v>1</v>
      </c>
      <c r="GY140" s="250">
        <f>IF(EXACT($B$140,$GS$140),1,0)</f>
        <v>1</v>
      </c>
      <c r="GZ140" s="250">
        <f>IF(EXACT($C$140,$GT$140),1,0)</f>
        <v>1</v>
      </c>
      <c r="HA140" s="250">
        <f>IF(EXACT($D$140,$GU$140),1,0)</f>
        <v>1</v>
      </c>
      <c r="HB140" s="250">
        <f>IF($GU$140=0,0,1)</f>
        <v>1</v>
      </c>
      <c r="HC140" s="250">
        <f>IF($GV$140=0,0,1)</f>
        <v>1</v>
      </c>
      <c r="HD140" s="250">
        <f>$GX$140*$GY$140*$GZ$140*$HA$140*$HB$140*$HC$140</f>
        <v>1</v>
      </c>
      <c r="HE140" s="251">
        <f t="shared" si="54"/>
        <v>21000</v>
      </c>
      <c r="HF140" s="252">
        <f t="shared" si="55"/>
        <v>0</v>
      </c>
      <c r="HH140" s="257" t="s">
        <v>416</v>
      </c>
      <c r="HI140" s="258" t="s">
        <v>417</v>
      </c>
      <c r="HJ140" s="245" t="s">
        <v>168</v>
      </c>
      <c r="HK140" s="246">
        <v>1</v>
      </c>
      <c r="HL140" s="259">
        <v>30000</v>
      </c>
      <c r="HM140" s="248">
        <f>ROUND(HK140*HL140,0)</f>
        <v>30000</v>
      </c>
      <c r="HN140" s="250">
        <f>IF(EXACT($A$140,$HH$140),1,0)</f>
        <v>1</v>
      </c>
      <c r="HO140" s="250">
        <f>IF(EXACT($B$140,$HI$140),1,0)</f>
        <v>1</v>
      </c>
      <c r="HP140" s="250">
        <f>IF(EXACT($C$140,$HJ$140),1,0)</f>
        <v>1</v>
      </c>
      <c r="HQ140" s="250">
        <f>IF(EXACT($D$140,$HK$140),1,0)</f>
        <v>1</v>
      </c>
      <c r="HR140" s="250">
        <f>IF($HK$140=0,0,1)</f>
        <v>1</v>
      </c>
      <c r="HS140" s="250">
        <f>IF($HL$140=0,0,1)</f>
        <v>1</v>
      </c>
      <c r="HT140" s="250">
        <f>$HN$140*$HO$140*$HP$140*$HQ$140*$HR$140*$HS$140</f>
        <v>1</v>
      </c>
      <c r="HU140" s="251">
        <f t="shared" si="56"/>
        <v>30000</v>
      </c>
      <c r="HV140" s="252">
        <f t="shared" si="57"/>
        <v>0</v>
      </c>
      <c r="HX140" s="243" t="s">
        <v>416</v>
      </c>
      <c r="HY140" s="244" t="s">
        <v>417</v>
      </c>
      <c r="HZ140" s="311" t="s">
        <v>168</v>
      </c>
      <c r="IA140" s="276">
        <v>1</v>
      </c>
      <c r="IB140" s="247">
        <v>22000</v>
      </c>
      <c r="IC140" s="312">
        <f>ROUND(IA140*IB140,0)</f>
        <v>22000</v>
      </c>
      <c r="ID140" s="250">
        <f>IF(EXACT($A$140,$HX$140),1,0)</f>
        <v>1</v>
      </c>
      <c r="IE140" s="250">
        <f>IF(EXACT($B$140,$HY$140),1,0)</f>
        <v>1</v>
      </c>
      <c r="IF140" s="250">
        <f>IF(EXACT($C$140,$HZ$140),1,0)</f>
        <v>1</v>
      </c>
      <c r="IG140" s="250">
        <f>IF(EXACT($D$140,$IA$140),1,0)</f>
        <v>1</v>
      </c>
      <c r="IH140" s="250">
        <f>IF($IA$140=0,0,1)</f>
        <v>1</v>
      </c>
      <c r="II140" s="250">
        <f>IF($IB$140=0,0,1)</f>
        <v>1</v>
      </c>
      <c r="IJ140" s="250">
        <f>$ID$140*$IE$140*$IF$140*$IG$140*$IH$140*$II$140</f>
        <v>1</v>
      </c>
      <c r="IK140" s="251">
        <f t="shared" si="58"/>
        <v>22000</v>
      </c>
      <c r="IL140" s="252">
        <f t="shared" si="59"/>
        <v>0</v>
      </c>
    </row>
    <row r="141" spans="1:246" s="238" customFormat="1" ht="18" hidden="1" thickTop="1" thickBot="1">
      <c r="A141" s="215" t="s">
        <v>418</v>
      </c>
      <c r="B141" s="216" t="s">
        <v>419</v>
      </c>
      <c r="C141" s="217"/>
      <c r="D141" s="218"/>
      <c r="E141" s="219"/>
      <c r="F141" s="220"/>
      <c r="H141" s="215" t="s">
        <v>418</v>
      </c>
      <c r="I141" s="222" t="s">
        <v>419</v>
      </c>
      <c r="J141" s="217"/>
      <c r="K141" s="218"/>
      <c r="L141" s="219"/>
      <c r="M141" s="220"/>
      <c r="N141" s="274"/>
      <c r="O141" s="274"/>
      <c r="P141" s="274"/>
      <c r="Q141" s="274"/>
      <c r="R141" s="274"/>
      <c r="S141" s="274"/>
      <c r="T141" s="274"/>
      <c r="U141" s="251">
        <f t="shared" si="30"/>
        <v>0</v>
      </c>
      <c r="V141" s="252">
        <f t="shared" si="31"/>
        <v>0</v>
      </c>
      <c r="X141" s="215" t="s">
        <v>418</v>
      </c>
      <c r="Y141" s="216" t="s">
        <v>419</v>
      </c>
      <c r="Z141" s="217"/>
      <c r="AA141" s="218"/>
      <c r="AB141" s="219"/>
      <c r="AC141" s="220"/>
      <c r="AD141" s="274"/>
      <c r="AE141" s="274"/>
      <c r="AF141" s="274"/>
      <c r="AG141" s="274"/>
      <c r="AH141" s="274"/>
      <c r="AI141" s="274"/>
      <c r="AJ141" s="274"/>
      <c r="AK141" s="251">
        <f t="shared" si="32"/>
        <v>0</v>
      </c>
      <c r="AL141" s="252">
        <f t="shared" si="33"/>
        <v>0</v>
      </c>
      <c r="AN141" s="215" t="s">
        <v>418</v>
      </c>
      <c r="AO141" s="216" t="s">
        <v>419</v>
      </c>
      <c r="AP141" s="217"/>
      <c r="AQ141" s="218"/>
      <c r="AR141" s="219"/>
      <c r="AS141" s="220"/>
      <c r="AT141" s="250">
        <f>IF(EXACT($A$141,$AN$141),1,0)</f>
        <v>1</v>
      </c>
      <c r="AU141" s="250">
        <f>IF(EXACT($B$141,$AO$141),1,0)</f>
        <v>1</v>
      </c>
      <c r="AV141" s="250">
        <f>IF(EXACT($C$141,$AP$141),1,0)</f>
        <v>1</v>
      </c>
      <c r="AW141" s="250">
        <f>IF(EXACT($D$141,$AQ$141),1,0)</f>
        <v>1</v>
      </c>
      <c r="AX141" s="250">
        <f>IF($AQ$141=0,0,1)</f>
        <v>0</v>
      </c>
      <c r="AY141" s="250">
        <f>IF($AR$141=0,0,1)</f>
        <v>0</v>
      </c>
      <c r="AZ141" s="250">
        <f>$AT$141*$AU$141*$AV$141*$AW$141*$AX$141*$AY$141</f>
        <v>0</v>
      </c>
      <c r="BA141" s="251">
        <f t="shared" si="34"/>
        <v>0</v>
      </c>
      <c r="BB141" s="252">
        <f t="shared" si="35"/>
        <v>0</v>
      </c>
      <c r="BD141" s="215" t="s">
        <v>418</v>
      </c>
      <c r="BE141" s="216" t="s">
        <v>419</v>
      </c>
      <c r="BF141" s="217"/>
      <c r="BG141" s="218"/>
      <c r="BH141" s="219"/>
      <c r="BI141" s="220"/>
      <c r="BJ141" s="250">
        <f>IF(EXACT($A$141,$BD$141),1,0)</f>
        <v>1</v>
      </c>
      <c r="BK141" s="250">
        <f>IF(EXACT($B$141,$BE$141),1,0)</f>
        <v>1</v>
      </c>
      <c r="BL141" s="250">
        <f>IF(EXACT($C$141,$BF$141),1,0)</f>
        <v>1</v>
      </c>
      <c r="BM141" s="250">
        <f>IF(EXACT($D$141,$BG$141),1,0)</f>
        <v>1</v>
      </c>
      <c r="BN141" s="250">
        <f>IF($BG$141=0,0,1)</f>
        <v>0</v>
      </c>
      <c r="BO141" s="250">
        <f>IF($BH$141=0,0,1)</f>
        <v>0</v>
      </c>
      <c r="BP141" s="250">
        <f>$BJ$141*$BK$141*$BL$141*$BM$141*$BN$141*$BO$141</f>
        <v>0</v>
      </c>
      <c r="BQ141" s="251">
        <f t="shared" si="36"/>
        <v>0</v>
      </c>
      <c r="BR141" s="252">
        <f t="shared" si="37"/>
        <v>0</v>
      </c>
      <c r="BT141" s="215" t="s">
        <v>418</v>
      </c>
      <c r="BU141" s="216" t="s">
        <v>419</v>
      </c>
      <c r="BV141" s="217"/>
      <c r="BW141" s="218"/>
      <c r="BX141" s="219"/>
      <c r="BY141" s="220"/>
      <c r="BZ141" s="250">
        <f>IF(EXACT($A$141,$BT$141),1,0)</f>
        <v>1</v>
      </c>
      <c r="CA141" s="250">
        <f>IF(EXACT($B$141,$BU$141),1,0)</f>
        <v>1</v>
      </c>
      <c r="CB141" s="250">
        <f>IF(EXACT($C$141,$BV$141),1,0)</f>
        <v>1</v>
      </c>
      <c r="CC141" s="250">
        <f>IF(EXACT($D$141,$BW$141),1,0)</f>
        <v>1</v>
      </c>
      <c r="CD141" s="250">
        <f>IF($BW$141=0,0,1)</f>
        <v>0</v>
      </c>
      <c r="CE141" s="250">
        <f>IF($BX$141=0,0,1)</f>
        <v>0</v>
      </c>
      <c r="CF141" s="250">
        <f>$BZ$141*$CA$141*$CB$141*$CC$141*$CD$141*$CE$141</f>
        <v>0</v>
      </c>
      <c r="CG141" s="251">
        <f t="shared" si="38"/>
        <v>0</v>
      </c>
      <c r="CH141" s="252">
        <f t="shared" si="39"/>
        <v>0</v>
      </c>
      <c r="CJ141" s="215" t="s">
        <v>418</v>
      </c>
      <c r="CK141" s="223" t="s">
        <v>419</v>
      </c>
      <c r="CL141" s="217"/>
      <c r="CM141" s="218"/>
      <c r="CN141" s="224"/>
      <c r="CO141" s="225"/>
      <c r="CP141" s="250">
        <f>IF(EXACT($A$141,$CJ$141),1,0)</f>
        <v>1</v>
      </c>
      <c r="CQ141" s="250">
        <f>IF(EXACT($B$141,$CK$141),1,0)</f>
        <v>1</v>
      </c>
      <c r="CR141" s="250">
        <f>IF(EXACT($C$141,$CL$141),1,0)</f>
        <v>1</v>
      </c>
      <c r="CS141" s="250">
        <f>IF(EXACT($D$141,$CM$141),1,0)</f>
        <v>1</v>
      </c>
      <c r="CT141" s="250">
        <f>IF($CM$141=0,0,1)</f>
        <v>0</v>
      </c>
      <c r="CU141" s="250">
        <f>IF($CN$141=0,0,1)</f>
        <v>0</v>
      </c>
      <c r="CV141" s="250">
        <f>$CP$141*$CQ$141*$CR$141*$CS$141*$CT$141*$CU$141</f>
        <v>0</v>
      </c>
      <c r="CW141" s="251">
        <f t="shared" si="40"/>
        <v>0</v>
      </c>
      <c r="CX141" s="252">
        <f t="shared" si="41"/>
        <v>0</v>
      </c>
      <c r="CZ141" s="215" t="s">
        <v>418</v>
      </c>
      <c r="DA141" s="216" t="s">
        <v>419</v>
      </c>
      <c r="DB141" s="217"/>
      <c r="DC141" s="218"/>
      <c r="DD141" s="219"/>
      <c r="DE141" s="220"/>
      <c r="DF141" s="250">
        <f>IF(EXACT($A$141,$CZ$141),1,0)</f>
        <v>1</v>
      </c>
      <c r="DG141" s="250">
        <f>IF(EXACT($B$141,$DA$141),1,0)</f>
        <v>1</v>
      </c>
      <c r="DH141" s="250">
        <f>IF(EXACT($C$141,$DB$141),1,0)</f>
        <v>1</v>
      </c>
      <c r="DI141" s="250">
        <f>IF(EXACT($D$141,$DC$141),1,0)</f>
        <v>1</v>
      </c>
      <c r="DJ141" s="250">
        <f>IF($DC$141=0,0,1)</f>
        <v>0</v>
      </c>
      <c r="DK141" s="250">
        <f>IF($DD$141=0,0,1)</f>
        <v>0</v>
      </c>
      <c r="DL141" s="250">
        <f>$DF$141*$DG$141*$DH$141*$DI$141*$DJ$141*$DK$141</f>
        <v>0</v>
      </c>
      <c r="DM141" s="251">
        <f t="shared" si="42"/>
        <v>0</v>
      </c>
      <c r="DN141" s="252">
        <f t="shared" si="43"/>
        <v>0</v>
      </c>
      <c r="DP141" s="215" t="s">
        <v>418</v>
      </c>
      <c r="DQ141" s="216" t="s">
        <v>419</v>
      </c>
      <c r="DR141" s="217"/>
      <c r="DS141" s="218"/>
      <c r="DT141" s="219"/>
      <c r="DU141" s="220"/>
      <c r="DV141" s="250">
        <f>IF(EXACT($A$141,$DP$141),1,0)</f>
        <v>1</v>
      </c>
      <c r="DW141" s="250">
        <f>IF(EXACT($B$141,$DQ$141),1,0)</f>
        <v>1</v>
      </c>
      <c r="DX141" s="250">
        <f>IF(EXACT($C$141,$DR$141),1,0)</f>
        <v>1</v>
      </c>
      <c r="DY141" s="250">
        <f>IF(EXACT($D$141,$DS$141),1,0)</f>
        <v>1</v>
      </c>
      <c r="DZ141" s="250">
        <f>IF($DS$141=0,0,1)</f>
        <v>0</v>
      </c>
      <c r="EA141" s="250">
        <f>IF($DT$141=0,0,1)</f>
        <v>0</v>
      </c>
      <c r="EB141" s="250">
        <f>$DV$141*$DW$141*$DX$141*$DY$141*$DZ$141*$EA$141</f>
        <v>0</v>
      </c>
      <c r="EC141" s="251">
        <f t="shared" si="44"/>
        <v>0</v>
      </c>
      <c r="ED141" s="252">
        <f t="shared" si="45"/>
        <v>0</v>
      </c>
      <c r="EF141" s="215" t="s">
        <v>418</v>
      </c>
      <c r="EG141" s="216" t="s">
        <v>419</v>
      </c>
      <c r="EH141" s="217"/>
      <c r="EI141" s="218"/>
      <c r="EJ141" s="219"/>
      <c r="EK141" s="220"/>
      <c r="EL141" s="250">
        <f>IF(EXACT($A$141,$EF$141),1,0)</f>
        <v>1</v>
      </c>
      <c r="EM141" s="250">
        <f>IF(EXACT($B$141,$EG$141),1,0)</f>
        <v>1</v>
      </c>
      <c r="EN141" s="250">
        <f>IF(EXACT($C$141,$EH$141),1,0)</f>
        <v>1</v>
      </c>
      <c r="EO141" s="250">
        <f>IF(EXACT($D$141,$EI$141),1,0)</f>
        <v>1</v>
      </c>
      <c r="EP141" s="250">
        <f>IF($EI$141=0,0,1)</f>
        <v>0</v>
      </c>
      <c r="EQ141" s="250">
        <f>IF($EJ$141=0,0,1)</f>
        <v>0</v>
      </c>
      <c r="ER141" s="250">
        <f>$EL$141*$EM$141*$EN$141*$EO$141*$EP$141*$EQ$141</f>
        <v>0</v>
      </c>
      <c r="ES141" s="251">
        <f t="shared" si="46"/>
        <v>0</v>
      </c>
      <c r="ET141" s="252">
        <f t="shared" si="47"/>
        <v>0</v>
      </c>
      <c r="EV141" s="215" t="s">
        <v>418</v>
      </c>
      <c r="EW141" s="216" t="s">
        <v>419</v>
      </c>
      <c r="EX141" s="217"/>
      <c r="EY141" s="218"/>
      <c r="EZ141" s="219"/>
      <c r="FA141" s="220"/>
      <c r="FB141" s="250">
        <f>IF(EXACT($A$141,$EV$141),1,0)</f>
        <v>1</v>
      </c>
      <c r="FC141" s="250">
        <f>IF(EXACT($B$141,$EW$141),1,0)</f>
        <v>1</v>
      </c>
      <c r="FD141" s="250">
        <f>IF(EXACT($C$141,$EX$141),1,0)</f>
        <v>1</v>
      </c>
      <c r="FE141" s="250">
        <f>IF(EXACT($D$141,$EY$141),1,0)</f>
        <v>1</v>
      </c>
      <c r="FF141" s="250">
        <f>IF($EY$141=0,0,1)</f>
        <v>0</v>
      </c>
      <c r="FG141" s="250">
        <f>IF($EZ$141=0,0,1)</f>
        <v>0</v>
      </c>
      <c r="FH141" s="250">
        <f>$FB$141*$FC$141*$FD$141*$FE$141*$FF$141*$FG$141</f>
        <v>0</v>
      </c>
      <c r="FI141" s="251">
        <f t="shared" si="48"/>
        <v>0</v>
      </c>
      <c r="FJ141" s="252">
        <f t="shared" si="49"/>
        <v>0</v>
      </c>
      <c r="FL141" s="215" t="s">
        <v>418</v>
      </c>
      <c r="FM141" s="216" t="s">
        <v>419</v>
      </c>
      <c r="FN141" s="217"/>
      <c r="FO141" s="218"/>
      <c r="FP141" s="219"/>
      <c r="FQ141" s="277"/>
      <c r="FR141" s="250">
        <f>IF(EXACT($A$141,$FL$141),1,0)</f>
        <v>1</v>
      </c>
      <c r="FS141" s="250">
        <f>IF(EXACT($B$141,$FM$141),1,0)</f>
        <v>1</v>
      </c>
      <c r="FT141" s="250">
        <f>IF(EXACT($C$141,$FN$141),1,0)</f>
        <v>1</v>
      </c>
      <c r="FU141" s="250">
        <f>IF(EXACT($D$141,$FO$141),1,0)</f>
        <v>1</v>
      </c>
      <c r="FV141" s="250">
        <f>IF($FO$141=0,0,1)</f>
        <v>0</v>
      </c>
      <c r="FW141" s="250">
        <f>IF($FP$141=0,0,1)</f>
        <v>0</v>
      </c>
      <c r="FX141" s="250">
        <f>$FR$141*$FS$141*$FT$141*$FU$141*$FV$141*$FW$141</f>
        <v>0</v>
      </c>
      <c r="FY141" s="251">
        <f t="shared" si="50"/>
        <v>0</v>
      </c>
      <c r="FZ141" s="252">
        <f t="shared" si="51"/>
        <v>0</v>
      </c>
      <c r="GB141" s="215" t="s">
        <v>418</v>
      </c>
      <c r="GC141" s="216" t="s">
        <v>419</v>
      </c>
      <c r="GD141" s="217"/>
      <c r="GE141" s="218"/>
      <c r="GF141" s="219"/>
      <c r="GG141" s="220"/>
      <c r="GH141" s="250">
        <f>IF(EXACT($A$141,$GB$141),1,0)</f>
        <v>1</v>
      </c>
      <c r="GI141" s="250">
        <f>IF(EXACT($B$141,$GC$141),1,0)</f>
        <v>1</v>
      </c>
      <c r="GJ141" s="250">
        <f>IF(EXACT($C$141,$GD$141),1,0)</f>
        <v>1</v>
      </c>
      <c r="GK141" s="250">
        <f>IF(EXACT($D$141,$GE$141),1,0)</f>
        <v>1</v>
      </c>
      <c r="GL141" s="250">
        <f>IF($GE$141=0,0,1)</f>
        <v>0</v>
      </c>
      <c r="GM141" s="250">
        <f>IF($GF$141=0,0,1)</f>
        <v>0</v>
      </c>
      <c r="GN141" s="250">
        <f>$GH$141*$GI$141*$GJ$141*$GK$141*$GL$141*$GM$141</f>
        <v>0</v>
      </c>
      <c r="GO141" s="251">
        <f t="shared" si="52"/>
        <v>0</v>
      </c>
      <c r="GP141" s="252">
        <f t="shared" si="53"/>
        <v>0</v>
      </c>
      <c r="GR141" s="215" t="s">
        <v>418</v>
      </c>
      <c r="GS141" s="216" t="s">
        <v>419</v>
      </c>
      <c r="GT141" s="217"/>
      <c r="GU141" s="218"/>
      <c r="GV141" s="219"/>
      <c r="GW141" s="220"/>
      <c r="GX141" s="250">
        <f>IF(EXACT($A$141,$GR$141),1,0)</f>
        <v>1</v>
      </c>
      <c r="GY141" s="250">
        <f>IF(EXACT($B$141,$GS$141),1,0)</f>
        <v>1</v>
      </c>
      <c r="GZ141" s="250">
        <f>IF(EXACT($C$141,$GT$141),1,0)</f>
        <v>1</v>
      </c>
      <c r="HA141" s="250">
        <f>IF(EXACT($D$141,$GU$141),1,0)</f>
        <v>1</v>
      </c>
      <c r="HB141" s="250">
        <f>IF($GU$141=0,0,1)</f>
        <v>0</v>
      </c>
      <c r="HC141" s="250">
        <f>IF($GV$141=0,0,1)</f>
        <v>0</v>
      </c>
      <c r="HD141" s="250">
        <f>$GX$141*$GY$141*$GZ$141*$HA$141*$HB$141*$HC$141</f>
        <v>0</v>
      </c>
      <c r="HE141" s="251">
        <f t="shared" si="54"/>
        <v>0</v>
      </c>
      <c r="HF141" s="252">
        <f t="shared" si="55"/>
        <v>0</v>
      </c>
      <c r="HH141" s="226" t="s">
        <v>418</v>
      </c>
      <c r="HI141" s="227" t="s">
        <v>419</v>
      </c>
      <c r="HJ141" s="228"/>
      <c r="HK141" s="229"/>
      <c r="HL141" s="230"/>
      <c r="HM141" s="231"/>
      <c r="HN141" s="250">
        <f>IF(EXACT($A$141,$HH$141),1,0)</f>
        <v>1</v>
      </c>
      <c r="HO141" s="250">
        <f>IF(EXACT($B$141,$HI$141),1,0)</f>
        <v>1</v>
      </c>
      <c r="HP141" s="250">
        <f>IF(EXACT($C$141,$HJ$141),1,0)</f>
        <v>1</v>
      </c>
      <c r="HQ141" s="250">
        <f>IF(EXACT($D$141,$HK$141),1,0)</f>
        <v>1</v>
      </c>
      <c r="HR141" s="250">
        <f>IF($HK$141=0,0,1)</f>
        <v>0</v>
      </c>
      <c r="HS141" s="250">
        <f>IF($HL$141=0,0,1)</f>
        <v>0</v>
      </c>
      <c r="HT141" s="250">
        <f>$HN$141*$HO$141*$HP$141*$HQ$141*$HR$141*$HS$141</f>
        <v>0</v>
      </c>
      <c r="HU141" s="251">
        <f t="shared" si="56"/>
        <v>0</v>
      </c>
      <c r="HV141" s="252">
        <f t="shared" si="57"/>
        <v>0</v>
      </c>
      <c r="HX141" s="215" t="s">
        <v>418</v>
      </c>
      <c r="HY141" s="216" t="s">
        <v>419</v>
      </c>
      <c r="HZ141" s="217"/>
      <c r="IA141" s="218"/>
      <c r="IB141" s="219"/>
      <c r="IC141" s="220"/>
      <c r="ID141" s="250">
        <f>IF(EXACT($A$141,$HX$141),1,0)</f>
        <v>1</v>
      </c>
      <c r="IE141" s="250">
        <f>IF(EXACT($B$141,$HY$141),1,0)</f>
        <v>1</v>
      </c>
      <c r="IF141" s="250">
        <f>IF(EXACT($C$141,$HZ$141),1,0)</f>
        <v>1</v>
      </c>
      <c r="IG141" s="250">
        <f>IF(EXACT($D$141,$IA$141),1,0)</f>
        <v>1</v>
      </c>
      <c r="IH141" s="250">
        <f>IF($IA$141=0,0,1)</f>
        <v>0</v>
      </c>
      <c r="II141" s="250">
        <f>IF($IB$141=0,0,1)</f>
        <v>0</v>
      </c>
      <c r="IJ141" s="250">
        <f>$ID$141*$IE$141*$IF$141*$IG$141*$IH$141*$II$141</f>
        <v>0</v>
      </c>
      <c r="IK141" s="251">
        <f t="shared" si="58"/>
        <v>0</v>
      </c>
      <c r="IL141" s="252">
        <f t="shared" si="59"/>
        <v>0</v>
      </c>
    </row>
    <row r="142" spans="1:246" s="238" customFormat="1" ht="120">
      <c r="A142" s="243" t="s">
        <v>421</v>
      </c>
      <c r="B142" s="244" t="s">
        <v>422</v>
      </c>
      <c r="C142" s="311" t="s">
        <v>168</v>
      </c>
      <c r="D142" s="276">
        <v>8</v>
      </c>
      <c r="E142" s="247">
        <v>0</v>
      </c>
      <c r="F142" s="312">
        <f>ROUND(D142*E142,0)</f>
        <v>0</v>
      </c>
      <c r="H142" s="243" t="s">
        <v>421</v>
      </c>
      <c r="I142" s="249" t="s">
        <v>422</v>
      </c>
      <c r="J142" s="311" t="s">
        <v>168</v>
      </c>
      <c r="K142" s="276">
        <v>8</v>
      </c>
      <c r="L142" s="247">
        <v>280000</v>
      </c>
      <c r="M142" s="312">
        <f>ROUND(K142*L142,0)</f>
        <v>2240000</v>
      </c>
      <c r="N142" s="250">
        <f>IF(EXACT($A$142,$H$142),1,0)</f>
        <v>1</v>
      </c>
      <c r="O142" s="250">
        <f>IF(EXACT($B$142,$I$142),1,0)</f>
        <v>1</v>
      </c>
      <c r="P142" s="250">
        <f>IF(EXACT($C$142,$J$142),1,0)</f>
        <v>1</v>
      </c>
      <c r="Q142" s="250">
        <f>IF(EXACT($D$142,$K$142),1,0)</f>
        <v>1</v>
      </c>
      <c r="R142" s="250">
        <f>IF($K$142=0,0,1)</f>
        <v>1</v>
      </c>
      <c r="S142" s="250">
        <f>IF($L$142=0,0,1)</f>
        <v>1</v>
      </c>
      <c r="T142" s="261">
        <f>$N$142*$O$142*$P$142*$Q$142*$R$142*$S$142</f>
        <v>1</v>
      </c>
      <c r="U142" s="251">
        <f t="shared" ref="U142:U154" si="124">ROUND(M142,0)</f>
        <v>2240000</v>
      </c>
      <c r="V142" s="252">
        <f t="shared" ref="V142:V154" si="125">M142-U142</f>
        <v>0</v>
      </c>
      <c r="X142" s="243" t="s">
        <v>421</v>
      </c>
      <c r="Y142" s="244" t="s">
        <v>422</v>
      </c>
      <c r="Z142" s="311" t="s">
        <v>168</v>
      </c>
      <c r="AA142" s="276">
        <v>8</v>
      </c>
      <c r="AB142" s="247">
        <v>195940</v>
      </c>
      <c r="AC142" s="312">
        <f>ROUND(AA142*AB142,0)</f>
        <v>1567520</v>
      </c>
      <c r="AD142" s="250">
        <f>IF(EXACT($A$142,$X$142),1,0)</f>
        <v>1</v>
      </c>
      <c r="AE142" s="250">
        <f>IF(EXACT($B$142,$Y$142),1,0)</f>
        <v>1</v>
      </c>
      <c r="AF142" s="250">
        <f>IF(EXACT($C$142,$Z$142),1,0)</f>
        <v>1</v>
      </c>
      <c r="AG142" s="250">
        <f>IF(EXACT($D$142,$AA$142),1,0)</f>
        <v>1</v>
      </c>
      <c r="AH142" s="250">
        <f>IF($AA$142=0,0,1)</f>
        <v>1</v>
      </c>
      <c r="AI142" s="250">
        <f>IF($AB$142=0,0,1)</f>
        <v>1</v>
      </c>
      <c r="AJ142" s="250">
        <f>$AD$142*$AE$142*$AF$142*$AG$142*$AH$142*$AI$142</f>
        <v>1</v>
      </c>
      <c r="AK142" s="251">
        <f t="shared" ref="AK142:AK153" si="126">ROUND(AC142,0)</f>
        <v>1567520</v>
      </c>
      <c r="AL142" s="252">
        <f t="shared" ref="AL142:AL154" si="127">AC142-AK142</f>
        <v>0</v>
      </c>
      <c r="AN142" s="243" t="s">
        <v>421</v>
      </c>
      <c r="AO142" s="244" t="s">
        <v>422</v>
      </c>
      <c r="AP142" s="311" t="s">
        <v>168</v>
      </c>
      <c r="AQ142" s="276">
        <v>8</v>
      </c>
      <c r="AR142" s="247">
        <v>95000</v>
      </c>
      <c r="AS142" s="312">
        <f>ROUND(AQ142*AR142,0)</f>
        <v>760000</v>
      </c>
      <c r="AT142" s="250">
        <f>IF(EXACT($A$142,$AN$142),1,0)</f>
        <v>1</v>
      </c>
      <c r="AU142" s="250">
        <f>IF(EXACT($B$142,$AO$142),1,0)</f>
        <v>1</v>
      </c>
      <c r="AV142" s="250">
        <f>IF(EXACT($C$142,$AP$142),1,0)</f>
        <v>1</v>
      </c>
      <c r="AW142" s="250">
        <f>IF(EXACT($D$142,$AQ$142),1,0)</f>
        <v>1</v>
      </c>
      <c r="AX142" s="250">
        <f>IF($AQ$142=0,0,1)</f>
        <v>1</v>
      </c>
      <c r="AY142" s="250">
        <f>IF($AR$142=0,0,1)</f>
        <v>1</v>
      </c>
      <c r="AZ142" s="250">
        <f>$AT$142*$AU$142*$AV$142*$AW$142*$AX$142*$AY$142</f>
        <v>1</v>
      </c>
      <c r="BA142" s="251">
        <f t="shared" ref="BA142:BA153" si="128">ROUND(AS142,0)</f>
        <v>760000</v>
      </c>
      <c r="BB142" s="252">
        <f t="shared" ref="BB142:BB154" si="129">AS142-BA142</f>
        <v>0</v>
      </c>
      <c r="BD142" s="243" t="s">
        <v>421</v>
      </c>
      <c r="BE142" s="244" t="s">
        <v>422</v>
      </c>
      <c r="BF142" s="311" t="s">
        <v>168</v>
      </c>
      <c r="BG142" s="276">
        <v>8</v>
      </c>
      <c r="BH142" s="247">
        <v>290000</v>
      </c>
      <c r="BI142" s="312">
        <f>ROUND(BG142*BH142,0)</f>
        <v>2320000</v>
      </c>
      <c r="BJ142" s="250">
        <f>IF(EXACT($A$142,$BD$142),1,0)</f>
        <v>1</v>
      </c>
      <c r="BK142" s="250">
        <f>IF(EXACT($B$142,$BE$142),1,0)</f>
        <v>1</v>
      </c>
      <c r="BL142" s="250">
        <f>IF(EXACT($C$142,$BF$142),1,0)</f>
        <v>1</v>
      </c>
      <c r="BM142" s="250">
        <f>IF(EXACT($D$142,$BG$142),1,0)</f>
        <v>1</v>
      </c>
      <c r="BN142" s="250">
        <f>IF($BG$142=0,0,1)</f>
        <v>1</v>
      </c>
      <c r="BO142" s="250">
        <f>IF($BH$142=0,0,1)</f>
        <v>1</v>
      </c>
      <c r="BP142" s="250">
        <f>$BJ$142*$BK$142*$BL$142*$BM$142*$BN$142*$BO$142</f>
        <v>1</v>
      </c>
      <c r="BQ142" s="251">
        <f t="shared" ref="BQ142:BQ153" si="130">ROUND(BI142,0)</f>
        <v>2320000</v>
      </c>
      <c r="BR142" s="252">
        <f t="shared" ref="BR142:BR154" si="131">BI142-BQ142</f>
        <v>0</v>
      </c>
      <c r="BT142" s="243" t="s">
        <v>421</v>
      </c>
      <c r="BU142" s="244" t="s">
        <v>422</v>
      </c>
      <c r="BV142" s="311" t="s">
        <v>168</v>
      </c>
      <c r="BW142" s="276">
        <v>8</v>
      </c>
      <c r="BX142" s="247">
        <v>650000</v>
      </c>
      <c r="BY142" s="312">
        <f>ROUND(BW142*BX142,0)</f>
        <v>5200000</v>
      </c>
      <c r="BZ142" s="250">
        <f>IF(EXACT($A$142,$BT$142),1,0)</f>
        <v>1</v>
      </c>
      <c r="CA142" s="250">
        <f>IF(EXACT($B$142,$BU$142),1,0)</f>
        <v>1</v>
      </c>
      <c r="CB142" s="250">
        <f>IF(EXACT($C$142,$BV$142),1,0)</f>
        <v>1</v>
      </c>
      <c r="CC142" s="250">
        <f>IF(EXACT($D$142,$BW$142),1,0)</f>
        <v>1</v>
      </c>
      <c r="CD142" s="250">
        <f>IF($BW$142=0,0,1)</f>
        <v>1</v>
      </c>
      <c r="CE142" s="250">
        <f>IF($BX$142=0,0,1)</f>
        <v>1</v>
      </c>
      <c r="CF142" s="250">
        <f>$BZ$142*$CA$142*$CB$142*$CC$142*$CD$142*$CE$142</f>
        <v>1</v>
      </c>
      <c r="CG142" s="251">
        <f t="shared" ref="CG142:CG153" si="132">ROUND(BY142,0)</f>
        <v>5200000</v>
      </c>
      <c r="CH142" s="252">
        <f t="shared" ref="CH142:CH154" si="133">BY142-CG142</f>
        <v>0</v>
      </c>
      <c r="CJ142" s="243" t="s">
        <v>421</v>
      </c>
      <c r="CK142" s="254" t="s">
        <v>422</v>
      </c>
      <c r="CL142" s="311" t="s">
        <v>168</v>
      </c>
      <c r="CM142" s="276">
        <v>8</v>
      </c>
      <c r="CN142" s="255">
        <v>180600</v>
      </c>
      <c r="CO142" s="313">
        <f>ROUND(CM142*CN142,0)</f>
        <v>1444800</v>
      </c>
      <c r="CP142" s="250">
        <f>IF(EXACT($A$142,$CJ$142),1,0)</f>
        <v>1</v>
      </c>
      <c r="CQ142" s="250">
        <f>IF(EXACT($B$142,$CK$142),1,0)</f>
        <v>1</v>
      </c>
      <c r="CR142" s="250">
        <f>IF(EXACT($C$142,$CL$142),1,0)</f>
        <v>1</v>
      </c>
      <c r="CS142" s="250">
        <f>IF(EXACT($D$142,$CM$142),1,0)</f>
        <v>1</v>
      </c>
      <c r="CT142" s="250">
        <f>IF($CM$142=0,0,1)</f>
        <v>1</v>
      </c>
      <c r="CU142" s="250">
        <f>IF($CN$142=0,0,1)</f>
        <v>1</v>
      </c>
      <c r="CV142" s="250">
        <f>$CP$142*$CQ$142*$CR$142*$CS$142*$CT$142*$CU$142</f>
        <v>1</v>
      </c>
      <c r="CW142" s="251">
        <f t="shared" ref="CW142:CW153" si="134">ROUND(CO142,0)</f>
        <v>1444800</v>
      </c>
      <c r="CX142" s="252">
        <f t="shared" ref="CX142:CX154" si="135">CO142-CW142</f>
        <v>0</v>
      </c>
      <c r="CZ142" s="243" t="s">
        <v>421</v>
      </c>
      <c r="DA142" s="244" t="s">
        <v>422</v>
      </c>
      <c r="DB142" s="311" t="s">
        <v>168</v>
      </c>
      <c r="DC142" s="276">
        <v>8</v>
      </c>
      <c r="DD142" s="247">
        <v>545700</v>
      </c>
      <c r="DE142" s="312">
        <f>ROUND(DC142*DD142,0)</f>
        <v>4365600</v>
      </c>
      <c r="DF142" s="250">
        <f>IF(EXACT($A$142,$CZ$142),1,0)</f>
        <v>1</v>
      </c>
      <c r="DG142" s="250">
        <f>IF(EXACT($B$142,$DA$142),1,0)</f>
        <v>1</v>
      </c>
      <c r="DH142" s="250">
        <f>IF(EXACT($C$142,$DB$142),1,0)</f>
        <v>1</v>
      </c>
      <c r="DI142" s="250">
        <f>IF(EXACT($D$142,$DC$142),1,0)</f>
        <v>1</v>
      </c>
      <c r="DJ142" s="250">
        <f>IF($DC$142=0,0,1)</f>
        <v>1</v>
      </c>
      <c r="DK142" s="250">
        <f>IF($DD$142=0,0,1)</f>
        <v>1</v>
      </c>
      <c r="DL142" s="250">
        <f>$DF$142*$DG$142*$DH$142*$DI$142*$DJ$142*$DK$142</f>
        <v>1</v>
      </c>
      <c r="DM142" s="251">
        <f t="shared" ref="DM142:DM153" si="136">ROUND(DE142,0)</f>
        <v>4365600</v>
      </c>
      <c r="DN142" s="252">
        <f t="shared" ref="DN142:DN154" si="137">DE142-DM142</f>
        <v>0</v>
      </c>
      <c r="DP142" s="243" t="s">
        <v>421</v>
      </c>
      <c r="DQ142" s="244" t="s">
        <v>422</v>
      </c>
      <c r="DR142" s="311" t="s">
        <v>168</v>
      </c>
      <c r="DS142" s="276">
        <v>8</v>
      </c>
      <c r="DT142" s="247">
        <v>548000</v>
      </c>
      <c r="DU142" s="312">
        <f>ROUND(DS142*DT142,0)</f>
        <v>4384000</v>
      </c>
      <c r="DV142" s="250">
        <f>IF(EXACT($A$142,$DP$142),1,0)</f>
        <v>1</v>
      </c>
      <c r="DW142" s="250">
        <f>IF(EXACT($B$142,$DQ$142),1,0)</f>
        <v>1</v>
      </c>
      <c r="DX142" s="250">
        <f>IF(EXACT($C$142,$DR$142),1,0)</f>
        <v>1</v>
      </c>
      <c r="DY142" s="250">
        <f>IF(EXACT($D$142,$DS$142),1,0)</f>
        <v>1</v>
      </c>
      <c r="DZ142" s="250">
        <f>IF($DS$142=0,0,1)</f>
        <v>1</v>
      </c>
      <c r="EA142" s="250">
        <f>IF($DT$142=0,0,1)</f>
        <v>1</v>
      </c>
      <c r="EB142" s="250">
        <f>$DV$142*$DW$142*$DX$142*$DY$142*$DZ$142*$EA$142</f>
        <v>1</v>
      </c>
      <c r="EC142" s="251">
        <f t="shared" ref="EC142:EC153" si="138">ROUND(DU142,0)</f>
        <v>4384000</v>
      </c>
      <c r="ED142" s="252">
        <f t="shared" ref="ED142:ED154" si="139">DU142-EC142</f>
        <v>0</v>
      </c>
      <c r="EF142" s="243" t="s">
        <v>421</v>
      </c>
      <c r="EG142" s="244" t="s">
        <v>422</v>
      </c>
      <c r="EH142" s="311" t="s">
        <v>168</v>
      </c>
      <c r="EI142" s="276">
        <v>8</v>
      </c>
      <c r="EJ142" s="247">
        <v>545000</v>
      </c>
      <c r="EK142" s="312">
        <f>ROUND(EI142*EJ142,0)</f>
        <v>4360000</v>
      </c>
      <c r="EL142" s="250">
        <f>IF(EXACT($A$142,$EF$142),1,0)</f>
        <v>1</v>
      </c>
      <c r="EM142" s="250">
        <f>IF(EXACT($B$142,$EG$142),1,0)</f>
        <v>1</v>
      </c>
      <c r="EN142" s="250">
        <f>IF(EXACT($C$142,$EH$142),1,0)</f>
        <v>1</v>
      </c>
      <c r="EO142" s="250">
        <f>IF(EXACT($D$142,$EI$142),1,0)</f>
        <v>1</v>
      </c>
      <c r="EP142" s="250">
        <f>IF($EI$142=0,0,1)</f>
        <v>1</v>
      </c>
      <c r="EQ142" s="250">
        <f>IF($EJ$142=0,0,1)</f>
        <v>1</v>
      </c>
      <c r="ER142" s="250">
        <f>$EL$142*$EM$142*$EN$142*$EO$142*$EP$142*$EQ$142</f>
        <v>1</v>
      </c>
      <c r="ES142" s="251">
        <f t="shared" ref="ES142:ES153" si="140">ROUND(EK142,0)</f>
        <v>4360000</v>
      </c>
      <c r="ET142" s="252">
        <f t="shared" ref="ET142:ET154" si="141">EK142-ES142</f>
        <v>0</v>
      </c>
      <c r="EV142" s="243" t="s">
        <v>421</v>
      </c>
      <c r="EW142" s="244" t="s">
        <v>422</v>
      </c>
      <c r="EX142" s="311" t="s">
        <v>168</v>
      </c>
      <c r="EY142" s="276">
        <v>8</v>
      </c>
      <c r="EZ142" s="247">
        <v>319000</v>
      </c>
      <c r="FA142" s="312">
        <f>ROUND(EY142*EZ142,0)</f>
        <v>2552000</v>
      </c>
      <c r="FB142" s="250">
        <f>IF(EXACT($A$142,$EV$142),1,0)</f>
        <v>1</v>
      </c>
      <c r="FC142" s="250">
        <f>IF(EXACT($B$142,$EW$142),1,0)</f>
        <v>1</v>
      </c>
      <c r="FD142" s="250">
        <f>IF(EXACT($C$142,$EX$142),1,0)</f>
        <v>1</v>
      </c>
      <c r="FE142" s="250">
        <f>IF(EXACT($D$142,$EY$142),1,0)</f>
        <v>1</v>
      </c>
      <c r="FF142" s="250">
        <f>IF($EY$142=0,0,1)</f>
        <v>1</v>
      </c>
      <c r="FG142" s="250">
        <f>IF($EZ$142=0,0,1)</f>
        <v>1</v>
      </c>
      <c r="FH142" s="250">
        <f>$FB$142*$FC$142*$FD$142*$FE$142*$FF$142*$FG$142</f>
        <v>1</v>
      </c>
      <c r="FI142" s="251">
        <f t="shared" ref="FI142:FI153" si="142">ROUND(FA142,0)</f>
        <v>2552000</v>
      </c>
      <c r="FJ142" s="252">
        <f t="shared" ref="FJ142:FJ154" si="143">FA142-FI142</f>
        <v>0</v>
      </c>
      <c r="FL142" s="243" t="s">
        <v>421</v>
      </c>
      <c r="FM142" s="244" t="s">
        <v>422</v>
      </c>
      <c r="FN142" s="311" t="s">
        <v>168</v>
      </c>
      <c r="FO142" s="276">
        <v>8</v>
      </c>
      <c r="FP142" s="247">
        <v>281348</v>
      </c>
      <c r="FQ142" s="312">
        <f>ROUND(FO142*FP142,0)</f>
        <v>2250784</v>
      </c>
      <c r="FR142" s="250">
        <f>IF(EXACT($A$142,$FL$142),1,0)</f>
        <v>1</v>
      </c>
      <c r="FS142" s="250">
        <f>IF(EXACT($B$142,$FM$142),1,0)</f>
        <v>1</v>
      </c>
      <c r="FT142" s="250">
        <f>IF(EXACT($C$142,$FN$142),1,0)</f>
        <v>1</v>
      </c>
      <c r="FU142" s="250">
        <f>IF(EXACT($D$142,$FO$142),1,0)</f>
        <v>1</v>
      </c>
      <c r="FV142" s="250">
        <f>IF($FO$142=0,0,1)</f>
        <v>1</v>
      </c>
      <c r="FW142" s="250">
        <f>IF($FP$142=0,0,1)</f>
        <v>1</v>
      </c>
      <c r="FX142" s="250">
        <f>$FR$142*$FS$142*$FT$142*$FU$142*$FV$142*$FW$142</f>
        <v>1</v>
      </c>
      <c r="FY142" s="251">
        <f t="shared" ref="FY142:FY153" si="144">ROUND(FQ142,0)</f>
        <v>2250784</v>
      </c>
      <c r="FZ142" s="252">
        <f t="shared" ref="FZ142:FZ154" si="145">FQ142-FY142</f>
        <v>0</v>
      </c>
      <c r="GB142" s="243" t="s">
        <v>421</v>
      </c>
      <c r="GC142" s="244" t="s">
        <v>422</v>
      </c>
      <c r="GD142" s="311" t="s">
        <v>168</v>
      </c>
      <c r="GE142" s="276">
        <v>8</v>
      </c>
      <c r="GF142" s="247">
        <v>215000</v>
      </c>
      <c r="GG142" s="312">
        <f>ROUND(GE142*GF142,0)</f>
        <v>1720000</v>
      </c>
      <c r="GH142" s="250">
        <f>IF(EXACT($A$142,$GB$142),1,0)</f>
        <v>1</v>
      </c>
      <c r="GI142" s="250">
        <f>IF(EXACT($B$142,$GC$142),1,0)</f>
        <v>1</v>
      </c>
      <c r="GJ142" s="250">
        <f>IF(EXACT($C$142,$GD$142),1,0)</f>
        <v>1</v>
      </c>
      <c r="GK142" s="250">
        <f>IF(EXACT($D$142,$GE$142),1,0)</f>
        <v>1</v>
      </c>
      <c r="GL142" s="250">
        <f>IF($GE$142=0,0,1)</f>
        <v>1</v>
      </c>
      <c r="GM142" s="250">
        <f>IF($GF$142=0,0,1)</f>
        <v>1</v>
      </c>
      <c r="GN142" s="250">
        <f>$GH$142*$GI$142*$GJ$142*$GK$142*$GL$142*$GM$142</f>
        <v>1</v>
      </c>
      <c r="GO142" s="251">
        <f t="shared" ref="GO142:GO153" si="146">ROUND(GG142,0)</f>
        <v>1720000</v>
      </c>
      <c r="GP142" s="252">
        <f t="shared" ref="GP142:GP154" si="147">GG142-GO142</f>
        <v>0</v>
      </c>
      <c r="GR142" s="243" t="s">
        <v>421</v>
      </c>
      <c r="GS142" s="244" t="s">
        <v>422</v>
      </c>
      <c r="GT142" s="311" t="s">
        <v>168</v>
      </c>
      <c r="GU142" s="276">
        <v>8</v>
      </c>
      <c r="GV142" s="247">
        <v>384000</v>
      </c>
      <c r="GW142" s="312">
        <f>ROUND(GU142*GV142,0)</f>
        <v>3072000</v>
      </c>
      <c r="GX142" s="250">
        <f>IF(EXACT($A$142,$GR$142),1,0)</f>
        <v>1</v>
      </c>
      <c r="GY142" s="250">
        <f>IF(EXACT($B$142,$GS$142),1,0)</f>
        <v>1</v>
      </c>
      <c r="GZ142" s="250">
        <f>IF(EXACT($C$142,$GT$142),1,0)</f>
        <v>1</v>
      </c>
      <c r="HA142" s="250">
        <f>IF(EXACT($D$142,$GU$142),1,0)</f>
        <v>1</v>
      </c>
      <c r="HB142" s="250">
        <f>IF($GU$142=0,0,1)</f>
        <v>1</v>
      </c>
      <c r="HC142" s="250">
        <f>IF($GV$142=0,0,1)</f>
        <v>1</v>
      </c>
      <c r="HD142" s="250">
        <f>$GX$142*$GY$142*$GZ$142*$HA$142*$HB$142*$HC$142</f>
        <v>1</v>
      </c>
      <c r="HE142" s="251">
        <f t="shared" ref="HE142:HE153" si="148">ROUND(GW142,0)</f>
        <v>3072000</v>
      </c>
      <c r="HF142" s="252">
        <f t="shared" ref="HF142:HF154" si="149">GW142-HE142</f>
        <v>0</v>
      </c>
      <c r="HH142" s="257" t="s">
        <v>421</v>
      </c>
      <c r="HI142" s="258" t="s">
        <v>422</v>
      </c>
      <c r="HJ142" s="245" t="s">
        <v>168</v>
      </c>
      <c r="HK142" s="246">
        <v>8</v>
      </c>
      <c r="HL142" s="259">
        <v>250000</v>
      </c>
      <c r="HM142" s="248">
        <f>ROUND(HK142*HL142,0)</f>
        <v>2000000</v>
      </c>
      <c r="HN142" s="250">
        <f>IF(EXACT($A$142,$HH$142),1,0)</f>
        <v>1</v>
      </c>
      <c r="HO142" s="250">
        <f>IF(EXACT($B$142,$HI$142),1,0)</f>
        <v>1</v>
      </c>
      <c r="HP142" s="250">
        <f>IF(EXACT($C$142,$HJ$142),1,0)</f>
        <v>1</v>
      </c>
      <c r="HQ142" s="250">
        <f>IF(EXACT($D$142,$HK$142),1,0)</f>
        <v>1</v>
      </c>
      <c r="HR142" s="250">
        <f>IF($HK$142=0,0,1)</f>
        <v>1</v>
      </c>
      <c r="HS142" s="250">
        <f>IF($HL$142=0,0,1)</f>
        <v>1</v>
      </c>
      <c r="HT142" s="250">
        <f>$HN$142*$HO$142*$HP$142*$HQ$142*$HR$142*$HS$142</f>
        <v>1</v>
      </c>
      <c r="HU142" s="251">
        <f t="shared" ref="HU142:HU153" si="150">ROUND(HM142,0)</f>
        <v>2000000</v>
      </c>
      <c r="HV142" s="252">
        <f t="shared" ref="HV142:HV154" si="151">HM142-HU142</f>
        <v>0</v>
      </c>
      <c r="HX142" s="243" t="s">
        <v>421</v>
      </c>
      <c r="HY142" s="244" t="s">
        <v>422</v>
      </c>
      <c r="HZ142" s="311" t="s">
        <v>168</v>
      </c>
      <c r="IA142" s="276">
        <v>8</v>
      </c>
      <c r="IB142" s="247">
        <v>400000</v>
      </c>
      <c r="IC142" s="312">
        <f>ROUND(IA142*IB142,0)</f>
        <v>3200000</v>
      </c>
      <c r="ID142" s="250">
        <f>IF(EXACT($A$142,$HX$142),1,0)</f>
        <v>1</v>
      </c>
      <c r="IE142" s="250">
        <f>IF(EXACT($B$142,$HY$142),1,0)</f>
        <v>1</v>
      </c>
      <c r="IF142" s="250">
        <f>IF(EXACT($C$142,$HZ$142),1,0)</f>
        <v>1</v>
      </c>
      <c r="IG142" s="250">
        <f>IF(EXACT($D$142,$IA$142),1,0)</f>
        <v>1</v>
      </c>
      <c r="IH142" s="250">
        <f>IF($IA$142=0,0,1)</f>
        <v>1</v>
      </c>
      <c r="II142" s="250">
        <f>IF($IB$142=0,0,1)</f>
        <v>1</v>
      </c>
      <c r="IJ142" s="250">
        <f>$ID$142*$IE$142*$IF$142*$IG$142*$IH$142*$II$142</f>
        <v>1</v>
      </c>
      <c r="IK142" s="251">
        <f t="shared" ref="IK142:IK153" si="152">ROUND(IC142,0)</f>
        <v>3200000</v>
      </c>
      <c r="IL142" s="252">
        <f t="shared" ref="IL142:IL154" si="153">IC142-IK142</f>
        <v>0</v>
      </c>
    </row>
    <row r="143" spans="1:246" s="238" customFormat="1" ht="45">
      <c r="A143" s="243" t="s">
        <v>423</v>
      </c>
      <c r="B143" s="244" t="s">
        <v>424</v>
      </c>
      <c r="C143" s="311" t="s">
        <v>168</v>
      </c>
      <c r="D143" s="276">
        <v>8</v>
      </c>
      <c r="E143" s="247">
        <v>0</v>
      </c>
      <c r="F143" s="312">
        <f>ROUND(D143*E143,0)</f>
        <v>0</v>
      </c>
      <c r="H143" s="243" t="s">
        <v>423</v>
      </c>
      <c r="I143" s="249" t="s">
        <v>424</v>
      </c>
      <c r="J143" s="311" t="s">
        <v>168</v>
      </c>
      <c r="K143" s="276">
        <v>8</v>
      </c>
      <c r="L143" s="247">
        <v>80000</v>
      </c>
      <c r="M143" s="312">
        <f>ROUND(K143*L143,0)</f>
        <v>640000</v>
      </c>
      <c r="N143" s="250">
        <f>IF(EXACT($A$143,$H$143),1,0)</f>
        <v>1</v>
      </c>
      <c r="O143" s="250">
        <f>IF(EXACT($B$143,$I$143),1,0)</f>
        <v>1</v>
      </c>
      <c r="P143" s="250">
        <f>IF(EXACT($C$143,$J$143),1,0)</f>
        <v>1</v>
      </c>
      <c r="Q143" s="250">
        <f>IF(EXACT($D$143,$K$143),1,0)</f>
        <v>1</v>
      </c>
      <c r="R143" s="250">
        <f>IF($K$143=0,0,1)</f>
        <v>1</v>
      </c>
      <c r="S143" s="250">
        <f>IF($L$143=0,0,1)</f>
        <v>1</v>
      </c>
      <c r="T143" s="261">
        <f>$N$143*$O$143*$P$143*$Q$143*$R$143*$S$143</f>
        <v>1</v>
      </c>
      <c r="U143" s="251">
        <f t="shared" si="124"/>
        <v>640000</v>
      </c>
      <c r="V143" s="252">
        <f t="shared" si="125"/>
        <v>0</v>
      </c>
      <c r="X143" s="243" t="s">
        <v>423</v>
      </c>
      <c r="Y143" s="244" t="s">
        <v>424</v>
      </c>
      <c r="Z143" s="311" t="s">
        <v>168</v>
      </c>
      <c r="AA143" s="276">
        <v>8</v>
      </c>
      <c r="AB143" s="247">
        <v>77897</v>
      </c>
      <c r="AC143" s="312">
        <f>ROUND(AA143*AB143,0)</f>
        <v>623176</v>
      </c>
      <c r="AD143" s="250">
        <f>IF(EXACT($A$143,$X$143),1,0)</f>
        <v>1</v>
      </c>
      <c r="AE143" s="250">
        <f>IF(EXACT($B$143,$Y$143),1,0)</f>
        <v>1</v>
      </c>
      <c r="AF143" s="250">
        <f>IF(EXACT($C$143,$Z$143),1,0)</f>
        <v>1</v>
      </c>
      <c r="AG143" s="250">
        <f>IF(EXACT($D$143,$AA$143),1,0)</f>
        <v>1</v>
      </c>
      <c r="AH143" s="250">
        <f>IF($AA$143=0,0,1)</f>
        <v>1</v>
      </c>
      <c r="AI143" s="250">
        <f>IF($AB$143=0,0,1)</f>
        <v>1</v>
      </c>
      <c r="AJ143" s="250">
        <f>$AD$143*$AE$143*$AF$143*$AG$143*$AH$143*$AI$143</f>
        <v>1</v>
      </c>
      <c r="AK143" s="251">
        <f t="shared" si="126"/>
        <v>623176</v>
      </c>
      <c r="AL143" s="252">
        <f t="shared" si="127"/>
        <v>0</v>
      </c>
      <c r="AN143" s="243" t="s">
        <v>423</v>
      </c>
      <c r="AO143" s="244" t="s">
        <v>424</v>
      </c>
      <c r="AP143" s="311" t="s">
        <v>168</v>
      </c>
      <c r="AQ143" s="276">
        <v>8</v>
      </c>
      <c r="AR143" s="247">
        <v>75000</v>
      </c>
      <c r="AS143" s="312">
        <f>ROUND(AQ143*AR143,0)</f>
        <v>600000</v>
      </c>
      <c r="AT143" s="250">
        <f>IF(EXACT($A$143,$AN$143),1,0)</f>
        <v>1</v>
      </c>
      <c r="AU143" s="250">
        <f>IF(EXACT($B$143,$AO$143),1,0)</f>
        <v>1</v>
      </c>
      <c r="AV143" s="250">
        <f>IF(EXACT($C$143,$AP$143),1,0)</f>
        <v>1</v>
      </c>
      <c r="AW143" s="250">
        <f>IF(EXACT($D$143,$AQ$143),1,0)</f>
        <v>1</v>
      </c>
      <c r="AX143" s="250">
        <f>IF($AQ$143=0,0,1)</f>
        <v>1</v>
      </c>
      <c r="AY143" s="250">
        <f>IF($AR$143=0,0,1)</f>
        <v>1</v>
      </c>
      <c r="AZ143" s="250">
        <f>$AT$143*$AU$143*$AV$143*$AW$143*$AX$143*$AY$143</f>
        <v>1</v>
      </c>
      <c r="BA143" s="251">
        <f t="shared" si="128"/>
        <v>600000</v>
      </c>
      <c r="BB143" s="252">
        <f t="shared" si="129"/>
        <v>0</v>
      </c>
      <c r="BD143" s="243" t="s">
        <v>423</v>
      </c>
      <c r="BE143" s="244" t="s">
        <v>424</v>
      </c>
      <c r="BF143" s="311" t="s">
        <v>168</v>
      </c>
      <c r="BG143" s="276">
        <v>8</v>
      </c>
      <c r="BH143" s="247">
        <v>100000</v>
      </c>
      <c r="BI143" s="312">
        <f>ROUND(BG143*BH143,0)</f>
        <v>800000</v>
      </c>
      <c r="BJ143" s="250">
        <f>IF(EXACT($A$143,$BD$143),1,0)</f>
        <v>1</v>
      </c>
      <c r="BK143" s="250">
        <f>IF(EXACT($B$143,$BE$143),1,0)</f>
        <v>1</v>
      </c>
      <c r="BL143" s="250">
        <f>IF(EXACT($C$143,$BF$143),1,0)</f>
        <v>1</v>
      </c>
      <c r="BM143" s="250">
        <f>IF(EXACT($D$143,$BG$143),1,0)</f>
        <v>1</v>
      </c>
      <c r="BN143" s="250">
        <f>IF($BG$143=0,0,1)</f>
        <v>1</v>
      </c>
      <c r="BO143" s="250">
        <f>IF($BH$143=0,0,1)</f>
        <v>1</v>
      </c>
      <c r="BP143" s="250">
        <f>$BJ$143*$BK$143*$BL$143*$BM$143*$BN$143*$BO$143</f>
        <v>1</v>
      </c>
      <c r="BQ143" s="251">
        <f t="shared" si="130"/>
        <v>800000</v>
      </c>
      <c r="BR143" s="252">
        <f t="shared" si="131"/>
        <v>0</v>
      </c>
      <c r="BT143" s="243" t="s">
        <v>423</v>
      </c>
      <c r="BU143" s="244" t="s">
        <v>424</v>
      </c>
      <c r="BV143" s="311" t="s">
        <v>168</v>
      </c>
      <c r="BW143" s="276">
        <v>8</v>
      </c>
      <c r="BX143" s="247">
        <v>54950</v>
      </c>
      <c r="BY143" s="312">
        <f>ROUND(BW143*BX143,0)</f>
        <v>439600</v>
      </c>
      <c r="BZ143" s="250">
        <f>IF(EXACT($A$143,$BT$143),1,0)</f>
        <v>1</v>
      </c>
      <c r="CA143" s="250">
        <f>IF(EXACT($B$143,$BU$143),1,0)</f>
        <v>1</v>
      </c>
      <c r="CB143" s="250">
        <f>IF(EXACT($C$143,$BV$143),1,0)</f>
        <v>1</v>
      </c>
      <c r="CC143" s="250">
        <f>IF(EXACT($D$143,$BW$143),1,0)</f>
        <v>1</v>
      </c>
      <c r="CD143" s="250">
        <f>IF($BW$143=0,0,1)</f>
        <v>1</v>
      </c>
      <c r="CE143" s="250">
        <f>IF($BX$143=0,0,1)</f>
        <v>1</v>
      </c>
      <c r="CF143" s="250">
        <f>$BZ$143*$CA$143*$CB$143*$CC$143*$CD$143*$CE$143</f>
        <v>1</v>
      </c>
      <c r="CG143" s="251">
        <f t="shared" si="132"/>
        <v>439600</v>
      </c>
      <c r="CH143" s="252">
        <f t="shared" si="133"/>
        <v>0</v>
      </c>
      <c r="CJ143" s="243" t="s">
        <v>423</v>
      </c>
      <c r="CK143" s="254" t="s">
        <v>424</v>
      </c>
      <c r="CL143" s="311" t="s">
        <v>168</v>
      </c>
      <c r="CM143" s="276">
        <v>8</v>
      </c>
      <c r="CN143" s="255">
        <v>56700</v>
      </c>
      <c r="CO143" s="313">
        <f>ROUND(CM143*CN143,0)</f>
        <v>453600</v>
      </c>
      <c r="CP143" s="250">
        <f>IF(EXACT($A$143,$CJ$143),1,0)</f>
        <v>1</v>
      </c>
      <c r="CQ143" s="250">
        <f>IF(EXACT($B$143,$CK$143),1,0)</f>
        <v>1</v>
      </c>
      <c r="CR143" s="250">
        <f>IF(EXACT($C$143,$CL$143),1,0)</f>
        <v>1</v>
      </c>
      <c r="CS143" s="250">
        <f>IF(EXACT($D$143,$CM$143),1,0)</f>
        <v>1</v>
      </c>
      <c r="CT143" s="250">
        <f>IF($CM$143=0,0,1)</f>
        <v>1</v>
      </c>
      <c r="CU143" s="250">
        <f>IF($CN$143=0,0,1)</f>
        <v>1</v>
      </c>
      <c r="CV143" s="250">
        <f>$CP$143*$CQ$143*$CR$143*$CS$143*$CT$143*$CU$143</f>
        <v>1</v>
      </c>
      <c r="CW143" s="251">
        <f t="shared" si="134"/>
        <v>453600</v>
      </c>
      <c r="CX143" s="252">
        <f t="shared" si="135"/>
        <v>0</v>
      </c>
      <c r="CZ143" s="243" t="s">
        <v>423</v>
      </c>
      <c r="DA143" s="244" t="s">
        <v>424</v>
      </c>
      <c r="DB143" s="311" t="s">
        <v>168</v>
      </c>
      <c r="DC143" s="276">
        <v>8</v>
      </c>
      <c r="DD143" s="247">
        <v>56200</v>
      </c>
      <c r="DE143" s="312">
        <f>ROUND(DC143*DD143,0)</f>
        <v>449600</v>
      </c>
      <c r="DF143" s="250">
        <f>IF(EXACT($A$143,$CZ$143),1,0)</f>
        <v>1</v>
      </c>
      <c r="DG143" s="250">
        <f>IF(EXACT($B$143,$DA$143),1,0)</f>
        <v>1</v>
      </c>
      <c r="DH143" s="250">
        <f>IF(EXACT($C$143,$DB$143),1,0)</f>
        <v>1</v>
      </c>
      <c r="DI143" s="250">
        <f>IF(EXACT($D$143,$DC$143),1,0)</f>
        <v>1</v>
      </c>
      <c r="DJ143" s="250">
        <f>IF($DC$143=0,0,1)</f>
        <v>1</v>
      </c>
      <c r="DK143" s="250">
        <f>IF($DD$143=0,0,1)</f>
        <v>1</v>
      </c>
      <c r="DL143" s="250">
        <f>$DF$143*$DG$143*$DH$143*$DI$143*$DJ$143*$DK$143</f>
        <v>1</v>
      </c>
      <c r="DM143" s="251">
        <f t="shared" si="136"/>
        <v>449600</v>
      </c>
      <c r="DN143" s="252">
        <f t="shared" si="137"/>
        <v>0</v>
      </c>
      <c r="DP143" s="243" t="s">
        <v>423</v>
      </c>
      <c r="DQ143" s="244" t="s">
        <v>424</v>
      </c>
      <c r="DR143" s="311" t="s">
        <v>168</v>
      </c>
      <c r="DS143" s="276">
        <v>8</v>
      </c>
      <c r="DT143" s="247">
        <v>55500</v>
      </c>
      <c r="DU143" s="312">
        <f>ROUND(DS143*DT143,0)</f>
        <v>444000</v>
      </c>
      <c r="DV143" s="250">
        <f>IF(EXACT($A$143,$DP$143),1,0)</f>
        <v>1</v>
      </c>
      <c r="DW143" s="250">
        <f>IF(EXACT($B$143,$DQ$143),1,0)</f>
        <v>1</v>
      </c>
      <c r="DX143" s="250">
        <f>IF(EXACT($C$143,$DR$143),1,0)</f>
        <v>1</v>
      </c>
      <c r="DY143" s="250">
        <f>IF(EXACT($D$143,$DS$143),1,0)</f>
        <v>1</v>
      </c>
      <c r="DZ143" s="250">
        <f>IF($DS$143=0,0,1)</f>
        <v>1</v>
      </c>
      <c r="EA143" s="250">
        <f>IF($DT$143=0,0,1)</f>
        <v>1</v>
      </c>
      <c r="EB143" s="250">
        <f>$DV$143*$DW$143*$DX$143*$DY$143*$DZ$143*$EA$143</f>
        <v>1</v>
      </c>
      <c r="EC143" s="251">
        <f t="shared" si="138"/>
        <v>444000</v>
      </c>
      <c r="ED143" s="252">
        <f t="shared" si="139"/>
        <v>0</v>
      </c>
      <c r="EF143" s="243" t="s">
        <v>423</v>
      </c>
      <c r="EG143" s="244" t="s">
        <v>424</v>
      </c>
      <c r="EH143" s="311" t="s">
        <v>168</v>
      </c>
      <c r="EI143" s="276">
        <v>8</v>
      </c>
      <c r="EJ143" s="247">
        <v>55000</v>
      </c>
      <c r="EK143" s="312">
        <f>ROUND(EI143*EJ143,0)</f>
        <v>440000</v>
      </c>
      <c r="EL143" s="250">
        <f>IF(EXACT($A$143,$EF$143),1,0)</f>
        <v>1</v>
      </c>
      <c r="EM143" s="250">
        <f>IF(EXACT($B$143,$EG$143),1,0)</f>
        <v>1</v>
      </c>
      <c r="EN143" s="250">
        <f>IF(EXACT($C$143,$EH$143),1,0)</f>
        <v>1</v>
      </c>
      <c r="EO143" s="250">
        <f>IF(EXACT($D$143,$EI$143),1,0)</f>
        <v>1</v>
      </c>
      <c r="EP143" s="250">
        <f>IF($EI$143=0,0,1)</f>
        <v>1</v>
      </c>
      <c r="EQ143" s="250">
        <f>IF($EJ$143=0,0,1)</f>
        <v>1</v>
      </c>
      <c r="ER143" s="250">
        <f>$EL$143*$EM$143*$EN$143*$EO$143*$EP$143*$EQ$143</f>
        <v>1</v>
      </c>
      <c r="ES143" s="251">
        <f t="shared" si="140"/>
        <v>440000</v>
      </c>
      <c r="ET143" s="252">
        <f t="shared" si="141"/>
        <v>0</v>
      </c>
      <c r="EV143" s="243" t="s">
        <v>423</v>
      </c>
      <c r="EW143" s="244" t="s">
        <v>424</v>
      </c>
      <c r="EX143" s="311" t="s">
        <v>168</v>
      </c>
      <c r="EY143" s="276">
        <v>8</v>
      </c>
      <c r="EZ143" s="247">
        <v>90000</v>
      </c>
      <c r="FA143" s="312">
        <f>ROUND(EY143*EZ143,0)</f>
        <v>720000</v>
      </c>
      <c r="FB143" s="250">
        <f>IF(EXACT($A$143,$EV$143),1,0)</f>
        <v>1</v>
      </c>
      <c r="FC143" s="250">
        <f>IF(EXACT($B$143,$EW$143),1,0)</f>
        <v>1</v>
      </c>
      <c r="FD143" s="250">
        <f>IF(EXACT($C$143,$EX$143),1,0)</f>
        <v>1</v>
      </c>
      <c r="FE143" s="250">
        <f>IF(EXACT($D$143,$EY$143),1,0)</f>
        <v>1</v>
      </c>
      <c r="FF143" s="250">
        <f>IF($EY$143=0,0,1)</f>
        <v>1</v>
      </c>
      <c r="FG143" s="250">
        <f>IF($EZ$143=0,0,1)</f>
        <v>1</v>
      </c>
      <c r="FH143" s="250">
        <f>$FB$143*$FC$143*$FD$143*$FE$143*$FF$143*$FG$143</f>
        <v>1</v>
      </c>
      <c r="FI143" s="251">
        <f t="shared" si="142"/>
        <v>720000</v>
      </c>
      <c r="FJ143" s="252">
        <f t="shared" si="143"/>
        <v>0</v>
      </c>
      <c r="FL143" s="243" t="s">
        <v>423</v>
      </c>
      <c r="FM143" s="244" t="s">
        <v>424</v>
      </c>
      <c r="FN143" s="311" t="s">
        <v>168</v>
      </c>
      <c r="FO143" s="276">
        <v>8</v>
      </c>
      <c r="FP143" s="247">
        <v>41039</v>
      </c>
      <c r="FQ143" s="312">
        <f>ROUND(FO143*FP143,0)</f>
        <v>328312</v>
      </c>
      <c r="FR143" s="250">
        <f>IF(EXACT($A$143,$FL$143),1,0)</f>
        <v>1</v>
      </c>
      <c r="FS143" s="250">
        <f>IF(EXACT($B$143,$FM$143),1,0)</f>
        <v>1</v>
      </c>
      <c r="FT143" s="250">
        <f>IF(EXACT($C$143,$FN$143),1,0)</f>
        <v>1</v>
      </c>
      <c r="FU143" s="250">
        <f>IF(EXACT($D$143,$FO$143),1,0)</f>
        <v>1</v>
      </c>
      <c r="FV143" s="250">
        <f>IF($FO$143=0,0,1)</f>
        <v>1</v>
      </c>
      <c r="FW143" s="250">
        <f>IF($FP$143=0,0,1)</f>
        <v>1</v>
      </c>
      <c r="FX143" s="250">
        <f>$FR$143*$FS$143*$FT$143*$FU$143*$FV$143*$FW$143</f>
        <v>1</v>
      </c>
      <c r="FY143" s="251">
        <f t="shared" si="144"/>
        <v>328312</v>
      </c>
      <c r="FZ143" s="252">
        <f t="shared" si="145"/>
        <v>0</v>
      </c>
      <c r="GB143" s="243" t="s">
        <v>423</v>
      </c>
      <c r="GC143" s="244" t="s">
        <v>424</v>
      </c>
      <c r="GD143" s="311" t="s">
        <v>168</v>
      </c>
      <c r="GE143" s="276">
        <v>8</v>
      </c>
      <c r="GF143" s="247">
        <v>120000</v>
      </c>
      <c r="GG143" s="312">
        <f>ROUND(GE143*GF143,0)</f>
        <v>960000</v>
      </c>
      <c r="GH143" s="250">
        <f>IF(EXACT($A$143,$GB$143),1,0)</f>
        <v>1</v>
      </c>
      <c r="GI143" s="250">
        <f>IF(EXACT($B$143,$GC$143),1,0)</f>
        <v>1</v>
      </c>
      <c r="GJ143" s="250">
        <f>IF(EXACT($C$143,$GD$143),1,0)</f>
        <v>1</v>
      </c>
      <c r="GK143" s="250">
        <f>IF(EXACT($D$143,$GE$143),1,0)</f>
        <v>1</v>
      </c>
      <c r="GL143" s="250">
        <f>IF($GE$143=0,0,1)</f>
        <v>1</v>
      </c>
      <c r="GM143" s="250">
        <f>IF($GF$143=0,0,1)</f>
        <v>1</v>
      </c>
      <c r="GN143" s="250">
        <f>$GH$143*$GI$143*$GJ$143*$GK$143*$GL$143*$GM$143</f>
        <v>1</v>
      </c>
      <c r="GO143" s="251">
        <f t="shared" si="146"/>
        <v>960000</v>
      </c>
      <c r="GP143" s="252">
        <f t="shared" si="147"/>
        <v>0</v>
      </c>
      <c r="GR143" s="243" t="s">
        <v>423</v>
      </c>
      <c r="GS143" s="244" t="s">
        <v>424</v>
      </c>
      <c r="GT143" s="311" t="s">
        <v>168</v>
      </c>
      <c r="GU143" s="276">
        <v>8</v>
      </c>
      <c r="GV143" s="247">
        <v>72000</v>
      </c>
      <c r="GW143" s="312">
        <f>ROUND(GU143*GV143,0)</f>
        <v>576000</v>
      </c>
      <c r="GX143" s="250">
        <f>IF(EXACT($A$143,$GR$143),1,0)</f>
        <v>1</v>
      </c>
      <c r="GY143" s="250">
        <f>IF(EXACT($B$143,$GS$143),1,0)</f>
        <v>1</v>
      </c>
      <c r="GZ143" s="250">
        <f>IF(EXACT($C$143,$GT$143),1,0)</f>
        <v>1</v>
      </c>
      <c r="HA143" s="250">
        <f>IF(EXACT($D$143,$GU$143),1,0)</f>
        <v>1</v>
      </c>
      <c r="HB143" s="250">
        <f>IF($GU$143=0,0,1)</f>
        <v>1</v>
      </c>
      <c r="HC143" s="250">
        <f>IF($GV$143=0,0,1)</f>
        <v>1</v>
      </c>
      <c r="HD143" s="250">
        <f>$GX$143*$GY$143*$GZ$143*$HA$143*$HB$143*$HC$143</f>
        <v>1</v>
      </c>
      <c r="HE143" s="251">
        <f t="shared" si="148"/>
        <v>576000</v>
      </c>
      <c r="HF143" s="252">
        <f t="shared" si="149"/>
        <v>0</v>
      </c>
      <c r="HH143" s="257" t="s">
        <v>423</v>
      </c>
      <c r="HI143" s="258" t="s">
        <v>424</v>
      </c>
      <c r="HJ143" s="245" t="s">
        <v>168</v>
      </c>
      <c r="HK143" s="246">
        <v>8</v>
      </c>
      <c r="HL143" s="259">
        <v>65000</v>
      </c>
      <c r="HM143" s="248">
        <f>ROUND(HK143*HL143,0)</f>
        <v>520000</v>
      </c>
      <c r="HN143" s="250">
        <f>IF(EXACT($A$143,$HH$143),1,0)</f>
        <v>1</v>
      </c>
      <c r="HO143" s="250">
        <f>IF(EXACT($B$143,$HI$143),1,0)</f>
        <v>1</v>
      </c>
      <c r="HP143" s="250">
        <f>IF(EXACT($C$143,$HJ$143),1,0)</f>
        <v>1</v>
      </c>
      <c r="HQ143" s="250">
        <f>IF(EXACT($D$143,$HK$143),1,0)</f>
        <v>1</v>
      </c>
      <c r="HR143" s="250">
        <f>IF($HK$143=0,0,1)</f>
        <v>1</v>
      </c>
      <c r="HS143" s="250">
        <f>IF($HL$143=0,0,1)</f>
        <v>1</v>
      </c>
      <c r="HT143" s="250">
        <f>$HN$143*$HO$143*$HP$143*$HQ$143*$HR$143*$HS$143</f>
        <v>1</v>
      </c>
      <c r="HU143" s="251">
        <f t="shared" si="150"/>
        <v>520000</v>
      </c>
      <c r="HV143" s="252">
        <f t="shared" si="151"/>
        <v>0</v>
      </c>
      <c r="HX143" s="243" t="s">
        <v>423</v>
      </c>
      <c r="HY143" s="244" t="s">
        <v>424</v>
      </c>
      <c r="HZ143" s="311" t="s">
        <v>168</v>
      </c>
      <c r="IA143" s="276">
        <v>8</v>
      </c>
      <c r="IB143" s="247">
        <v>90000</v>
      </c>
      <c r="IC143" s="312">
        <f>ROUND(IA143*IB143,0)</f>
        <v>720000</v>
      </c>
      <c r="ID143" s="250">
        <f>IF(EXACT($A$143,$HX$143),1,0)</f>
        <v>1</v>
      </c>
      <c r="IE143" s="250">
        <f>IF(EXACT($B$143,$HY$143),1,0)</f>
        <v>1</v>
      </c>
      <c r="IF143" s="250">
        <f>IF(EXACT($C$143,$HZ$143),1,0)</f>
        <v>1</v>
      </c>
      <c r="IG143" s="250">
        <f>IF(EXACT($D$143,$IA$143),1,0)</f>
        <v>1</v>
      </c>
      <c r="IH143" s="250">
        <f>IF($IA$143=0,0,1)</f>
        <v>1</v>
      </c>
      <c r="II143" s="250">
        <f>IF($IB$143=0,0,1)</f>
        <v>1</v>
      </c>
      <c r="IJ143" s="250">
        <f>$ID$143*$IE$143*$IF$143*$IG$143*$IH$143*$II$143</f>
        <v>1</v>
      </c>
      <c r="IK143" s="251">
        <f t="shared" si="152"/>
        <v>720000</v>
      </c>
      <c r="IL143" s="252">
        <f t="shared" si="153"/>
        <v>0</v>
      </c>
    </row>
    <row r="144" spans="1:246" s="238" customFormat="1" ht="30">
      <c r="A144" s="243" t="s">
        <v>425</v>
      </c>
      <c r="B144" s="244" t="s">
        <v>426</v>
      </c>
      <c r="C144" s="311" t="s">
        <v>168</v>
      </c>
      <c r="D144" s="276">
        <v>2</v>
      </c>
      <c r="E144" s="247">
        <v>0</v>
      </c>
      <c r="F144" s="312">
        <f>ROUND(D144*E144,0)</f>
        <v>0</v>
      </c>
      <c r="H144" s="243" t="s">
        <v>425</v>
      </c>
      <c r="I144" s="249" t="s">
        <v>426</v>
      </c>
      <c r="J144" s="311" t="s">
        <v>168</v>
      </c>
      <c r="K144" s="276">
        <v>2</v>
      </c>
      <c r="L144" s="247">
        <v>20000</v>
      </c>
      <c r="M144" s="312">
        <f>ROUND(K144*L144,0)</f>
        <v>40000</v>
      </c>
      <c r="N144" s="250">
        <f>IF(EXACT($A$144,$H$144),1,0)</f>
        <v>1</v>
      </c>
      <c r="O144" s="250">
        <f>IF(EXACT($B$144,$I$144),1,0)</f>
        <v>1</v>
      </c>
      <c r="P144" s="250">
        <f>IF(EXACT($C$144,$J$144),1,0)</f>
        <v>1</v>
      </c>
      <c r="Q144" s="250">
        <f>IF(EXACT($D$144,$K$144),1,0)</f>
        <v>1</v>
      </c>
      <c r="R144" s="250">
        <f>IF($K$144=0,0,1)</f>
        <v>1</v>
      </c>
      <c r="S144" s="250">
        <f>IF($L$144=0,0,1)</f>
        <v>1</v>
      </c>
      <c r="T144" s="261">
        <f>$N$144*$O$144*$P$144*$Q$144*$R$144*$S$144</f>
        <v>1</v>
      </c>
      <c r="U144" s="251">
        <f t="shared" si="124"/>
        <v>40000</v>
      </c>
      <c r="V144" s="252">
        <f t="shared" si="125"/>
        <v>0</v>
      </c>
      <c r="X144" s="243" t="s">
        <v>425</v>
      </c>
      <c r="Y144" s="244" t="s">
        <v>426</v>
      </c>
      <c r="Z144" s="311" t="s">
        <v>168</v>
      </c>
      <c r="AA144" s="276">
        <v>2</v>
      </c>
      <c r="AB144" s="247">
        <v>13196</v>
      </c>
      <c r="AC144" s="312">
        <f>ROUND(AA144*AB144,0)</f>
        <v>26392</v>
      </c>
      <c r="AD144" s="250">
        <f>IF(EXACT($A$144,$X$144),1,0)</f>
        <v>1</v>
      </c>
      <c r="AE144" s="250">
        <f>IF(EXACT($B$144,$Y$144),1,0)</f>
        <v>1</v>
      </c>
      <c r="AF144" s="250">
        <f>IF(EXACT($C$144,$Z$144),1,0)</f>
        <v>1</v>
      </c>
      <c r="AG144" s="250">
        <f>IF(EXACT($D$144,$AA$144),1,0)</f>
        <v>1</v>
      </c>
      <c r="AH144" s="250">
        <f>IF($AA$144=0,0,1)</f>
        <v>1</v>
      </c>
      <c r="AI144" s="250">
        <f>IF($AB$144=0,0,1)</f>
        <v>1</v>
      </c>
      <c r="AJ144" s="250">
        <f>$AD$144*$AE$144*$AF$144*$AG$144*$AH$144*$AI$144</f>
        <v>1</v>
      </c>
      <c r="AK144" s="251">
        <f t="shared" si="126"/>
        <v>26392</v>
      </c>
      <c r="AL144" s="252">
        <f t="shared" si="127"/>
        <v>0</v>
      </c>
      <c r="AN144" s="243" t="s">
        <v>425</v>
      </c>
      <c r="AO144" s="244" t="s">
        <v>426</v>
      </c>
      <c r="AP144" s="311" t="s">
        <v>168</v>
      </c>
      <c r="AQ144" s="276">
        <v>2</v>
      </c>
      <c r="AR144" s="247">
        <v>22000</v>
      </c>
      <c r="AS144" s="312">
        <f>ROUND(AQ144*AR144,0)</f>
        <v>44000</v>
      </c>
      <c r="AT144" s="250">
        <f>IF(EXACT($A$144,$AN$144),1,0)</f>
        <v>1</v>
      </c>
      <c r="AU144" s="250">
        <f>IF(EXACT($B$144,$AO$144),1,0)</f>
        <v>1</v>
      </c>
      <c r="AV144" s="250">
        <f>IF(EXACT($C$144,$AP$144),1,0)</f>
        <v>1</v>
      </c>
      <c r="AW144" s="250">
        <f>IF(EXACT($D$144,$AQ$144),1,0)</f>
        <v>1</v>
      </c>
      <c r="AX144" s="250">
        <f>IF($AQ$144=0,0,1)</f>
        <v>1</v>
      </c>
      <c r="AY144" s="250">
        <f>IF($AR$144=0,0,1)</f>
        <v>1</v>
      </c>
      <c r="AZ144" s="250">
        <f>$AT$144*$AU$144*$AV$144*$AW$144*$AX$144*$AY$144</f>
        <v>1</v>
      </c>
      <c r="BA144" s="251">
        <f t="shared" si="128"/>
        <v>44000</v>
      </c>
      <c r="BB144" s="252">
        <f t="shared" si="129"/>
        <v>0</v>
      </c>
      <c r="BD144" s="243" t="s">
        <v>425</v>
      </c>
      <c r="BE144" s="244" t="s">
        <v>426</v>
      </c>
      <c r="BF144" s="311" t="s">
        <v>168</v>
      </c>
      <c r="BG144" s="276">
        <v>2</v>
      </c>
      <c r="BH144" s="247">
        <v>15000</v>
      </c>
      <c r="BI144" s="312">
        <f>ROUND(BG144*BH144,0)</f>
        <v>30000</v>
      </c>
      <c r="BJ144" s="250">
        <f>IF(EXACT($A$144,$BD$144),1,0)</f>
        <v>1</v>
      </c>
      <c r="BK144" s="250">
        <f>IF(EXACT($B$144,$BE$144),1,0)</f>
        <v>1</v>
      </c>
      <c r="BL144" s="250">
        <f>IF(EXACT($C$144,$BF$144),1,0)</f>
        <v>1</v>
      </c>
      <c r="BM144" s="250">
        <f>IF(EXACT($D$144,$BG$144),1,0)</f>
        <v>1</v>
      </c>
      <c r="BN144" s="250">
        <f>IF($BG$144=0,0,1)</f>
        <v>1</v>
      </c>
      <c r="BO144" s="250">
        <f>IF($BH$144=0,0,1)</f>
        <v>1</v>
      </c>
      <c r="BP144" s="250">
        <f>$BJ$144*$BK$144*$BL$144*$BM$144*$BN$144*$BO$144</f>
        <v>1</v>
      </c>
      <c r="BQ144" s="251">
        <f t="shared" si="130"/>
        <v>30000</v>
      </c>
      <c r="BR144" s="252">
        <f t="shared" si="131"/>
        <v>0</v>
      </c>
      <c r="BT144" s="243" t="s">
        <v>425</v>
      </c>
      <c r="BU144" s="244" t="s">
        <v>426</v>
      </c>
      <c r="BV144" s="311" t="s">
        <v>168</v>
      </c>
      <c r="BW144" s="276">
        <v>2</v>
      </c>
      <c r="BX144" s="247">
        <v>15850</v>
      </c>
      <c r="BY144" s="312">
        <f>ROUND(BW144*BX144,0)</f>
        <v>31700</v>
      </c>
      <c r="BZ144" s="250">
        <f>IF(EXACT($A$144,$BT$144),1,0)</f>
        <v>1</v>
      </c>
      <c r="CA144" s="250">
        <f>IF(EXACT($B$144,$BU$144),1,0)</f>
        <v>1</v>
      </c>
      <c r="CB144" s="250">
        <f>IF(EXACT($C$144,$BV$144),1,0)</f>
        <v>1</v>
      </c>
      <c r="CC144" s="250">
        <f>IF(EXACT($D$144,$BW$144),1,0)</f>
        <v>1</v>
      </c>
      <c r="CD144" s="250">
        <f>IF($BW$144=0,0,1)</f>
        <v>1</v>
      </c>
      <c r="CE144" s="250">
        <f>IF($BX$144=0,0,1)</f>
        <v>1</v>
      </c>
      <c r="CF144" s="250">
        <f>$BZ$144*$CA$144*$CB$144*$CC$144*$CD$144*$CE$144</f>
        <v>1</v>
      </c>
      <c r="CG144" s="251">
        <f t="shared" si="132"/>
        <v>31700</v>
      </c>
      <c r="CH144" s="252">
        <f t="shared" si="133"/>
        <v>0</v>
      </c>
      <c r="CJ144" s="243" t="s">
        <v>425</v>
      </c>
      <c r="CK144" s="254" t="s">
        <v>426</v>
      </c>
      <c r="CL144" s="311" t="s">
        <v>168</v>
      </c>
      <c r="CM144" s="276">
        <v>2</v>
      </c>
      <c r="CN144" s="255">
        <v>22575</v>
      </c>
      <c r="CO144" s="313">
        <f>ROUND(CM144*CN144,0)</f>
        <v>45150</v>
      </c>
      <c r="CP144" s="250">
        <f>IF(EXACT($A$144,$CJ$144),1,0)</f>
        <v>1</v>
      </c>
      <c r="CQ144" s="250">
        <f>IF(EXACT($B$144,$CK$144),1,0)</f>
        <v>1</v>
      </c>
      <c r="CR144" s="250">
        <f>IF(EXACT($C$144,$CL$144),1,0)</f>
        <v>1</v>
      </c>
      <c r="CS144" s="250">
        <f>IF(EXACT($D$144,$CM$144),1,0)</f>
        <v>1</v>
      </c>
      <c r="CT144" s="250">
        <f>IF($CM$144=0,0,1)</f>
        <v>1</v>
      </c>
      <c r="CU144" s="250">
        <f>IF($CN$144=0,0,1)</f>
        <v>1</v>
      </c>
      <c r="CV144" s="250">
        <f>$CP$144*$CQ$144*$CR$144*$CS$144*$CT$144*$CU$144</f>
        <v>1</v>
      </c>
      <c r="CW144" s="251">
        <f t="shared" si="134"/>
        <v>45150</v>
      </c>
      <c r="CX144" s="252">
        <f t="shared" si="135"/>
        <v>0</v>
      </c>
      <c r="CZ144" s="243" t="s">
        <v>425</v>
      </c>
      <c r="DA144" s="244" t="s">
        <v>426</v>
      </c>
      <c r="DB144" s="311" t="s">
        <v>168</v>
      </c>
      <c r="DC144" s="276">
        <v>2</v>
      </c>
      <c r="DD144" s="247">
        <v>17200</v>
      </c>
      <c r="DE144" s="312">
        <f>ROUND(DC144*DD144,0)</f>
        <v>34400</v>
      </c>
      <c r="DF144" s="250">
        <f>IF(EXACT($A$144,$CZ$144),1,0)</f>
        <v>1</v>
      </c>
      <c r="DG144" s="250">
        <f>IF(EXACT($B$144,$DA$144),1,0)</f>
        <v>1</v>
      </c>
      <c r="DH144" s="250">
        <f>IF(EXACT($C$144,$DB$144),1,0)</f>
        <v>1</v>
      </c>
      <c r="DI144" s="250">
        <f>IF(EXACT($D$144,$DC$144),1,0)</f>
        <v>1</v>
      </c>
      <c r="DJ144" s="250">
        <f>IF($DC$144=0,0,1)</f>
        <v>1</v>
      </c>
      <c r="DK144" s="250">
        <f>IF($DD$144=0,0,1)</f>
        <v>1</v>
      </c>
      <c r="DL144" s="250">
        <f>$DF$144*$DG$144*$DH$144*$DI$144*$DJ$144*$DK$144</f>
        <v>1</v>
      </c>
      <c r="DM144" s="251">
        <f t="shared" si="136"/>
        <v>34400</v>
      </c>
      <c r="DN144" s="252">
        <f t="shared" si="137"/>
        <v>0</v>
      </c>
      <c r="DP144" s="243" t="s">
        <v>425</v>
      </c>
      <c r="DQ144" s="244" t="s">
        <v>426</v>
      </c>
      <c r="DR144" s="311" t="s">
        <v>168</v>
      </c>
      <c r="DS144" s="276">
        <v>2</v>
      </c>
      <c r="DT144" s="247">
        <v>16000</v>
      </c>
      <c r="DU144" s="312">
        <f>ROUND(DS144*DT144,0)</f>
        <v>32000</v>
      </c>
      <c r="DV144" s="250">
        <f>IF(EXACT($A$144,$DP$144),1,0)</f>
        <v>1</v>
      </c>
      <c r="DW144" s="250">
        <f>IF(EXACT($B$144,$DQ$144),1,0)</f>
        <v>1</v>
      </c>
      <c r="DX144" s="250">
        <f>IF(EXACT($C$144,$DR$144),1,0)</f>
        <v>1</v>
      </c>
      <c r="DY144" s="250">
        <f>IF(EXACT($D$144,$DS$144),1,0)</f>
        <v>1</v>
      </c>
      <c r="DZ144" s="250">
        <f>IF($DS$144=0,0,1)</f>
        <v>1</v>
      </c>
      <c r="EA144" s="250">
        <f>IF($DT$144=0,0,1)</f>
        <v>1</v>
      </c>
      <c r="EB144" s="250">
        <f>$DV$144*$DW$144*$DX$144*$DY$144*$DZ$144*$EA$144</f>
        <v>1</v>
      </c>
      <c r="EC144" s="251">
        <f t="shared" si="138"/>
        <v>32000</v>
      </c>
      <c r="ED144" s="252">
        <f t="shared" si="139"/>
        <v>0</v>
      </c>
      <c r="EF144" s="243" t="s">
        <v>425</v>
      </c>
      <c r="EG144" s="244" t="s">
        <v>426</v>
      </c>
      <c r="EH144" s="311" t="s">
        <v>168</v>
      </c>
      <c r="EI144" s="276">
        <v>2</v>
      </c>
      <c r="EJ144" s="247">
        <v>15000</v>
      </c>
      <c r="EK144" s="312">
        <f>ROUND(EI144*EJ144,0)</f>
        <v>30000</v>
      </c>
      <c r="EL144" s="250">
        <f>IF(EXACT($A$144,$EF$144),1,0)</f>
        <v>1</v>
      </c>
      <c r="EM144" s="250">
        <f>IF(EXACT($B$144,$EG$144),1,0)</f>
        <v>1</v>
      </c>
      <c r="EN144" s="250">
        <f>IF(EXACT($C$144,$EH$144),1,0)</f>
        <v>1</v>
      </c>
      <c r="EO144" s="250">
        <f>IF(EXACT($D$144,$EI$144),1,0)</f>
        <v>1</v>
      </c>
      <c r="EP144" s="250">
        <f>IF($EI$144=0,0,1)</f>
        <v>1</v>
      </c>
      <c r="EQ144" s="250">
        <f>IF($EJ$144=0,0,1)</f>
        <v>1</v>
      </c>
      <c r="ER144" s="250">
        <f>$EL$144*$EM$144*$EN$144*$EO$144*$EP$144*$EQ$144</f>
        <v>1</v>
      </c>
      <c r="ES144" s="251">
        <f t="shared" si="140"/>
        <v>30000</v>
      </c>
      <c r="ET144" s="252">
        <f t="shared" si="141"/>
        <v>0</v>
      </c>
      <c r="EV144" s="243" t="s">
        <v>425</v>
      </c>
      <c r="EW144" s="244" t="s">
        <v>426</v>
      </c>
      <c r="EX144" s="311" t="s">
        <v>168</v>
      </c>
      <c r="EY144" s="276">
        <v>2</v>
      </c>
      <c r="EZ144" s="247">
        <v>30000</v>
      </c>
      <c r="FA144" s="312">
        <f>ROUND(EY144*EZ144,0)</f>
        <v>60000</v>
      </c>
      <c r="FB144" s="250">
        <f>IF(EXACT($A$144,$EV$144),1,0)</f>
        <v>1</v>
      </c>
      <c r="FC144" s="250">
        <f>IF(EXACT($B$144,$EW$144),1,0)</f>
        <v>1</v>
      </c>
      <c r="FD144" s="250">
        <f>IF(EXACT($C$144,$EX$144),1,0)</f>
        <v>1</v>
      </c>
      <c r="FE144" s="250">
        <f>IF(EXACT($D$144,$EY$144),1,0)</f>
        <v>1</v>
      </c>
      <c r="FF144" s="250">
        <f>IF($EY$144=0,0,1)</f>
        <v>1</v>
      </c>
      <c r="FG144" s="250">
        <f>IF($EZ$144=0,0,1)</f>
        <v>1</v>
      </c>
      <c r="FH144" s="250">
        <f>$FB$144*$FC$144*$FD$144*$FE$144*$FF$144*$FG$144</f>
        <v>1</v>
      </c>
      <c r="FI144" s="251">
        <f t="shared" si="142"/>
        <v>60000</v>
      </c>
      <c r="FJ144" s="252">
        <f t="shared" si="143"/>
        <v>0</v>
      </c>
      <c r="FL144" s="243" t="s">
        <v>425</v>
      </c>
      <c r="FM144" s="244" t="s">
        <v>426</v>
      </c>
      <c r="FN144" s="311" t="s">
        <v>168</v>
      </c>
      <c r="FO144" s="276">
        <v>2</v>
      </c>
      <c r="FP144" s="247">
        <v>12817</v>
      </c>
      <c r="FQ144" s="312">
        <f>ROUND(FO144*FP144,0)</f>
        <v>25634</v>
      </c>
      <c r="FR144" s="250">
        <f>IF(EXACT($A$144,$FL$144),1,0)</f>
        <v>1</v>
      </c>
      <c r="FS144" s="250">
        <f>IF(EXACT($B$144,$FM$144),1,0)</f>
        <v>1</v>
      </c>
      <c r="FT144" s="250">
        <f>IF(EXACT($C$144,$FN$144),1,0)</f>
        <v>1</v>
      </c>
      <c r="FU144" s="250">
        <f>IF(EXACT($D$144,$FO$144),1,0)</f>
        <v>1</v>
      </c>
      <c r="FV144" s="250">
        <f>IF($FO$144=0,0,1)</f>
        <v>1</v>
      </c>
      <c r="FW144" s="250">
        <f>IF($FP$144=0,0,1)</f>
        <v>1</v>
      </c>
      <c r="FX144" s="250">
        <f>$FR$144*$FS$144*$FT$144*$FU$144*$FV$144*$FW$144</f>
        <v>1</v>
      </c>
      <c r="FY144" s="251">
        <f t="shared" si="144"/>
        <v>25634</v>
      </c>
      <c r="FZ144" s="252">
        <f t="shared" si="145"/>
        <v>0</v>
      </c>
      <c r="GB144" s="243" t="s">
        <v>425</v>
      </c>
      <c r="GC144" s="244" t="s">
        <v>426</v>
      </c>
      <c r="GD144" s="311" t="s">
        <v>168</v>
      </c>
      <c r="GE144" s="276">
        <v>2</v>
      </c>
      <c r="GF144" s="247">
        <v>35000</v>
      </c>
      <c r="GG144" s="312">
        <f>ROUND(GE144*GF144,0)</f>
        <v>70000</v>
      </c>
      <c r="GH144" s="250">
        <f>IF(EXACT($A$144,$GB$144),1,0)</f>
        <v>1</v>
      </c>
      <c r="GI144" s="250">
        <f>IF(EXACT($B$144,$GC$144),1,0)</f>
        <v>1</v>
      </c>
      <c r="GJ144" s="250">
        <f>IF(EXACT($C$144,$GD$144),1,0)</f>
        <v>1</v>
      </c>
      <c r="GK144" s="250">
        <f>IF(EXACT($D$144,$GE$144),1,0)</f>
        <v>1</v>
      </c>
      <c r="GL144" s="250">
        <f>IF($GE$144=0,0,1)</f>
        <v>1</v>
      </c>
      <c r="GM144" s="250">
        <f>IF($GF$144=0,0,1)</f>
        <v>1</v>
      </c>
      <c r="GN144" s="250">
        <f>$GH$144*$GI$144*$GJ$144*$GK$144*$GL$144*$GM$144</f>
        <v>1</v>
      </c>
      <c r="GO144" s="251">
        <f t="shared" si="146"/>
        <v>70000</v>
      </c>
      <c r="GP144" s="252">
        <f t="shared" si="147"/>
        <v>0</v>
      </c>
      <c r="GR144" s="243" t="s">
        <v>425</v>
      </c>
      <c r="GS144" s="244" t="s">
        <v>426</v>
      </c>
      <c r="GT144" s="311" t="s">
        <v>168</v>
      </c>
      <c r="GU144" s="276">
        <v>2</v>
      </c>
      <c r="GV144" s="247">
        <v>10800</v>
      </c>
      <c r="GW144" s="312">
        <f>ROUND(GU144*GV144,0)</f>
        <v>21600</v>
      </c>
      <c r="GX144" s="250">
        <f>IF(EXACT($A$144,$GR$144),1,0)</f>
        <v>1</v>
      </c>
      <c r="GY144" s="250">
        <f>IF(EXACT($B$144,$GS$144),1,0)</f>
        <v>1</v>
      </c>
      <c r="GZ144" s="250">
        <f>IF(EXACT($C$144,$GT$144),1,0)</f>
        <v>1</v>
      </c>
      <c r="HA144" s="250">
        <f>IF(EXACT($D$144,$GU$144),1,0)</f>
        <v>1</v>
      </c>
      <c r="HB144" s="250">
        <f>IF($GU$144=0,0,1)</f>
        <v>1</v>
      </c>
      <c r="HC144" s="250">
        <f>IF($GV$144=0,0,1)</f>
        <v>1</v>
      </c>
      <c r="HD144" s="250">
        <f>$GX$144*$GY$144*$GZ$144*$HA$144*$HB$144*$HC$144</f>
        <v>1</v>
      </c>
      <c r="HE144" s="251">
        <f t="shared" si="148"/>
        <v>21600</v>
      </c>
      <c r="HF144" s="252">
        <f t="shared" si="149"/>
        <v>0</v>
      </c>
      <c r="HH144" s="257" t="s">
        <v>425</v>
      </c>
      <c r="HI144" s="258" t="s">
        <v>426</v>
      </c>
      <c r="HJ144" s="245" t="s">
        <v>168</v>
      </c>
      <c r="HK144" s="246">
        <v>2</v>
      </c>
      <c r="HL144" s="259">
        <v>18000</v>
      </c>
      <c r="HM144" s="248">
        <f>ROUND(HK144*HL144,0)</f>
        <v>36000</v>
      </c>
      <c r="HN144" s="250">
        <f>IF(EXACT($A$144,$HH$144),1,0)</f>
        <v>1</v>
      </c>
      <c r="HO144" s="250">
        <f>IF(EXACT($B$144,$HI$144),1,0)</f>
        <v>1</v>
      </c>
      <c r="HP144" s="250">
        <f>IF(EXACT($C$144,$HJ$144),1,0)</f>
        <v>1</v>
      </c>
      <c r="HQ144" s="250">
        <f>IF(EXACT($D$144,$HK$144),1,0)</f>
        <v>1</v>
      </c>
      <c r="HR144" s="250">
        <f>IF($HK$144=0,0,1)</f>
        <v>1</v>
      </c>
      <c r="HS144" s="250">
        <f>IF($HL$144=0,0,1)</f>
        <v>1</v>
      </c>
      <c r="HT144" s="250">
        <f>$HN$144*$HO$144*$HP$144*$HQ$144*$HR$144*$HS$144</f>
        <v>1</v>
      </c>
      <c r="HU144" s="251">
        <f t="shared" si="150"/>
        <v>36000</v>
      </c>
      <c r="HV144" s="252">
        <f t="shared" si="151"/>
        <v>0</v>
      </c>
      <c r="HX144" s="243" t="s">
        <v>425</v>
      </c>
      <c r="HY144" s="244" t="s">
        <v>426</v>
      </c>
      <c r="HZ144" s="311" t="s">
        <v>168</v>
      </c>
      <c r="IA144" s="276">
        <v>2</v>
      </c>
      <c r="IB144" s="247">
        <v>15000</v>
      </c>
      <c r="IC144" s="312">
        <f>ROUND(IA144*IB144,0)</f>
        <v>30000</v>
      </c>
      <c r="ID144" s="250">
        <f>IF(EXACT($A$144,$HX$144),1,0)</f>
        <v>1</v>
      </c>
      <c r="IE144" s="250">
        <f>IF(EXACT($B$144,$HY$144),1,0)</f>
        <v>1</v>
      </c>
      <c r="IF144" s="250">
        <f>IF(EXACT($C$144,$HZ$144),1,0)</f>
        <v>1</v>
      </c>
      <c r="IG144" s="250">
        <f>IF(EXACT($D$144,$IA$144),1,0)</f>
        <v>1</v>
      </c>
      <c r="IH144" s="250">
        <f>IF($IA$144=0,0,1)</f>
        <v>1</v>
      </c>
      <c r="II144" s="250">
        <f>IF($IB$144=0,0,1)</f>
        <v>1</v>
      </c>
      <c r="IJ144" s="250">
        <f>$ID$144*$IE$144*$IF$144*$IG$144*$IH$144*$II$144</f>
        <v>1</v>
      </c>
      <c r="IK144" s="251">
        <f t="shared" si="152"/>
        <v>30000</v>
      </c>
      <c r="IL144" s="252">
        <f t="shared" si="153"/>
        <v>0</v>
      </c>
    </row>
    <row r="145" spans="1:246" s="238" customFormat="1" ht="45">
      <c r="A145" s="243" t="s">
        <v>427</v>
      </c>
      <c r="B145" s="244" t="s">
        <v>428</v>
      </c>
      <c r="C145" s="311" t="s">
        <v>168</v>
      </c>
      <c r="D145" s="276">
        <v>1</v>
      </c>
      <c r="E145" s="247">
        <v>0</v>
      </c>
      <c r="F145" s="312">
        <f>ROUND(D145*E145,0)</f>
        <v>0</v>
      </c>
      <c r="H145" s="243" t="s">
        <v>427</v>
      </c>
      <c r="I145" s="249" t="s">
        <v>428</v>
      </c>
      <c r="J145" s="311" t="s">
        <v>168</v>
      </c>
      <c r="K145" s="276">
        <v>1</v>
      </c>
      <c r="L145" s="247">
        <v>90000</v>
      </c>
      <c r="M145" s="312">
        <f>ROUND(K145*L145,0)</f>
        <v>90000</v>
      </c>
      <c r="N145" s="250">
        <f>IF(EXACT($A$145,$H$145),1,0)</f>
        <v>1</v>
      </c>
      <c r="O145" s="250">
        <f>IF(EXACT($B$145,$I$145),1,0)</f>
        <v>1</v>
      </c>
      <c r="P145" s="250">
        <f>IF(EXACT($C$145,$J$145),1,0)</f>
        <v>1</v>
      </c>
      <c r="Q145" s="250">
        <f>IF(EXACT($D$145,$K$145),1,0)</f>
        <v>1</v>
      </c>
      <c r="R145" s="250">
        <f>IF($K$145=0,0,1)</f>
        <v>1</v>
      </c>
      <c r="S145" s="250">
        <f>IF($L$145=0,0,1)</f>
        <v>1</v>
      </c>
      <c r="T145" s="261">
        <f>$N$145*$O$145*$P$145*$Q$145*$R$145*$S$145</f>
        <v>1</v>
      </c>
      <c r="U145" s="251">
        <f t="shared" si="124"/>
        <v>90000</v>
      </c>
      <c r="V145" s="252">
        <f t="shared" si="125"/>
        <v>0</v>
      </c>
      <c r="X145" s="243" t="s">
        <v>427</v>
      </c>
      <c r="Y145" s="244" t="s">
        <v>428</v>
      </c>
      <c r="Z145" s="311" t="s">
        <v>168</v>
      </c>
      <c r="AA145" s="276">
        <v>1</v>
      </c>
      <c r="AB145" s="247">
        <v>75016</v>
      </c>
      <c r="AC145" s="312">
        <f>ROUND(AA145*AB145,0)</f>
        <v>75016</v>
      </c>
      <c r="AD145" s="250">
        <f>IF(EXACT($A$145,$X$145),1,0)</f>
        <v>1</v>
      </c>
      <c r="AE145" s="250">
        <f>IF(EXACT($B$145,$Y$145),1,0)</f>
        <v>1</v>
      </c>
      <c r="AF145" s="250">
        <f>IF(EXACT($C$145,$Z$145),1,0)</f>
        <v>1</v>
      </c>
      <c r="AG145" s="250">
        <f>IF(EXACT($D$145,$AA$145),1,0)</f>
        <v>1</v>
      </c>
      <c r="AH145" s="250">
        <f>IF($AA$145=0,0,1)</f>
        <v>1</v>
      </c>
      <c r="AI145" s="250">
        <f>IF($AB$145=0,0,1)</f>
        <v>1</v>
      </c>
      <c r="AJ145" s="250">
        <f>$AD$145*$AE$145*$AF$145*$AG$145*$AH$145*$AI$145</f>
        <v>1</v>
      </c>
      <c r="AK145" s="251">
        <f t="shared" si="126"/>
        <v>75016</v>
      </c>
      <c r="AL145" s="252">
        <f t="shared" si="127"/>
        <v>0</v>
      </c>
      <c r="AN145" s="243" t="s">
        <v>427</v>
      </c>
      <c r="AO145" s="244" t="s">
        <v>428</v>
      </c>
      <c r="AP145" s="311" t="s">
        <v>168</v>
      </c>
      <c r="AQ145" s="276">
        <v>1</v>
      </c>
      <c r="AR145" s="247">
        <v>130000</v>
      </c>
      <c r="AS145" s="312">
        <f>ROUND(AQ145*AR145,0)</f>
        <v>130000</v>
      </c>
      <c r="AT145" s="250">
        <f>IF(EXACT($A$145,$AN$145),1,0)</f>
        <v>1</v>
      </c>
      <c r="AU145" s="250">
        <f>IF(EXACT($B$145,$AO$145),1,0)</f>
        <v>1</v>
      </c>
      <c r="AV145" s="250">
        <f>IF(EXACT($C$145,$AP$145),1,0)</f>
        <v>1</v>
      </c>
      <c r="AW145" s="250">
        <f>IF(EXACT($D$145,$AQ$145),1,0)</f>
        <v>1</v>
      </c>
      <c r="AX145" s="250">
        <f>IF($AQ$145=0,0,1)</f>
        <v>1</v>
      </c>
      <c r="AY145" s="250">
        <f>IF($AR$145=0,0,1)</f>
        <v>1</v>
      </c>
      <c r="AZ145" s="250">
        <f>$AT$145*$AU$145*$AV$145*$AW$145*$AX$145*$AY$145</f>
        <v>1</v>
      </c>
      <c r="BA145" s="251">
        <f t="shared" si="128"/>
        <v>130000</v>
      </c>
      <c r="BB145" s="252">
        <f t="shared" si="129"/>
        <v>0</v>
      </c>
      <c r="BD145" s="243" t="s">
        <v>427</v>
      </c>
      <c r="BE145" s="244" t="s">
        <v>428</v>
      </c>
      <c r="BF145" s="311" t="s">
        <v>168</v>
      </c>
      <c r="BG145" s="276">
        <v>1</v>
      </c>
      <c r="BH145" s="247">
        <v>100000</v>
      </c>
      <c r="BI145" s="312">
        <f>ROUND(BG145*BH145,0)</f>
        <v>100000</v>
      </c>
      <c r="BJ145" s="250">
        <f>IF(EXACT($A$145,$BD$145),1,0)</f>
        <v>1</v>
      </c>
      <c r="BK145" s="250">
        <f>IF(EXACT($B$145,$BE$145),1,0)</f>
        <v>1</v>
      </c>
      <c r="BL145" s="250">
        <f>IF(EXACT($C$145,$BF$145),1,0)</f>
        <v>1</v>
      </c>
      <c r="BM145" s="250">
        <f>IF(EXACT($D$145,$BG$145),1,0)</f>
        <v>1</v>
      </c>
      <c r="BN145" s="250">
        <f>IF($BG$145=0,0,1)</f>
        <v>1</v>
      </c>
      <c r="BO145" s="250">
        <f>IF($BH$145=0,0,1)</f>
        <v>1</v>
      </c>
      <c r="BP145" s="250">
        <f>$BJ$145*$BK$145*$BL$145*$BM$145*$BN$145*$BO$145</f>
        <v>1</v>
      </c>
      <c r="BQ145" s="251">
        <f t="shared" si="130"/>
        <v>100000</v>
      </c>
      <c r="BR145" s="252">
        <f t="shared" si="131"/>
        <v>0</v>
      </c>
      <c r="BT145" s="243" t="s">
        <v>427</v>
      </c>
      <c r="BU145" s="244" t="s">
        <v>428</v>
      </c>
      <c r="BV145" s="311" t="s">
        <v>168</v>
      </c>
      <c r="BW145" s="276">
        <v>1</v>
      </c>
      <c r="BX145" s="247">
        <v>51500</v>
      </c>
      <c r="BY145" s="312">
        <f>ROUND(BW145*BX145,0)</f>
        <v>51500</v>
      </c>
      <c r="BZ145" s="250">
        <f>IF(EXACT($A$145,$BT$145),1,0)</f>
        <v>1</v>
      </c>
      <c r="CA145" s="250">
        <f>IF(EXACT($B$145,$BU$145),1,0)</f>
        <v>1</v>
      </c>
      <c r="CB145" s="250">
        <f>IF(EXACT($C$145,$BV$145),1,0)</f>
        <v>1</v>
      </c>
      <c r="CC145" s="250">
        <f>IF(EXACT($D$145,$BW$145),1,0)</f>
        <v>1</v>
      </c>
      <c r="CD145" s="250">
        <f>IF($BW$145=0,0,1)</f>
        <v>1</v>
      </c>
      <c r="CE145" s="250">
        <f>IF($BX$145=0,0,1)</f>
        <v>1</v>
      </c>
      <c r="CF145" s="250">
        <f>$BZ$145*$CA$145*$CB$145*$CC$145*$CD$145*$CE$145</f>
        <v>1</v>
      </c>
      <c r="CG145" s="251">
        <f t="shared" si="132"/>
        <v>51500</v>
      </c>
      <c r="CH145" s="252">
        <f t="shared" si="133"/>
        <v>0</v>
      </c>
      <c r="CJ145" s="243" t="s">
        <v>427</v>
      </c>
      <c r="CK145" s="254" t="s">
        <v>428</v>
      </c>
      <c r="CL145" s="311" t="s">
        <v>168</v>
      </c>
      <c r="CM145" s="276">
        <v>1</v>
      </c>
      <c r="CN145" s="255">
        <v>53760</v>
      </c>
      <c r="CO145" s="313">
        <f>ROUND(CM145*CN145,0)</f>
        <v>53760</v>
      </c>
      <c r="CP145" s="250">
        <f>IF(EXACT($A$145,$CJ$145),1,0)</f>
        <v>1</v>
      </c>
      <c r="CQ145" s="250">
        <f>IF(EXACT($B$145,$CK$145),1,0)</f>
        <v>1</v>
      </c>
      <c r="CR145" s="250">
        <f>IF(EXACT($C$145,$CL$145),1,0)</f>
        <v>1</v>
      </c>
      <c r="CS145" s="250">
        <f>IF(EXACT($D$145,$CM$145),1,0)</f>
        <v>1</v>
      </c>
      <c r="CT145" s="250">
        <f>IF($CM$145=0,0,1)</f>
        <v>1</v>
      </c>
      <c r="CU145" s="250">
        <f>IF($CN$145=0,0,1)</f>
        <v>1</v>
      </c>
      <c r="CV145" s="250">
        <f>$CP$145*$CQ$145*$CR$145*$CS$145*$CT$145*$CU$145</f>
        <v>1</v>
      </c>
      <c r="CW145" s="251">
        <f t="shared" si="134"/>
        <v>53760</v>
      </c>
      <c r="CX145" s="252">
        <f t="shared" si="135"/>
        <v>0</v>
      </c>
      <c r="CZ145" s="243" t="s">
        <v>427</v>
      </c>
      <c r="DA145" s="244" t="s">
        <v>428</v>
      </c>
      <c r="DB145" s="311" t="s">
        <v>168</v>
      </c>
      <c r="DC145" s="276">
        <v>1</v>
      </c>
      <c r="DD145" s="247">
        <v>54500</v>
      </c>
      <c r="DE145" s="312">
        <f>ROUND(DC145*DD145,0)</f>
        <v>54500</v>
      </c>
      <c r="DF145" s="250">
        <f>IF(EXACT($A$145,$CZ$145),1,0)</f>
        <v>1</v>
      </c>
      <c r="DG145" s="250">
        <f>IF(EXACT($B$145,$DA$145),1,0)</f>
        <v>1</v>
      </c>
      <c r="DH145" s="250">
        <f>IF(EXACT($C$145,$DB$145),1,0)</f>
        <v>1</v>
      </c>
      <c r="DI145" s="250">
        <f>IF(EXACT($D$145,$DC$145),1,0)</f>
        <v>1</v>
      </c>
      <c r="DJ145" s="250">
        <f>IF($DC$145=0,0,1)</f>
        <v>1</v>
      </c>
      <c r="DK145" s="250">
        <f>IF($DD$145=0,0,1)</f>
        <v>1</v>
      </c>
      <c r="DL145" s="250">
        <f>$DF$145*$DG$145*$DH$145*$DI$145*$DJ$145*$DK$145</f>
        <v>1</v>
      </c>
      <c r="DM145" s="251">
        <f t="shared" si="136"/>
        <v>54500</v>
      </c>
      <c r="DN145" s="252">
        <f t="shared" si="137"/>
        <v>0</v>
      </c>
      <c r="DP145" s="243" t="s">
        <v>427</v>
      </c>
      <c r="DQ145" s="244" t="s">
        <v>428</v>
      </c>
      <c r="DR145" s="311" t="s">
        <v>168</v>
      </c>
      <c r="DS145" s="276">
        <v>1</v>
      </c>
      <c r="DT145" s="247">
        <v>52000</v>
      </c>
      <c r="DU145" s="312">
        <f>ROUND(DS145*DT145,0)</f>
        <v>52000</v>
      </c>
      <c r="DV145" s="250">
        <f>IF(EXACT($A$145,$DP$145),1,0)</f>
        <v>1</v>
      </c>
      <c r="DW145" s="250">
        <f>IF(EXACT($B$145,$DQ$145),1,0)</f>
        <v>1</v>
      </c>
      <c r="DX145" s="250">
        <f>IF(EXACT($C$145,$DR$145),1,0)</f>
        <v>1</v>
      </c>
      <c r="DY145" s="250">
        <f>IF(EXACT($D$145,$DS$145),1,0)</f>
        <v>1</v>
      </c>
      <c r="DZ145" s="250">
        <f>IF($DS$145=0,0,1)</f>
        <v>1</v>
      </c>
      <c r="EA145" s="250">
        <f>IF($DT$145=0,0,1)</f>
        <v>1</v>
      </c>
      <c r="EB145" s="250">
        <f>$DV$145*$DW$145*$DX$145*$DY$145*$DZ$145*$EA$145</f>
        <v>1</v>
      </c>
      <c r="EC145" s="251">
        <f t="shared" si="138"/>
        <v>52000</v>
      </c>
      <c r="ED145" s="252">
        <f t="shared" si="139"/>
        <v>0</v>
      </c>
      <c r="EF145" s="243" t="s">
        <v>427</v>
      </c>
      <c r="EG145" s="244" t="s">
        <v>428</v>
      </c>
      <c r="EH145" s="311" t="s">
        <v>168</v>
      </c>
      <c r="EI145" s="276">
        <v>1</v>
      </c>
      <c r="EJ145" s="247">
        <v>50000</v>
      </c>
      <c r="EK145" s="312">
        <f>ROUND(EI145*EJ145,0)</f>
        <v>50000</v>
      </c>
      <c r="EL145" s="250">
        <f>IF(EXACT($A$145,$EF$145),1,0)</f>
        <v>1</v>
      </c>
      <c r="EM145" s="250">
        <f>IF(EXACT($B$145,$EG$145),1,0)</f>
        <v>1</v>
      </c>
      <c r="EN145" s="250">
        <f>IF(EXACT($C$145,$EH$145),1,0)</f>
        <v>1</v>
      </c>
      <c r="EO145" s="250">
        <f>IF(EXACT($D$145,$EI$145),1,0)</f>
        <v>1</v>
      </c>
      <c r="EP145" s="250">
        <f>IF($EI$145=0,0,1)</f>
        <v>1</v>
      </c>
      <c r="EQ145" s="250">
        <f>IF($EJ$145=0,0,1)</f>
        <v>1</v>
      </c>
      <c r="ER145" s="250">
        <f>$EL$145*$EM$145*$EN$145*$EO$145*$EP$145*$EQ$145</f>
        <v>1</v>
      </c>
      <c r="ES145" s="251">
        <f t="shared" si="140"/>
        <v>50000</v>
      </c>
      <c r="ET145" s="252">
        <f t="shared" si="141"/>
        <v>0</v>
      </c>
      <c r="EV145" s="243" t="s">
        <v>427</v>
      </c>
      <c r="EW145" s="244" t="s">
        <v>428</v>
      </c>
      <c r="EX145" s="311" t="s">
        <v>168</v>
      </c>
      <c r="EY145" s="276">
        <v>1</v>
      </c>
      <c r="EZ145" s="247">
        <v>90000</v>
      </c>
      <c r="FA145" s="312">
        <f>ROUND(EY145*EZ145,0)</f>
        <v>90000</v>
      </c>
      <c r="FB145" s="250">
        <f>IF(EXACT($A$145,$EV$145),1,0)</f>
        <v>1</v>
      </c>
      <c r="FC145" s="250">
        <f>IF(EXACT($B$145,$EW$145),1,0)</f>
        <v>1</v>
      </c>
      <c r="FD145" s="250">
        <f>IF(EXACT($C$145,$EX$145),1,0)</f>
        <v>1</v>
      </c>
      <c r="FE145" s="250">
        <f>IF(EXACT($D$145,$EY$145),1,0)</f>
        <v>1</v>
      </c>
      <c r="FF145" s="250">
        <f>IF($EY$145=0,0,1)</f>
        <v>1</v>
      </c>
      <c r="FG145" s="250">
        <f>IF($EZ$145=0,0,1)</f>
        <v>1</v>
      </c>
      <c r="FH145" s="250">
        <f>$FB$145*$FC$145*$FD$145*$FE$145*$FF$145*$FG$145</f>
        <v>1</v>
      </c>
      <c r="FI145" s="251">
        <f t="shared" si="142"/>
        <v>90000</v>
      </c>
      <c r="FJ145" s="252">
        <f t="shared" si="143"/>
        <v>0</v>
      </c>
      <c r="FL145" s="243" t="s">
        <v>427</v>
      </c>
      <c r="FM145" s="244" t="s">
        <v>428</v>
      </c>
      <c r="FN145" s="311" t="s">
        <v>168</v>
      </c>
      <c r="FO145" s="276">
        <v>1</v>
      </c>
      <c r="FP145" s="247">
        <v>40163</v>
      </c>
      <c r="FQ145" s="312">
        <f>ROUND(FO145*FP145,0)</f>
        <v>40163</v>
      </c>
      <c r="FR145" s="250">
        <f>IF(EXACT($A$145,$FL$145),1,0)</f>
        <v>1</v>
      </c>
      <c r="FS145" s="250">
        <f>IF(EXACT($B$145,$FM$145),1,0)</f>
        <v>1</v>
      </c>
      <c r="FT145" s="250">
        <f>IF(EXACT($C$145,$FN$145),1,0)</f>
        <v>1</v>
      </c>
      <c r="FU145" s="250">
        <f>IF(EXACT($D$145,$FO$145),1,0)</f>
        <v>1</v>
      </c>
      <c r="FV145" s="250">
        <f>IF($FO$145=0,0,1)</f>
        <v>1</v>
      </c>
      <c r="FW145" s="250">
        <f>IF($FP$145=0,0,1)</f>
        <v>1</v>
      </c>
      <c r="FX145" s="250">
        <f>$FR$145*$FS$145*$FT$145*$FU$145*$FV$145*$FW$145</f>
        <v>1</v>
      </c>
      <c r="FY145" s="251">
        <f t="shared" si="144"/>
        <v>40163</v>
      </c>
      <c r="FZ145" s="252">
        <f t="shared" si="145"/>
        <v>0</v>
      </c>
      <c r="GB145" s="243" t="s">
        <v>427</v>
      </c>
      <c r="GC145" s="244" t="s">
        <v>428</v>
      </c>
      <c r="GD145" s="311" t="s">
        <v>168</v>
      </c>
      <c r="GE145" s="276">
        <v>1</v>
      </c>
      <c r="GF145" s="247">
        <v>96000</v>
      </c>
      <c r="GG145" s="312">
        <f>ROUND(GE145*GF145,0)</f>
        <v>96000</v>
      </c>
      <c r="GH145" s="250">
        <f>IF(EXACT($A$145,$GB$145),1,0)</f>
        <v>1</v>
      </c>
      <c r="GI145" s="250">
        <f>IF(EXACT($B$145,$GC$145),1,0)</f>
        <v>1</v>
      </c>
      <c r="GJ145" s="250">
        <f>IF(EXACT($C$145,$GD$145),1,0)</f>
        <v>1</v>
      </c>
      <c r="GK145" s="250">
        <f>IF(EXACT($D$145,$GE$145),1,0)</f>
        <v>1</v>
      </c>
      <c r="GL145" s="250">
        <f>IF($GE$145=0,0,1)</f>
        <v>1</v>
      </c>
      <c r="GM145" s="250">
        <f>IF($GF$145=0,0,1)</f>
        <v>1</v>
      </c>
      <c r="GN145" s="250">
        <f>$GH$145*$GI$145*$GJ$145*$GK$145*$GL$145*$GM$145</f>
        <v>1</v>
      </c>
      <c r="GO145" s="251">
        <f t="shared" si="146"/>
        <v>96000</v>
      </c>
      <c r="GP145" s="252">
        <f t="shared" si="147"/>
        <v>0</v>
      </c>
      <c r="GR145" s="243" t="s">
        <v>427</v>
      </c>
      <c r="GS145" s="244" t="s">
        <v>428</v>
      </c>
      <c r="GT145" s="311" t="s">
        <v>168</v>
      </c>
      <c r="GU145" s="276">
        <v>1</v>
      </c>
      <c r="GV145" s="247">
        <v>69600</v>
      </c>
      <c r="GW145" s="312">
        <f>ROUND(GU145*GV145,0)</f>
        <v>69600</v>
      </c>
      <c r="GX145" s="250">
        <f>IF(EXACT($A$145,$GR$145),1,0)</f>
        <v>1</v>
      </c>
      <c r="GY145" s="250">
        <f>IF(EXACT($B$145,$GS$145),1,0)</f>
        <v>1</v>
      </c>
      <c r="GZ145" s="250">
        <f>IF(EXACT($C$145,$GT$145),1,0)</f>
        <v>1</v>
      </c>
      <c r="HA145" s="250">
        <f>IF(EXACT($D$145,$GU$145),1,0)</f>
        <v>1</v>
      </c>
      <c r="HB145" s="250">
        <f>IF($GU$145=0,0,1)</f>
        <v>1</v>
      </c>
      <c r="HC145" s="250">
        <f>IF($GV$145=0,0,1)</f>
        <v>1</v>
      </c>
      <c r="HD145" s="250">
        <f>$GX$145*$GY$145*$GZ$145*$HA$145*$HB$145*$HC$145</f>
        <v>1</v>
      </c>
      <c r="HE145" s="251">
        <f t="shared" si="148"/>
        <v>69600</v>
      </c>
      <c r="HF145" s="252">
        <f t="shared" si="149"/>
        <v>0</v>
      </c>
      <c r="HH145" s="257" t="s">
        <v>427</v>
      </c>
      <c r="HI145" s="258" t="s">
        <v>428</v>
      </c>
      <c r="HJ145" s="245" t="s">
        <v>168</v>
      </c>
      <c r="HK145" s="246">
        <v>1</v>
      </c>
      <c r="HL145" s="259">
        <v>70000</v>
      </c>
      <c r="HM145" s="248">
        <f>ROUND(HK145*HL145,0)</f>
        <v>70000</v>
      </c>
      <c r="HN145" s="250">
        <f>IF(EXACT($A$145,$HH$145),1,0)</f>
        <v>1</v>
      </c>
      <c r="HO145" s="250">
        <f>IF(EXACT($B$145,$HI$145),1,0)</f>
        <v>1</v>
      </c>
      <c r="HP145" s="250">
        <f>IF(EXACT($C$145,$HJ$145),1,0)</f>
        <v>1</v>
      </c>
      <c r="HQ145" s="250">
        <f>IF(EXACT($D$145,$HK$145),1,0)</f>
        <v>1</v>
      </c>
      <c r="HR145" s="250">
        <f>IF($HK$145=0,0,1)</f>
        <v>1</v>
      </c>
      <c r="HS145" s="250">
        <f>IF($HL$145=0,0,1)</f>
        <v>1</v>
      </c>
      <c r="HT145" s="250">
        <f>$HN$145*$HO$145*$HP$145*$HQ$145*$HR$145*$HS$145</f>
        <v>1</v>
      </c>
      <c r="HU145" s="251">
        <f t="shared" si="150"/>
        <v>70000</v>
      </c>
      <c r="HV145" s="252">
        <f t="shared" si="151"/>
        <v>0</v>
      </c>
      <c r="HX145" s="243" t="s">
        <v>427</v>
      </c>
      <c r="HY145" s="244" t="s">
        <v>428</v>
      </c>
      <c r="HZ145" s="311" t="s">
        <v>168</v>
      </c>
      <c r="IA145" s="276">
        <v>1</v>
      </c>
      <c r="IB145" s="247">
        <v>90000</v>
      </c>
      <c r="IC145" s="312">
        <f>ROUND(IA145*IB145,0)</f>
        <v>90000</v>
      </c>
      <c r="ID145" s="250">
        <f>IF(EXACT($A$145,$HX$145),1,0)</f>
        <v>1</v>
      </c>
      <c r="IE145" s="250">
        <f>IF(EXACT($B$145,$HY$145),1,0)</f>
        <v>1</v>
      </c>
      <c r="IF145" s="250">
        <f>IF(EXACT($C$145,$HZ$145),1,0)</f>
        <v>1</v>
      </c>
      <c r="IG145" s="250">
        <f>IF(EXACT($D$145,$IA$145),1,0)</f>
        <v>1</v>
      </c>
      <c r="IH145" s="250">
        <f>IF($IA$145=0,0,1)</f>
        <v>1</v>
      </c>
      <c r="II145" s="250">
        <f>IF($IB$145=0,0,1)</f>
        <v>1</v>
      </c>
      <c r="IJ145" s="250">
        <f>$ID$145*$IE$145*$IF$145*$IG$145*$IH$145*$II$145</f>
        <v>1</v>
      </c>
      <c r="IK145" s="251">
        <f t="shared" si="152"/>
        <v>90000</v>
      </c>
      <c r="IL145" s="252">
        <f t="shared" si="153"/>
        <v>0</v>
      </c>
    </row>
    <row r="146" spans="1:246" s="238" customFormat="1" ht="60">
      <c r="A146" s="278" t="s">
        <v>429</v>
      </c>
      <c r="B146" s="289" t="s">
        <v>430</v>
      </c>
      <c r="C146" s="314" t="s">
        <v>168</v>
      </c>
      <c r="D146" s="315">
        <v>2</v>
      </c>
      <c r="E146" s="247">
        <v>0</v>
      </c>
      <c r="F146" s="316">
        <f>ROUND(D146*E146,0)</f>
        <v>0</v>
      </c>
      <c r="H146" s="278" t="s">
        <v>429</v>
      </c>
      <c r="I146" s="293" t="s">
        <v>430</v>
      </c>
      <c r="J146" s="314" t="s">
        <v>168</v>
      </c>
      <c r="K146" s="315">
        <v>2</v>
      </c>
      <c r="L146" s="247">
        <v>350000</v>
      </c>
      <c r="M146" s="316">
        <f>ROUND(K146*L146,0)</f>
        <v>700000</v>
      </c>
      <c r="N146" s="250">
        <f>IF(EXACT($A$146,$H$146),1,0)</f>
        <v>1</v>
      </c>
      <c r="O146" s="250">
        <f>IF(EXACT($B$146,$I$146),1,0)</f>
        <v>1</v>
      </c>
      <c r="P146" s="250">
        <f>IF(EXACT($C$146,$J$146),1,0)</f>
        <v>1</v>
      </c>
      <c r="Q146" s="250">
        <f>IF(EXACT($D$146,$K$146),1,0)</f>
        <v>1</v>
      </c>
      <c r="R146" s="250">
        <f>IF($K$146=0,0,1)</f>
        <v>1</v>
      </c>
      <c r="S146" s="250">
        <f>IF($L$146=0,0,1)</f>
        <v>1</v>
      </c>
      <c r="T146" s="261">
        <f>$N$146*$O$146*$P$146*$Q$146*$R$146*$S$146</f>
        <v>1</v>
      </c>
      <c r="U146" s="251">
        <f t="shared" si="124"/>
        <v>700000</v>
      </c>
      <c r="V146" s="252">
        <f t="shared" si="125"/>
        <v>0</v>
      </c>
      <c r="X146" s="278" t="s">
        <v>429</v>
      </c>
      <c r="Y146" s="289" t="s">
        <v>430</v>
      </c>
      <c r="Z146" s="314" t="s">
        <v>168</v>
      </c>
      <c r="AA146" s="315">
        <v>2</v>
      </c>
      <c r="AB146" s="247">
        <v>685800</v>
      </c>
      <c r="AC146" s="316">
        <f>ROUND(AA146*AB146,0)</f>
        <v>1371600</v>
      </c>
      <c r="AD146" s="250">
        <f>IF(EXACT($A$146,$X$146),1,0)</f>
        <v>1</v>
      </c>
      <c r="AE146" s="250">
        <f>IF(EXACT($B$146,$Y$146),1,0)</f>
        <v>1</v>
      </c>
      <c r="AF146" s="250">
        <f>IF(EXACT($C$146,$Z$146),1,0)</f>
        <v>1</v>
      </c>
      <c r="AG146" s="250">
        <f>IF(EXACT($D$146,$AA$146),1,0)</f>
        <v>1</v>
      </c>
      <c r="AH146" s="250">
        <f>IF($AA$146=0,0,1)</f>
        <v>1</v>
      </c>
      <c r="AI146" s="250">
        <f>IF($AB$146=0,0,1)</f>
        <v>1</v>
      </c>
      <c r="AJ146" s="250">
        <f>$AD$146*$AE$146*$AF$146*$AG$146*$AH$146*$AI$146</f>
        <v>1</v>
      </c>
      <c r="AK146" s="251">
        <f t="shared" si="126"/>
        <v>1371600</v>
      </c>
      <c r="AL146" s="252">
        <f t="shared" si="127"/>
        <v>0</v>
      </c>
      <c r="AN146" s="278" t="s">
        <v>429</v>
      </c>
      <c r="AO146" s="289" t="s">
        <v>430</v>
      </c>
      <c r="AP146" s="314" t="s">
        <v>168</v>
      </c>
      <c r="AQ146" s="315">
        <v>2</v>
      </c>
      <c r="AR146" s="247">
        <v>185000</v>
      </c>
      <c r="AS146" s="316">
        <f>ROUND(AQ146*AR146,0)</f>
        <v>370000</v>
      </c>
      <c r="AT146" s="250">
        <f>IF(EXACT($A$146,$AN$146),1,0)</f>
        <v>1</v>
      </c>
      <c r="AU146" s="250">
        <f>IF(EXACT($B$146,$AO$146),1,0)</f>
        <v>1</v>
      </c>
      <c r="AV146" s="250">
        <f>IF(EXACT($C$146,$AP$146),1,0)</f>
        <v>1</v>
      </c>
      <c r="AW146" s="250">
        <f>IF(EXACT($D$146,$AQ$146),1,0)</f>
        <v>1</v>
      </c>
      <c r="AX146" s="250">
        <f>IF($AQ$146=0,0,1)</f>
        <v>1</v>
      </c>
      <c r="AY146" s="250">
        <f>IF($AR$146=0,0,1)</f>
        <v>1</v>
      </c>
      <c r="AZ146" s="250">
        <f>$AT$146*$AU$146*$AV$146*$AW$146*$AX$146*$AY$146</f>
        <v>1</v>
      </c>
      <c r="BA146" s="251">
        <f t="shared" si="128"/>
        <v>370000</v>
      </c>
      <c r="BB146" s="252">
        <f t="shared" si="129"/>
        <v>0</v>
      </c>
      <c r="BD146" s="278" t="s">
        <v>429</v>
      </c>
      <c r="BE146" s="289" t="s">
        <v>430</v>
      </c>
      <c r="BF146" s="314" t="s">
        <v>168</v>
      </c>
      <c r="BG146" s="315">
        <v>2</v>
      </c>
      <c r="BH146" s="247">
        <v>250000</v>
      </c>
      <c r="BI146" s="316">
        <f>ROUND(BG146*BH146,0)</f>
        <v>500000</v>
      </c>
      <c r="BJ146" s="250">
        <f>IF(EXACT($A$146,$BD$146),1,0)</f>
        <v>1</v>
      </c>
      <c r="BK146" s="250">
        <f>IF(EXACT($B$146,$BE$146),1,0)</f>
        <v>1</v>
      </c>
      <c r="BL146" s="250">
        <f>IF(EXACT($C$146,$BF$146),1,0)</f>
        <v>1</v>
      </c>
      <c r="BM146" s="250">
        <f>IF(EXACT($D$146,$BG$146),1,0)</f>
        <v>1</v>
      </c>
      <c r="BN146" s="250">
        <f>IF($BG$146=0,0,1)</f>
        <v>1</v>
      </c>
      <c r="BO146" s="250">
        <f>IF($BH$146=0,0,1)</f>
        <v>1</v>
      </c>
      <c r="BP146" s="250">
        <f>$BJ$146*$BK$146*$BL$146*$BM$146*$BN$146*$BO$146</f>
        <v>1</v>
      </c>
      <c r="BQ146" s="251">
        <f t="shared" si="130"/>
        <v>500000</v>
      </c>
      <c r="BR146" s="252">
        <f t="shared" si="131"/>
        <v>0</v>
      </c>
      <c r="BT146" s="278" t="s">
        <v>429</v>
      </c>
      <c r="BU146" s="289" t="s">
        <v>430</v>
      </c>
      <c r="BV146" s="314" t="s">
        <v>168</v>
      </c>
      <c r="BW146" s="315">
        <v>2</v>
      </c>
      <c r="BX146" s="247">
        <v>1500000</v>
      </c>
      <c r="BY146" s="316">
        <f>ROUND(BW146*BX146,0)</f>
        <v>3000000</v>
      </c>
      <c r="BZ146" s="250">
        <f>IF(EXACT($A$146,$BT$146),1,0)</f>
        <v>1</v>
      </c>
      <c r="CA146" s="250">
        <f>IF(EXACT($B$146,$BU$146),1,0)</f>
        <v>1</v>
      </c>
      <c r="CB146" s="250">
        <f>IF(EXACT($C$146,$BV$146),1,0)</f>
        <v>1</v>
      </c>
      <c r="CC146" s="250">
        <f>IF(EXACT($D$146,$BW$146),1,0)</f>
        <v>1</v>
      </c>
      <c r="CD146" s="250">
        <f>IF($BW$146=0,0,1)</f>
        <v>1</v>
      </c>
      <c r="CE146" s="250">
        <f>IF($BX$146=0,0,1)</f>
        <v>1</v>
      </c>
      <c r="CF146" s="250">
        <f>$BZ$146*$CA$146*$CB$146*$CC$146*$CD$146*$CE$146</f>
        <v>1</v>
      </c>
      <c r="CG146" s="251">
        <f t="shared" si="132"/>
        <v>3000000</v>
      </c>
      <c r="CH146" s="252">
        <f t="shared" si="133"/>
        <v>0</v>
      </c>
      <c r="CJ146" s="278" t="s">
        <v>429</v>
      </c>
      <c r="CK146" s="294" t="s">
        <v>430</v>
      </c>
      <c r="CL146" s="314" t="s">
        <v>168</v>
      </c>
      <c r="CM146" s="315">
        <v>2</v>
      </c>
      <c r="CN146" s="255">
        <v>703500</v>
      </c>
      <c r="CO146" s="317">
        <f>ROUND(CM146*CN146,0)</f>
        <v>1407000</v>
      </c>
      <c r="CP146" s="250">
        <f>IF(EXACT($A$146,$CJ$146),1,0)</f>
        <v>1</v>
      </c>
      <c r="CQ146" s="250">
        <f>IF(EXACT($B$146,$CK$146),1,0)</f>
        <v>1</v>
      </c>
      <c r="CR146" s="250">
        <f>IF(EXACT($C$146,$CL$146),1,0)</f>
        <v>1</v>
      </c>
      <c r="CS146" s="250">
        <f>IF(EXACT($D$146,$CM$146),1,0)</f>
        <v>1</v>
      </c>
      <c r="CT146" s="250">
        <f>IF($CM$146=0,0,1)</f>
        <v>1</v>
      </c>
      <c r="CU146" s="250">
        <f>IF($CN$146=0,0,1)</f>
        <v>1</v>
      </c>
      <c r="CV146" s="250">
        <f>$CP$146*$CQ$146*$CR$146*$CS$146*$CT$146*$CU$146</f>
        <v>1</v>
      </c>
      <c r="CW146" s="251">
        <f t="shared" si="134"/>
        <v>1407000</v>
      </c>
      <c r="CX146" s="252">
        <f t="shared" si="135"/>
        <v>0</v>
      </c>
      <c r="CZ146" s="278" t="s">
        <v>429</v>
      </c>
      <c r="DA146" s="289" t="s">
        <v>430</v>
      </c>
      <c r="DB146" s="314" t="s">
        <v>168</v>
      </c>
      <c r="DC146" s="315">
        <v>2</v>
      </c>
      <c r="DD146" s="247">
        <v>1440500</v>
      </c>
      <c r="DE146" s="316">
        <f>ROUND(DC146*DD146,0)</f>
        <v>2881000</v>
      </c>
      <c r="DF146" s="250">
        <f>IF(EXACT($A$146,$CZ$146),1,0)</f>
        <v>1</v>
      </c>
      <c r="DG146" s="250">
        <f>IF(EXACT($B$146,$DA$146),1,0)</f>
        <v>1</v>
      </c>
      <c r="DH146" s="250">
        <f>IF(EXACT($C$146,$DB$146),1,0)</f>
        <v>1</v>
      </c>
      <c r="DI146" s="250">
        <f>IF(EXACT($D$146,$DC$146),1,0)</f>
        <v>1</v>
      </c>
      <c r="DJ146" s="250">
        <f>IF($DC$146=0,0,1)</f>
        <v>1</v>
      </c>
      <c r="DK146" s="250">
        <f>IF($DD$146=0,0,1)</f>
        <v>1</v>
      </c>
      <c r="DL146" s="250">
        <f>$DF$146*$DG$146*$DH$146*$DI$146*$DJ$146*$DK$146</f>
        <v>1</v>
      </c>
      <c r="DM146" s="251">
        <f t="shared" si="136"/>
        <v>2881000</v>
      </c>
      <c r="DN146" s="252">
        <f t="shared" si="137"/>
        <v>0</v>
      </c>
      <c r="DP146" s="278" t="s">
        <v>429</v>
      </c>
      <c r="DQ146" s="289" t="s">
        <v>430</v>
      </c>
      <c r="DR146" s="314" t="s">
        <v>168</v>
      </c>
      <c r="DS146" s="315">
        <v>2</v>
      </c>
      <c r="DT146" s="247">
        <v>1450000</v>
      </c>
      <c r="DU146" s="316">
        <f>ROUND(DS146*DT146,0)</f>
        <v>2900000</v>
      </c>
      <c r="DV146" s="250">
        <f>IF(EXACT($A$146,$DP$146),1,0)</f>
        <v>1</v>
      </c>
      <c r="DW146" s="250">
        <f>IF(EXACT($B$146,$DQ$146),1,0)</f>
        <v>1</v>
      </c>
      <c r="DX146" s="250">
        <f>IF(EXACT($C$146,$DR$146),1,0)</f>
        <v>1</v>
      </c>
      <c r="DY146" s="250">
        <f>IF(EXACT($D$146,$DS$146),1,0)</f>
        <v>1</v>
      </c>
      <c r="DZ146" s="250">
        <f>IF($DS$146=0,0,1)</f>
        <v>1</v>
      </c>
      <c r="EA146" s="250">
        <f>IF($DT$146=0,0,1)</f>
        <v>1</v>
      </c>
      <c r="EB146" s="250">
        <f>$DV$146*$DW$146*$DX$146*$DY$146*$DZ$146*$EA$146</f>
        <v>1</v>
      </c>
      <c r="EC146" s="251">
        <f t="shared" si="138"/>
        <v>2900000</v>
      </c>
      <c r="ED146" s="252">
        <f t="shared" si="139"/>
        <v>0</v>
      </c>
      <c r="EF146" s="278" t="s">
        <v>429</v>
      </c>
      <c r="EG146" s="289" t="s">
        <v>430</v>
      </c>
      <c r="EH146" s="314" t="s">
        <v>168</v>
      </c>
      <c r="EI146" s="315">
        <v>2</v>
      </c>
      <c r="EJ146" s="247">
        <v>1460000</v>
      </c>
      <c r="EK146" s="316">
        <f>ROUND(EI146*EJ146,0)</f>
        <v>2920000</v>
      </c>
      <c r="EL146" s="250">
        <f>IF(EXACT($A$146,$EF$146),1,0)</f>
        <v>1</v>
      </c>
      <c r="EM146" s="250">
        <f>IF(EXACT($B$146,$EG$146),1,0)</f>
        <v>1</v>
      </c>
      <c r="EN146" s="250">
        <f>IF(EXACT($C$146,$EH$146),1,0)</f>
        <v>1</v>
      </c>
      <c r="EO146" s="250">
        <f>IF(EXACT($D$146,$EI$146),1,0)</f>
        <v>1</v>
      </c>
      <c r="EP146" s="250">
        <f>IF($EI$146=0,0,1)</f>
        <v>1</v>
      </c>
      <c r="EQ146" s="250">
        <f>IF($EJ$146=0,0,1)</f>
        <v>1</v>
      </c>
      <c r="ER146" s="250">
        <f>$EL$146*$EM$146*$EN$146*$EO$146*$EP$146*$EQ$146</f>
        <v>1</v>
      </c>
      <c r="ES146" s="251">
        <f t="shared" si="140"/>
        <v>2920000</v>
      </c>
      <c r="ET146" s="252">
        <f t="shared" si="141"/>
        <v>0</v>
      </c>
      <c r="EV146" s="278" t="s">
        <v>429</v>
      </c>
      <c r="EW146" s="289" t="s">
        <v>430</v>
      </c>
      <c r="EX146" s="314" t="s">
        <v>168</v>
      </c>
      <c r="EY146" s="315">
        <v>2</v>
      </c>
      <c r="EZ146" s="247">
        <v>250000</v>
      </c>
      <c r="FA146" s="316">
        <f>ROUND(EY146*EZ146,0)</f>
        <v>500000</v>
      </c>
      <c r="FB146" s="250">
        <f>IF(EXACT($A$146,$EV$146),1,0)</f>
        <v>1</v>
      </c>
      <c r="FC146" s="250">
        <f>IF(EXACT($B$146,$EW$146),1,0)</f>
        <v>1</v>
      </c>
      <c r="FD146" s="250">
        <f>IF(EXACT($C$146,$EX$146),1,0)</f>
        <v>1</v>
      </c>
      <c r="FE146" s="250">
        <f>IF(EXACT($D$146,$EY$146),1,0)</f>
        <v>1</v>
      </c>
      <c r="FF146" s="250">
        <f>IF($EY$146=0,0,1)</f>
        <v>1</v>
      </c>
      <c r="FG146" s="250">
        <f>IF($EZ$146=0,0,1)</f>
        <v>1</v>
      </c>
      <c r="FH146" s="250">
        <f>$FB$146*$FC$146*$FD$146*$FE$146*$FF$146*$FG$146</f>
        <v>1</v>
      </c>
      <c r="FI146" s="251">
        <f t="shared" si="142"/>
        <v>500000</v>
      </c>
      <c r="FJ146" s="252">
        <f t="shared" si="143"/>
        <v>0</v>
      </c>
      <c r="FL146" s="278" t="s">
        <v>429</v>
      </c>
      <c r="FM146" s="289" t="s">
        <v>430</v>
      </c>
      <c r="FN146" s="314" t="s">
        <v>168</v>
      </c>
      <c r="FO146" s="315">
        <v>2</v>
      </c>
      <c r="FP146" s="247">
        <v>340490</v>
      </c>
      <c r="FQ146" s="316">
        <f>ROUND(FO146*FP146,0)</f>
        <v>680980</v>
      </c>
      <c r="FR146" s="250">
        <f>IF(EXACT($A$146,$FL$146),1,0)</f>
        <v>1</v>
      </c>
      <c r="FS146" s="250">
        <f>IF(EXACT($B$146,$FM$146),1,0)</f>
        <v>1</v>
      </c>
      <c r="FT146" s="250">
        <f>IF(EXACT($C$146,$FN$146),1,0)</f>
        <v>1</v>
      </c>
      <c r="FU146" s="250">
        <f>IF(EXACT($D$146,$FO$146),1,0)</f>
        <v>1</v>
      </c>
      <c r="FV146" s="250">
        <f>IF($FO$146=0,0,1)</f>
        <v>1</v>
      </c>
      <c r="FW146" s="250">
        <f>IF($FP$146=0,0,1)</f>
        <v>1</v>
      </c>
      <c r="FX146" s="250">
        <f>$FR$146*$FS$146*$FT$146*$FU$146*$FV$146*$FW$146</f>
        <v>1</v>
      </c>
      <c r="FY146" s="251">
        <f t="shared" si="144"/>
        <v>680980</v>
      </c>
      <c r="FZ146" s="252">
        <f t="shared" si="145"/>
        <v>0</v>
      </c>
      <c r="GB146" s="278" t="s">
        <v>429</v>
      </c>
      <c r="GC146" s="289" t="s">
        <v>430</v>
      </c>
      <c r="GD146" s="314" t="s">
        <v>168</v>
      </c>
      <c r="GE146" s="315">
        <v>2</v>
      </c>
      <c r="GF146" s="247">
        <v>2350000</v>
      </c>
      <c r="GG146" s="316">
        <f>ROUND(GE146*GF146,0)</f>
        <v>4700000</v>
      </c>
      <c r="GH146" s="250">
        <f>IF(EXACT($A$146,$GB$146),1,0)</f>
        <v>1</v>
      </c>
      <c r="GI146" s="250">
        <f>IF(EXACT($B$146,$GC$146),1,0)</f>
        <v>1</v>
      </c>
      <c r="GJ146" s="250">
        <f>IF(EXACT($C$146,$GD$146),1,0)</f>
        <v>1</v>
      </c>
      <c r="GK146" s="250">
        <f>IF(EXACT($D$146,$GE$146),1,0)</f>
        <v>1</v>
      </c>
      <c r="GL146" s="250">
        <f>IF($GE$146=0,0,1)</f>
        <v>1</v>
      </c>
      <c r="GM146" s="250">
        <f>IF($GF$146=0,0,1)</f>
        <v>1</v>
      </c>
      <c r="GN146" s="250">
        <f>$GH$146*$GI$146*$GJ$146*$GK$146*$GL$146*$GM$146</f>
        <v>1</v>
      </c>
      <c r="GO146" s="251">
        <f t="shared" si="146"/>
        <v>4700000</v>
      </c>
      <c r="GP146" s="252">
        <f t="shared" si="147"/>
        <v>0</v>
      </c>
      <c r="GR146" s="278" t="s">
        <v>429</v>
      </c>
      <c r="GS146" s="289" t="s">
        <v>430</v>
      </c>
      <c r="GT146" s="314" t="s">
        <v>168</v>
      </c>
      <c r="GU146" s="315">
        <v>2</v>
      </c>
      <c r="GV146" s="247">
        <v>660000</v>
      </c>
      <c r="GW146" s="316">
        <f>ROUND(GU146*GV146,0)</f>
        <v>1320000</v>
      </c>
      <c r="GX146" s="250">
        <f>IF(EXACT($A$146,$GR$146),1,0)</f>
        <v>1</v>
      </c>
      <c r="GY146" s="250">
        <f>IF(EXACT($B$146,$GS$146),1,0)</f>
        <v>1</v>
      </c>
      <c r="GZ146" s="250">
        <f>IF(EXACT($C$146,$GT$146),1,0)</f>
        <v>1</v>
      </c>
      <c r="HA146" s="250">
        <f>IF(EXACT($D$146,$GU$146),1,0)</f>
        <v>1</v>
      </c>
      <c r="HB146" s="250">
        <f>IF($GU$146=0,0,1)</f>
        <v>1</v>
      </c>
      <c r="HC146" s="250">
        <f>IF($GV$146=0,0,1)</f>
        <v>1</v>
      </c>
      <c r="HD146" s="250">
        <f>$GX$146*$GY$146*$GZ$146*$HA$146*$HB$146*$HC$146</f>
        <v>1</v>
      </c>
      <c r="HE146" s="251">
        <f t="shared" si="148"/>
        <v>1320000</v>
      </c>
      <c r="HF146" s="252">
        <f t="shared" si="149"/>
        <v>0</v>
      </c>
      <c r="HH146" s="286" t="s">
        <v>429</v>
      </c>
      <c r="HI146" s="297" t="s">
        <v>430</v>
      </c>
      <c r="HJ146" s="290" t="s">
        <v>168</v>
      </c>
      <c r="HK146" s="291">
        <v>2</v>
      </c>
      <c r="HL146" s="259">
        <v>800000</v>
      </c>
      <c r="HM146" s="292">
        <f>ROUND(HK146*HL146,0)</f>
        <v>1600000</v>
      </c>
      <c r="HN146" s="250">
        <f>IF(EXACT($A$146,$HH$146),1,0)</f>
        <v>1</v>
      </c>
      <c r="HO146" s="250">
        <f>IF(EXACT($B$146,$HI$146),1,0)</f>
        <v>1</v>
      </c>
      <c r="HP146" s="250">
        <f>IF(EXACT($C$146,$HJ$146),1,0)</f>
        <v>1</v>
      </c>
      <c r="HQ146" s="250">
        <f>IF(EXACT($D$146,$HK$146),1,0)</f>
        <v>1</v>
      </c>
      <c r="HR146" s="250">
        <f>IF($HK$146=0,0,1)</f>
        <v>1</v>
      </c>
      <c r="HS146" s="250">
        <f>IF($HL$146=0,0,1)</f>
        <v>1</v>
      </c>
      <c r="HT146" s="250">
        <f>$HN$146*$HO$146*$HP$146*$HQ$146*$HR$146*$HS$146</f>
        <v>1</v>
      </c>
      <c r="HU146" s="251">
        <f t="shared" si="150"/>
        <v>1600000</v>
      </c>
      <c r="HV146" s="252">
        <f t="shared" si="151"/>
        <v>0</v>
      </c>
      <c r="HX146" s="278" t="s">
        <v>429</v>
      </c>
      <c r="HY146" s="289" t="s">
        <v>430</v>
      </c>
      <c r="HZ146" s="314" t="s">
        <v>168</v>
      </c>
      <c r="IA146" s="315">
        <v>2</v>
      </c>
      <c r="IB146" s="247">
        <v>500000</v>
      </c>
      <c r="IC146" s="316">
        <f>ROUND(IA146*IB146,0)</f>
        <v>1000000</v>
      </c>
      <c r="ID146" s="250">
        <f>IF(EXACT($A$146,$HX$146),1,0)</f>
        <v>1</v>
      </c>
      <c r="IE146" s="250">
        <f>IF(EXACT($B$146,$HY$146),1,0)</f>
        <v>1</v>
      </c>
      <c r="IF146" s="250">
        <f>IF(EXACT($C$146,$HZ$146),1,0)</f>
        <v>1</v>
      </c>
      <c r="IG146" s="250">
        <f>IF(EXACT($D$146,$IA$146),1,0)</f>
        <v>1</v>
      </c>
      <c r="IH146" s="250">
        <f>IF($IA$146=0,0,1)</f>
        <v>1</v>
      </c>
      <c r="II146" s="250">
        <f>IF($IB$146=0,0,1)</f>
        <v>1</v>
      </c>
      <c r="IJ146" s="250">
        <f>$ID$146*$IE$146*$IF$146*$IG$146*$IH$146*$II$146</f>
        <v>1</v>
      </c>
      <c r="IK146" s="251">
        <f t="shared" si="152"/>
        <v>1000000</v>
      </c>
      <c r="IL146" s="252">
        <f t="shared" si="153"/>
        <v>0</v>
      </c>
    </row>
    <row r="147" spans="1:246" s="238" customFormat="1" ht="18" hidden="1" thickTop="1" thickBot="1">
      <c r="A147" s="215" t="s">
        <v>431</v>
      </c>
      <c r="B147" s="216" t="s">
        <v>432</v>
      </c>
      <c r="C147" s="217"/>
      <c r="D147" s="218"/>
      <c r="E147" s="219"/>
      <c r="F147" s="220"/>
      <c r="H147" s="215" t="s">
        <v>431</v>
      </c>
      <c r="I147" s="222" t="s">
        <v>432</v>
      </c>
      <c r="J147" s="217"/>
      <c r="K147" s="218"/>
      <c r="L147" s="219"/>
      <c r="M147" s="220"/>
      <c r="N147" s="274"/>
      <c r="O147" s="274"/>
      <c r="P147" s="274"/>
      <c r="Q147" s="274"/>
      <c r="R147" s="274"/>
      <c r="S147" s="274"/>
      <c r="T147" s="274"/>
      <c r="U147" s="251">
        <f t="shared" si="124"/>
        <v>0</v>
      </c>
      <c r="V147" s="252">
        <f t="shared" si="125"/>
        <v>0</v>
      </c>
      <c r="X147" s="215" t="s">
        <v>431</v>
      </c>
      <c r="Y147" s="216" t="s">
        <v>432</v>
      </c>
      <c r="Z147" s="217"/>
      <c r="AA147" s="218"/>
      <c r="AB147" s="219"/>
      <c r="AC147" s="220"/>
      <c r="AD147" s="274"/>
      <c r="AE147" s="274"/>
      <c r="AF147" s="274"/>
      <c r="AG147" s="274"/>
      <c r="AH147" s="274"/>
      <c r="AI147" s="274"/>
      <c r="AJ147" s="274"/>
      <c r="AK147" s="251">
        <f t="shared" si="126"/>
        <v>0</v>
      </c>
      <c r="AL147" s="252">
        <f t="shared" si="127"/>
        <v>0</v>
      </c>
      <c r="AN147" s="215" t="s">
        <v>431</v>
      </c>
      <c r="AO147" s="216" t="s">
        <v>432</v>
      </c>
      <c r="AP147" s="217"/>
      <c r="AQ147" s="218"/>
      <c r="AR147" s="219"/>
      <c r="AS147" s="220"/>
      <c r="AT147" s="250">
        <f>IF(EXACT($A$147,$AN$147),1,0)</f>
        <v>1</v>
      </c>
      <c r="AU147" s="250">
        <f>IF(EXACT($B$147,$AO$147),1,0)</f>
        <v>1</v>
      </c>
      <c r="AV147" s="250">
        <f>IF(EXACT($C$147,$AP$147),1,0)</f>
        <v>1</v>
      </c>
      <c r="AW147" s="250">
        <f>IF(EXACT($D$147,$AQ$147),1,0)</f>
        <v>1</v>
      </c>
      <c r="AX147" s="250">
        <f>IF($AQ$147=0,0,1)</f>
        <v>0</v>
      </c>
      <c r="AY147" s="250">
        <f>IF($AR$147=0,0,1)</f>
        <v>0</v>
      </c>
      <c r="AZ147" s="250">
        <f>$AT$147*$AU$147*$AV$147*$AW$147*$AX$147*$AY$147</f>
        <v>0</v>
      </c>
      <c r="BA147" s="251">
        <f t="shared" si="128"/>
        <v>0</v>
      </c>
      <c r="BB147" s="252">
        <f t="shared" si="129"/>
        <v>0</v>
      </c>
      <c r="BD147" s="215" t="s">
        <v>431</v>
      </c>
      <c r="BE147" s="216" t="s">
        <v>432</v>
      </c>
      <c r="BF147" s="217"/>
      <c r="BG147" s="218"/>
      <c r="BH147" s="219"/>
      <c r="BI147" s="220"/>
      <c r="BJ147" s="250">
        <f>IF(EXACT($A$147,$BD$147),1,0)</f>
        <v>1</v>
      </c>
      <c r="BK147" s="250">
        <f>IF(EXACT($B$147,$BE$147),1,0)</f>
        <v>1</v>
      </c>
      <c r="BL147" s="250">
        <f>IF(EXACT($C$147,$BF$147),1,0)</f>
        <v>1</v>
      </c>
      <c r="BM147" s="250">
        <f>IF(EXACT($D$147,$BG$147),1,0)</f>
        <v>1</v>
      </c>
      <c r="BN147" s="250">
        <f>IF($BG$147=0,0,1)</f>
        <v>0</v>
      </c>
      <c r="BO147" s="250">
        <f>IF($BH$147=0,0,1)</f>
        <v>0</v>
      </c>
      <c r="BP147" s="250">
        <f>$BJ$147*$BK$147*$BL$147*$BM$147*$BN$147*$BO$147</f>
        <v>0</v>
      </c>
      <c r="BQ147" s="251">
        <f t="shared" si="130"/>
        <v>0</v>
      </c>
      <c r="BR147" s="252">
        <f t="shared" si="131"/>
        <v>0</v>
      </c>
      <c r="BT147" s="215" t="s">
        <v>431</v>
      </c>
      <c r="BU147" s="216" t="s">
        <v>432</v>
      </c>
      <c r="BV147" s="217"/>
      <c r="BW147" s="218"/>
      <c r="BX147" s="219"/>
      <c r="BY147" s="220"/>
      <c r="BZ147" s="250">
        <f>IF(EXACT($A$147,$BT$147),1,0)</f>
        <v>1</v>
      </c>
      <c r="CA147" s="250">
        <f>IF(EXACT($B$147,$BU$147),1,0)</f>
        <v>1</v>
      </c>
      <c r="CB147" s="250">
        <f>IF(EXACT($C$147,$BV$147),1,0)</f>
        <v>1</v>
      </c>
      <c r="CC147" s="250">
        <f>IF(EXACT($D$147,$BW$147),1,0)</f>
        <v>1</v>
      </c>
      <c r="CD147" s="250">
        <f>IF($BW$147=0,0,1)</f>
        <v>0</v>
      </c>
      <c r="CE147" s="250">
        <f>IF($BX$147=0,0,1)</f>
        <v>0</v>
      </c>
      <c r="CF147" s="250">
        <f>$BZ$147*$CA$147*$CB$147*$CC$147*$CD$147*$CE$147</f>
        <v>0</v>
      </c>
      <c r="CG147" s="251">
        <f t="shared" si="132"/>
        <v>0</v>
      </c>
      <c r="CH147" s="252">
        <f t="shared" si="133"/>
        <v>0</v>
      </c>
      <c r="CJ147" s="215" t="s">
        <v>431</v>
      </c>
      <c r="CK147" s="223" t="s">
        <v>432</v>
      </c>
      <c r="CL147" s="217"/>
      <c r="CM147" s="218"/>
      <c r="CN147" s="224"/>
      <c r="CO147" s="225"/>
      <c r="CP147" s="250">
        <f>IF(EXACT($A$147,$CJ$147),1,0)</f>
        <v>1</v>
      </c>
      <c r="CQ147" s="250">
        <f>IF(EXACT($B$147,$CK$147),1,0)</f>
        <v>1</v>
      </c>
      <c r="CR147" s="250">
        <f>IF(EXACT($C$147,$CL$147),1,0)</f>
        <v>1</v>
      </c>
      <c r="CS147" s="250">
        <f>IF(EXACT($D$147,$CM$147),1,0)</f>
        <v>1</v>
      </c>
      <c r="CT147" s="250">
        <f>IF($CM$147=0,0,1)</f>
        <v>0</v>
      </c>
      <c r="CU147" s="250">
        <f>IF($CN$147=0,0,1)</f>
        <v>0</v>
      </c>
      <c r="CV147" s="250">
        <f>$CP$147*$CQ$147*$CR$147*$CS$147*$CT$147*$CU$147</f>
        <v>0</v>
      </c>
      <c r="CW147" s="251">
        <f t="shared" si="134"/>
        <v>0</v>
      </c>
      <c r="CX147" s="252">
        <f t="shared" si="135"/>
        <v>0</v>
      </c>
      <c r="CZ147" s="215" t="s">
        <v>431</v>
      </c>
      <c r="DA147" s="216" t="s">
        <v>432</v>
      </c>
      <c r="DB147" s="217"/>
      <c r="DC147" s="218"/>
      <c r="DD147" s="219"/>
      <c r="DE147" s="220"/>
      <c r="DF147" s="250">
        <f>IF(EXACT($A$147,$CZ$147),1,0)</f>
        <v>1</v>
      </c>
      <c r="DG147" s="250">
        <f>IF(EXACT($B$147,$DA$147),1,0)</f>
        <v>1</v>
      </c>
      <c r="DH147" s="250">
        <f>IF(EXACT($C$147,$DB$147),1,0)</f>
        <v>1</v>
      </c>
      <c r="DI147" s="250">
        <f>IF(EXACT($D$147,$DC$147),1,0)</f>
        <v>1</v>
      </c>
      <c r="DJ147" s="250">
        <f>IF($DC$147=0,0,1)</f>
        <v>0</v>
      </c>
      <c r="DK147" s="250">
        <f>IF($DD$147=0,0,1)</f>
        <v>0</v>
      </c>
      <c r="DL147" s="250">
        <f>$DF$147*$DG$147*$DH$147*$DI$147*$DJ$147*$DK$147</f>
        <v>0</v>
      </c>
      <c r="DM147" s="251">
        <f t="shared" si="136"/>
        <v>0</v>
      </c>
      <c r="DN147" s="252">
        <f t="shared" si="137"/>
        <v>0</v>
      </c>
      <c r="DP147" s="215" t="s">
        <v>431</v>
      </c>
      <c r="DQ147" s="216" t="s">
        <v>432</v>
      </c>
      <c r="DR147" s="217"/>
      <c r="DS147" s="218"/>
      <c r="DT147" s="219"/>
      <c r="DU147" s="220"/>
      <c r="DV147" s="250">
        <f>IF(EXACT($A$147,$DP$147),1,0)</f>
        <v>1</v>
      </c>
      <c r="DW147" s="250">
        <f>IF(EXACT($B$147,$DQ$147),1,0)</f>
        <v>1</v>
      </c>
      <c r="DX147" s="250">
        <f>IF(EXACT($C$147,$DR$147),1,0)</f>
        <v>1</v>
      </c>
      <c r="DY147" s="250">
        <f>IF(EXACT($D$147,$DS$147),1,0)</f>
        <v>1</v>
      </c>
      <c r="DZ147" s="250">
        <f>IF($DS$147=0,0,1)</f>
        <v>0</v>
      </c>
      <c r="EA147" s="250">
        <f>IF($DT$147=0,0,1)</f>
        <v>0</v>
      </c>
      <c r="EB147" s="250">
        <f>$DV$147*$DW$147*$DX$147*$DY$147*$DZ$147*$EA$147</f>
        <v>0</v>
      </c>
      <c r="EC147" s="251">
        <f t="shared" si="138"/>
        <v>0</v>
      </c>
      <c r="ED147" s="252">
        <f t="shared" si="139"/>
        <v>0</v>
      </c>
      <c r="EF147" s="215" t="s">
        <v>431</v>
      </c>
      <c r="EG147" s="216" t="s">
        <v>432</v>
      </c>
      <c r="EH147" s="217"/>
      <c r="EI147" s="218"/>
      <c r="EJ147" s="219"/>
      <c r="EK147" s="220"/>
      <c r="EL147" s="250">
        <f>IF(EXACT($A$147,$EF$147),1,0)</f>
        <v>1</v>
      </c>
      <c r="EM147" s="250">
        <f>IF(EXACT($B$147,$EG$147),1,0)</f>
        <v>1</v>
      </c>
      <c r="EN147" s="250">
        <f>IF(EXACT($C$147,$EH$147),1,0)</f>
        <v>1</v>
      </c>
      <c r="EO147" s="250">
        <f>IF(EXACT($D$147,$EI$147),1,0)</f>
        <v>1</v>
      </c>
      <c r="EP147" s="250">
        <f>IF($EI$147=0,0,1)</f>
        <v>0</v>
      </c>
      <c r="EQ147" s="250">
        <f>IF($EJ$147=0,0,1)</f>
        <v>0</v>
      </c>
      <c r="ER147" s="250">
        <f>$EL$147*$EM$147*$EN$147*$EO$147*$EP$147*$EQ$147</f>
        <v>0</v>
      </c>
      <c r="ES147" s="251">
        <f t="shared" si="140"/>
        <v>0</v>
      </c>
      <c r="ET147" s="252">
        <f t="shared" si="141"/>
        <v>0</v>
      </c>
      <c r="EV147" s="215" t="s">
        <v>431</v>
      </c>
      <c r="EW147" s="216" t="s">
        <v>432</v>
      </c>
      <c r="EX147" s="217"/>
      <c r="EY147" s="218"/>
      <c r="EZ147" s="219"/>
      <c r="FA147" s="220"/>
      <c r="FB147" s="250">
        <f>IF(EXACT($A$147,$EV$147),1,0)</f>
        <v>1</v>
      </c>
      <c r="FC147" s="250">
        <f>IF(EXACT($B$147,$EW$147),1,0)</f>
        <v>1</v>
      </c>
      <c r="FD147" s="250">
        <f>IF(EXACT($C$147,$EX$147),1,0)</f>
        <v>1</v>
      </c>
      <c r="FE147" s="250">
        <f>IF(EXACT($D$147,$EY$147),1,0)</f>
        <v>1</v>
      </c>
      <c r="FF147" s="250">
        <f>IF($EY$147=0,0,1)</f>
        <v>0</v>
      </c>
      <c r="FG147" s="250">
        <f>IF($EZ$147=0,0,1)</f>
        <v>0</v>
      </c>
      <c r="FH147" s="250">
        <f>$FB$147*$FC$147*$FD$147*$FE$147*$FF$147*$FG$147</f>
        <v>0</v>
      </c>
      <c r="FI147" s="251">
        <f t="shared" si="142"/>
        <v>0</v>
      </c>
      <c r="FJ147" s="252">
        <f t="shared" si="143"/>
        <v>0</v>
      </c>
      <c r="FL147" s="215" t="s">
        <v>431</v>
      </c>
      <c r="FM147" s="216" t="s">
        <v>432</v>
      </c>
      <c r="FN147" s="217"/>
      <c r="FO147" s="218"/>
      <c r="FP147" s="219"/>
      <c r="FQ147" s="277"/>
      <c r="FR147" s="250">
        <f>IF(EXACT($A$147,$FL$147),1,0)</f>
        <v>1</v>
      </c>
      <c r="FS147" s="250">
        <f>IF(EXACT($B$147,$FM$147),1,0)</f>
        <v>1</v>
      </c>
      <c r="FT147" s="250">
        <f>IF(EXACT($C$147,$FN$147),1,0)</f>
        <v>1</v>
      </c>
      <c r="FU147" s="250">
        <f>IF(EXACT($D$147,$FO$147),1,0)</f>
        <v>1</v>
      </c>
      <c r="FV147" s="250">
        <f>IF($FO$147=0,0,1)</f>
        <v>0</v>
      </c>
      <c r="FW147" s="250">
        <f>IF($FP$147=0,0,1)</f>
        <v>0</v>
      </c>
      <c r="FX147" s="250">
        <f>$FR$147*$FS$147*$FT$147*$FU$147*$FV$147*$FW$147</f>
        <v>0</v>
      </c>
      <c r="FY147" s="251">
        <f t="shared" si="144"/>
        <v>0</v>
      </c>
      <c r="FZ147" s="252">
        <f t="shared" si="145"/>
        <v>0</v>
      </c>
      <c r="GB147" s="215" t="s">
        <v>431</v>
      </c>
      <c r="GC147" s="216" t="s">
        <v>432</v>
      </c>
      <c r="GD147" s="217"/>
      <c r="GE147" s="218"/>
      <c r="GF147" s="219"/>
      <c r="GG147" s="220"/>
      <c r="GH147" s="250">
        <f>IF(EXACT($A$147,$GB$147),1,0)</f>
        <v>1</v>
      </c>
      <c r="GI147" s="250">
        <f>IF(EXACT($B$147,$GC$147),1,0)</f>
        <v>1</v>
      </c>
      <c r="GJ147" s="250">
        <f>IF(EXACT($C$147,$GD$147),1,0)</f>
        <v>1</v>
      </c>
      <c r="GK147" s="250">
        <f>IF(EXACT($D$147,$GE$147),1,0)</f>
        <v>1</v>
      </c>
      <c r="GL147" s="250">
        <f>IF($GE$147=0,0,1)</f>
        <v>0</v>
      </c>
      <c r="GM147" s="250">
        <f>IF($GF$147=0,0,1)</f>
        <v>0</v>
      </c>
      <c r="GN147" s="250">
        <f>$GH$147*$GI$147*$GJ$147*$GK$147*$GL$147*$GM$147</f>
        <v>0</v>
      </c>
      <c r="GO147" s="251">
        <f t="shared" si="146"/>
        <v>0</v>
      </c>
      <c r="GP147" s="252">
        <f t="shared" si="147"/>
        <v>0</v>
      </c>
      <c r="GR147" s="215" t="s">
        <v>431</v>
      </c>
      <c r="GS147" s="216" t="s">
        <v>432</v>
      </c>
      <c r="GT147" s="217"/>
      <c r="GU147" s="218"/>
      <c r="GV147" s="219"/>
      <c r="GW147" s="220"/>
      <c r="GX147" s="250">
        <f>IF(EXACT($A$147,$GR$147),1,0)</f>
        <v>1</v>
      </c>
      <c r="GY147" s="250">
        <f>IF(EXACT($B$147,$GS$147),1,0)</f>
        <v>1</v>
      </c>
      <c r="GZ147" s="250">
        <f>IF(EXACT($C$147,$GT$147),1,0)</f>
        <v>1</v>
      </c>
      <c r="HA147" s="250">
        <f>IF(EXACT($D$147,$GU$147),1,0)</f>
        <v>1</v>
      </c>
      <c r="HB147" s="250">
        <f>IF($GU$147=0,0,1)</f>
        <v>0</v>
      </c>
      <c r="HC147" s="250">
        <f>IF($GV$147=0,0,1)</f>
        <v>0</v>
      </c>
      <c r="HD147" s="250">
        <f>$GX$147*$GY$147*$GZ$147*$HA$147*$HB$147*$HC$147</f>
        <v>0</v>
      </c>
      <c r="HE147" s="251">
        <f t="shared" si="148"/>
        <v>0</v>
      </c>
      <c r="HF147" s="252">
        <f t="shared" si="149"/>
        <v>0</v>
      </c>
      <c r="HH147" s="226" t="s">
        <v>431</v>
      </c>
      <c r="HI147" s="227" t="s">
        <v>432</v>
      </c>
      <c r="HJ147" s="228"/>
      <c r="HK147" s="229"/>
      <c r="HL147" s="230"/>
      <c r="HM147" s="231"/>
      <c r="HN147" s="250">
        <f>IF(EXACT($A$147,$HH$147),1,0)</f>
        <v>1</v>
      </c>
      <c r="HO147" s="250">
        <f>IF(EXACT($B$147,$HI$147),1,0)</f>
        <v>1</v>
      </c>
      <c r="HP147" s="250">
        <f>IF(EXACT($C$147,$HJ$147),1,0)</f>
        <v>1</v>
      </c>
      <c r="HQ147" s="250">
        <f>IF(EXACT($D$147,$HK$147),1,0)</f>
        <v>1</v>
      </c>
      <c r="HR147" s="250">
        <f>IF($HK$147=0,0,1)</f>
        <v>0</v>
      </c>
      <c r="HS147" s="250">
        <f>IF($HL$147=0,0,1)</f>
        <v>0</v>
      </c>
      <c r="HT147" s="250">
        <f>$HN$147*$HO$147*$HP$147*$HQ$147*$HR$147*$HS$147</f>
        <v>0</v>
      </c>
      <c r="HU147" s="251">
        <f t="shared" si="150"/>
        <v>0</v>
      </c>
      <c r="HV147" s="252">
        <f t="shared" si="151"/>
        <v>0</v>
      </c>
      <c r="HX147" s="215" t="s">
        <v>431</v>
      </c>
      <c r="HY147" s="216" t="s">
        <v>432</v>
      </c>
      <c r="HZ147" s="217"/>
      <c r="IA147" s="218"/>
      <c r="IB147" s="219" t="s">
        <v>483</v>
      </c>
      <c r="IC147" s="220"/>
      <c r="ID147" s="250">
        <f>IF(EXACT($A$147,$HX$147),1,0)</f>
        <v>1</v>
      </c>
      <c r="IE147" s="250">
        <f>IF(EXACT($B$147,$HY$147),1,0)</f>
        <v>1</v>
      </c>
      <c r="IF147" s="250">
        <f>IF(EXACT($C$147,$HZ$147),1,0)</f>
        <v>1</v>
      </c>
      <c r="IG147" s="250">
        <f>IF(EXACT($D$147,$IA$147),1,0)</f>
        <v>1</v>
      </c>
      <c r="IH147" s="250">
        <f>IF($IA$147=0,0,1)</f>
        <v>0</v>
      </c>
      <c r="II147" s="250">
        <f>IF($IB$147=0,0,1)</f>
        <v>1</v>
      </c>
      <c r="IJ147" s="250">
        <f>$ID$147*$IE$147*$IF$147*$IG$147*$IH$147*$II$147</f>
        <v>0</v>
      </c>
      <c r="IK147" s="251">
        <f t="shared" si="152"/>
        <v>0</v>
      </c>
      <c r="IL147" s="252">
        <f t="shared" si="153"/>
        <v>0</v>
      </c>
    </row>
    <row r="148" spans="1:246" s="238" customFormat="1" ht="30">
      <c r="A148" s="243" t="s">
        <v>434</v>
      </c>
      <c r="B148" s="244" t="s">
        <v>435</v>
      </c>
      <c r="C148" s="311" t="s">
        <v>212</v>
      </c>
      <c r="D148" s="276">
        <v>40</v>
      </c>
      <c r="E148" s="247">
        <v>0</v>
      </c>
      <c r="F148" s="312">
        <f>ROUND(D148*E148,0)</f>
        <v>0</v>
      </c>
      <c r="H148" s="243" t="s">
        <v>434</v>
      </c>
      <c r="I148" s="249" t="s">
        <v>435</v>
      </c>
      <c r="J148" s="311" t="s">
        <v>212</v>
      </c>
      <c r="K148" s="276">
        <v>40</v>
      </c>
      <c r="L148" s="247">
        <v>16000</v>
      </c>
      <c r="M148" s="312">
        <f>ROUND(K148*L148,0)</f>
        <v>640000</v>
      </c>
      <c r="N148" s="250">
        <f>IF(EXACT($A$148,$H$148),1,0)</f>
        <v>1</v>
      </c>
      <c r="O148" s="250">
        <f>IF(EXACT($B$148,$I$148),1,0)</f>
        <v>1</v>
      </c>
      <c r="P148" s="250">
        <f>IF(EXACT($C$148,$J$148),1,0)</f>
        <v>1</v>
      </c>
      <c r="Q148" s="250">
        <f>IF(EXACT($D$148,$K$148),1,0)</f>
        <v>1</v>
      </c>
      <c r="R148" s="250">
        <f>IF($K$148=0,0,1)</f>
        <v>1</v>
      </c>
      <c r="S148" s="250">
        <f>IF($L$148=0,0,1)</f>
        <v>1</v>
      </c>
      <c r="T148" s="261">
        <f>$N$148*$O$148*$P$148*$Q$148*$R$148*$S$148</f>
        <v>1</v>
      </c>
      <c r="U148" s="251">
        <f t="shared" si="124"/>
        <v>640000</v>
      </c>
      <c r="V148" s="252">
        <f t="shared" si="125"/>
        <v>0</v>
      </c>
      <c r="X148" s="243" t="s">
        <v>434</v>
      </c>
      <c r="Y148" s="244" t="s">
        <v>435</v>
      </c>
      <c r="Z148" s="311" t="s">
        <v>212</v>
      </c>
      <c r="AA148" s="276">
        <v>40</v>
      </c>
      <c r="AB148" s="247">
        <v>14925</v>
      </c>
      <c r="AC148" s="312">
        <f>ROUND(AA148*AB148,0)</f>
        <v>597000</v>
      </c>
      <c r="AD148" s="250">
        <f>IF(EXACT($A$148,$X$148),1,0)</f>
        <v>1</v>
      </c>
      <c r="AE148" s="250">
        <f>IF(EXACT($B$148,$Y$148),1,0)</f>
        <v>1</v>
      </c>
      <c r="AF148" s="250">
        <f>IF(EXACT($C$148,$Z$148),1,0)</f>
        <v>1</v>
      </c>
      <c r="AG148" s="250">
        <f>IF(EXACT($D$148,$AA$148),1,0)</f>
        <v>1</v>
      </c>
      <c r="AH148" s="250">
        <f>IF($AA$148=0,0,1)</f>
        <v>1</v>
      </c>
      <c r="AI148" s="250">
        <f>IF($AB$148=0,0,1)</f>
        <v>1</v>
      </c>
      <c r="AJ148" s="250">
        <f>$AD$148*$AE$148*$AF$148*$AG$148*$AH$148*$AI$148</f>
        <v>1</v>
      </c>
      <c r="AK148" s="251">
        <f t="shared" si="126"/>
        <v>597000</v>
      </c>
      <c r="AL148" s="252">
        <f t="shared" si="127"/>
        <v>0</v>
      </c>
      <c r="AN148" s="243" t="s">
        <v>434</v>
      </c>
      <c r="AO148" s="244" t="s">
        <v>435</v>
      </c>
      <c r="AP148" s="311" t="s">
        <v>212</v>
      </c>
      <c r="AQ148" s="276">
        <v>40</v>
      </c>
      <c r="AR148" s="247">
        <v>14000</v>
      </c>
      <c r="AS148" s="312">
        <f>ROUND(AQ148*AR148,0)</f>
        <v>560000</v>
      </c>
      <c r="AT148" s="250">
        <f>IF(EXACT($A$148,$AN$148),1,0)</f>
        <v>1</v>
      </c>
      <c r="AU148" s="250">
        <f>IF(EXACT($B$148,$AO$148),1,0)</f>
        <v>1</v>
      </c>
      <c r="AV148" s="250">
        <f>IF(EXACT($C$148,$AP$148),1,0)</f>
        <v>1</v>
      </c>
      <c r="AW148" s="250">
        <f>IF(EXACT($D$148,$AQ$148),1,0)</f>
        <v>1</v>
      </c>
      <c r="AX148" s="250">
        <f>IF($AQ$148=0,0,1)</f>
        <v>1</v>
      </c>
      <c r="AY148" s="250">
        <f>IF($AR$148=0,0,1)</f>
        <v>1</v>
      </c>
      <c r="AZ148" s="250">
        <f>$AT$148*$AU$148*$AV$148*$AW$148*$AX$148*$AY$148</f>
        <v>1</v>
      </c>
      <c r="BA148" s="251">
        <f t="shared" si="128"/>
        <v>560000</v>
      </c>
      <c r="BB148" s="252">
        <f t="shared" si="129"/>
        <v>0</v>
      </c>
      <c r="BD148" s="243" t="s">
        <v>434</v>
      </c>
      <c r="BE148" s="244" t="s">
        <v>435</v>
      </c>
      <c r="BF148" s="311" t="s">
        <v>212</v>
      </c>
      <c r="BG148" s="276">
        <v>40</v>
      </c>
      <c r="BH148" s="247">
        <v>11500</v>
      </c>
      <c r="BI148" s="312">
        <f>ROUND(BG148*BH148,0)</f>
        <v>460000</v>
      </c>
      <c r="BJ148" s="250">
        <f>IF(EXACT($A$148,$BD$148),1,0)</f>
        <v>1</v>
      </c>
      <c r="BK148" s="250">
        <f>IF(EXACT($B$148,$BE$148),1,0)</f>
        <v>1</v>
      </c>
      <c r="BL148" s="250">
        <f>IF(EXACT($C$148,$BF$148),1,0)</f>
        <v>1</v>
      </c>
      <c r="BM148" s="250">
        <f>IF(EXACT($D$148,$BG$148),1,0)</f>
        <v>1</v>
      </c>
      <c r="BN148" s="250">
        <f>IF($BG$148=0,0,1)</f>
        <v>1</v>
      </c>
      <c r="BO148" s="250">
        <f>IF($BH$148=0,0,1)</f>
        <v>1</v>
      </c>
      <c r="BP148" s="250">
        <f>$BJ$148*$BK$148*$BL$148*$BM$148*$BN$148*$BO$148</f>
        <v>1</v>
      </c>
      <c r="BQ148" s="251">
        <f t="shared" si="130"/>
        <v>460000</v>
      </c>
      <c r="BR148" s="252">
        <f t="shared" si="131"/>
        <v>0</v>
      </c>
      <c r="BT148" s="243" t="s">
        <v>434</v>
      </c>
      <c r="BU148" s="244" t="s">
        <v>435</v>
      </c>
      <c r="BV148" s="311" t="s">
        <v>212</v>
      </c>
      <c r="BW148" s="276">
        <v>40</v>
      </c>
      <c r="BX148" s="247">
        <v>13500</v>
      </c>
      <c r="BY148" s="312">
        <f>ROUND(BW148*BX148,0)</f>
        <v>540000</v>
      </c>
      <c r="BZ148" s="250">
        <f>IF(EXACT($A$148,$BT$148),1,0)</f>
        <v>1</v>
      </c>
      <c r="CA148" s="250">
        <f>IF(EXACT($B$148,$BU$148),1,0)</f>
        <v>1</v>
      </c>
      <c r="CB148" s="250">
        <f>IF(EXACT($C$148,$BV$148),1,0)</f>
        <v>1</v>
      </c>
      <c r="CC148" s="250">
        <f>IF(EXACT($D$148,$BW$148),1,0)</f>
        <v>1</v>
      </c>
      <c r="CD148" s="250">
        <f>IF($BW$148=0,0,1)</f>
        <v>1</v>
      </c>
      <c r="CE148" s="250">
        <f>IF($BX$148=0,0,1)</f>
        <v>1</v>
      </c>
      <c r="CF148" s="250">
        <f>$BZ$148*$CA$148*$CB$148*$CC$148*$CD$148*$CE$148</f>
        <v>1</v>
      </c>
      <c r="CG148" s="251">
        <f t="shared" si="132"/>
        <v>540000</v>
      </c>
      <c r="CH148" s="252">
        <f t="shared" si="133"/>
        <v>0</v>
      </c>
      <c r="CJ148" s="243" t="s">
        <v>434</v>
      </c>
      <c r="CK148" s="254" t="s">
        <v>435</v>
      </c>
      <c r="CL148" s="311" t="s">
        <v>212</v>
      </c>
      <c r="CM148" s="276">
        <v>40</v>
      </c>
      <c r="CN148" s="255">
        <v>20160</v>
      </c>
      <c r="CO148" s="313">
        <f>ROUND(CM148*CN148,0)</f>
        <v>806400</v>
      </c>
      <c r="CP148" s="250">
        <f>IF(EXACT($A$148,$CJ$148),1,0)</f>
        <v>1</v>
      </c>
      <c r="CQ148" s="250">
        <f>IF(EXACT($B$148,$CK$148),1,0)</f>
        <v>1</v>
      </c>
      <c r="CR148" s="250">
        <f>IF(EXACT($C$148,$CL$148),1,0)</f>
        <v>1</v>
      </c>
      <c r="CS148" s="250">
        <f>IF(EXACT($D$148,$CM$148),1,0)</f>
        <v>1</v>
      </c>
      <c r="CT148" s="250">
        <f>IF($CM$148=0,0,1)</f>
        <v>1</v>
      </c>
      <c r="CU148" s="250">
        <f>IF($CN$148=0,0,1)</f>
        <v>1</v>
      </c>
      <c r="CV148" s="250">
        <f>$CP$148*$CQ$148*$CR$148*$CS$148*$CT$148*$CU$148</f>
        <v>1</v>
      </c>
      <c r="CW148" s="251">
        <f t="shared" si="134"/>
        <v>806400</v>
      </c>
      <c r="CX148" s="252">
        <f t="shared" si="135"/>
        <v>0</v>
      </c>
      <c r="CZ148" s="243" t="s">
        <v>434</v>
      </c>
      <c r="DA148" s="244" t="s">
        <v>435</v>
      </c>
      <c r="DB148" s="311" t="s">
        <v>212</v>
      </c>
      <c r="DC148" s="276">
        <v>40</v>
      </c>
      <c r="DD148" s="247">
        <v>14200</v>
      </c>
      <c r="DE148" s="312">
        <f>ROUND(DC148*DD148,0)</f>
        <v>568000</v>
      </c>
      <c r="DF148" s="250">
        <f>IF(EXACT($A$148,$CZ$148),1,0)</f>
        <v>1</v>
      </c>
      <c r="DG148" s="250">
        <f>IF(EXACT($B$148,$DA$148),1,0)</f>
        <v>1</v>
      </c>
      <c r="DH148" s="250">
        <f>IF(EXACT($C$148,$DB$148),1,0)</f>
        <v>1</v>
      </c>
      <c r="DI148" s="250">
        <f>IF(EXACT($D$148,$DC$148),1,0)</f>
        <v>1</v>
      </c>
      <c r="DJ148" s="250">
        <f>IF($DC$148=0,0,1)</f>
        <v>1</v>
      </c>
      <c r="DK148" s="250">
        <f>IF($DD$148=0,0,1)</f>
        <v>1</v>
      </c>
      <c r="DL148" s="250">
        <f>$DF$148*$DG$148*$DH$148*$DI$148*$DJ$148*$DK$148</f>
        <v>1</v>
      </c>
      <c r="DM148" s="251">
        <f t="shared" si="136"/>
        <v>568000</v>
      </c>
      <c r="DN148" s="252">
        <f t="shared" si="137"/>
        <v>0</v>
      </c>
      <c r="DP148" s="243" t="s">
        <v>434</v>
      </c>
      <c r="DQ148" s="244" t="s">
        <v>435</v>
      </c>
      <c r="DR148" s="311" t="s">
        <v>212</v>
      </c>
      <c r="DS148" s="276">
        <v>40</v>
      </c>
      <c r="DT148" s="247">
        <v>13600</v>
      </c>
      <c r="DU148" s="312">
        <f>ROUND(DS148*DT148,0)</f>
        <v>544000</v>
      </c>
      <c r="DV148" s="250">
        <f>IF(EXACT($A$148,$DP$148),1,0)</f>
        <v>1</v>
      </c>
      <c r="DW148" s="250">
        <f>IF(EXACT($B$148,$DQ$148),1,0)</f>
        <v>1</v>
      </c>
      <c r="DX148" s="250">
        <f>IF(EXACT($C$148,$DR$148),1,0)</f>
        <v>1</v>
      </c>
      <c r="DY148" s="250">
        <f>IF(EXACT($D$148,$DS$148),1,0)</f>
        <v>1</v>
      </c>
      <c r="DZ148" s="250">
        <f>IF($DS$148=0,0,1)</f>
        <v>1</v>
      </c>
      <c r="EA148" s="250">
        <f>IF($DT$148=0,0,1)</f>
        <v>1</v>
      </c>
      <c r="EB148" s="250">
        <f>$DV$148*$DW$148*$DX$148*$DY$148*$DZ$148*$EA$148</f>
        <v>1</v>
      </c>
      <c r="EC148" s="251">
        <f t="shared" si="138"/>
        <v>544000</v>
      </c>
      <c r="ED148" s="252">
        <f t="shared" si="139"/>
        <v>0</v>
      </c>
      <c r="EF148" s="243" t="s">
        <v>434</v>
      </c>
      <c r="EG148" s="244" t="s">
        <v>435</v>
      </c>
      <c r="EH148" s="311" t="s">
        <v>212</v>
      </c>
      <c r="EI148" s="276">
        <v>40</v>
      </c>
      <c r="EJ148" s="247">
        <v>13000</v>
      </c>
      <c r="EK148" s="312">
        <f>ROUND(EI148*EJ148,0)</f>
        <v>520000</v>
      </c>
      <c r="EL148" s="250">
        <f>IF(EXACT($A$148,$EF$148),1,0)</f>
        <v>1</v>
      </c>
      <c r="EM148" s="250">
        <f>IF(EXACT($B$148,$EG$148),1,0)</f>
        <v>1</v>
      </c>
      <c r="EN148" s="250">
        <f>IF(EXACT($C$148,$EH$148),1,0)</f>
        <v>1</v>
      </c>
      <c r="EO148" s="250">
        <f>IF(EXACT($D$148,$EI$148),1,0)</f>
        <v>1</v>
      </c>
      <c r="EP148" s="250">
        <f>IF($EI$148=0,0,1)</f>
        <v>1</v>
      </c>
      <c r="EQ148" s="250">
        <f>IF($EJ$148=0,0,1)</f>
        <v>1</v>
      </c>
      <c r="ER148" s="250">
        <f>$EL$148*$EM$148*$EN$148*$EO$148*$EP$148*$EQ$148</f>
        <v>1</v>
      </c>
      <c r="ES148" s="251">
        <f t="shared" si="140"/>
        <v>520000</v>
      </c>
      <c r="ET148" s="252">
        <f t="shared" si="141"/>
        <v>0</v>
      </c>
      <c r="EV148" s="243" t="s">
        <v>434</v>
      </c>
      <c r="EW148" s="244" t="s">
        <v>435</v>
      </c>
      <c r="EX148" s="311" t="s">
        <v>212</v>
      </c>
      <c r="EY148" s="276">
        <v>40</v>
      </c>
      <c r="EZ148" s="247">
        <v>20000</v>
      </c>
      <c r="FA148" s="312">
        <f>ROUND(EY148*EZ148,0)</f>
        <v>800000</v>
      </c>
      <c r="FB148" s="250">
        <f>IF(EXACT($A$148,$EV$148),1,0)</f>
        <v>1</v>
      </c>
      <c r="FC148" s="250">
        <f>IF(EXACT($B$148,$EW$148),1,0)</f>
        <v>1</v>
      </c>
      <c r="FD148" s="250">
        <f>IF(EXACT($C$148,$EX$148),1,0)</f>
        <v>1</v>
      </c>
      <c r="FE148" s="250">
        <f>IF(EXACT($D$148,$EY$148),1,0)</f>
        <v>1</v>
      </c>
      <c r="FF148" s="250">
        <f>IF($EY$148=0,0,1)</f>
        <v>1</v>
      </c>
      <c r="FG148" s="250">
        <f>IF($EZ$148=0,0,1)</f>
        <v>1</v>
      </c>
      <c r="FH148" s="250">
        <f>$FB$148*$FC$148*$FD$148*$FE$148*$FF$148*$FG$148</f>
        <v>1</v>
      </c>
      <c r="FI148" s="251">
        <f t="shared" si="142"/>
        <v>800000</v>
      </c>
      <c r="FJ148" s="252">
        <f t="shared" si="143"/>
        <v>0</v>
      </c>
      <c r="FL148" s="243" t="s">
        <v>434</v>
      </c>
      <c r="FM148" s="244" t="s">
        <v>435</v>
      </c>
      <c r="FN148" s="311" t="s">
        <v>212</v>
      </c>
      <c r="FO148" s="276">
        <v>40</v>
      </c>
      <c r="FP148" s="247">
        <v>12435</v>
      </c>
      <c r="FQ148" s="312">
        <f>ROUND(FO148*FP148,0)</f>
        <v>497400</v>
      </c>
      <c r="FR148" s="250">
        <f>IF(EXACT($A$148,$FL$148),1,0)</f>
        <v>1</v>
      </c>
      <c r="FS148" s="250">
        <f>IF(EXACT($B$148,$FM$148),1,0)</f>
        <v>1</v>
      </c>
      <c r="FT148" s="250">
        <f>IF(EXACT($C$148,$FN$148),1,0)</f>
        <v>1</v>
      </c>
      <c r="FU148" s="250">
        <f>IF(EXACT($D$148,$FO$148),1,0)</f>
        <v>1</v>
      </c>
      <c r="FV148" s="250">
        <f>IF($FO$148=0,0,1)</f>
        <v>1</v>
      </c>
      <c r="FW148" s="250">
        <f>IF($FP$148=0,0,1)</f>
        <v>1</v>
      </c>
      <c r="FX148" s="250">
        <f>$FR$148*$FS$148*$FT$148*$FU$148*$FV$148*$FW$148</f>
        <v>1</v>
      </c>
      <c r="FY148" s="251">
        <f t="shared" si="144"/>
        <v>497400</v>
      </c>
      <c r="FZ148" s="252">
        <f t="shared" si="145"/>
        <v>0</v>
      </c>
      <c r="GB148" s="243" t="s">
        <v>434</v>
      </c>
      <c r="GC148" s="244" t="s">
        <v>435</v>
      </c>
      <c r="GD148" s="311" t="s">
        <v>212</v>
      </c>
      <c r="GE148" s="276">
        <v>40</v>
      </c>
      <c r="GF148" s="247">
        <v>45000</v>
      </c>
      <c r="GG148" s="312">
        <f>ROUND(GE148*GF148,0)</f>
        <v>1800000</v>
      </c>
      <c r="GH148" s="250">
        <f>IF(EXACT($A$148,$GB$148),1,0)</f>
        <v>1</v>
      </c>
      <c r="GI148" s="250">
        <f>IF(EXACT($B$148,$GC$148),1,0)</f>
        <v>1</v>
      </c>
      <c r="GJ148" s="250">
        <f>IF(EXACT($C$148,$GD$148),1,0)</f>
        <v>1</v>
      </c>
      <c r="GK148" s="250">
        <f>IF(EXACT($D$148,$GE$148),1,0)</f>
        <v>1</v>
      </c>
      <c r="GL148" s="250">
        <f>IF($GE$148=0,0,1)</f>
        <v>1</v>
      </c>
      <c r="GM148" s="250">
        <f>IF($GF$148=0,0,1)</f>
        <v>1</v>
      </c>
      <c r="GN148" s="250">
        <f>$GH$148*$GI$148*$GJ$148*$GK$148*$GL$148*$GM$148</f>
        <v>1</v>
      </c>
      <c r="GO148" s="251">
        <f t="shared" si="146"/>
        <v>1800000</v>
      </c>
      <c r="GP148" s="252">
        <f t="shared" si="147"/>
        <v>0</v>
      </c>
      <c r="GR148" s="243" t="s">
        <v>434</v>
      </c>
      <c r="GS148" s="244" t="s">
        <v>435</v>
      </c>
      <c r="GT148" s="311" t="s">
        <v>212</v>
      </c>
      <c r="GU148" s="276">
        <v>40</v>
      </c>
      <c r="GV148" s="247">
        <v>10680</v>
      </c>
      <c r="GW148" s="312">
        <f>ROUND(GU148*GV148,0)</f>
        <v>427200</v>
      </c>
      <c r="GX148" s="250">
        <f>IF(EXACT($A$148,$GR$148),1,0)</f>
        <v>1</v>
      </c>
      <c r="GY148" s="250">
        <f>IF(EXACT($B$148,$GS$148),1,0)</f>
        <v>1</v>
      </c>
      <c r="GZ148" s="250">
        <f>IF(EXACT($C$148,$GT$148),1,0)</f>
        <v>1</v>
      </c>
      <c r="HA148" s="250">
        <f>IF(EXACT($D$148,$GU$148),1,0)</f>
        <v>1</v>
      </c>
      <c r="HB148" s="250">
        <f>IF($GU$148=0,0,1)</f>
        <v>1</v>
      </c>
      <c r="HC148" s="250">
        <f>IF($GV$148=0,0,1)</f>
        <v>1</v>
      </c>
      <c r="HD148" s="250">
        <f>$GX$148*$GY$148*$GZ$148*$HA$148*$HB$148*$HC$148</f>
        <v>1</v>
      </c>
      <c r="HE148" s="251">
        <f t="shared" si="148"/>
        <v>427200</v>
      </c>
      <c r="HF148" s="252">
        <f t="shared" si="149"/>
        <v>0</v>
      </c>
      <c r="HH148" s="257" t="s">
        <v>434</v>
      </c>
      <c r="HI148" s="258" t="s">
        <v>435</v>
      </c>
      <c r="HJ148" s="245" t="s">
        <v>212</v>
      </c>
      <c r="HK148" s="246">
        <v>40</v>
      </c>
      <c r="HL148" s="259">
        <v>16000</v>
      </c>
      <c r="HM148" s="248">
        <f>ROUND(HK148*HL148,0)</f>
        <v>640000</v>
      </c>
      <c r="HN148" s="250">
        <f>IF(EXACT($A$148,$HH$148),1,0)</f>
        <v>1</v>
      </c>
      <c r="HO148" s="250">
        <f>IF(EXACT($B$148,$HI$148),1,0)</f>
        <v>1</v>
      </c>
      <c r="HP148" s="250">
        <f>IF(EXACT($C$148,$HJ$148),1,0)</f>
        <v>1</v>
      </c>
      <c r="HQ148" s="250">
        <f>IF(EXACT($D$148,$HK$148),1,0)</f>
        <v>1</v>
      </c>
      <c r="HR148" s="250">
        <f>IF($HK$148=0,0,1)</f>
        <v>1</v>
      </c>
      <c r="HS148" s="250">
        <f>IF($HL$148=0,0,1)</f>
        <v>1</v>
      </c>
      <c r="HT148" s="250">
        <f>$HN$148*$HO$148*$HP$148*$HQ$148*$HR$148*$HS$148</f>
        <v>1</v>
      </c>
      <c r="HU148" s="251">
        <f t="shared" si="150"/>
        <v>640000</v>
      </c>
      <c r="HV148" s="252">
        <f t="shared" si="151"/>
        <v>0</v>
      </c>
      <c r="HX148" s="243" t="s">
        <v>434</v>
      </c>
      <c r="HY148" s="244" t="s">
        <v>435</v>
      </c>
      <c r="HZ148" s="311" t="s">
        <v>212</v>
      </c>
      <c r="IA148" s="276">
        <v>40</v>
      </c>
      <c r="IB148" s="247">
        <v>20000</v>
      </c>
      <c r="IC148" s="312">
        <f>ROUND(IA148*IB148,0)</f>
        <v>800000</v>
      </c>
      <c r="ID148" s="250">
        <f>IF(EXACT($A$148,$HX$148),1,0)</f>
        <v>1</v>
      </c>
      <c r="IE148" s="250">
        <f>IF(EXACT($B$148,$HY$148),1,0)</f>
        <v>1</v>
      </c>
      <c r="IF148" s="250">
        <f>IF(EXACT($C$148,$HZ$148),1,0)</f>
        <v>1</v>
      </c>
      <c r="IG148" s="250">
        <f>IF(EXACT($D$148,$IA$148),1,0)</f>
        <v>1</v>
      </c>
      <c r="IH148" s="250">
        <f>IF($IA$148=0,0,1)</f>
        <v>1</v>
      </c>
      <c r="II148" s="250">
        <f>IF($IB$148=0,0,1)</f>
        <v>1</v>
      </c>
      <c r="IJ148" s="250">
        <f>$ID$148*$IE$148*$IF$148*$IG$148*$IH$148*$II$148</f>
        <v>1</v>
      </c>
      <c r="IK148" s="251">
        <f t="shared" si="152"/>
        <v>800000</v>
      </c>
      <c r="IL148" s="252">
        <f t="shared" si="153"/>
        <v>0</v>
      </c>
    </row>
    <row r="149" spans="1:246" s="238" customFormat="1" ht="18" hidden="1" thickTop="1" thickBot="1">
      <c r="A149" s="215" t="s">
        <v>436</v>
      </c>
      <c r="B149" s="216" t="s">
        <v>437</v>
      </c>
      <c r="C149" s="217"/>
      <c r="D149" s="218"/>
      <c r="E149" s="219"/>
      <c r="F149" s="220"/>
      <c r="H149" s="215" t="s">
        <v>436</v>
      </c>
      <c r="I149" s="222" t="s">
        <v>437</v>
      </c>
      <c r="J149" s="217"/>
      <c r="K149" s="218"/>
      <c r="L149" s="219"/>
      <c r="M149" s="220"/>
      <c r="N149" s="274"/>
      <c r="O149" s="274"/>
      <c r="P149" s="274"/>
      <c r="Q149" s="274"/>
      <c r="R149" s="274"/>
      <c r="S149" s="274"/>
      <c r="T149" s="274"/>
      <c r="U149" s="251">
        <f t="shared" si="124"/>
        <v>0</v>
      </c>
      <c r="V149" s="252">
        <f t="shared" si="125"/>
        <v>0</v>
      </c>
      <c r="X149" s="215" t="s">
        <v>436</v>
      </c>
      <c r="Y149" s="216" t="s">
        <v>437</v>
      </c>
      <c r="Z149" s="217"/>
      <c r="AA149" s="218"/>
      <c r="AB149" s="219"/>
      <c r="AC149" s="220"/>
      <c r="AD149" s="274"/>
      <c r="AE149" s="274"/>
      <c r="AF149" s="274"/>
      <c r="AG149" s="274"/>
      <c r="AH149" s="274"/>
      <c r="AI149" s="274"/>
      <c r="AJ149" s="274"/>
      <c r="AK149" s="251">
        <f t="shared" si="126"/>
        <v>0</v>
      </c>
      <c r="AL149" s="252">
        <f t="shared" si="127"/>
        <v>0</v>
      </c>
      <c r="AN149" s="215" t="s">
        <v>436</v>
      </c>
      <c r="AO149" s="216" t="s">
        <v>437</v>
      </c>
      <c r="AP149" s="217"/>
      <c r="AQ149" s="218"/>
      <c r="AR149" s="219"/>
      <c r="AS149" s="220"/>
      <c r="AT149" s="250">
        <f>IF(EXACT($A$149,$AN$149),1,0)</f>
        <v>1</v>
      </c>
      <c r="AU149" s="250">
        <f>IF(EXACT($B$149,$AO$149),1,0)</f>
        <v>1</v>
      </c>
      <c r="AV149" s="250">
        <f>IF(EXACT($C$149,$AP$149),1,0)</f>
        <v>1</v>
      </c>
      <c r="AW149" s="250">
        <f>IF(EXACT($D$149,$AQ$149),1,0)</f>
        <v>1</v>
      </c>
      <c r="AX149" s="250">
        <f>IF($AQ$149=0,0,1)</f>
        <v>0</v>
      </c>
      <c r="AY149" s="250">
        <f>IF($AR$149=0,0,1)</f>
        <v>0</v>
      </c>
      <c r="AZ149" s="250">
        <f>$AT$149*$AU$149*$AV$149*$AW$149*$AX$149*$AY$149</f>
        <v>0</v>
      </c>
      <c r="BA149" s="251">
        <f t="shared" si="128"/>
        <v>0</v>
      </c>
      <c r="BB149" s="252">
        <f t="shared" si="129"/>
        <v>0</v>
      </c>
      <c r="BD149" s="215" t="s">
        <v>436</v>
      </c>
      <c r="BE149" s="216" t="s">
        <v>437</v>
      </c>
      <c r="BF149" s="217"/>
      <c r="BG149" s="218"/>
      <c r="BH149" s="219"/>
      <c r="BI149" s="220"/>
      <c r="BJ149" s="250">
        <f>IF(EXACT($A$149,$BD$149),1,0)</f>
        <v>1</v>
      </c>
      <c r="BK149" s="250">
        <f>IF(EXACT($B$149,$BE$149),1,0)</f>
        <v>1</v>
      </c>
      <c r="BL149" s="250">
        <f>IF(EXACT($C$149,$BF$149),1,0)</f>
        <v>1</v>
      </c>
      <c r="BM149" s="250">
        <f>IF(EXACT($D$149,$BG$149),1,0)</f>
        <v>1</v>
      </c>
      <c r="BN149" s="250">
        <f>IF($BG$149=0,0,1)</f>
        <v>0</v>
      </c>
      <c r="BO149" s="250">
        <f>IF($BH$149=0,0,1)</f>
        <v>0</v>
      </c>
      <c r="BP149" s="250">
        <f>$BJ$149*$BK$149*$BL$149*$BM$149*$BN$149*$BO$149</f>
        <v>0</v>
      </c>
      <c r="BQ149" s="251">
        <f t="shared" si="130"/>
        <v>0</v>
      </c>
      <c r="BR149" s="252">
        <f t="shared" si="131"/>
        <v>0</v>
      </c>
      <c r="BT149" s="215" t="s">
        <v>436</v>
      </c>
      <c r="BU149" s="216" t="s">
        <v>437</v>
      </c>
      <c r="BV149" s="217"/>
      <c r="BW149" s="218"/>
      <c r="BX149" s="219"/>
      <c r="BY149" s="220"/>
      <c r="BZ149" s="250">
        <f>IF(EXACT($A$149,$BT$149),1,0)</f>
        <v>1</v>
      </c>
      <c r="CA149" s="250">
        <f>IF(EXACT($B$149,$BU$149),1,0)</f>
        <v>1</v>
      </c>
      <c r="CB149" s="250">
        <f>IF(EXACT($C$149,$BV$149),1,0)</f>
        <v>1</v>
      </c>
      <c r="CC149" s="250">
        <f>IF(EXACT($D$149,$BW$149),1,0)</f>
        <v>1</v>
      </c>
      <c r="CD149" s="250">
        <f>IF($BW$149=0,0,1)</f>
        <v>0</v>
      </c>
      <c r="CE149" s="250">
        <f>IF($BX$149=0,0,1)</f>
        <v>0</v>
      </c>
      <c r="CF149" s="250">
        <f>$BZ$149*$CA$149*$CB$149*$CC$149*$CD$149*$CE$149</f>
        <v>0</v>
      </c>
      <c r="CG149" s="251">
        <f t="shared" si="132"/>
        <v>0</v>
      </c>
      <c r="CH149" s="252">
        <f t="shared" si="133"/>
        <v>0</v>
      </c>
      <c r="CJ149" s="215" t="s">
        <v>436</v>
      </c>
      <c r="CK149" s="223" t="s">
        <v>437</v>
      </c>
      <c r="CL149" s="217"/>
      <c r="CM149" s="218"/>
      <c r="CN149" s="224"/>
      <c r="CO149" s="225"/>
      <c r="CP149" s="250">
        <f>IF(EXACT($A$149,$CJ$149),1,0)</f>
        <v>1</v>
      </c>
      <c r="CQ149" s="250">
        <f>IF(EXACT($B$149,$CK$149),1,0)</f>
        <v>1</v>
      </c>
      <c r="CR149" s="250">
        <f>IF(EXACT($C$149,$CL$149),1,0)</f>
        <v>1</v>
      </c>
      <c r="CS149" s="250">
        <f>IF(EXACT($D$149,$CM$149),1,0)</f>
        <v>1</v>
      </c>
      <c r="CT149" s="250">
        <f>IF($CM$149=0,0,1)</f>
        <v>0</v>
      </c>
      <c r="CU149" s="250">
        <f>IF($CN$149=0,0,1)</f>
        <v>0</v>
      </c>
      <c r="CV149" s="250">
        <f>$CP$149*$CQ$149*$CR$149*$CS$149*$CT$149*$CU$149</f>
        <v>0</v>
      </c>
      <c r="CW149" s="251">
        <f t="shared" si="134"/>
        <v>0</v>
      </c>
      <c r="CX149" s="252">
        <f t="shared" si="135"/>
        <v>0</v>
      </c>
      <c r="CZ149" s="215" t="s">
        <v>436</v>
      </c>
      <c r="DA149" s="216" t="s">
        <v>437</v>
      </c>
      <c r="DB149" s="217"/>
      <c r="DC149" s="218"/>
      <c r="DD149" s="219"/>
      <c r="DE149" s="220"/>
      <c r="DF149" s="250">
        <f>IF(EXACT($A$149,$CZ$149),1,0)</f>
        <v>1</v>
      </c>
      <c r="DG149" s="250">
        <f>IF(EXACT($B$149,$DA$149),1,0)</f>
        <v>1</v>
      </c>
      <c r="DH149" s="250">
        <f>IF(EXACT($C$149,$DB$149),1,0)</f>
        <v>1</v>
      </c>
      <c r="DI149" s="250">
        <f>IF(EXACT($D$149,$DC$149),1,0)</f>
        <v>1</v>
      </c>
      <c r="DJ149" s="250">
        <f>IF($DC$149=0,0,1)</f>
        <v>0</v>
      </c>
      <c r="DK149" s="250">
        <f>IF($DD$149=0,0,1)</f>
        <v>0</v>
      </c>
      <c r="DL149" s="250">
        <f>$DF$149*$DG$149*$DH$149*$DI$149*$DJ$149*$DK$149</f>
        <v>0</v>
      </c>
      <c r="DM149" s="251">
        <f t="shared" si="136"/>
        <v>0</v>
      </c>
      <c r="DN149" s="252">
        <f t="shared" si="137"/>
        <v>0</v>
      </c>
      <c r="DP149" s="215" t="s">
        <v>436</v>
      </c>
      <c r="DQ149" s="216" t="s">
        <v>437</v>
      </c>
      <c r="DR149" s="217"/>
      <c r="DS149" s="218"/>
      <c r="DT149" s="219"/>
      <c r="DU149" s="220"/>
      <c r="DV149" s="250">
        <f>IF(EXACT($A$149,$DP$149),1,0)</f>
        <v>1</v>
      </c>
      <c r="DW149" s="250">
        <f>IF(EXACT($B$149,$DQ$149),1,0)</f>
        <v>1</v>
      </c>
      <c r="DX149" s="250">
        <f>IF(EXACT($C$149,$DR$149),1,0)</f>
        <v>1</v>
      </c>
      <c r="DY149" s="250">
        <f>IF(EXACT($D$149,$DS$149),1,0)</f>
        <v>1</v>
      </c>
      <c r="DZ149" s="250">
        <f>IF($DS$149=0,0,1)</f>
        <v>0</v>
      </c>
      <c r="EA149" s="250">
        <f>IF($DT$149=0,0,1)</f>
        <v>0</v>
      </c>
      <c r="EB149" s="250">
        <f>$DV$149*$DW$149*$DX$149*$DY$149*$DZ$149*$EA$149</f>
        <v>0</v>
      </c>
      <c r="EC149" s="251">
        <f t="shared" si="138"/>
        <v>0</v>
      </c>
      <c r="ED149" s="252">
        <f t="shared" si="139"/>
        <v>0</v>
      </c>
      <c r="EF149" s="215" t="s">
        <v>436</v>
      </c>
      <c r="EG149" s="216" t="s">
        <v>437</v>
      </c>
      <c r="EH149" s="217"/>
      <c r="EI149" s="218"/>
      <c r="EJ149" s="219"/>
      <c r="EK149" s="220"/>
      <c r="EL149" s="250">
        <f>IF(EXACT($A$149,$EF$149),1,0)</f>
        <v>1</v>
      </c>
      <c r="EM149" s="250">
        <f>IF(EXACT($B$149,$EG$149),1,0)</f>
        <v>1</v>
      </c>
      <c r="EN149" s="250">
        <f>IF(EXACT($C$149,$EH$149),1,0)</f>
        <v>1</v>
      </c>
      <c r="EO149" s="250">
        <f>IF(EXACT($D$149,$EI$149),1,0)</f>
        <v>1</v>
      </c>
      <c r="EP149" s="250">
        <f>IF($EI$149=0,0,1)</f>
        <v>0</v>
      </c>
      <c r="EQ149" s="250">
        <f>IF($EJ$149=0,0,1)</f>
        <v>0</v>
      </c>
      <c r="ER149" s="250">
        <f>$EL$149*$EM$149*$EN$149*$EO$149*$EP$149*$EQ$149</f>
        <v>0</v>
      </c>
      <c r="ES149" s="251">
        <f t="shared" si="140"/>
        <v>0</v>
      </c>
      <c r="ET149" s="252">
        <f t="shared" si="141"/>
        <v>0</v>
      </c>
      <c r="EV149" s="215" t="s">
        <v>436</v>
      </c>
      <c r="EW149" s="216" t="s">
        <v>437</v>
      </c>
      <c r="EX149" s="217"/>
      <c r="EY149" s="218"/>
      <c r="EZ149" s="219"/>
      <c r="FA149" s="220"/>
      <c r="FB149" s="250">
        <f>IF(EXACT($A$149,$EV$149),1,0)</f>
        <v>1</v>
      </c>
      <c r="FC149" s="250">
        <f>IF(EXACT($B$149,$EW$149),1,0)</f>
        <v>1</v>
      </c>
      <c r="FD149" s="250">
        <f>IF(EXACT($C$149,$EX$149),1,0)</f>
        <v>1</v>
      </c>
      <c r="FE149" s="250">
        <f>IF(EXACT($D$149,$EY$149),1,0)</f>
        <v>1</v>
      </c>
      <c r="FF149" s="250">
        <f>IF($EY$149=0,0,1)</f>
        <v>0</v>
      </c>
      <c r="FG149" s="250">
        <f>IF($EZ$149=0,0,1)</f>
        <v>0</v>
      </c>
      <c r="FH149" s="250">
        <f>$FB$149*$FC$149*$FD$149*$FE$149*$FF$149*$FG$149</f>
        <v>0</v>
      </c>
      <c r="FI149" s="251">
        <f t="shared" si="142"/>
        <v>0</v>
      </c>
      <c r="FJ149" s="252">
        <f t="shared" si="143"/>
        <v>0</v>
      </c>
      <c r="FL149" s="215" t="s">
        <v>436</v>
      </c>
      <c r="FM149" s="216" t="s">
        <v>437</v>
      </c>
      <c r="FN149" s="217"/>
      <c r="FO149" s="218"/>
      <c r="FP149" s="219"/>
      <c r="FQ149" s="277"/>
      <c r="FR149" s="250">
        <f>IF(EXACT($A$149,$FL$149),1,0)</f>
        <v>1</v>
      </c>
      <c r="FS149" s="250">
        <f>IF(EXACT($B$149,$FM$149),1,0)</f>
        <v>1</v>
      </c>
      <c r="FT149" s="250">
        <f>IF(EXACT($C$149,$FN$149),1,0)</f>
        <v>1</v>
      </c>
      <c r="FU149" s="250">
        <f>IF(EXACT($D$149,$FO$149),1,0)</f>
        <v>1</v>
      </c>
      <c r="FV149" s="250">
        <f>IF($FO$149=0,0,1)</f>
        <v>0</v>
      </c>
      <c r="FW149" s="250">
        <f>IF($FP$149=0,0,1)</f>
        <v>0</v>
      </c>
      <c r="FX149" s="250">
        <f>$FR$149*$FS$149*$FT$149*$FU$149*$FV$149*$FW$149</f>
        <v>0</v>
      </c>
      <c r="FY149" s="251">
        <f t="shared" si="144"/>
        <v>0</v>
      </c>
      <c r="FZ149" s="252">
        <f t="shared" si="145"/>
        <v>0</v>
      </c>
      <c r="GB149" s="215" t="s">
        <v>436</v>
      </c>
      <c r="GC149" s="216" t="s">
        <v>437</v>
      </c>
      <c r="GD149" s="217"/>
      <c r="GE149" s="218"/>
      <c r="GF149" s="219"/>
      <c r="GG149" s="220"/>
      <c r="GH149" s="250">
        <f>IF(EXACT($A$149,$GB$149),1,0)</f>
        <v>1</v>
      </c>
      <c r="GI149" s="250">
        <f>IF(EXACT($B$149,$GC$149),1,0)</f>
        <v>1</v>
      </c>
      <c r="GJ149" s="250">
        <f>IF(EXACT($C$149,$GD$149),1,0)</f>
        <v>1</v>
      </c>
      <c r="GK149" s="250">
        <f>IF(EXACT($D$149,$GE$149),1,0)</f>
        <v>1</v>
      </c>
      <c r="GL149" s="250">
        <f>IF($GE$149=0,0,1)</f>
        <v>0</v>
      </c>
      <c r="GM149" s="250">
        <f>IF($GF$149=0,0,1)</f>
        <v>0</v>
      </c>
      <c r="GN149" s="250">
        <f>$GH$149*$GI$149*$GJ$149*$GK$149*$GL$149*$GM$149</f>
        <v>0</v>
      </c>
      <c r="GO149" s="251">
        <f t="shared" si="146"/>
        <v>0</v>
      </c>
      <c r="GP149" s="252">
        <f t="shared" si="147"/>
        <v>0</v>
      </c>
      <c r="GR149" s="215" t="s">
        <v>436</v>
      </c>
      <c r="GS149" s="216" t="s">
        <v>437</v>
      </c>
      <c r="GT149" s="217"/>
      <c r="GU149" s="218"/>
      <c r="GV149" s="219"/>
      <c r="GW149" s="220"/>
      <c r="GX149" s="250">
        <f>IF(EXACT($A$149,$GR$149),1,0)</f>
        <v>1</v>
      </c>
      <c r="GY149" s="250">
        <f>IF(EXACT($B$149,$GS$149),1,0)</f>
        <v>1</v>
      </c>
      <c r="GZ149" s="250">
        <f>IF(EXACT($C$149,$GT$149),1,0)</f>
        <v>1</v>
      </c>
      <c r="HA149" s="250">
        <f>IF(EXACT($D$149,$GU$149),1,0)</f>
        <v>1</v>
      </c>
      <c r="HB149" s="250">
        <f>IF($GU$149=0,0,1)</f>
        <v>0</v>
      </c>
      <c r="HC149" s="250">
        <f>IF($GV$149=0,0,1)</f>
        <v>0</v>
      </c>
      <c r="HD149" s="250">
        <f>$GX$149*$GY$149*$GZ$149*$HA$149*$HB$149*$HC$149</f>
        <v>0</v>
      </c>
      <c r="HE149" s="251">
        <f t="shared" si="148"/>
        <v>0</v>
      </c>
      <c r="HF149" s="252">
        <f t="shared" si="149"/>
        <v>0</v>
      </c>
      <c r="HH149" s="226" t="s">
        <v>436</v>
      </c>
      <c r="HI149" s="227" t="s">
        <v>437</v>
      </c>
      <c r="HJ149" s="228"/>
      <c r="HK149" s="229"/>
      <c r="HL149" s="230"/>
      <c r="HM149" s="231"/>
      <c r="HN149" s="250">
        <f>IF(EXACT($A$149,$HH$149),1,0)</f>
        <v>1</v>
      </c>
      <c r="HO149" s="250">
        <f>IF(EXACT($B$149,$HI$149),1,0)</f>
        <v>1</v>
      </c>
      <c r="HP149" s="250">
        <f>IF(EXACT($C$149,$HJ$149),1,0)</f>
        <v>1</v>
      </c>
      <c r="HQ149" s="250">
        <f>IF(EXACT($D$149,$HK$149),1,0)</f>
        <v>1</v>
      </c>
      <c r="HR149" s="250">
        <f>IF($HK$149=0,0,1)</f>
        <v>0</v>
      </c>
      <c r="HS149" s="250">
        <f>IF($HL$149=0,0,1)</f>
        <v>0</v>
      </c>
      <c r="HT149" s="250">
        <f>$HN$149*$HO$149*$HP$149*$HQ$149*$HR$149*$HS$149</f>
        <v>0</v>
      </c>
      <c r="HU149" s="251">
        <f t="shared" si="150"/>
        <v>0</v>
      </c>
      <c r="HV149" s="252">
        <f t="shared" si="151"/>
        <v>0</v>
      </c>
      <c r="HX149" s="215" t="s">
        <v>436</v>
      </c>
      <c r="HY149" s="216" t="s">
        <v>437</v>
      </c>
      <c r="HZ149" s="217"/>
      <c r="IA149" s="218"/>
      <c r="IB149" s="219"/>
      <c r="IC149" s="220"/>
      <c r="ID149" s="250">
        <f>IF(EXACT($A$149,$HX$149),1,0)</f>
        <v>1</v>
      </c>
      <c r="IE149" s="250">
        <f>IF(EXACT($B$149,$HY$149),1,0)</f>
        <v>1</v>
      </c>
      <c r="IF149" s="250">
        <f>IF(EXACT($C$149,$HZ$149),1,0)</f>
        <v>1</v>
      </c>
      <c r="IG149" s="250">
        <f>IF(EXACT($D$149,$IA$149),1,0)</f>
        <v>1</v>
      </c>
      <c r="IH149" s="250">
        <f>IF($IA$149=0,0,1)</f>
        <v>0</v>
      </c>
      <c r="II149" s="250">
        <f>IF($IB$149=0,0,1)</f>
        <v>0</v>
      </c>
      <c r="IJ149" s="250">
        <f>$ID$149*$IE$149*$IF$149*$IG$149*$IH$149*$II$149</f>
        <v>0</v>
      </c>
      <c r="IK149" s="251">
        <f t="shared" si="152"/>
        <v>0</v>
      </c>
      <c r="IL149" s="252">
        <f t="shared" si="153"/>
        <v>0</v>
      </c>
    </row>
    <row r="150" spans="1:246" s="238" customFormat="1" ht="30">
      <c r="A150" s="243" t="s">
        <v>439</v>
      </c>
      <c r="B150" s="244" t="s">
        <v>440</v>
      </c>
      <c r="C150" s="311" t="s">
        <v>212</v>
      </c>
      <c r="D150" s="276">
        <v>350</v>
      </c>
      <c r="E150" s="247">
        <v>0</v>
      </c>
      <c r="F150" s="312">
        <f>ROUND(D150*E150,0)</f>
        <v>0</v>
      </c>
      <c r="H150" s="243" t="s">
        <v>439</v>
      </c>
      <c r="I150" s="249" t="s">
        <v>440</v>
      </c>
      <c r="J150" s="311" t="s">
        <v>212</v>
      </c>
      <c r="K150" s="276">
        <v>350</v>
      </c>
      <c r="L150" s="247">
        <v>4500</v>
      </c>
      <c r="M150" s="312">
        <f>ROUND(K150*L150,0)</f>
        <v>1575000</v>
      </c>
      <c r="N150" s="250">
        <f>IF(EXACT($A$150,$H$150),1,0)</f>
        <v>1</v>
      </c>
      <c r="O150" s="250">
        <f>IF(EXACT($B$150,$I$150),1,0)</f>
        <v>1</v>
      </c>
      <c r="P150" s="250">
        <f>IF(EXACT($C$150,$J$150),1,0)</f>
        <v>1</v>
      </c>
      <c r="Q150" s="250">
        <f>IF(EXACT($D$150,$K$150),1,0)</f>
        <v>1</v>
      </c>
      <c r="R150" s="250">
        <f>IF($K$150=0,0,1)</f>
        <v>1</v>
      </c>
      <c r="S150" s="250">
        <f>IF($L$150=0,0,1)</f>
        <v>1</v>
      </c>
      <c r="T150" s="261">
        <f>$N$150*$O$150*$P$150*$Q$150*$R$150*$S$150</f>
        <v>1</v>
      </c>
      <c r="U150" s="251">
        <f t="shared" si="124"/>
        <v>1575000</v>
      </c>
      <c r="V150" s="252">
        <f t="shared" si="125"/>
        <v>0</v>
      </c>
      <c r="X150" s="243" t="s">
        <v>439</v>
      </c>
      <c r="Y150" s="244" t="s">
        <v>440</v>
      </c>
      <c r="Z150" s="311" t="s">
        <v>212</v>
      </c>
      <c r="AA150" s="276">
        <v>350</v>
      </c>
      <c r="AB150" s="247">
        <v>3857</v>
      </c>
      <c r="AC150" s="312">
        <f>ROUND(AA150*AB150,0)</f>
        <v>1349950</v>
      </c>
      <c r="AD150" s="250">
        <f>IF(EXACT($A$150,$X$150),1,0)</f>
        <v>1</v>
      </c>
      <c r="AE150" s="250">
        <f>IF(EXACT($B$150,$Y$150),1,0)</f>
        <v>1</v>
      </c>
      <c r="AF150" s="250">
        <f>IF(EXACT($C$150,$Z$150),1,0)</f>
        <v>1</v>
      </c>
      <c r="AG150" s="250">
        <f>IF(EXACT($D$150,$AA$150),1,0)</f>
        <v>1</v>
      </c>
      <c r="AH150" s="250">
        <f>IF($AA$150=0,0,1)</f>
        <v>1</v>
      </c>
      <c r="AI150" s="250">
        <f>IF($AB$150=0,0,1)</f>
        <v>1</v>
      </c>
      <c r="AJ150" s="250">
        <f>$AD$150*$AE$150*$AF$150*$AG$150*$AH$150*$AI$150</f>
        <v>1</v>
      </c>
      <c r="AK150" s="251">
        <f t="shared" si="126"/>
        <v>1349950</v>
      </c>
      <c r="AL150" s="252">
        <f t="shared" si="127"/>
        <v>0</v>
      </c>
      <c r="AN150" s="243" t="s">
        <v>439</v>
      </c>
      <c r="AO150" s="244" t="s">
        <v>440</v>
      </c>
      <c r="AP150" s="311" t="s">
        <v>212</v>
      </c>
      <c r="AQ150" s="276">
        <v>350</v>
      </c>
      <c r="AR150" s="247">
        <v>2100</v>
      </c>
      <c r="AS150" s="312">
        <f>ROUND(AQ150*AR150,0)</f>
        <v>735000</v>
      </c>
      <c r="AT150" s="250">
        <f>IF(EXACT($A$150,$AN$150),1,0)</f>
        <v>1</v>
      </c>
      <c r="AU150" s="250">
        <f>IF(EXACT($B$150,$AO$150),1,0)</f>
        <v>1</v>
      </c>
      <c r="AV150" s="250">
        <f>IF(EXACT($C$150,$AP$150),1,0)</f>
        <v>1</v>
      </c>
      <c r="AW150" s="250">
        <f>IF(EXACT($D$150,$AQ$150),1,0)</f>
        <v>1</v>
      </c>
      <c r="AX150" s="250">
        <f>IF($AQ$150=0,0,1)</f>
        <v>1</v>
      </c>
      <c r="AY150" s="250">
        <f>IF($AR$150=0,0,1)</f>
        <v>1</v>
      </c>
      <c r="AZ150" s="250">
        <f>$AT$150*$AU$150*$AV$150*$AW$150*$AX$150*$AY$150</f>
        <v>1</v>
      </c>
      <c r="BA150" s="251">
        <f t="shared" si="128"/>
        <v>735000</v>
      </c>
      <c r="BB150" s="252">
        <f t="shared" si="129"/>
        <v>0</v>
      </c>
      <c r="BD150" s="243" t="s">
        <v>439</v>
      </c>
      <c r="BE150" s="244" t="s">
        <v>440</v>
      </c>
      <c r="BF150" s="311" t="s">
        <v>212</v>
      </c>
      <c r="BG150" s="276">
        <v>350</v>
      </c>
      <c r="BH150" s="247">
        <v>4500</v>
      </c>
      <c r="BI150" s="312">
        <f>ROUND(BG150*BH150,0)</f>
        <v>1575000</v>
      </c>
      <c r="BJ150" s="250">
        <f>IF(EXACT($A$150,$BD$150),1,0)</f>
        <v>1</v>
      </c>
      <c r="BK150" s="250">
        <f>IF(EXACT($B$150,$BE$150),1,0)</f>
        <v>1</v>
      </c>
      <c r="BL150" s="250">
        <f>IF(EXACT($C$150,$BF$150),1,0)</f>
        <v>1</v>
      </c>
      <c r="BM150" s="250">
        <f>IF(EXACT($D$150,$BG$150),1,0)</f>
        <v>1</v>
      </c>
      <c r="BN150" s="250">
        <f>IF($BG$150=0,0,1)</f>
        <v>1</v>
      </c>
      <c r="BO150" s="250">
        <f>IF($BH$150=0,0,1)</f>
        <v>1</v>
      </c>
      <c r="BP150" s="250">
        <f>$BJ$150*$BK$150*$BL$150*$BM$150*$BN$150*$BO$150</f>
        <v>1</v>
      </c>
      <c r="BQ150" s="251">
        <f t="shared" si="130"/>
        <v>1575000</v>
      </c>
      <c r="BR150" s="252">
        <f t="shared" si="131"/>
        <v>0</v>
      </c>
      <c r="BT150" s="243" t="s">
        <v>439</v>
      </c>
      <c r="BU150" s="244" t="s">
        <v>440</v>
      </c>
      <c r="BV150" s="311" t="s">
        <v>212</v>
      </c>
      <c r="BW150" s="276">
        <v>350</v>
      </c>
      <c r="BX150" s="247">
        <v>3500</v>
      </c>
      <c r="BY150" s="312">
        <f>ROUND(BW150*BX150,0)</f>
        <v>1225000</v>
      </c>
      <c r="BZ150" s="250">
        <f>IF(EXACT($A$150,$BT$150),1,0)</f>
        <v>1</v>
      </c>
      <c r="CA150" s="250">
        <f>IF(EXACT($B$150,$BU$150),1,0)</f>
        <v>1</v>
      </c>
      <c r="CB150" s="250">
        <f>IF(EXACT($C$150,$BV$150),1,0)</f>
        <v>1</v>
      </c>
      <c r="CC150" s="250">
        <f>IF(EXACT($D$150,$BW$150),1,0)</f>
        <v>1</v>
      </c>
      <c r="CD150" s="250">
        <f>IF($BW$150=0,0,1)</f>
        <v>1</v>
      </c>
      <c r="CE150" s="250">
        <f>IF($BX$150=0,0,1)</f>
        <v>1</v>
      </c>
      <c r="CF150" s="250">
        <f>$BZ$150*$CA$150*$CB$150*$CC$150*$CD$150*$CE$150</f>
        <v>1</v>
      </c>
      <c r="CG150" s="251">
        <f t="shared" si="132"/>
        <v>1225000</v>
      </c>
      <c r="CH150" s="252">
        <f t="shared" si="133"/>
        <v>0</v>
      </c>
      <c r="CJ150" s="243" t="s">
        <v>439</v>
      </c>
      <c r="CK150" s="254" t="s">
        <v>440</v>
      </c>
      <c r="CL150" s="311" t="s">
        <v>212</v>
      </c>
      <c r="CM150" s="276">
        <v>350</v>
      </c>
      <c r="CN150" s="255">
        <v>18480</v>
      </c>
      <c r="CO150" s="313">
        <f>ROUND(CM150*CN150,0)</f>
        <v>6468000</v>
      </c>
      <c r="CP150" s="250">
        <f>IF(EXACT($A$150,$CJ$150),1,0)</f>
        <v>1</v>
      </c>
      <c r="CQ150" s="250">
        <f>IF(EXACT($B$150,$CK$150),1,0)</f>
        <v>1</v>
      </c>
      <c r="CR150" s="250">
        <f>IF(EXACT($C$150,$CL$150),1,0)</f>
        <v>1</v>
      </c>
      <c r="CS150" s="250">
        <f>IF(EXACT($D$150,$CM$150),1,0)</f>
        <v>1</v>
      </c>
      <c r="CT150" s="250">
        <f>IF($CM$150=0,0,1)</f>
        <v>1</v>
      </c>
      <c r="CU150" s="250">
        <f>IF($CN$150=0,0,1)</f>
        <v>1</v>
      </c>
      <c r="CV150" s="250">
        <f>$CP$150*$CQ$150*$CR$150*$CS$150*$CT$150*$CU$150</f>
        <v>1</v>
      </c>
      <c r="CW150" s="251">
        <f t="shared" si="134"/>
        <v>6468000</v>
      </c>
      <c r="CX150" s="252">
        <f t="shared" si="135"/>
        <v>0</v>
      </c>
      <c r="CZ150" s="243" t="s">
        <v>439</v>
      </c>
      <c r="DA150" s="244" t="s">
        <v>440</v>
      </c>
      <c r="DB150" s="311" t="s">
        <v>212</v>
      </c>
      <c r="DC150" s="276">
        <v>350</v>
      </c>
      <c r="DD150" s="247">
        <v>3200</v>
      </c>
      <c r="DE150" s="312">
        <f>ROUND(DC150*DD150,0)</f>
        <v>1120000</v>
      </c>
      <c r="DF150" s="250">
        <f>IF(EXACT($A$150,$CZ$150),1,0)</f>
        <v>1</v>
      </c>
      <c r="DG150" s="250">
        <f>IF(EXACT($B$150,$DA$150),1,0)</f>
        <v>1</v>
      </c>
      <c r="DH150" s="250">
        <f>IF(EXACT($C$150,$DB$150),1,0)</f>
        <v>1</v>
      </c>
      <c r="DI150" s="250">
        <f>IF(EXACT($D$150,$DC$150),1,0)</f>
        <v>1</v>
      </c>
      <c r="DJ150" s="250">
        <f>IF($DC$150=0,0,1)</f>
        <v>1</v>
      </c>
      <c r="DK150" s="250">
        <f>IF($DD$150=0,0,1)</f>
        <v>1</v>
      </c>
      <c r="DL150" s="250">
        <f>$DF$150*$DG$150*$DH$150*$DI$150*$DJ$150*$DK$150</f>
        <v>1</v>
      </c>
      <c r="DM150" s="251">
        <f t="shared" si="136"/>
        <v>1120000</v>
      </c>
      <c r="DN150" s="252">
        <f t="shared" si="137"/>
        <v>0</v>
      </c>
      <c r="DP150" s="243" t="s">
        <v>439</v>
      </c>
      <c r="DQ150" s="244" t="s">
        <v>440</v>
      </c>
      <c r="DR150" s="311" t="s">
        <v>212</v>
      </c>
      <c r="DS150" s="276">
        <v>350</v>
      </c>
      <c r="DT150" s="247">
        <v>3100</v>
      </c>
      <c r="DU150" s="312">
        <f>ROUND(DS150*DT150,0)</f>
        <v>1085000</v>
      </c>
      <c r="DV150" s="250">
        <f>IF(EXACT($A$150,$DP$150),1,0)</f>
        <v>1</v>
      </c>
      <c r="DW150" s="250">
        <f>IF(EXACT($B$150,$DQ$150),1,0)</f>
        <v>1</v>
      </c>
      <c r="DX150" s="250">
        <f>IF(EXACT($C$150,$DR$150),1,0)</f>
        <v>1</v>
      </c>
      <c r="DY150" s="250">
        <f>IF(EXACT($D$150,$DS$150),1,0)</f>
        <v>1</v>
      </c>
      <c r="DZ150" s="250">
        <f>IF($DS$150=0,0,1)</f>
        <v>1</v>
      </c>
      <c r="EA150" s="250">
        <f>IF($DT$150=0,0,1)</f>
        <v>1</v>
      </c>
      <c r="EB150" s="250">
        <f>$DV$150*$DW$150*$DX$150*$DY$150*$DZ$150*$EA$150</f>
        <v>1</v>
      </c>
      <c r="EC150" s="251">
        <f t="shared" si="138"/>
        <v>1085000</v>
      </c>
      <c r="ED150" s="252">
        <f t="shared" si="139"/>
        <v>0</v>
      </c>
      <c r="EF150" s="243" t="s">
        <v>439</v>
      </c>
      <c r="EG150" s="244" t="s">
        <v>440</v>
      </c>
      <c r="EH150" s="311" t="s">
        <v>212</v>
      </c>
      <c r="EI150" s="276">
        <v>350</v>
      </c>
      <c r="EJ150" s="247">
        <v>3150</v>
      </c>
      <c r="EK150" s="312">
        <f>ROUND(EI150*EJ150,0)</f>
        <v>1102500</v>
      </c>
      <c r="EL150" s="250">
        <f>IF(EXACT($A$150,$EF$150),1,0)</f>
        <v>1</v>
      </c>
      <c r="EM150" s="250">
        <f>IF(EXACT($B$150,$EG$150),1,0)</f>
        <v>1</v>
      </c>
      <c r="EN150" s="250">
        <f>IF(EXACT($C$150,$EH$150),1,0)</f>
        <v>1</v>
      </c>
      <c r="EO150" s="250">
        <f>IF(EXACT($D$150,$EI$150),1,0)</f>
        <v>1</v>
      </c>
      <c r="EP150" s="250">
        <f>IF($EI$150=0,0,1)</f>
        <v>1</v>
      </c>
      <c r="EQ150" s="250">
        <f>IF($EJ$150=0,0,1)</f>
        <v>1</v>
      </c>
      <c r="ER150" s="250">
        <f>$EL$150*$EM$150*$EN$150*$EO$150*$EP$150*$EQ$150</f>
        <v>1</v>
      </c>
      <c r="ES150" s="251">
        <f t="shared" si="140"/>
        <v>1102500</v>
      </c>
      <c r="ET150" s="252">
        <f t="shared" si="141"/>
        <v>0</v>
      </c>
      <c r="EV150" s="243" t="s">
        <v>439</v>
      </c>
      <c r="EW150" s="244" t="s">
        <v>440</v>
      </c>
      <c r="EX150" s="311" t="s">
        <v>212</v>
      </c>
      <c r="EY150" s="276">
        <v>350</v>
      </c>
      <c r="EZ150" s="247">
        <v>2500</v>
      </c>
      <c r="FA150" s="312">
        <f>ROUND(EY150*EZ150,0)</f>
        <v>875000</v>
      </c>
      <c r="FB150" s="250">
        <f>IF(EXACT($A$150,$EV$150),1,0)</f>
        <v>1</v>
      </c>
      <c r="FC150" s="250">
        <f>IF(EXACT($B$150,$EW$150),1,0)</f>
        <v>1</v>
      </c>
      <c r="FD150" s="250">
        <f>IF(EXACT($C$150,$EX$150),1,0)</f>
        <v>1</v>
      </c>
      <c r="FE150" s="250">
        <f>IF(EXACT($D$150,$EY$150),1,0)</f>
        <v>1</v>
      </c>
      <c r="FF150" s="250">
        <f>IF($EY$150=0,0,1)</f>
        <v>1</v>
      </c>
      <c r="FG150" s="250">
        <f>IF($EZ$150=0,0,1)</f>
        <v>1</v>
      </c>
      <c r="FH150" s="250">
        <f>$FB$150*$FC$150*$FD$150*$FE$150*$FF$150*$FG$150</f>
        <v>1</v>
      </c>
      <c r="FI150" s="251">
        <f t="shared" si="142"/>
        <v>875000</v>
      </c>
      <c r="FJ150" s="252">
        <f t="shared" si="143"/>
        <v>0</v>
      </c>
      <c r="FL150" s="243" t="s">
        <v>439</v>
      </c>
      <c r="FM150" s="244" t="s">
        <v>440</v>
      </c>
      <c r="FN150" s="311" t="s">
        <v>212</v>
      </c>
      <c r="FO150" s="276">
        <v>350</v>
      </c>
      <c r="FP150" s="247">
        <v>3200</v>
      </c>
      <c r="FQ150" s="312">
        <f>ROUND(FO150*FP150,0)</f>
        <v>1120000</v>
      </c>
      <c r="FR150" s="250">
        <f>IF(EXACT($A$150,$FL$150),1,0)</f>
        <v>1</v>
      </c>
      <c r="FS150" s="250">
        <f>IF(EXACT($B$150,$FM$150),1,0)</f>
        <v>1</v>
      </c>
      <c r="FT150" s="250">
        <f>IF(EXACT($C$150,$FN$150),1,0)</f>
        <v>1</v>
      </c>
      <c r="FU150" s="250">
        <f>IF(EXACT($D$150,$FO$150),1,0)</f>
        <v>1</v>
      </c>
      <c r="FV150" s="250">
        <f>IF($FO$150=0,0,1)</f>
        <v>1</v>
      </c>
      <c r="FW150" s="250">
        <f>IF($FP$150=0,0,1)</f>
        <v>1</v>
      </c>
      <c r="FX150" s="250">
        <f>$FR$150*$FS$150*$FT$150*$FU$150*$FV$150*$FW$150</f>
        <v>1</v>
      </c>
      <c r="FY150" s="251">
        <f t="shared" si="144"/>
        <v>1120000</v>
      </c>
      <c r="FZ150" s="252">
        <f t="shared" si="145"/>
        <v>0</v>
      </c>
      <c r="GB150" s="243" t="s">
        <v>439</v>
      </c>
      <c r="GC150" s="244" t="s">
        <v>440</v>
      </c>
      <c r="GD150" s="311" t="s">
        <v>212</v>
      </c>
      <c r="GE150" s="276">
        <v>350</v>
      </c>
      <c r="GF150" s="247">
        <v>3600</v>
      </c>
      <c r="GG150" s="312">
        <f>ROUND(GE150*GF150,0)</f>
        <v>1260000</v>
      </c>
      <c r="GH150" s="250">
        <f>IF(EXACT($A$150,$GB$150),1,0)</f>
        <v>1</v>
      </c>
      <c r="GI150" s="250">
        <f>IF(EXACT($B$150,$GC$150),1,0)</f>
        <v>1</v>
      </c>
      <c r="GJ150" s="250">
        <f>IF(EXACT($C$150,$GD$150),1,0)</f>
        <v>1</v>
      </c>
      <c r="GK150" s="250">
        <f>IF(EXACT($D$150,$GE$150),1,0)</f>
        <v>1</v>
      </c>
      <c r="GL150" s="250">
        <f>IF($GE$150=0,0,1)</f>
        <v>1</v>
      </c>
      <c r="GM150" s="250">
        <f>IF($GF$150=0,0,1)</f>
        <v>1</v>
      </c>
      <c r="GN150" s="250">
        <f>$GH$150*$GI$150*$GJ$150*$GK$150*$GL$150*$GM$150</f>
        <v>1</v>
      </c>
      <c r="GO150" s="251">
        <f t="shared" si="146"/>
        <v>1260000</v>
      </c>
      <c r="GP150" s="252">
        <f t="shared" si="147"/>
        <v>0</v>
      </c>
      <c r="GR150" s="243" t="s">
        <v>439</v>
      </c>
      <c r="GS150" s="244" t="s">
        <v>440</v>
      </c>
      <c r="GT150" s="311" t="s">
        <v>212</v>
      </c>
      <c r="GU150" s="276">
        <v>350</v>
      </c>
      <c r="GV150" s="247">
        <v>2820</v>
      </c>
      <c r="GW150" s="312">
        <f>ROUND(GU150*GV150,0)</f>
        <v>987000</v>
      </c>
      <c r="GX150" s="250">
        <f>IF(EXACT($A$150,$GR$150),1,0)</f>
        <v>1</v>
      </c>
      <c r="GY150" s="250">
        <f>IF(EXACT($B$150,$GS$150),1,0)</f>
        <v>1</v>
      </c>
      <c r="GZ150" s="250">
        <f>IF(EXACT($C$150,$GT$150),1,0)</f>
        <v>1</v>
      </c>
      <c r="HA150" s="250">
        <f>IF(EXACT($D$150,$GU$150),1,0)</f>
        <v>1</v>
      </c>
      <c r="HB150" s="250">
        <f>IF($GU$150=0,0,1)</f>
        <v>1</v>
      </c>
      <c r="HC150" s="250">
        <f>IF($GV$150=0,0,1)</f>
        <v>1</v>
      </c>
      <c r="HD150" s="250">
        <f>$GX$150*$GY$150*$GZ$150*$HA$150*$HB$150*$HC$150</f>
        <v>1</v>
      </c>
      <c r="HE150" s="251">
        <f t="shared" si="148"/>
        <v>987000</v>
      </c>
      <c r="HF150" s="252">
        <f t="shared" si="149"/>
        <v>0</v>
      </c>
      <c r="HH150" s="257" t="s">
        <v>439</v>
      </c>
      <c r="HI150" s="258" t="s">
        <v>440</v>
      </c>
      <c r="HJ150" s="245" t="s">
        <v>212</v>
      </c>
      <c r="HK150" s="246">
        <v>350</v>
      </c>
      <c r="HL150" s="259">
        <v>2650</v>
      </c>
      <c r="HM150" s="248">
        <f>ROUND(HK150*HL150,0)</f>
        <v>927500</v>
      </c>
      <c r="HN150" s="250">
        <f>IF(EXACT($A$150,$HH$150),1,0)</f>
        <v>1</v>
      </c>
      <c r="HO150" s="250">
        <f>IF(EXACT($B$150,$HI$150),1,0)</f>
        <v>1</v>
      </c>
      <c r="HP150" s="250">
        <f>IF(EXACT($C$150,$HJ$150),1,0)</f>
        <v>1</v>
      </c>
      <c r="HQ150" s="250">
        <f>IF(EXACT($D$150,$HK$150),1,0)</f>
        <v>1</v>
      </c>
      <c r="HR150" s="250">
        <f>IF($HK$150=0,0,1)</f>
        <v>1</v>
      </c>
      <c r="HS150" s="250">
        <f>IF($HL$150=0,0,1)</f>
        <v>1</v>
      </c>
      <c r="HT150" s="250">
        <f>$HN$150*$HO$150*$HP$150*$HQ$150*$HR$150*$HS$150</f>
        <v>1</v>
      </c>
      <c r="HU150" s="251">
        <f t="shared" si="150"/>
        <v>927500</v>
      </c>
      <c r="HV150" s="252">
        <f t="shared" si="151"/>
        <v>0</v>
      </c>
      <c r="HX150" s="243" t="s">
        <v>439</v>
      </c>
      <c r="HY150" s="244" t="s">
        <v>440</v>
      </c>
      <c r="HZ150" s="311" t="s">
        <v>212</v>
      </c>
      <c r="IA150" s="276">
        <v>350</v>
      </c>
      <c r="IB150" s="247">
        <v>3500</v>
      </c>
      <c r="IC150" s="312">
        <f>ROUND(IA150*IB150,0)</f>
        <v>1225000</v>
      </c>
      <c r="ID150" s="250">
        <f>IF(EXACT($A$150,$HX$150),1,0)</f>
        <v>1</v>
      </c>
      <c r="IE150" s="250">
        <f>IF(EXACT($B$150,$HY$150),1,0)</f>
        <v>1</v>
      </c>
      <c r="IF150" s="250">
        <f>IF(EXACT($C$150,$HZ$150),1,0)</f>
        <v>1</v>
      </c>
      <c r="IG150" s="250">
        <f>IF(EXACT($D$150,$IA$150),1,0)</f>
        <v>1</v>
      </c>
      <c r="IH150" s="250">
        <f>IF($IA$150=0,0,1)</f>
        <v>1</v>
      </c>
      <c r="II150" s="250">
        <f>IF($IB$150=0,0,1)</f>
        <v>1</v>
      </c>
      <c r="IJ150" s="250">
        <f>$ID$150*$IE$150*$IF$150*$IG$150*$IH$150*$II$150</f>
        <v>1</v>
      </c>
      <c r="IK150" s="251">
        <f t="shared" si="152"/>
        <v>1225000</v>
      </c>
      <c r="IL150" s="252">
        <f t="shared" si="153"/>
        <v>0</v>
      </c>
    </row>
    <row r="151" spans="1:246" s="238" customFormat="1" ht="18" hidden="1" thickTop="1" thickBot="1">
      <c r="A151" s="215" t="s">
        <v>441</v>
      </c>
      <c r="B151" s="216" t="s">
        <v>442</v>
      </c>
      <c r="C151" s="217"/>
      <c r="D151" s="218"/>
      <c r="E151" s="219"/>
      <c r="F151" s="220"/>
      <c r="H151" s="215" t="s">
        <v>441</v>
      </c>
      <c r="I151" s="222" t="s">
        <v>442</v>
      </c>
      <c r="J151" s="217"/>
      <c r="K151" s="218"/>
      <c r="L151" s="219"/>
      <c r="M151" s="220"/>
      <c r="N151" s="274"/>
      <c r="O151" s="274"/>
      <c r="P151" s="274"/>
      <c r="Q151" s="274"/>
      <c r="R151" s="274"/>
      <c r="S151" s="274"/>
      <c r="T151" s="274"/>
      <c r="U151" s="251">
        <f t="shared" si="124"/>
        <v>0</v>
      </c>
      <c r="V151" s="252">
        <f t="shared" si="125"/>
        <v>0</v>
      </c>
      <c r="X151" s="215" t="s">
        <v>441</v>
      </c>
      <c r="Y151" s="216" t="s">
        <v>442</v>
      </c>
      <c r="Z151" s="217"/>
      <c r="AA151" s="218"/>
      <c r="AB151" s="219"/>
      <c r="AC151" s="220"/>
      <c r="AD151" s="274"/>
      <c r="AE151" s="274"/>
      <c r="AF151" s="274"/>
      <c r="AG151" s="274"/>
      <c r="AH151" s="274"/>
      <c r="AI151" s="274"/>
      <c r="AJ151" s="274"/>
      <c r="AK151" s="251">
        <f t="shared" si="126"/>
        <v>0</v>
      </c>
      <c r="AL151" s="252">
        <f t="shared" si="127"/>
        <v>0</v>
      </c>
      <c r="AN151" s="215" t="s">
        <v>441</v>
      </c>
      <c r="AO151" s="216" t="s">
        <v>442</v>
      </c>
      <c r="AP151" s="217"/>
      <c r="AQ151" s="218"/>
      <c r="AR151" s="219"/>
      <c r="AS151" s="220"/>
      <c r="AT151" s="250">
        <f>IF(EXACT($A$151,$AN$151),1,0)</f>
        <v>1</v>
      </c>
      <c r="AU151" s="250">
        <f>IF(EXACT($B$151,$AO$151),1,0)</f>
        <v>1</v>
      </c>
      <c r="AV151" s="250">
        <f>IF(EXACT($C$151,$AP$151),1,0)</f>
        <v>1</v>
      </c>
      <c r="AW151" s="250">
        <f>IF(EXACT($D$151,$AQ$151),1,0)</f>
        <v>1</v>
      </c>
      <c r="AX151" s="250">
        <f>IF($AQ$151=0,0,1)</f>
        <v>0</v>
      </c>
      <c r="AY151" s="250">
        <f>IF($AR$151=0,0,1)</f>
        <v>0</v>
      </c>
      <c r="AZ151" s="250">
        <f>$AT$151*$AU$151*$AV$151*$AW$151*$AX$151*$AY$151</f>
        <v>0</v>
      </c>
      <c r="BA151" s="251">
        <f t="shared" si="128"/>
        <v>0</v>
      </c>
      <c r="BB151" s="252">
        <f t="shared" si="129"/>
        <v>0</v>
      </c>
      <c r="BD151" s="215" t="s">
        <v>441</v>
      </c>
      <c r="BE151" s="216" t="s">
        <v>442</v>
      </c>
      <c r="BF151" s="217"/>
      <c r="BG151" s="218"/>
      <c r="BH151" s="219"/>
      <c r="BI151" s="220"/>
      <c r="BJ151" s="250">
        <f>IF(EXACT($A$151,$BD$151),1,0)</f>
        <v>1</v>
      </c>
      <c r="BK151" s="250">
        <f>IF(EXACT($B$151,$BE$151),1,0)</f>
        <v>1</v>
      </c>
      <c r="BL151" s="250">
        <f>IF(EXACT($C$151,$BF$151),1,0)</f>
        <v>1</v>
      </c>
      <c r="BM151" s="250">
        <f>IF(EXACT($D$151,$BG$151),1,0)</f>
        <v>1</v>
      </c>
      <c r="BN151" s="250">
        <f>IF($BG$151=0,0,1)</f>
        <v>0</v>
      </c>
      <c r="BO151" s="250">
        <f>IF($BH$151=0,0,1)</f>
        <v>0</v>
      </c>
      <c r="BP151" s="250">
        <f>$BJ$151*$BK$151*$BL$151*$BM$151*$BN$151*$BO$151</f>
        <v>0</v>
      </c>
      <c r="BQ151" s="251">
        <f t="shared" si="130"/>
        <v>0</v>
      </c>
      <c r="BR151" s="252">
        <f t="shared" si="131"/>
        <v>0</v>
      </c>
      <c r="BT151" s="215" t="s">
        <v>441</v>
      </c>
      <c r="BU151" s="216" t="s">
        <v>442</v>
      </c>
      <c r="BV151" s="217"/>
      <c r="BW151" s="218"/>
      <c r="BX151" s="219"/>
      <c r="BY151" s="220"/>
      <c r="BZ151" s="250">
        <f>IF(EXACT($A$151,$BT$151),1,0)</f>
        <v>1</v>
      </c>
      <c r="CA151" s="250">
        <f>IF(EXACT($B$151,$BU$151),1,0)</f>
        <v>1</v>
      </c>
      <c r="CB151" s="250">
        <f>IF(EXACT($C$151,$BV$151),1,0)</f>
        <v>1</v>
      </c>
      <c r="CC151" s="250">
        <f>IF(EXACT($D$151,$BW$151),1,0)</f>
        <v>1</v>
      </c>
      <c r="CD151" s="250">
        <f>IF($BW$151=0,0,1)</f>
        <v>0</v>
      </c>
      <c r="CE151" s="250">
        <f>IF($BX$151=0,0,1)</f>
        <v>0</v>
      </c>
      <c r="CF151" s="250">
        <f>$BZ$151*$CA$151*$CB$151*$CC$151*$CD$151*$CE$151</f>
        <v>0</v>
      </c>
      <c r="CG151" s="251">
        <f t="shared" si="132"/>
        <v>0</v>
      </c>
      <c r="CH151" s="252">
        <f t="shared" si="133"/>
        <v>0</v>
      </c>
      <c r="CJ151" s="215" t="s">
        <v>441</v>
      </c>
      <c r="CK151" s="223" t="s">
        <v>442</v>
      </c>
      <c r="CL151" s="217"/>
      <c r="CM151" s="218"/>
      <c r="CN151" s="224"/>
      <c r="CO151" s="225"/>
      <c r="CP151" s="250">
        <f>IF(EXACT($A$151,$CJ$151),1,0)</f>
        <v>1</v>
      </c>
      <c r="CQ151" s="250">
        <f>IF(EXACT($B$151,$CK$151),1,0)</f>
        <v>1</v>
      </c>
      <c r="CR151" s="250">
        <f>IF(EXACT($C$151,$CL$151),1,0)</f>
        <v>1</v>
      </c>
      <c r="CS151" s="250">
        <f>IF(EXACT($D$151,$CM$151),1,0)</f>
        <v>1</v>
      </c>
      <c r="CT151" s="250">
        <f>IF($CM$151=0,0,1)</f>
        <v>0</v>
      </c>
      <c r="CU151" s="250">
        <f>IF($CN$151=0,0,1)</f>
        <v>0</v>
      </c>
      <c r="CV151" s="250">
        <f>$CP$151*$CQ$151*$CR$151*$CS$151*$CT$151*$CU$151</f>
        <v>0</v>
      </c>
      <c r="CW151" s="251">
        <f t="shared" si="134"/>
        <v>0</v>
      </c>
      <c r="CX151" s="252">
        <f t="shared" si="135"/>
        <v>0</v>
      </c>
      <c r="CZ151" s="215" t="s">
        <v>441</v>
      </c>
      <c r="DA151" s="216" t="s">
        <v>442</v>
      </c>
      <c r="DB151" s="217"/>
      <c r="DC151" s="218"/>
      <c r="DD151" s="219"/>
      <c r="DE151" s="220"/>
      <c r="DF151" s="250">
        <f>IF(EXACT($A$151,$CZ$151),1,0)</f>
        <v>1</v>
      </c>
      <c r="DG151" s="250">
        <f>IF(EXACT($B$151,$DA$151),1,0)</f>
        <v>1</v>
      </c>
      <c r="DH151" s="250">
        <f>IF(EXACT($C$151,$DB$151),1,0)</f>
        <v>1</v>
      </c>
      <c r="DI151" s="250">
        <f>IF(EXACT($D$151,$DC$151),1,0)</f>
        <v>1</v>
      </c>
      <c r="DJ151" s="250">
        <f>IF($DC$151=0,0,1)</f>
        <v>0</v>
      </c>
      <c r="DK151" s="250">
        <f>IF($DD$151=0,0,1)</f>
        <v>0</v>
      </c>
      <c r="DL151" s="250">
        <f>$DF$151*$DG$151*$DH$151*$DI$151*$DJ$151*$DK$151</f>
        <v>0</v>
      </c>
      <c r="DM151" s="251">
        <f t="shared" si="136"/>
        <v>0</v>
      </c>
      <c r="DN151" s="252">
        <f t="shared" si="137"/>
        <v>0</v>
      </c>
      <c r="DP151" s="215" t="s">
        <v>441</v>
      </c>
      <c r="DQ151" s="216" t="s">
        <v>442</v>
      </c>
      <c r="DR151" s="217"/>
      <c r="DS151" s="218"/>
      <c r="DT151" s="219"/>
      <c r="DU151" s="220"/>
      <c r="DV151" s="250">
        <f>IF(EXACT($A$151,$DP$151),1,0)</f>
        <v>1</v>
      </c>
      <c r="DW151" s="250">
        <f>IF(EXACT($B$151,$DQ$151),1,0)</f>
        <v>1</v>
      </c>
      <c r="DX151" s="250">
        <f>IF(EXACT($C$151,$DR$151),1,0)</f>
        <v>1</v>
      </c>
      <c r="DY151" s="250">
        <f>IF(EXACT($D$151,$DS$151),1,0)</f>
        <v>1</v>
      </c>
      <c r="DZ151" s="250">
        <f>IF($DS$151=0,0,1)</f>
        <v>0</v>
      </c>
      <c r="EA151" s="250">
        <f>IF($DT$151=0,0,1)</f>
        <v>0</v>
      </c>
      <c r="EB151" s="250">
        <f>$DV$151*$DW$151*$DX$151*$DY$151*$DZ$151*$EA$151</f>
        <v>0</v>
      </c>
      <c r="EC151" s="251">
        <f t="shared" si="138"/>
        <v>0</v>
      </c>
      <c r="ED151" s="252">
        <f t="shared" si="139"/>
        <v>0</v>
      </c>
      <c r="EF151" s="215" t="s">
        <v>441</v>
      </c>
      <c r="EG151" s="216" t="s">
        <v>442</v>
      </c>
      <c r="EH151" s="217"/>
      <c r="EI151" s="218"/>
      <c r="EJ151" s="219"/>
      <c r="EK151" s="220"/>
      <c r="EL151" s="250">
        <f>IF(EXACT($A$151,$EF$151),1,0)</f>
        <v>1</v>
      </c>
      <c r="EM151" s="250">
        <f>IF(EXACT($B$151,$EG$151),1,0)</f>
        <v>1</v>
      </c>
      <c r="EN151" s="250">
        <f>IF(EXACT($C$151,$EH$151),1,0)</f>
        <v>1</v>
      </c>
      <c r="EO151" s="250">
        <f>IF(EXACT($D$151,$EI$151),1,0)</f>
        <v>1</v>
      </c>
      <c r="EP151" s="250">
        <f>IF($EI$151=0,0,1)</f>
        <v>0</v>
      </c>
      <c r="EQ151" s="250">
        <f>IF($EJ$151=0,0,1)</f>
        <v>0</v>
      </c>
      <c r="ER151" s="250">
        <f>$EL$151*$EM$151*$EN$151*$EO$151*$EP$151*$EQ$151</f>
        <v>0</v>
      </c>
      <c r="ES151" s="251">
        <f t="shared" si="140"/>
        <v>0</v>
      </c>
      <c r="ET151" s="252">
        <f t="shared" si="141"/>
        <v>0</v>
      </c>
      <c r="EV151" s="215" t="s">
        <v>441</v>
      </c>
      <c r="EW151" s="216" t="s">
        <v>442</v>
      </c>
      <c r="EX151" s="217"/>
      <c r="EY151" s="218"/>
      <c r="EZ151" s="219"/>
      <c r="FA151" s="220"/>
      <c r="FB151" s="250">
        <f>IF(EXACT($A$151,$EV$151),1,0)</f>
        <v>1</v>
      </c>
      <c r="FC151" s="250">
        <f>IF(EXACT($B$151,$EW$151),1,0)</f>
        <v>1</v>
      </c>
      <c r="FD151" s="250">
        <f>IF(EXACT($C$151,$EX$151),1,0)</f>
        <v>1</v>
      </c>
      <c r="FE151" s="250">
        <f>IF(EXACT($D$151,$EY$151),1,0)</f>
        <v>1</v>
      </c>
      <c r="FF151" s="250">
        <f>IF($EY$151=0,0,1)</f>
        <v>0</v>
      </c>
      <c r="FG151" s="250">
        <f>IF($EZ$151=0,0,1)</f>
        <v>0</v>
      </c>
      <c r="FH151" s="250">
        <f>$FB$151*$FC$151*$FD$151*$FE$151*$FF$151*$FG$151</f>
        <v>0</v>
      </c>
      <c r="FI151" s="251">
        <f t="shared" si="142"/>
        <v>0</v>
      </c>
      <c r="FJ151" s="252">
        <f t="shared" si="143"/>
        <v>0</v>
      </c>
      <c r="FL151" s="215" t="s">
        <v>441</v>
      </c>
      <c r="FM151" s="216" t="s">
        <v>442</v>
      </c>
      <c r="FN151" s="217"/>
      <c r="FO151" s="218"/>
      <c r="FP151" s="219"/>
      <c r="FQ151" s="277"/>
      <c r="FR151" s="250">
        <f>IF(EXACT($A$151,$FL$151),1,0)</f>
        <v>1</v>
      </c>
      <c r="FS151" s="250">
        <f>IF(EXACT($B$151,$FM$151),1,0)</f>
        <v>1</v>
      </c>
      <c r="FT151" s="250">
        <f>IF(EXACT($C$151,$FN$151),1,0)</f>
        <v>1</v>
      </c>
      <c r="FU151" s="250">
        <f>IF(EXACT($D$151,$FO$151),1,0)</f>
        <v>1</v>
      </c>
      <c r="FV151" s="250">
        <f>IF($FO$151=0,0,1)</f>
        <v>0</v>
      </c>
      <c r="FW151" s="250">
        <f>IF($FP$151=0,0,1)</f>
        <v>0</v>
      </c>
      <c r="FX151" s="250">
        <f>$FR$151*$FS$151*$FT$151*$FU$151*$FV$151*$FW$151</f>
        <v>0</v>
      </c>
      <c r="FY151" s="251">
        <f t="shared" si="144"/>
        <v>0</v>
      </c>
      <c r="FZ151" s="252">
        <f t="shared" si="145"/>
        <v>0</v>
      </c>
      <c r="GB151" s="215" t="s">
        <v>441</v>
      </c>
      <c r="GC151" s="216" t="s">
        <v>442</v>
      </c>
      <c r="GD151" s="217"/>
      <c r="GE151" s="218"/>
      <c r="GF151" s="219"/>
      <c r="GG151" s="220"/>
      <c r="GH151" s="250">
        <f>IF(EXACT($A$151,$GB$151),1,0)</f>
        <v>1</v>
      </c>
      <c r="GI151" s="250">
        <f>IF(EXACT($B$151,$GC$151),1,0)</f>
        <v>1</v>
      </c>
      <c r="GJ151" s="250">
        <f>IF(EXACT($C$151,$GD$151),1,0)</f>
        <v>1</v>
      </c>
      <c r="GK151" s="250">
        <f>IF(EXACT($D$151,$GE$151),1,0)</f>
        <v>1</v>
      </c>
      <c r="GL151" s="250">
        <f>IF($GE$151=0,0,1)</f>
        <v>0</v>
      </c>
      <c r="GM151" s="250">
        <f>IF($GF$151=0,0,1)</f>
        <v>0</v>
      </c>
      <c r="GN151" s="250">
        <f>$GH$151*$GI$151*$GJ$151*$GK$151*$GL$151*$GM$151</f>
        <v>0</v>
      </c>
      <c r="GO151" s="251">
        <f t="shared" si="146"/>
        <v>0</v>
      </c>
      <c r="GP151" s="252">
        <f t="shared" si="147"/>
        <v>0</v>
      </c>
      <c r="GR151" s="215" t="s">
        <v>441</v>
      </c>
      <c r="GS151" s="216" t="s">
        <v>442</v>
      </c>
      <c r="GT151" s="217"/>
      <c r="GU151" s="218"/>
      <c r="GV151" s="219"/>
      <c r="GW151" s="220"/>
      <c r="GX151" s="250">
        <f>IF(EXACT($A$151,$GR$151),1,0)</f>
        <v>1</v>
      </c>
      <c r="GY151" s="250">
        <f>IF(EXACT($B$151,$GS$151),1,0)</f>
        <v>1</v>
      </c>
      <c r="GZ151" s="250">
        <f>IF(EXACT($C$151,$GT$151),1,0)</f>
        <v>1</v>
      </c>
      <c r="HA151" s="250">
        <f>IF(EXACT($D$151,$GU$151),1,0)</f>
        <v>1</v>
      </c>
      <c r="HB151" s="250">
        <f>IF($GU$151=0,0,1)</f>
        <v>0</v>
      </c>
      <c r="HC151" s="250">
        <f>IF($GV$151=0,0,1)</f>
        <v>0</v>
      </c>
      <c r="HD151" s="250">
        <f>$GX$151*$GY$151*$GZ$151*$HA$151*$HB$151*$HC$151</f>
        <v>0</v>
      </c>
      <c r="HE151" s="251">
        <f t="shared" si="148"/>
        <v>0</v>
      </c>
      <c r="HF151" s="252">
        <f t="shared" si="149"/>
        <v>0</v>
      </c>
      <c r="HH151" s="226" t="s">
        <v>441</v>
      </c>
      <c r="HI151" s="227" t="s">
        <v>442</v>
      </c>
      <c r="HJ151" s="228"/>
      <c r="HK151" s="229"/>
      <c r="HL151" s="230"/>
      <c r="HM151" s="231"/>
      <c r="HN151" s="250">
        <f>IF(EXACT($A$151,$HH$151),1,0)</f>
        <v>1</v>
      </c>
      <c r="HO151" s="250">
        <f>IF(EXACT($B$151,$HI$151),1,0)</f>
        <v>1</v>
      </c>
      <c r="HP151" s="250">
        <f>IF(EXACT($C$151,$HJ$151),1,0)</f>
        <v>1</v>
      </c>
      <c r="HQ151" s="250">
        <f>IF(EXACT($D$151,$HK$151),1,0)</f>
        <v>1</v>
      </c>
      <c r="HR151" s="250">
        <f>IF($HK$151=0,0,1)</f>
        <v>0</v>
      </c>
      <c r="HS151" s="250">
        <f>IF($HL$151=0,0,1)</f>
        <v>0</v>
      </c>
      <c r="HT151" s="250">
        <f>$HN$151*$HO$151*$HP$151*$HQ$151*$HR$151*$HS$151</f>
        <v>0</v>
      </c>
      <c r="HU151" s="251">
        <f t="shared" si="150"/>
        <v>0</v>
      </c>
      <c r="HV151" s="252">
        <f t="shared" si="151"/>
        <v>0</v>
      </c>
      <c r="HX151" s="215" t="s">
        <v>441</v>
      </c>
      <c r="HY151" s="216" t="s">
        <v>442</v>
      </c>
      <c r="HZ151" s="217"/>
      <c r="IA151" s="218"/>
      <c r="IB151" s="219"/>
      <c r="IC151" s="220"/>
      <c r="ID151" s="250">
        <f>IF(EXACT($A$151,$HX$151),1,0)</f>
        <v>1</v>
      </c>
      <c r="IE151" s="250">
        <f>IF(EXACT($B$151,$HY$151),1,0)</f>
        <v>1</v>
      </c>
      <c r="IF151" s="250">
        <f>IF(EXACT($C$151,$HZ$151),1,0)</f>
        <v>1</v>
      </c>
      <c r="IG151" s="250">
        <f>IF(EXACT($D$151,$IA$151),1,0)</f>
        <v>1</v>
      </c>
      <c r="IH151" s="250">
        <f>IF($IA$151=0,0,1)</f>
        <v>0</v>
      </c>
      <c r="II151" s="250">
        <f>IF($IB$151=0,0,1)</f>
        <v>0</v>
      </c>
      <c r="IJ151" s="250">
        <f>$ID$151*$IE$151*$IF$151*$IG$151*$IH$151*$II$151</f>
        <v>0</v>
      </c>
      <c r="IK151" s="251">
        <f t="shared" si="152"/>
        <v>0</v>
      </c>
      <c r="IL151" s="252">
        <f t="shared" si="153"/>
        <v>0</v>
      </c>
    </row>
    <row r="152" spans="1:246" s="238" customFormat="1" ht="60.75" thickBot="1">
      <c r="A152" s="278" t="s">
        <v>443</v>
      </c>
      <c r="B152" s="289" t="s">
        <v>444</v>
      </c>
      <c r="C152" s="314" t="s">
        <v>168</v>
      </c>
      <c r="D152" s="315">
        <v>1</v>
      </c>
      <c r="E152" s="247">
        <v>0</v>
      </c>
      <c r="F152" s="316">
        <f>ROUND(D152*E152,0)</f>
        <v>0</v>
      </c>
      <c r="H152" s="278" t="s">
        <v>443</v>
      </c>
      <c r="I152" s="293" t="s">
        <v>444</v>
      </c>
      <c r="J152" s="314" t="s">
        <v>168</v>
      </c>
      <c r="K152" s="315">
        <v>1</v>
      </c>
      <c r="L152" s="247">
        <v>400000</v>
      </c>
      <c r="M152" s="316">
        <f>ROUND(K152*L152,0)</f>
        <v>400000</v>
      </c>
      <c r="N152" s="250">
        <f>IF(EXACT($A$152,$H$152),1,0)</f>
        <v>1</v>
      </c>
      <c r="O152" s="250">
        <f>IF(EXACT($B$152,$I$152),1,0)</f>
        <v>1</v>
      </c>
      <c r="P152" s="250">
        <f>IF(EXACT($C$152,$J$152),1,0)</f>
        <v>1</v>
      </c>
      <c r="Q152" s="250">
        <f>IF(EXACT($D$152,$K$152),1,0)</f>
        <v>1</v>
      </c>
      <c r="R152" s="250">
        <f>IF($K$152=0,0,1)</f>
        <v>1</v>
      </c>
      <c r="S152" s="250">
        <f>IF($L$152=0,0,1)</f>
        <v>1</v>
      </c>
      <c r="T152" s="261">
        <f>$N$152*$O$152*$P$152*$Q$152*$R$152*$S$152</f>
        <v>1</v>
      </c>
      <c r="U152" s="251">
        <f t="shared" si="124"/>
        <v>400000</v>
      </c>
      <c r="V152" s="252">
        <f t="shared" si="125"/>
        <v>0</v>
      </c>
      <c r="X152" s="278" t="s">
        <v>443</v>
      </c>
      <c r="Y152" s="289" t="s">
        <v>444</v>
      </c>
      <c r="Z152" s="314" t="s">
        <v>168</v>
      </c>
      <c r="AA152" s="315">
        <v>1</v>
      </c>
      <c r="AB152" s="247">
        <v>851750</v>
      </c>
      <c r="AC152" s="316">
        <f>ROUND(AA152*AB152,0)</f>
        <v>851750</v>
      </c>
      <c r="AD152" s="250">
        <f>IF(EXACT($A$152,$X$152),1,0)</f>
        <v>1</v>
      </c>
      <c r="AE152" s="250">
        <f>IF(EXACT($B$152,$Y$152),1,0)</f>
        <v>1</v>
      </c>
      <c r="AF152" s="250">
        <f>IF(EXACT($C$152,$Z$152),1,0)</f>
        <v>1</v>
      </c>
      <c r="AG152" s="250">
        <f>IF(EXACT($D$152,$AA$152),1,0)</f>
        <v>1</v>
      </c>
      <c r="AH152" s="250">
        <f>IF($AA$152=0,0,1)</f>
        <v>1</v>
      </c>
      <c r="AI152" s="250">
        <f>IF($AB$152=0,0,1)</f>
        <v>1</v>
      </c>
      <c r="AJ152" s="250">
        <f>$AD$152*$AE$152*$AF$152*$AG$152*$AH$152*$AI$152</f>
        <v>1</v>
      </c>
      <c r="AK152" s="251">
        <f t="shared" si="126"/>
        <v>851750</v>
      </c>
      <c r="AL152" s="252">
        <f t="shared" si="127"/>
        <v>0</v>
      </c>
      <c r="AN152" s="278" t="s">
        <v>443</v>
      </c>
      <c r="AO152" s="289" t="s">
        <v>444</v>
      </c>
      <c r="AP152" s="314" t="s">
        <v>168</v>
      </c>
      <c r="AQ152" s="315">
        <v>1</v>
      </c>
      <c r="AR152" s="247">
        <v>400000</v>
      </c>
      <c r="AS152" s="316">
        <f>ROUND(AQ152*AR152,0)</f>
        <v>400000</v>
      </c>
      <c r="AT152" s="250">
        <f>IF(EXACT($A$152,$AN$152),1,0)</f>
        <v>1</v>
      </c>
      <c r="AU152" s="250">
        <f>IF(EXACT($B$152,$AO$152),1,0)</f>
        <v>1</v>
      </c>
      <c r="AV152" s="250">
        <f>IF(EXACT($C$152,$AP$152),1,0)</f>
        <v>1</v>
      </c>
      <c r="AW152" s="250">
        <f>IF(EXACT($D$152,$AQ$152),1,0)</f>
        <v>1</v>
      </c>
      <c r="AX152" s="250">
        <f>IF($AQ$152=0,0,1)</f>
        <v>1</v>
      </c>
      <c r="AY152" s="250">
        <f>IF($AR$152=0,0,1)</f>
        <v>1</v>
      </c>
      <c r="AZ152" s="250">
        <f>$AT$152*$AU$152*$AV$152*$AW$152*$AX$152*$AY$152</f>
        <v>1</v>
      </c>
      <c r="BA152" s="251">
        <f t="shared" si="128"/>
        <v>400000</v>
      </c>
      <c r="BB152" s="252">
        <f t="shared" si="129"/>
        <v>0</v>
      </c>
      <c r="BD152" s="278" t="s">
        <v>443</v>
      </c>
      <c r="BE152" s="289" t="s">
        <v>444</v>
      </c>
      <c r="BF152" s="314" t="s">
        <v>168</v>
      </c>
      <c r="BG152" s="315">
        <v>1</v>
      </c>
      <c r="BH152" s="247">
        <v>1500000</v>
      </c>
      <c r="BI152" s="316">
        <f>ROUND(BG152*BH152,0)</f>
        <v>1500000</v>
      </c>
      <c r="BJ152" s="250">
        <f>IF(EXACT($A$152,$BD$152),1,0)</f>
        <v>1</v>
      </c>
      <c r="BK152" s="250">
        <f>IF(EXACT($B$152,$BE$152),1,0)</f>
        <v>1</v>
      </c>
      <c r="BL152" s="250">
        <f>IF(EXACT($C$152,$BF$152),1,0)</f>
        <v>1</v>
      </c>
      <c r="BM152" s="250">
        <f>IF(EXACT($D$152,$BG$152),1,0)</f>
        <v>1</v>
      </c>
      <c r="BN152" s="250">
        <f>IF($BG$152=0,0,1)</f>
        <v>1</v>
      </c>
      <c r="BO152" s="250">
        <f>IF($BH$152=0,0,1)</f>
        <v>1</v>
      </c>
      <c r="BP152" s="250">
        <f>$BJ$152*$BK$152*$BL$152*$BM$152*$BN$152*$BO$152</f>
        <v>1</v>
      </c>
      <c r="BQ152" s="251">
        <f t="shared" si="130"/>
        <v>1500000</v>
      </c>
      <c r="BR152" s="252">
        <f t="shared" si="131"/>
        <v>0</v>
      </c>
      <c r="BT152" s="278" t="s">
        <v>443</v>
      </c>
      <c r="BU152" s="289" t="s">
        <v>444</v>
      </c>
      <c r="BV152" s="314" t="s">
        <v>168</v>
      </c>
      <c r="BW152" s="315">
        <v>1</v>
      </c>
      <c r="BX152" s="247">
        <v>346550</v>
      </c>
      <c r="BY152" s="316">
        <f>ROUND(BW152*BX152,0)</f>
        <v>346550</v>
      </c>
      <c r="BZ152" s="250">
        <f>IF(EXACT($A$152,$BT$152),1,0)</f>
        <v>1</v>
      </c>
      <c r="CA152" s="250">
        <f>IF(EXACT($B$152,$BU$152),1,0)</f>
        <v>1</v>
      </c>
      <c r="CB152" s="250">
        <f>IF(EXACT($C$152,$BV$152),1,0)</f>
        <v>1</v>
      </c>
      <c r="CC152" s="250">
        <f>IF(EXACT($D$152,$BW$152),1,0)</f>
        <v>1</v>
      </c>
      <c r="CD152" s="250">
        <f>IF($BW$152=0,0,1)</f>
        <v>1</v>
      </c>
      <c r="CE152" s="250">
        <f>IF($BX$152=0,0,1)</f>
        <v>1</v>
      </c>
      <c r="CF152" s="250">
        <f>$BZ$152*$CA$152*$CB$152*$CC$152*$CD$152*$CE$152</f>
        <v>1</v>
      </c>
      <c r="CG152" s="251">
        <f t="shared" si="132"/>
        <v>346550</v>
      </c>
      <c r="CH152" s="252">
        <f t="shared" si="133"/>
        <v>0</v>
      </c>
      <c r="CJ152" s="278" t="s">
        <v>443</v>
      </c>
      <c r="CK152" s="294" t="s">
        <v>444</v>
      </c>
      <c r="CL152" s="314" t="s">
        <v>168</v>
      </c>
      <c r="CM152" s="315">
        <v>1</v>
      </c>
      <c r="CN152" s="255">
        <v>315000</v>
      </c>
      <c r="CO152" s="317">
        <f>ROUND(CM152*CN152,0)</f>
        <v>315000</v>
      </c>
      <c r="CP152" s="250">
        <f>IF(EXACT($A$152,$CJ$152),1,0)</f>
        <v>1</v>
      </c>
      <c r="CQ152" s="250">
        <f>IF(EXACT($B$152,$CK$152),1,0)</f>
        <v>1</v>
      </c>
      <c r="CR152" s="250">
        <f>IF(EXACT($C$152,$CL$152),1,0)</f>
        <v>1</v>
      </c>
      <c r="CS152" s="250">
        <f>IF(EXACT($D$152,$CM$152),1,0)</f>
        <v>1</v>
      </c>
      <c r="CT152" s="250">
        <f>IF($CM$152=0,0,1)</f>
        <v>1</v>
      </c>
      <c r="CU152" s="250">
        <f>IF($CN$152=0,0,1)</f>
        <v>1</v>
      </c>
      <c r="CV152" s="250">
        <f>$CP$152*$CQ$152*$CR$152*$CS$152*$CT$152*$CU$152</f>
        <v>1</v>
      </c>
      <c r="CW152" s="251">
        <f t="shared" si="134"/>
        <v>315000</v>
      </c>
      <c r="CX152" s="252">
        <f t="shared" si="135"/>
        <v>0</v>
      </c>
      <c r="CZ152" s="278" t="s">
        <v>443</v>
      </c>
      <c r="DA152" s="289" t="s">
        <v>444</v>
      </c>
      <c r="DB152" s="314" t="s">
        <v>168</v>
      </c>
      <c r="DC152" s="315">
        <v>1</v>
      </c>
      <c r="DD152" s="247">
        <v>340000</v>
      </c>
      <c r="DE152" s="316">
        <f>ROUND(DC152*DD152,0)</f>
        <v>340000</v>
      </c>
      <c r="DF152" s="250">
        <f>IF(EXACT($A$152,$CZ$152),1,0)</f>
        <v>1</v>
      </c>
      <c r="DG152" s="250">
        <f>IF(EXACT($B$152,$DA$152),1,0)</f>
        <v>1</v>
      </c>
      <c r="DH152" s="250">
        <f>IF(EXACT($C$152,$DB$152),1,0)</f>
        <v>1</v>
      </c>
      <c r="DI152" s="250">
        <f>IF(EXACT($D$152,$DC$152),1,0)</f>
        <v>1</v>
      </c>
      <c r="DJ152" s="250">
        <f>IF($DC$152=0,0,1)</f>
        <v>1</v>
      </c>
      <c r="DK152" s="250">
        <f>IF($DD$152=0,0,1)</f>
        <v>1</v>
      </c>
      <c r="DL152" s="250">
        <f>$DF$152*$DG$152*$DH$152*$DI$152*$DJ$152*$DK$152</f>
        <v>1</v>
      </c>
      <c r="DM152" s="251">
        <f t="shared" si="136"/>
        <v>340000</v>
      </c>
      <c r="DN152" s="252">
        <f t="shared" si="137"/>
        <v>0</v>
      </c>
      <c r="DP152" s="278" t="s">
        <v>443</v>
      </c>
      <c r="DQ152" s="289" t="s">
        <v>444</v>
      </c>
      <c r="DR152" s="314" t="s">
        <v>168</v>
      </c>
      <c r="DS152" s="315">
        <v>1</v>
      </c>
      <c r="DT152" s="247">
        <v>350000</v>
      </c>
      <c r="DU152" s="316">
        <f>ROUND(DS152*DT152,0)</f>
        <v>350000</v>
      </c>
      <c r="DV152" s="250">
        <f>IF(EXACT($A$152,$DP$152),1,0)</f>
        <v>1</v>
      </c>
      <c r="DW152" s="250">
        <f>IF(EXACT($B$152,$DQ$152),1,0)</f>
        <v>1</v>
      </c>
      <c r="DX152" s="250">
        <f>IF(EXACT($C$152,$DR$152),1,0)</f>
        <v>1</v>
      </c>
      <c r="DY152" s="250">
        <f>IF(EXACT($D$152,$DS$152),1,0)</f>
        <v>1</v>
      </c>
      <c r="DZ152" s="250">
        <f>IF($DS$152=0,0,1)</f>
        <v>1</v>
      </c>
      <c r="EA152" s="250">
        <f>IF($DT$152=0,0,1)</f>
        <v>1</v>
      </c>
      <c r="EB152" s="250">
        <f>$DV$152*$DW$152*$DX$152*$DY$152*$DZ$152*$EA$152</f>
        <v>1</v>
      </c>
      <c r="EC152" s="251">
        <f t="shared" si="138"/>
        <v>350000</v>
      </c>
      <c r="ED152" s="252">
        <f t="shared" si="139"/>
        <v>0</v>
      </c>
      <c r="EF152" s="278" t="s">
        <v>443</v>
      </c>
      <c r="EG152" s="289" t="s">
        <v>444</v>
      </c>
      <c r="EH152" s="314" t="s">
        <v>168</v>
      </c>
      <c r="EI152" s="315">
        <v>1</v>
      </c>
      <c r="EJ152" s="247">
        <v>345000</v>
      </c>
      <c r="EK152" s="316">
        <f>ROUND(EI152*EJ152,0)</f>
        <v>345000</v>
      </c>
      <c r="EL152" s="250">
        <f>IF(EXACT($A$152,$EF$152),1,0)</f>
        <v>1</v>
      </c>
      <c r="EM152" s="250">
        <f>IF(EXACT($B$152,$EG$152),1,0)</f>
        <v>1</v>
      </c>
      <c r="EN152" s="250">
        <f>IF(EXACT($C$152,$EH$152),1,0)</f>
        <v>1</v>
      </c>
      <c r="EO152" s="250">
        <f>IF(EXACT($D$152,$EI$152),1,0)</f>
        <v>1</v>
      </c>
      <c r="EP152" s="250">
        <f>IF($EI$152=0,0,1)</f>
        <v>1</v>
      </c>
      <c r="EQ152" s="250">
        <f>IF($EJ$152=0,0,1)</f>
        <v>1</v>
      </c>
      <c r="ER152" s="250">
        <f>$EL$152*$EM$152*$EN$152*$EO$152*$EP$152*$EQ$152</f>
        <v>1</v>
      </c>
      <c r="ES152" s="251">
        <f t="shared" si="140"/>
        <v>345000</v>
      </c>
      <c r="ET152" s="252">
        <f t="shared" si="141"/>
        <v>0</v>
      </c>
      <c r="EV152" s="278" t="s">
        <v>443</v>
      </c>
      <c r="EW152" s="289" t="s">
        <v>444</v>
      </c>
      <c r="EX152" s="314" t="s">
        <v>168</v>
      </c>
      <c r="EY152" s="315">
        <v>1</v>
      </c>
      <c r="EZ152" s="247">
        <v>400000</v>
      </c>
      <c r="FA152" s="316">
        <f>ROUND(EY152*EZ152,0)</f>
        <v>400000</v>
      </c>
      <c r="FB152" s="250">
        <f>IF(EXACT($A$152,$EV$152),1,0)</f>
        <v>1</v>
      </c>
      <c r="FC152" s="250">
        <f>IF(EXACT($B$152,$EW$152),1,0)</f>
        <v>1</v>
      </c>
      <c r="FD152" s="250">
        <f>IF(EXACT($C$152,$EX$152),1,0)</f>
        <v>1</v>
      </c>
      <c r="FE152" s="250">
        <f>IF(EXACT($D$152,$EY$152),1,0)</f>
        <v>1</v>
      </c>
      <c r="FF152" s="250">
        <f>IF($EY$152=0,0,1)</f>
        <v>1</v>
      </c>
      <c r="FG152" s="250">
        <f>IF($EZ$152=0,0,1)</f>
        <v>1</v>
      </c>
      <c r="FH152" s="250">
        <f>$FB$152*$FC$152*$FD$152*$FE$152*$FF$152*$FG$152</f>
        <v>1</v>
      </c>
      <c r="FI152" s="251">
        <f t="shared" si="142"/>
        <v>400000</v>
      </c>
      <c r="FJ152" s="252">
        <f t="shared" si="143"/>
        <v>0</v>
      </c>
      <c r="FL152" s="278" t="s">
        <v>443</v>
      </c>
      <c r="FM152" s="289" t="s">
        <v>444</v>
      </c>
      <c r="FN152" s="314" t="s">
        <v>168</v>
      </c>
      <c r="FO152" s="315">
        <v>1</v>
      </c>
      <c r="FP152" s="247">
        <v>250000</v>
      </c>
      <c r="FQ152" s="316">
        <f>ROUND(FO152*FP152,0)</f>
        <v>250000</v>
      </c>
      <c r="FR152" s="250">
        <f>IF(EXACT($A$152,$FL$152),1,0)</f>
        <v>1</v>
      </c>
      <c r="FS152" s="250">
        <f>IF(EXACT($B$152,$FM$152),1,0)</f>
        <v>1</v>
      </c>
      <c r="FT152" s="250">
        <f>IF(EXACT($C$152,$FN$152),1,0)</f>
        <v>1</v>
      </c>
      <c r="FU152" s="250">
        <f>IF(EXACT($D$152,$FO$152),1,0)</f>
        <v>1</v>
      </c>
      <c r="FV152" s="250">
        <f>IF($FO$152=0,0,1)</f>
        <v>1</v>
      </c>
      <c r="FW152" s="250">
        <f>IF($FP$152=0,0,1)</f>
        <v>1</v>
      </c>
      <c r="FX152" s="250">
        <f>$FR$152*$FS$152*$FT$152*$FU$152*$FV$152*$FW$152</f>
        <v>1</v>
      </c>
      <c r="FY152" s="251">
        <f t="shared" si="144"/>
        <v>250000</v>
      </c>
      <c r="FZ152" s="252">
        <f t="shared" si="145"/>
        <v>0</v>
      </c>
      <c r="GB152" s="278" t="s">
        <v>443</v>
      </c>
      <c r="GC152" s="289" t="s">
        <v>444</v>
      </c>
      <c r="GD152" s="314" t="s">
        <v>168</v>
      </c>
      <c r="GE152" s="315">
        <v>1</v>
      </c>
      <c r="GF152" s="247">
        <v>450000</v>
      </c>
      <c r="GG152" s="316">
        <f>ROUND(GE152*GF152,0)</f>
        <v>450000</v>
      </c>
      <c r="GH152" s="250">
        <f>IF(EXACT($A$152,$GB$152),1,0)</f>
        <v>1</v>
      </c>
      <c r="GI152" s="250">
        <f>IF(EXACT($B$152,$GC$152),1,0)</f>
        <v>1</v>
      </c>
      <c r="GJ152" s="250">
        <f>IF(EXACT($C$152,$GD$152),1,0)</f>
        <v>1</v>
      </c>
      <c r="GK152" s="250">
        <f>IF(EXACT($D$152,$GE$152),1,0)</f>
        <v>1</v>
      </c>
      <c r="GL152" s="250">
        <f>IF($GE$152=0,0,1)</f>
        <v>1</v>
      </c>
      <c r="GM152" s="250">
        <f>IF($GF$152=0,0,1)</f>
        <v>1</v>
      </c>
      <c r="GN152" s="250">
        <f>$GH$152*$GI$152*$GJ$152*$GK$152*$GL$152*$GM$152</f>
        <v>1</v>
      </c>
      <c r="GO152" s="251">
        <f t="shared" si="146"/>
        <v>450000</v>
      </c>
      <c r="GP152" s="252">
        <f t="shared" si="147"/>
        <v>0</v>
      </c>
      <c r="GR152" s="278" t="s">
        <v>443</v>
      </c>
      <c r="GS152" s="289" t="s">
        <v>444</v>
      </c>
      <c r="GT152" s="314" t="s">
        <v>168</v>
      </c>
      <c r="GU152" s="315">
        <v>1</v>
      </c>
      <c r="GV152" s="247">
        <v>180000</v>
      </c>
      <c r="GW152" s="316">
        <f>ROUND(GU152*GV152,0)</f>
        <v>180000</v>
      </c>
      <c r="GX152" s="250">
        <f>IF(EXACT($A$152,$GR$152),1,0)</f>
        <v>1</v>
      </c>
      <c r="GY152" s="250">
        <f>IF(EXACT($B$152,$GS$152),1,0)</f>
        <v>1</v>
      </c>
      <c r="GZ152" s="250">
        <f>IF(EXACT($C$152,$GT$152),1,0)</f>
        <v>1</v>
      </c>
      <c r="HA152" s="250">
        <f>IF(EXACT($D$152,$GU$152),1,0)</f>
        <v>1</v>
      </c>
      <c r="HB152" s="250">
        <f>IF($GU$152=0,0,1)</f>
        <v>1</v>
      </c>
      <c r="HC152" s="250">
        <f>IF($GV$152=0,0,1)</f>
        <v>1</v>
      </c>
      <c r="HD152" s="250">
        <f>$GX$152*$GY$152*$GZ$152*$HA$152*$HB$152*$HC$152</f>
        <v>1</v>
      </c>
      <c r="HE152" s="251">
        <f t="shared" si="148"/>
        <v>180000</v>
      </c>
      <c r="HF152" s="252">
        <f t="shared" si="149"/>
        <v>0</v>
      </c>
      <c r="HH152" s="286" t="s">
        <v>443</v>
      </c>
      <c r="HI152" s="297" t="s">
        <v>444</v>
      </c>
      <c r="HJ152" s="290" t="s">
        <v>168</v>
      </c>
      <c r="HK152" s="291">
        <v>1</v>
      </c>
      <c r="HL152" s="259">
        <v>500000</v>
      </c>
      <c r="HM152" s="292">
        <f>ROUND(HK152*HL152,0)</f>
        <v>500000</v>
      </c>
      <c r="HN152" s="250">
        <f>IF(EXACT($A$152,$HH$152),1,0)</f>
        <v>1</v>
      </c>
      <c r="HO152" s="250">
        <f>IF(EXACT($B$152,$HI$152),1,0)</f>
        <v>1</v>
      </c>
      <c r="HP152" s="250">
        <f>IF(EXACT($C$152,$HJ$152),1,0)</f>
        <v>1</v>
      </c>
      <c r="HQ152" s="250">
        <f>IF(EXACT($D$152,$HK$152),1,0)</f>
        <v>1</v>
      </c>
      <c r="HR152" s="250">
        <f>IF($HK$152=0,0,1)</f>
        <v>1</v>
      </c>
      <c r="HS152" s="250">
        <f>IF($HL$152=0,0,1)</f>
        <v>1</v>
      </c>
      <c r="HT152" s="250">
        <f>$HN$152*$HO$152*$HP$152*$HQ$152*$HR$152*$HS$152</f>
        <v>1</v>
      </c>
      <c r="HU152" s="251">
        <f t="shared" si="150"/>
        <v>500000</v>
      </c>
      <c r="HV152" s="252">
        <f t="shared" si="151"/>
        <v>0</v>
      </c>
      <c r="HX152" s="278" t="s">
        <v>443</v>
      </c>
      <c r="HY152" s="289" t="s">
        <v>444</v>
      </c>
      <c r="HZ152" s="314" t="s">
        <v>168</v>
      </c>
      <c r="IA152" s="315">
        <v>1</v>
      </c>
      <c r="IB152" s="247">
        <v>500000</v>
      </c>
      <c r="IC152" s="316">
        <f>ROUND(IA152*IB152,0)</f>
        <v>500000</v>
      </c>
      <c r="ID152" s="250">
        <f>IF(EXACT($A$152,$HX$152),1,0)</f>
        <v>1</v>
      </c>
      <c r="IE152" s="250">
        <f>IF(EXACT($B$152,$HY$152),1,0)</f>
        <v>1</v>
      </c>
      <c r="IF152" s="250">
        <f>IF(EXACT($C$152,$HZ$152),1,0)</f>
        <v>1</v>
      </c>
      <c r="IG152" s="250">
        <f>IF(EXACT($D$152,$IA$152),1,0)</f>
        <v>1</v>
      </c>
      <c r="IH152" s="250">
        <f>IF($IA$152=0,0,1)</f>
        <v>1</v>
      </c>
      <c r="II152" s="250">
        <f>IF($IB$152=0,0,1)</f>
        <v>1</v>
      </c>
      <c r="IJ152" s="250">
        <f>$ID$152*$IE$152*$IF$152*$IG$152*$IH$152*$II$152</f>
        <v>1</v>
      </c>
      <c r="IK152" s="251">
        <f t="shared" si="152"/>
        <v>500000</v>
      </c>
      <c r="IL152" s="252">
        <f t="shared" si="153"/>
        <v>0</v>
      </c>
    </row>
    <row r="153" spans="1:246" s="238" customFormat="1" ht="18" hidden="1" thickTop="1" thickBot="1">
      <c r="A153" s="215" t="s">
        <v>445</v>
      </c>
      <c r="B153" s="216" t="s">
        <v>401</v>
      </c>
      <c r="C153" s="217"/>
      <c r="D153" s="218"/>
      <c r="E153" s="219"/>
      <c r="F153" s="220"/>
      <c r="H153" s="215" t="s">
        <v>445</v>
      </c>
      <c r="I153" s="222" t="s">
        <v>401</v>
      </c>
      <c r="J153" s="217"/>
      <c r="K153" s="218"/>
      <c r="L153" s="219"/>
      <c r="M153" s="220"/>
      <c r="N153" s="274"/>
      <c r="O153" s="274"/>
      <c r="P153" s="274"/>
      <c r="Q153" s="274"/>
      <c r="R153" s="274"/>
      <c r="S153" s="274"/>
      <c r="T153" s="274"/>
      <c r="U153" s="251">
        <f t="shared" si="124"/>
        <v>0</v>
      </c>
      <c r="V153" s="252">
        <f t="shared" si="125"/>
        <v>0</v>
      </c>
      <c r="X153" s="215" t="s">
        <v>445</v>
      </c>
      <c r="Y153" s="216" t="s">
        <v>401</v>
      </c>
      <c r="Z153" s="217"/>
      <c r="AA153" s="218"/>
      <c r="AB153" s="219"/>
      <c r="AC153" s="220"/>
      <c r="AD153" s="274"/>
      <c r="AE153" s="274"/>
      <c r="AF153" s="274"/>
      <c r="AG153" s="274"/>
      <c r="AH153" s="274"/>
      <c r="AI153" s="274"/>
      <c r="AJ153" s="274"/>
      <c r="AK153" s="251">
        <f t="shared" si="126"/>
        <v>0</v>
      </c>
      <c r="AL153" s="252">
        <f t="shared" si="127"/>
        <v>0</v>
      </c>
      <c r="AN153" s="215" t="s">
        <v>445</v>
      </c>
      <c r="AO153" s="216" t="s">
        <v>401</v>
      </c>
      <c r="AP153" s="217"/>
      <c r="AQ153" s="218"/>
      <c r="AR153" s="219"/>
      <c r="AS153" s="220"/>
      <c r="AT153" s="250">
        <f>IF(EXACT($A$153,$AN$153),1,0)</f>
        <v>1</v>
      </c>
      <c r="AU153" s="250">
        <f>IF(EXACT($B$153,$AO$153),1,0)</f>
        <v>1</v>
      </c>
      <c r="AV153" s="250">
        <f>IF(EXACT($C$153,$AP$153),1,0)</f>
        <v>1</v>
      </c>
      <c r="AW153" s="250">
        <f>IF(EXACT($D$153,$AQ$153),1,0)</f>
        <v>1</v>
      </c>
      <c r="AX153" s="250">
        <f>IF($AQ$153=0,0,1)</f>
        <v>0</v>
      </c>
      <c r="AY153" s="250">
        <f>IF($AR$153=0,0,1)</f>
        <v>0</v>
      </c>
      <c r="AZ153" s="250">
        <f>$AT$153*$AU$153*$AV$153*$AW$153*$AX$153*$AY$153</f>
        <v>0</v>
      </c>
      <c r="BA153" s="251">
        <f t="shared" si="128"/>
        <v>0</v>
      </c>
      <c r="BB153" s="252">
        <f t="shared" si="129"/>
        <v>0</v>
      </c>
      <c r="BD153" s="215" t="s">
        <v>445</v>
      </c>
      <c r="BE153" s="216" t="s">
        <v>401</v>
      </c>
      <c r="BF153" s="217"/>
      <c r="BG153" s="218"/>
      <c r="BH153" s="219"/>
      <c r="BI153" s="220"/>
      <c r="BJ153" s="250">
        <f>IF(EXACT($A$153,$BD$153),1,0)</f>
        <v>1</v>
      </c>
      <c r="BK153" s="250">
        <f>IF(EXACT($B$153,$BE$153),1,0)</f>
        <v>1</v>
      </c>
      <c r="BL153" s="250">
        <f>IF(EXACT($C$153,$BF$153),1,0)</f>
        <v>1</v>
      </c>
      <c r="BM153" s="250">
        <f>IF(EXACT($D$153,$BG$153),1,0)</f>
        <v>1</v>
      </c>
      <c r="BN153" s="250">
        <f>IF($BG$153=0,0,1)</f>
        <v>0</v>
      </c>
      <c r="BO153" s="250">
        <f>IF($BH$153=0,0,1)</f>
        <v>0</v>
      </c>
      <c r="BP153" s="250">
        <f>$BJ$153*$BK$153*$BL$153*$BM$153*$BN$153*$BO$153</f>
        <v>0</v>
      </c>
      <c r="BQ153" s="251">
        <f t="shared" si="130"/>
        <v>0</v>
      </c>
      <c r="BR153" s="252">
        <f t="shared" si="131"/>
        <v>0</v>
      </c>
      <c r="BT153" s="215" t="s">
        <v>445</v>
      </c>
      <c r="BU153" s="216" t="s">
        <v>401</v>
      </c>
      <c r="BV153" s="217"/>
      <c r="BW153" s="218"/>
      <c r="BX153" s="219"/>
      <c r="BY153" s="220"/>
      <c r="BZ153" s="250">
        <f>IF(EXACT($A$153,$BT$153),1,0)</f>
        <v>1</v>
      </c>
      <c r="CA153" s="250">
        <f>IF(EXACT($B$153,$BU$153),1,0)</f>
        <v>1</v>
      </c>
      <c r="CB153" s="250">
        <f>IF(EXACT($C$153,$BV$153),1,0)</f>
        <v>1</v>
      </c>
      <c r="CC153" s="250">
        <f>IF(EXACT($D$153,$BW$153),1,0)</f>
        <v>1</v>
      </c>
      <c r="CD153" s="250">
        <f>IF($BW$153=0,0,1)</f>
        <v>0</v>
      </c>
      <c r="CE153" s="250">
        <f>IF($BX$153=0,0,1)</f>
        <v>0</v>
      </c>
      <c r="CF153" s="250">
        <f>$BZ$153*$CA$153*$CB$153*$CC$153*$CD$153*$CE$153</f>
        <v>0</v>
      </c>
      <c r="CG153" s="251">
        <f t="shared" si="132"/>
        <v>0</v>
      </c>
      <c r="CH153" s="252">
        <f t="shared" si="133"/>
        <v>0</v>
      </c>
      <c r="CJ153" s="215" t="s">
        <v>445</v>
      </c>
      <c r="CK153" s="223" t="s">
        <v>401</v>
      </c>
      <c r="CL153" s="217"/>
      <c r="CM153" s="218"/>
      <c r="CN153" s="224"/>
      <c r="CO153" s="225"/>
      <c r="CP153" s="250">
        <f>IF(EXACT($A$153,$CJ$153),1,0)</f>
        <v>1</v>
      </c>
      <c r="CQ153" s="250">
        <f>IF(EXACT($B$153,$CK$153),1,0)</f>
        <v>1</v>
      </c>
      <c r="CR153" s="250">
        <f>IF(EXACT($C$153,$CL$153),1,0)</f>
        <v>1</v>
      </c>
      <c r="CS153" s="250">
        <f>IF(EXACT($D$153,$CM$153),1,0)</f>
        <v>1</v>
      </c>
      <c r="CT153" s="250">
        <f>IF($CM$153=0,0,1)</f>
        <v>0</v>
      </c>
      <c r="CU153" s="250">
        <f>IF($CN$153=0,0,1)</f>
        <v>0</v>
      </c>
      <c r="CV153" s="250">
        <f>$CP$153*$CQ$153*$CR$153*$CS$153*$CT$153*$CU$153</f>
        <v>0</v>
      </c>
      <c r="CW153" s="251">
        <f t="shared" si="134"/>
        <v>0</v>
      </c>
      <c r="CX153" s="252">
        <f t="shared" si="135"/>
        <v>0</v>
      </c>
      <c r="CZ153" s="215" t="s">
        <v>445</v>
      </c>
      <c r="DA153" s="216" t="s">
        <v>401</v>
      </c>
      <c r="DB153" s="217"/>
      <c r="DC153" s="218"/>
      <c r="DD153" s="219"/>
      <c r="DE153" s="220"/>
      <c r="DF153" s="250">
        <f>IF(EXACT($A$153,$CZ$153),1,0)</f>
        <v>1</v>
      </c>
      <c r="DG153" s="250">
        <f>IF(EXACT($B$153,$DA$153),1,0)</f>
        <v>1</v>
      </c>
      <c r="DH153" s="250">
        <f>IF(EXACT($C$153,$DB$153),1,0)</f>
        <v>1</v>
      </c>
      <c r="DI153" s="250">
        <f>IF(EXACT($D$153,$DC$153),1,0)</f>
        <v>1</v>
      </c>
      <c r="DJ153" s="250">
        <f>IF($DC$153=0,0,1)</f>
        <v>0</v>
      </c>
      <c r="DK153" s="250">
        <f>IF($DD$153=0,0,1)</f>
        <v>0</v>
      </c>
      <c r="DL153" s="250">
        <f>$DF$153*$DG$153*$DH$153*$DI$153*$DJ$153*$DK$153</f>
        <v>0</v>
      </c>
      <c r="DM153" s="251">
        <f t="shared" si="136"/>
        <v>0</v>
      </c>
      <c r="DN153" s="252">
        <f t="shared" si="137"/>
        <v>0</v>
      </c>
      <c r="DP153" s="215" t="s">
        <v>445</v>
      </c>
      <c r="DQ153" s="216" t="s">
        <v>401</v>
      </c>
      <c r="DR153" s="217"/>
      <c r="DS153" s="218"/>
      <c r="DT153" s="219"/>
      <c r="DU153" s="220"/>
      <c r="DV153" s="250">
        <f>IF(EXACT($A$153,$DP$153),1,0)</f>
        <v>1</v>
      </c>
      <c r="DW153" s="250">
        <f>IF(EXACT($B$153,$DQ$153),1,0)</f>
        <v>1</v>
      </c>
      <c r="DX153" s="250">
        <f>IF(EXACT($C$153,$DR$153),1,0)</f>
        <v>1</v>
      </c>
      <c r="DY153" s="250">
        <f>IF(EXACT($D$153,$DS$153),1,0)</f>
        <v>1</v>
      </c>
      <c r="DZ153" s="250">
        <f>IF($DS$153=0,0,1)</f>
        <v>0</v>
      </c>
      <c r="EA153" s="250">
        <f>IF($DT$153=0,0,1)</f>
        <v>0</v>
      </c>
      <c r="EB153" s="250">
        <f>$DV$153*$DW$153*$DX$153*$DY$153*$DZ$153*$EA$153</f>
        <v>0</v>
      </c>
      <c r="EC153" s="251">
        <f t="shared" si="138"/>
        <v>0</v>
      </c>
      <c r="ED153" s="252">
        <f t="shared" si="139"/>
        <v>0</v>
      </c>
      <c r="EF153" s="215" t="s">
        <v>445</v>
      </c>
      <c r="EG153" s="216" t="s">
        <v>401</v>
      </c>
      <c r="EH153" s="217"/>
      <c r="EI153" s="218"/>
      <c r="EJ153" s="219"/>
      <c r="EK153" s="220"/>
      <c r="EL153" s="250">
        <f>IF(EXACT($A$153,$EF$153),1,0)</f>
        <v>1</v>
      </c>
      <c r="EM153" s="250">
        <f>IF(EXACT($B$153,$EG$153),1,0)</f>
        <v>1</v>
      </c>
      <c r="EN153" s="250">
        <f>IF(EXACT($C$153,$EH$153),1,0)</f>
        <v>1</v>
      </c>
      <c r="EO153" s="250">
        <f>IF(EXACT($D$153,$EI$153),1,0)</f>
        <v>1</v>
      </c>
      <c r="EP153" s="250">
        <f>IF($EI$153=0,0,1)</f>
        <v>0</v>
      </c>
      <c r="EQ153" s="250">
        <f>IF($EJ$153=0,0,1)</f>
        <v>0</v>
      </c>
      <c r="ER153" s="250">
        <f>$EL$153*$EM$153*$EN$153*$EO$153*$EP$153*$EQ$153</f>
        <v>0</v>
      </c>
      <c r="ES153" s="251">
        <f t="shared" si="140"/>
        <v>0</v>
      </c>
      <c r="ET153" s="252">
        <f t="shared" si="141"/>
        <v>0</v>
      </c>
      <c r="EV153" s="215" t="s">
        <v>445</v>
      </c>
      <c r="EW153" s="216" t="s">
        <v>401</v>
      </c>
      <c r="EX153" s="217"/>
      <c r="EY153" s="218"/>
      <c r="EZ153" s="219"/>
      <c r="FA153" s="220"/>
      <c r="FB153" s="250">
        <f>IF(EXACT($A$153,$EV$153),1,0)</f>
        <v>1</v>
      </c>
      <c r="FC153" s="250">
        <f>IF(EXACT($B$153,$EW$153),1,0)</f>
        <v>1</v>
      </c>
      <c r="FD153" s="250">
        <f>IF(EXACT($C$153,$EX$153),1,0)</f>
        <v>1</v>
      </c>
      <c r="FE153" s="250">
        <f>IF(EXACT($D$153,$EY$153),1,0)</f>
        <v>1</v>
      </c>
      <c r="FF153" s="250">
        <f>IF($EY$153=0,0,1)</f>
        <v>0</v>
      </c>
      <c r="FG153" s="250">
        <f>IF($EZ$153=0,0,1)</f>
        <v>0</v>
      </c>
      <c r="FH153" s="250">
        <f>$FB$153*$FC$153*$FD$153*$FE$153*$FF$153*$FG$153</f>
        <v>0</v>
      </c>
      <c r="FI153" s="251">
        <f t="shared" si="142"/>
        <v>0</v>
      </c>
      <c r="FJ153" s="252">
        <f t="shared" si="143"/>
        <v>0</v>
      </c>
      <c r="FL153" s="215" t="s">
        <v>445</v>
      </c>
      <c r="FM153" s="216" t="s">
        <v>401</v>
      </c>
      <c r="FN153" s="217"/>
      <c r="FO153" s="218"/>
      <c r="FP153" s="219"/>
      <c r="FQ153" s="277"/>
      <c r="FR153" s="250">
        <f>IF(EXACT($A$153,$FL$153),1,0)</f>
        <v>1</v>
      </c>
      <c r="FS153" s="250">
        <f>IF(EXACT($B$153,$FM$153),1,0)</f>
        <v>1</v>
      </c>
      <c r="FT153" s="250">
        <f>IF(EXACT($C$153,$FN$153),1,0)</f>
        <v>1</v>
      </c>
      <c r="FU153" s="250">
        <f>IF(EXACT($D$153,$FO$153),1,0)</f>
        <v>1</v>
      </c>
      <c r="FV153" s="250">
        <f>IF($FO$153=0,0,1)</f>
        <v>0</v>
      </c>
      <c r="FW153" s="250">
        <f>IF($FP$153=0,0,1)</f>
        <v>0</v>
      </c>
      <c r="FX153" s="250">
        <f>$FR$153*$FS$153*$FT$153*$FU$153*$FV$153*$FW$153</f>
        <v>0</v>
      </c>
      <c r="FY153" s="251">
        <f t="shared" si="144"/>
        <v>0</v>
      </c>
      <c r="FZ153" s="252">
        <f t="shared" si="145"/>
        <v>0</v>
      </c>
      <c r="GB153" s="215" t="s">
        <v>445</v>
      </c>
      <c r="GC153" s="216" t="s">
        <v>401</v>
      </c>
      <c r="GD153" s="217"/>
      <c r="GE153" s="218"/>
      <c r="GF153" s="219"/>
      <c r="GG153" s="220"/>
      <c r="GH153" s="250">
        <f>IF(EXACT($A$153,$GB$153),1,0)</f>
        <v>1</v>
      </c>
      <c r="GI153" s="250">
        <f>IF(EXACT($B$153,$GC$153),1,0)</f>
        <v>1</v>
      </c>
      <c r="GJ153" s="250">
        <f>IF(EXACT($C$153,$GD$153),1,0)</f>
        <v>1</v>
      </c>
      <c r="GK153" s="250">
        <f>IF(EXACT($D$153,$GE$153),1,0)</f>
        <v>1</v>
      </c>
      <c r="GL153" s="250">
        <f>IF($GE$153=0,0,1)</f>
        <v>0</v>
      </c>
      <c r="GM153" s="250">
        <f>IF($GF$153=0,0,1)</f>
        <v>0</v>
      </c>
      <c r="GN153" s="250">
        <f>$GH$153*$GI$153*$GJ$153*$GK$153*$GL$153*$GM$153</f>
        <v>0</v>
      </c>
      <c r="GO153" s="251">
        <f t="shared" si="146"/>
        <v>0</v>
      </c>
      <c r="GP153" s="252">
        <f t="shared" si="147"/>
        <v>0</v>
      </c>
      <c r="GR153" s="215" t="s">
        <v>445</v>
      </c>
      <c r="GS153" s="216" t="s">
        <v>401</v>
      </c>
      <c r="GT153" s="217"/>
      <c r="GU153" s="218"/>
      <c r="GV153" s="219"/>
      <c r="GW153" s="220"/>
      <c r="GX153" s="250">
        <f>IF(EXACT($A$153,$GR$153),1,0)</f>
        <v>1</v>
      </c>
      <c r="GY153" s="250">
        <f>IF(EXACT($B$153,$GS$153),1,0)</f>
        <v>1</v>
      </c>
      <c r="GZ153" s="250">
        <f>IF(EXACT($C$153,$GT$153),1,0)</f>
        <v>1</v>
      </c>
      <c r="HA153" s="250">
        <f>IF(EXACT($D$153,$GU$153),1,0)</f>
        <v>1</v>
      </c>
      <c r="HB153" s="250">
        <f>IF($GU$153=0,0,1)</f>
        <v>0</v>
      </c>
      <c r="HC153" s="250">
        <f>IF($GV$153=0,0,1)</f>
        <v>0</v>
      </c>
      <c r="HD153" s="250">
        <f>$GX$153*$GY$153*$GZ$153*$HA$153*$HB$153*$HC$153</f>
        <v>0</v>
      </c>
      <c r="HE153" s="251">
        <f t="shared" si="148"/>
        <v>0</v>
      </c>
      <c r="HF153" s="252">
        <f t="shared" si="149"/>
        <v>0</v>
      </c>
      <c r="HH153" s="226" t="s">
        <v>445</v>
      </c>
      <c r="HI153" s="227" t="s">
        <v>401</v>
      </c>
      <c r="HJ153" s="228"/>
      <c r="HK153" s="229"/>
      <c r="HL153" s="230"/>
      <c r="HM153" s="231"/>
      <c r="HN153" s="250">
        <f>IF(EXACT($A$153,$HH$153),1,0)</f>
        <v>1</v>
      </c>
      <c r="HO153" s="250">
        <f>IF(EXACT($B$153,$HI$153),1,0)</f>
        <v>1</v>
      </c>
      <c r="HP153" s="250">
        <f>IF(EXACT($C$153,$HJ$153),1,0)</f>
        <v>1</v>
      </c>
      <c r="HQ153" s="250">
        <f>IF(EXACT($D$153,$HK$153),1,0)</f>
        <v>1</v>
      </c>
      <c r="HR153" s="250">
        <f>IF($HK$153=0,0,1)</f>
        <v>0</v>
      </c>
      <c r="HS153" s="250">
        <f>IF($HL$153=0,0,1)</f>
        <v>0</v>
      </c>
      <c r="HT153" s="250">
        <f>$HN$153*$HO$153*$HP$153*$HQ$153*$HR$153*$HS$153</f>
        <v>0</v>
      </c>
      <c r="HU153" s="251">
        <f t="shared" si="150"/>
        <v>0</v>
      </c>
      <c r="HV153" s="252">
        <f t="shared" si="151"/>
        <v>0</v>
      </c>
      <c r="HX153" s="215" t="s">
        <v>445</v>
      </c>
      <c r="HY153" s="216" t="s">
        <v>401</v>
      </c>
      <c r="HZ153" s="217"/>
      <c r="IA153" s="218"/>
      <c r="IB153" s="219"/>
      <c r="IC153" s="220"/>
      <c r="ID153" s="250">
        <f>IF(EXACT($A$153,$HX$153),1,0)</f>
        <v>1</v>
      </c>
      <c r="IE153" s="250">
        <f>IF(EXACT($B$153,$HY$153),1,0)</f>
        <v>1</v>
      </c>
      <c r="IF153" s="250">
        <f>IF(EXACT($C$153,$HZ$153),1,0)</f>
        <v>1</v>
      </c>
      <c r="IG153" s="250">
        <f>IF(EXACT($D$153,$IA$153),1,0)</f>
        <v>1</v>
      </c>
      <c r="IH153" s="250">
        <f>IF($IA$153=0,0,1)</f>
        <v>0</v>
      </c>
      <c r="II153" s="250">
        <f>IF($IB$153=0,0,1)</f>
        <v>0</v>
      </c>
      <c r="IJ153" s="250">
        <f>$ID$153*$IE$153*$IF$153*$IG$153*$IH$153*$II$153</f>
        <v>0</v>
      </c>
      <c r="IK153" s="251">
        <f t="shared" si="152"/>
        <v>0</v>
      </c>
      <c r="IL153" s="252">
        <f t="shared" si="153"/>
        <v>0</v>
      </c>
    </row>
    <row r="154" spans="1:246" s="238" customFormat="1" ht="60.75" thickTop="1">
      <c r="A154" s="318" t="s">
        <v>446</v>
      </c>
      <c r="B154" s="279" t="s">
        <v>447</v>
      </c>
      <c r="C154" s="319" t="s">
        <v>168</v>
      </c>
      <c r="D154" s="320">
        <v>5</v>
      </c>
      <c r="E154" s="247">
        <v>0</v>
      </c>
      <c r="F154" s="321">
        <f>ROUND(D154*E154,0)</f>
        <v>0</v>
      </c>
      <c r="H154" s="318" t="s">
        <v>446</v>
      </c>
      <c r="I154" s="283" t="s">
        <v>447</v>
      </c>
      <c r="J154" s="319" t="s">
        <v>168</v>
      </c>
      <c r="K154" s="320">
        <v>5</v>
      </c>
      <c r="L154" s="247">
        <v>60000</v>
      </c>
      <c r="M154" s="321">
        <f>ROUND(K154*L154,0)</f>
        <v>300000</v>
      </c>
      <c r="N154" s="250">
        <f>IF(EXACT($A$154,$H$154),1,0)</f>
        <v>1</v>
      </c>
      <c r="O154" s="250">
        <f>IF(EXACT($B$154,$I$154),1,0)</f>
        <v>1</v>
      </c>
      <c r="P154" s="250">
        <f>IF(EXACT($C$154,$J$154),1,0)</f>
        <v>1</v>
      </c>
      <c r="Q154" s="250">
        <f>IF(EXACT($D$154,$K$154),1,0)</f>
        <v>1</v>
      </c>
      <c r="R154" s="250">
        <f>IF($K$154=0,0,1)</f>
        <v>1</v>
      </c>
      <c r="S154" s="250">
        <f>IF($L$154=0,0,1)</f>
        <v>1</v>
      </c>
      <c r="T154" s="261">
        <f>$N$154*$O$154*$P$154*$Q$154*$R$154*$S$154</f>
        <v>1</v>
      </c>
      <c r="U154" s="251">
        <f t="shared" si="124"/>
        <v>300000</v>
      </c>
      <c r="V154" s="252">
        <f t="shared" si="125"/>
        <v>0</v>
      </c>
      <c r="X154" s="318" t="s">
        <v>446</v>
      </c>
      <c r="Y154" s="279" t="s">
        <v>447</v>
      </c>
      <c r="Z154" s="319" t="s">
        <v>168</v>
      </c>
      <c r="AA154" s="320">
        <v>5</v>
      </c>
      <c r="AB154" s="247">
        <v>9698</v>
      </c>
      <c r="AC154" s="321">
        <f>ROUND(AA154*AB154,0)</f>
        <v>48490</v>
      </c>
      <c r="AD154" s="250">
        <f>IF(EXACT($A$154,$X$154),1,0)</f>
        <v>1</v>
      </c>
      <c r="AE154" s="250">
        <f>IF(EXACT($B$154,$Y$154),1,0)</f>
        <v>1</v>
      </c>
      <c r="AF154" s="250">
        <f>IF(EXACT($C$154,$Z$154),1,0)</f>
        <v>1</v>
      </c>
      <c r="AG154" s="250">
        <f>IF(EXACT($D$154,$AA$154),1,0)</f>
        <v>1</v>
      </c>
      <c r="AH154" s="250">
        <f>IF($AA$154=0,0,1)</f>
        <v>1</v>
      </c>
      <c r="AI154" s="250">
        <f>IF($AB$154=0,0,1)</f>
        <v>1</v>
      </c>
      <c r="AJ154" s="250">
        <f>$AD$154*$AE$154*$AF$154*$AG$154*$AH$154*$AI$154</f>
        <v>1</v>
      </c>
      <c r="AK154" s="253">
        <f>ROUND(AC154,0)</f>
        <v>48490</v>
      </c>
      <c r="AL154" s="252">
        <f t="shared" si="127"/>
        <v>0</v>
      </c>
      <c r="AN154" s="318" t="s">
        <v>446</v>
      </c>
      <c r="AO154" s="279" t="s">
        <v>447</v>
      </c>
      <c r="AP154" s="319" t="s">
        <v>168</v>
      </c>
      <c r="AQ154" s="320">
        <v>5</v>
      </c>
      <c r="AR154" s="247">
        <v>50000</v>
      </c>
      <c r="AS154" s="321">
        <f>ROUND(AQ154*AR154,0)</f>
        <v>250000</v>
      </c>
      <c r="AT154" s="250">
        <f>IF(EXACT($A$154,$AN$154),1,0)</f>
        <v>1</v>
      </c>
      <c r="AU154" s="250">
        <f>IF(EXACT($B$154,$AO$154),1,0)</f>
        <v>1</v>
      </c>
      <c r="AV154" s="250">
        <f>IF(EXACT($C$154,$AP$154),1,0)</f>
        <v>1</v>
      </c>
      <c r="AW154" s="250">
        <f>IF(EXACT($D$154,$AQ$154),1,0)</f>
        <v>1</v>
      </c>
      <c r="AX154" s="250">
        <f>IF($AQ$154=0,0,1)</f>
        <v>1</v>
      </c>
      <c r="AY154" s="250">
        <f>IF($AR$154=0,0,1)</f>
        <v>1</v>
      </c>
      <c r="AZ154" s="250">
        <f>$AT$154*$AU$154*$AV$154*$AW$154*$AX$154*$AY$154</f>
        <v>1</v>
      </c>
      <c r="BA154" s="253">
        <f>ROUND(AS154,0)</f>
        <v>250000</v>
      </c>
      <c r="BB154" s="252">
        <f t="shared" si="129"/>
        <v>0</v>
      </c>
      <c r="BD154" s="318" t="s">
        <v>446</v>
      </c>
      <c r="BE154" s="279" t="s">
        <v>447</v>
      </c>
      <c r="BF154" s="319" t="s">
        <v>168</v>
      </c>
      <c r="BG154" s="320">
        <v>5</v>
      </c>
      <c r="BH154" s="247">
        <v>50000</v>
      </c>
      <c r="BI154" s="321">
        <f>ROUND(BG154*BH154,0)</f>
        <v>250000</v>
      </c>
      <c r="BJ154" s="250">
        <f>IF(EXACT($A$154,$BD$154),1,0)</f>
        <v>1</v>
      </c>
      <c r="BK154" s="250">
        <f>IF(EXACT($B$154,$BE$154),1,0)</f>
        <v>1</v>
      </c>
      <c r="BL154" s="250">
        <f>IF(EXACT($C$154,$BF$154),1,0)</f>
        <v>1</v>
      </c>
      <c r="BM154" s="250">
        <f>IF(EXACT($D$154,$BG$154),1,0)</f>
        <v>1</v>
      </c>
      <c r="BN154" s="250">
        <f>IF($BG$154=0,0,1)</f>
        <v>1</v>
      </c>
      <c r="BO154" s="250">
        <f>IF($BH$154=0,0,1)</f>
        <v>1</v>
      </c>
      <c r="BP154" s="250">
        <f>$BJ$154*$BK$154*$BL$154*$BM$154*$BN$154*$BO$154</f>
        <v>1</v>
      </c>
      <c r="BQ154" s="253">
        <f>ROUND(BI154,0)</f>
        <v>250000</v>
      </c>
      <c r="BR154" s="252">
        <f t="shared" si="131"/>
        <v>0</v>
      </c>
      <c r="BT154" s="318" t="s">
        <v>446</v>
      </c>
      <c r="BU154" s="279" t="s">
        <v>447</v>
      </c>
      <c r="BV154" s="319" t="s">
        <v>168</v>
      </c>
      <c r="BW154" s="320">
        <v>5</v>
      </c>
      <c r="BX154" s="247">
        <v>44550</v>
      </c>
      <c r="BY154" s="321">
        <f>ROUND(BW154*BX154,0)</f>
        <v>222750</v>
      </c>
      <c r="BZ154" s="250">
        <f>IF(EXACT($A$154,$BT$154),1,0)</f>
        <v>1</v>
      </c>
      <c r="CA154" s="250">
        <f>IF(EXACT($B$154,$BU$154),1,0)</f>
        <v>1</v>
      </c>
      <c r="CB154" s="250">
        <f>IF(EXACT($C$154,$BV$154),1,0)</f>
        <v>1</v>
      </c>
      <c r="CC154" s="250">
        <f>IF(EXACT($D$154,$BW$154),1,0)</f>
        <v>1</v>
      </c>
      <c r="CD154" s="250">
        <f>IF($BW$154=0,0,1)</f>
        <v>1</v>
      </c>
      <c r="CE154" s="250">
        <f>IF($BX$154=0,0,1)</f>
        <v>1</v>
      </c>
      <c r="CF154" s="250">
        <f>$BZ$154*$CA$154*$CB$154*$CC$154*$CD$154*$CE$154</f>
        <v>1</v>
      </c>
      <c r="CG154" s="253">
        <f>ROUND(BY154,0)</f>
        <v>222750</v>
      </c>
      <c r="CH154" s="252">
        <f t="shared" si="133"/>
        <v>0</v>
      </c>
      <c r="CJ154" s="318" t="s">
        <v>446</v>
      </c>
      <c r="CK154" s="284" t="s">
        <v>447</v>
      </c>
      <c r="CL154" s="319" t="s">
        <v>168</v>
      </c>
      <c r="CM154" s="320">
        <v>5</v>
      </c>
      <c r="CN154" s="255">
        <v>16800</v>
      </c>
      <c r="CO154" s="322">
        <f>ROUND(CM154*CN154,0)</f>
        <v>84000</v>
      </c>
      <c r="CP154" s="250">
        <f>IF(EXACT($A$154,$CJ$154),1,0)</f>
        <v>1</v>
      </c>
      <c r="CQ154" s="250">
        <f>IF(EXACT($B$154,$CK$154),1,0)</f>
        <v>1</v>
      </c>
      <c r="CR154" s="250">
        <f>IF(EXACT($C$154,$CL$154),1,0)</f>
        <v>1</v>
      </c>
      <c r="CS154" s="250">
        <f>IF(EXACT($D$154,$CM$154),1,0)</f>
        <v>1</v>
      </c>
      <c r="CT154" s="250">
        <f>IF($CM$154=0,0,1)</f>
        <v>1</v>
      </c>
      <c r="CU154" s="250">
        <f>IF($CN$154=0,0,1)</f>
        <v>1</v>
      </c>
      <c r="CV154" s="250">
        <f>$CP$154*$CQ$154*$CR$154*$CS$154*$CT$154*$CU$154</f>
        <v>1</v>
      </c>
      <c r="CW154" s="253">
        <f>ROUND(CO154,0)</f>
        <v>84000</v>
      </c>
      <c r="CX154" s="252">
        <f t="shared" si="135"/>
        <v>0</v>
      </c>
      <c r="CZ154" s="318" t="s">
        <v>446</v>
      </c>
      <c r="DA154" s="279" t="s">
        <v>447</v>
      </c>
      <c r="DB154" s="319" t="s">
        <v>168</v>
      </c>
      <c r="DC154" s="320">
        <v>5</v>
      </c>
      <c r="DD154" s="247">
        <v>48000</v>
      </c>
      <c r="DE154" s="321">
        <f>ROUND(DC154*DD154,0)</f>
        <v>240000</v>
      </c>
      <c r="DF154" s="250">
        <f>IF(EXACT($A$154,$CZ$154),1,0)</f>
        <v>1</v>
      </c>
      <c r="DG154" s="250">
        <f>IF(EXACT($B$154,$DA$154),1,0)</f>
        <v>1</v>
      </c>
      <c r="DH154" s="250">
        <f>IF(EXACT($C$154,$DB$154),1,0)</f>
        <v>1</v>
      </c>
      <c r="DI154" s="250">
        <f>IF(EXACT($D$154,$DC$154),1,0)</f>
        <v>1</v>
      </c>
      <c r="DJ154" s="250">
        <f>IF($DC$154=0,0,1)</f>
        <v>1</v>
      </c>
      <c r="DK154" s="250">
        <f>IF($DD$154=0,0,1)</f>
        <v>1</v>
      </c>
      <c r="DL154" s="250">
        <f>$DF$154*$DG$154*$DH$154*$DI$154*$DJ$154*$DK$154</f>
        <v>1</v>
      </c>
      <c r="DM154" s="253">
        <f>ROUND(DE154,0)</f>
        <v>240000</v>
      </c>
      <c r="DN154" s="252">
        <f t="shared" si="137"/>
        <v>0</v>
      </c>
      <c r="DP154" s="318" t="s">
        <v>446</v>
      </c>
      <c r="DQ154" s="279" t="s">
        <v>447</v>
      </c>
      <c r="DR154" s="319" t="s">
        <v>168</v>
      </c>
      <c r="DS154" s="320">
        <v>5</v>
      </c>
      <c r="DT154" s="247">
        <v>45000</v>
      </c>
      <c r="DU154" s="321">
        <f>ROUND(DS154*DT154,0)</f>
        <v>225000</v>
      </c>
      <c r="DV154" s="250">
        <f>IF(EXACT($A$154,$DP$154),1,0)</f>
        <v>1</v>
      </c>
      <c r="DW154" s="250">
        <f>IF(EXACT($B$154,$DQ$154),1,0)</f>
        <v>1</v>
      </c>
      <c r="DX154" s="250">
        <f>IF(EXACT($C$154,$DR$154),1,0)</f>
        <v>1</v>
      </c>
      <c r="DY154" s="250">
        <f>IF(EXACT($D$154,$DS$154),1,0)</f>
        <v>1</v>
      </c>
      <c r="DZ154" s="250">
        <f>IF($DS$154=0,0,1)</f>
        <v>1</v>
      </c>
      <c r="EA154" s="250">
        <f>IF($DT$154=0,0,1)</f>
        <v>1</v>
      </c>
      <c r="EB154" s="250">
        <f>$DV$154*$DW$154*$DX$154*$DY$154*$DZ$154*$EA$154</f>
        <v>1</v>
      </c>
      <c r="EC154" s="253">
        <f>ROUND(DU154,0)</f>
        <v>225000</v>
      </c>
      <c r="ED154" s="252">
        <f t="shared" si="139"/>
        <v>0</v>
      </c>
      <c r="EF154" s="318" t="s">
        <v>446</v>
      </c>
      <c r="EG154" s="279" t="s">
        <v>447</v>
      </c>
      <c r="EH154" s="319" t="s">
        <v>168</v>
      </c>
      <c r="EI154" s="320">
        <v>5</v>
      </c>
      <c r="EJ154" s="247">
        <v>45000</v>
      </c>
      <c r="EK154" s="321">
        <f>ROUND(EI154*EJ154,0)</f>
        <v>225000</v>
      </c>
      <c r="EL154" s="250">
        <f>IF(EXACT($A$154,$EF$154),1,0)</f>
        <v>1</v>
      </c>
      <c r="EM154" s="250">
        <f>IF(EXACT($B$154,$EG$154),1,0)</f>
        <v>1</v>
      </c>
      <c r="EN154" s="250">
        <f>IF(EXACT($C$154,$EH$154),1,0)</f>
        <v>1</v>
      </c>
      <c r="EO154" s="250">
        <f>IF(EXACT($D$154,$EI$154),1,0)</f>
        <v>1</v>
      </c>
      <c r="EP154" s="250">
        <f>IF($EI$154=0,0,1)</f>
        <v>1</v>
      </c>
      <c r="EQ154" s="250">
        <f>IF($EJ$154=0,0,1)</f>
        <v>1</v>
      </c>
      <c r="ER154" s="250">
        <f>$EL$154*$EM$154*$EN$154*$EO$154*$EP$154*$EQ$154</f>
        <v>1</v>
      </c>
      <c r="ES154" s="253">
        <f>ROUND(EK154,0)</f>
        <v>225000</v>
      </c>
      <c r="ET154" s="252">
        <f t="shared" si="141"/>
        <v>0</v>
      </c>
      <c r="EV154" s="318" t="s">
        <v>446</v>
      </c>
      <c r="EW154" s="279" t="s">
        <v>447</v>
      </c>
      <c r="EX154" s="319" t="s">
        <v>168</v>
      </c>
      <c r="EY154" s="320">
        <v>5</v>
      </c>
      <c r="EZ154" s="247">
        <v>80000</v>
      </c>
      <c r="FA154" s="321">
        <f>ROUND(EY154*EZ154,0)</f>
        <v>400000</v>
      </c>
      <c r="FB154" s="250">
        <f>IF(EXACT($A$154,$EV$154),1,0)</f>
        <v>1</v>
      </c>
      <c r="FC154" s="250">
        <f>IF(EXACT($B$154,$EW$154),1,0)</f>
        <v>1</v>
      </c>
      <c r="FD154" s="250">
        <f>IF(EXACT($C$154,$EX$154),1,0)</f>
        <v>1</v>
      </c>
      <c r="FE154" s="250">
        <f>IF(EXACT($D$154,$EY$154),1,0)</f>
        <v>1</v>
      </c>
      <c r="FF154" s="250">
        <f>IF($EY$154=0,0,1)</f>
        <v>1</v>
      </c>
      <c r="FG154" s="250">
        <f>IF($EZ$154=0,0,1)</f>
        <v>1</v>
      </c>
      <c r="FH154" s="250">
        <f>$FB$154*$FC$154*$FD$154*$FE$154*$FF$154*$FG$154</f>
        <v>1</v>
      </c>
      <c r="FI154" s="253">
        <f>ROUND(FA154,0)</f>
        <v>400000</v>
      </c>
      <c r="FJ154" s="252">
        <f t="shared" si="143"/>
        <v>0</v>
      </c>
      <c r="FL154" s="318" t="s">
        <v>446</v>
      </c>
      <c r="FM154" s="279" t="s">
        <v>447</v>
      </c>
      <c r="FN154" s="319" t="s">
        <v>168</v>
      </c>
      <c r="FO154" s="320">
        <v>5</v>
      </c>
      <c r="FP154" s="247">
        <v>105000</v>
      </c>
      <c r="FQ154" s="321">
        <f>ROUND(FO154*FP154,0)</f>
        <v>525000</v>
      </c>
      <c r="FR154" s="250">
        <f>IF(EXACT($A$154,$FL$154),1,0)</f>
        <v>1</v>
      </c>
      <c r="FS154" s="250">
        <f>IF(EXACT($B$154,$FM$154),1,0)</f>
        <v>1</v>
      </c>
      <c r="FT154" s="250">
        <f>IF(EXACT($C$154,$FN$154),1,0)</f>
        <v>1</v>
      </c>
      <c r="FU154" s="250">
        <f>IF(EXACT($D$154,$FO$154),1,0)</f>
        <v>1</v>
      </c>
      <c r="FV154" s="250">
        <f>IF($FO$154=0,0,1)</f>
        <v>1</v>
      </c>
      <c r="FW154" s="250">
        <f>IF($FP$154=0,0,1)</f>
        <v>1</v>
      </c>
      <c r="FX154" s="250">
        <f>$FR$154*$FS$154*$FT$154*$FU$154*$FV$154*$FW$154</f>
        <v>1</v>
      </c>
      <c r="FY154" s="253">
        <f>ROUND(FQ154,0)</f>
        <v>525000</v>
      </c>
      <c r="FZ154" s="252">
        <f t="shared" si="145"/>
        <v>0</v>
      </c>
      <c r="GB154" s="318" t="s">
        <v>446</v>
      </c>
      <c r="GC154" s="279" t="s">
        <v>447</v>
      </c>
      <c r="GD154" s="319" t="s">
        <v>168</v>
      </c>
      <c r="GE154" s="320">
        <v>5</v>
      </c>
      <c r="GF154" s="247">
        <v>5600</v>
      </c>
      <c r="GG154" s="321">
        <f>ROUND(GE154*GF154,0)</f>
        <v>28000</v>
      </c>
      <c r="GH154" s="250">
        <f>IF(EXACT($A$154,$GB$154),1,0)</f>
        <v>1</v>
      </c>
      <c r="GI154" s="250">
        <f>IF(EXACT($B$154,$GC$154),1,0)</f>
        <v>1</v>
      </c>
      <c r="GJ154" s="250">
        <f>IF(EXACT($C$154,$GD$154),1,0)</f>
        <v>1</v>
      </c>
      <c r="GK154" s="250">
        <f>IF(EXACT($D$154,$GE$154),1,0)</f>
        <v>1</v>
      </c>
      <c r="GL154" s="250">
        <f>IF($GE$154=0,0,1)</f>
        <v>1</v>
      </c>
      <c r="GM154" s="250">
        <f>IF($GF$154=0,0,1)</f>
        <v>1</v>
      </c>
      <c r="GN154" s="250">
        <f>$GH$154*$GI$154*$GJ$154*$GK$154*$GL$154*$GM$154</f>
        <v>1</v>
      </c>
      <c r="GO154" s="253">
        <f>ROUND(GG154,0)</f>
        <v>28000</v>
      </c>
      <c r="GP154" s="252">
        <f t="shared" si="147"/>
        <v>0</v>
      </c>
      <c r="GR154" s="318" t="s">
        <v>446</v>
      </c>
      <c r="GS154" s="279" t="s">
        <v>447</v>
      </c>
      <c r="GT154" s="319" t="s">
        <v>168</v>
      </c>
      <c r="GU154" s="320">
        <v>5</v>
      </c>
      <c r="GV154" s="247">
        <v>59900</v>
      </c>
      <c r="GW154" s="321">
        <f>ROUND(GU154*GV154,0)</f>
        <v>299500</v>
      </c>
      <c r="GX154" s="250">
        <f>IF(EXACT($A$154,$GR$154),1,0)</f>
        <v>1</v>
      </c>
      <c r="GY154" s="250">
        <f>IF(EXACT($B$154,$GS$154),1,0)</f>
        <v>1</v>
      </c>
      <c r="GZ154" s="250">
        <f>IF(EXACT($C$154,$GT$154),1,0)</f>
        <v>1</v>
      </c>
      <c r="HA154" s="250">
        <f>IF(EXACT($D$154,$GU$154),1,0)</f>
        <v>1</v>
      </c>
      <c r="HB154" s="250">
        <f>IF($GU$154=0,0,1)</f>
        <v>1</v>
      </c>
      <c r="HC154" s="250">
        <f>IF($GV$154=0,0,1)</f>
        <v>1</v>
      </c>
      <c r="HD154" s="250">
        <f>$GX$154*$GY$154*$GZ$154*$HA$154*$HB$154*$HC$154</f>
        <v>1</v>
      </c>
      <c r="HE154" s="253">
        <f>ROUND(GW154,0)</f>
        <v>299500</v>
      </c>
      <c r="HF154" s="252">
        <f t="shared" si="149"/>
        <v>0</v>
      </c>
      <c r="HH154" s="323" t="s">
        <v>446</v>
      </c>
      <c r="HI154" s="287" t="s">
        <v>447</v>
      </c>
      <c r="HJ154" s="280" t="s">
        <v>168</v>
      </c>
      <c r="HK154" s="324">
        <v>5</v>
      </c>
      <c r="HL154" s="259">
        <v>25000</v>
      </c>
      <c r="HM154" s="325">
        <f>ROUND(HK154*HL154,0)</f>
        <v>125000</v>
      </c>
      <c r="HN154" s="250">
        <f>IF(EXACT($A$154,$HH$154),1,0)</f>
        <v>1</v>
      </c>
      <c r="HO154" s="250">
        <f>IF(EXACT($B$154,$HI$154),1,0)</f>
        <v>1</v>
      </c>
      <c r="HP154" s="250">
        <f>IF(EXACT($C$154,$HJ$154),1,0)</f>
        <v>1</v>
      </c>
      <c r="HQ154" s="250">
        <f>IF(EXACT($D$154,$HK$154),1,0)</f>
        <v>1</v>
      </c>
      <c r="HR154" s="250">
        <f>IF($HK$154=0,0,1)</f>
        <v>1</v>
      </c>
      <c r="HS154" s="250">
        <f>IF($HL$154=0,0,1)</f>
        <v>1</v>
      </c>
      <c r="HT154" s="250">
        <f>$HN$154*$HO$154*$HP$154*$HQ$154*$HR$154*$HS$154</f>
        <v>1</v>
      </c>
      <c r="HU154" s="253">
        <f>ROUND(HM154,0)</f>
        <v>125000</v>
      </c>
      <c r="HV154" s="252">
        <f t="shared" si="151"/>
        <v>0</v>
      </c>
      <c r="HX154" s="318" t="s">
        <v>446</v>
      </c>
      <c r="HY154" s="279" t="s">
        <v>447</v>
      </c>
      <c r="HZ154" s="319" t="s">
        <v>168</v>
      </c>
      <c r="IA154" s="320">
        <v>5</v>
      </c>
      <c r="IB154" s="247">
        <v>50000</v>
      </c>
      <c r="IC154" s="321">
        <f>ROUND(IA154*IB154,0)</f>
        <v>250000</v>
      </c>
      <c r="ID154" s="250">
        <f>IF(EXACT($A$154,$HX$154),1,0)</f>
        <v>1</v>
      </c>
      <c r="IE154" s="250">
        <f>IF(EXACT($B$154,$HY$154),1,0)</f>
        <v>1</v>
      </c>
      <c r="IF154" s="250">
        <f>IF(EXACT($C$154,$HZ$154),1,0)</f>
        <v>1</v>
      </c>
      <c r="IG154" s="250">
        <f>IF(EXACT($D$154,$IA$154),1,0)</f>
        <v>1</v>
      </c>
      <c r="IH154" s="250">
        <f>IF($IA$154=0,0,1)</f>
        <v>1</v>
      </c>
      <c r="II154" s="250">
        <f>IF($IB$154=0,0,1)</f>
        <v>1</v>
      </c>
      <c r="IJ154" s="250">
        <f>$ID$154*$IE$154*$IF$154*$IG$154*$IH$154*$II$154</f>
        <v>1</v>
      </c>
      <c r="IK154" s="253">
        <f>ROUND(IC154,0)</f>
        <v>250000</v>
      </c>
      <c r="IL154" s="252">
        <f t="shared" si="153"/>
        <v>0</v>
      </c>
    </row>
    <row r="155" spans="1:246" s="238" customFormat="1" ht="32.25" thickBot="1">
      <c r="A155" s="387"/>
      <c r="B155" s="388" t="s">
        <v>448</v>
      </c>
      <c r="C155" s="389"/>
      <c r="D155" s="390"/>
      <c r="E155" s="391"/>
      <c r="F155" s="392">
        <f>SUM(F140:F154)</f>
        <v>0</v>
      </c>
      <c r="H155" s="387"/>
      <c r="I155" s="393" t="s">
        <v>448</v>
      </c>
      <c r="J155" s="389"/>
      <c r="K155" s="390"/>
      <c r="L155" s="391"/>
      <c r="M155" s="392">
        <f>SUM(M140:M154)</f>
        <v>6650000</v>
      </c>
      <c r="N155" s="335"/>
      <c r="O155" s="335"/>
      <c r="P155" s="335"/>
      <c r="Q155" s="335"/>
      <c r="R155" s="335"/>
      <c r="S155" s="335"/>
      <c r="T155" s="335"/>
      <c r="U155" s="394" t="s">
        <v>493</v>
      </c>
      <c r="V155" s="395">
        <f>SUM(V13:V154)</f>
        <v>0</v>
      </c>
      <c r="X155" s="387"/>
      <c r="Y155" s="388" t="s">
        <v>448</v>
      </c>
      <c r="Z155" s="389"/>
      <c r="AA155" s="390"/>
      <c r="AB155" s="391"/>
      <c r="AC155" s="392">
        <f>SUM(AC140:AC154)</f>
        <v>6551204</v>
      </c>
      <c r="AD155" s="335"/>
      <c r="AE155" s="335"/>
      <c r="AF155" s="335"/>
      <c r="AG155" s="335"/>
      <c r="AH155" s="335"/>
      <c r="AI155" s="335"/>
      <c r="AJ155" s="335"/>
      <c r="AK155" s="394" t="s">
        <v>493</v>
      </c>
      <c r="AL155" s="395">
        <f>SUM(AL13:AL154)</f>
        <v>0</v>
      </c>
      <c r="AN155" s="387"/>
      <c r="AO155" s="388" t="s">
        <v>448</v>
      </c>
      <c r="AP155" s="389"/>
      <c r="AQ155" s="390"/>
      <c r="AR155" s="391"/>
      <c r="AS155" s="392">
        <f>SUM(AS140:AS154)</f>
        <v>3871000</v>
      </c>
      <c r="AT155" s="335"/>
      <c r="AU155" s="335"/>
      <c r="AV155" s="335"/>
      <c r="AW155" s="335"/>
      <c r="AX155" s="335"/>
      <c r="AY155" s="335"/>
      <c r="AZ155" s="335"/>
      <c r="BA155" s="394" t="s">
        <v>493</v>
      </c>
      <c r="BB155" s="395">
        <f>SUM(BB13:BB154)</f>
        <v>0</v>
      </c>
      <c r="BD155" s="387"/>
      <c r="BE155" s="388" t="s">
        <v>448</v>
      </c>
      <c r="BF155" s="389"/>
      <c r="BG155" s="390"/>
      <c r="BH155" s="391"/>
      <c r="BI155" s="392">
        <f>SUM(BI140:BI154)</f>
        <v>7565000</v>
      </c>
      <c r="BJ155" s="335"/>
      <c r="BK155" s="335"/>
      <c r="BL155" s="335"/>
      <c r="BM155" s="335"/>
      <c r="BN155" s="335"/>
      <c r="BO155" s="335"/>
      <c r="BP155" s="335"/>
      <c r="BQ155" s="394" t="s">
        <v>493</v>
      </c>
      <c r="BR155" s="395">
        <f>SUM(BR13:BR154)</f>
        <v>0</v>
      </c>
      <c r="BT155" s="387"/>
      <c r="BU155" s="388" t="s">
        <v>448</v>
      </c>
      <c r="BV155" s="389"/>
      <c r="BW155" s="390"/>
      <c r="BX155" s="391"/>
      <c r="BY155" s="392">
        <f>SUM(BY140:BY154)</f>
        <v>11080900</v>
      </c>
      <c r="BZ155" s="335"/>
      <c r="CA155" s="335"/>
      <c r="CB155" s="335"/>
      <c r="CC155" s="335"/>
      <c r="CD155" s="335"/>
      <c r="CE155" s="335"/>
      <c r="CF155" s="335"/>
      <c r="CG155" s="394" t="s">
        <v>493</v>
      </c>
      <c r="CH155" s="395">
        <f>SUM(CH13:CH154)</f>
        <v>0</v>
      </c>
      <c r="CJ155" s="387"/>
      <c r="CK155" s="396" t="s">
        <v>448</v>
      </c>
      <c r="CL155" s="389"/>
      <c r="CM155" s="390"/>
      <c r="CN155" s="397"/>
      <c r="CO155" s="398">
        <f>SUM(CO140:CO154)</f>
        <v>11111835</v>
      </c>
      <c r="CP155" s="335"/>
      <c r="CQ155" s="335"/>
      <c r="CR155" s="335"/>
      <c r="CS155" s="335"/>
      <c r="CT155" s="335"/>
      <c r="CU155" s="335"/>
      <c r="CV155" s="335"/>
      <c r="CW155" s="394" t="s">
        <v>493</v>
      </c>
      <c r="CX155" s="395">
        <f>SUM(CX13:CX154)</f>
        <v>0</v>
      </c>
      <c r="CZ155" s="387"/>
      <c r="DA155" s="388" t="s">
        <v>448</v>
      </c>
      <c r="DB155" s="389"/>
      <c r="DC155" s="390"/>
      <c r="DD155" s="391"/>
      <c r="DE155" s="392">
        <f>SUM(DE140:DE154)</f>
        <v>10079100</v>
      </c>
      <c r="DF155" s="335"/>
      <c r="DG155" s="335"/>
      <c r="DH155" s="335"/>
      <c r="DI155" s="335"/>
      <c r="DJ155" s="335"/>
      <c r="DK155" s="335"/>
      <c r="DL155" s="335"/>
      <c r="DM155" s="394" t="s">
        <v>493</v>
      </c>
      <c r="DN155" s="395">
        <f>SUM(DN13:DN154)</f>
        <v>0</v>
      </c>
      <c r="DP155" s="387"/>
      <c r="DQ155" s="388" t="s">
        <v>448</v>
      </c>
      <c r="DR155" s="389"/>
      <c r="DS155" s="390"/>
      <c r="DT155" s="391"/>
      <c r="DU155" s="392">
        <f>SUM(DU140:DU154)</f>
        <v>10040000</v>
      </c>
      <c r="DV155" s="335"/>
      <c r="DW155" s="335"/>
      <c r="DX155" s="335"/>
      <c r="DY155" s="335"/>
      <c r="DZ155" s="335"/>
      <c r="EA155" s="335"/>
      <c r="EB155" s="335"/>
      <c r="EC155" s="394" t="s">
        <v>493</v>
      </c>
      <c r="ED155" s="395">
        <f>SUM(ED13:ED154)</f>
        <v>0</v>
      </c>
      <c r="EF155" s="387"/>
      <c r="EG155" s="388" t="s">
        <v>448</v>
      </c>
      <c r="EH155" s="389"/>
      <c r="EI155" s="390"/>
      <c r="EJ155" s="391"/>
      <c r="EK155" s="392">
        <f>SUM(EK140:EK154)</f>
        <v>10014500</v>
      </c>
      <c r="EL155" s="335"/>
      <c r="EM155" s="335"/>
      <c r="EN155" s="335"/>
      <c r="EO155" s="335"/>
      <c r="EP155" s="335"/>
      <c r="EQ155" s="335"/>
      <c r="ER155" s="335"/>
      <c r="ES155" s="394" t="s">
        <v>493</v>
      </c>
      <c r="ET155" s="395">
        <f>SUM(ET13:ET154)</f>
        <v>0</v>
      </c>
      <c r="EV155" s="387"/>
      <c r="EW155" s="388" t="s">
        <v>448</v>
      </c>
      <c r="EX155" s="389"/>
      <c r="EY155" s="390"/>
      <c r="EZ155" s="391"/>
      <c r="FA155" s="392">
        <f>SUM(FA140:FA154)</f>
        <v>6437000</v>
      </c>
      <c r="FB155" s="335"/>
      <c r="FC155" s="335"/>
      <c r="FD155" s="335"/>
      <c r="FE155" s="335"/>
      <c r="FF155" s="335"/>
      <c r="FG155" s="335"/>
      <c r="FH155" s="335"/>
      <c r="FI155" s="394" t="s">
        <v>493</v>
      </c>
      <c r="FJ155" s="395">
        <f>SUM(FJ13:FJ154)</f>
        <v>0</v>
      </c>
      <c r="FL155" s="387"/>
      <c r="FM155" s="388" t="s">
        <v>448</v>
      </c>
      <c r="FN155" s="389"/>
      <c r="FO155" s="390"/>
      <c r="FP155" s="391"/>
      <c r="FQ155" s="392">
        <f>SUM(FQ140:FQ154)</f>
        <v>5736828</v>
      </c>
      <c r="FR155" s="335"/>
      <c r="FS155" s="335"/>
      <c r="FT155" s="335"/>
      <c r="FU155" s="335"/>
      <c r="FV155" s="335"/>
      <c r="FW155" s="335"/>
      <c r="FX155" s="335"/>
      <c r="FY155" s="394" t="s">
        <v>493</v>
      </c>
      <c r="FZ155" s="395">
        <f>SUM(FZ13:FZ154)</f>
        <v>0</v>
      </c>
      <c r="GB155" s="387"/>
      <c r="GC155" s="388" t="s">
        <v>448</v>
      </c>
      <c r="GD155" s="389"/>
      <c r="GE155" s="390"/>
      <c r="GF155" s="391"/>
      <c r="GG155" s="392">
        <f>SUM(GG140:GG154)</f>
        <v>11098500</v>
      </c>
      <c r="GH155" s="335"/>
      <c r="GI155" s="335"/>
      <c r="GJ155" s="335"/>
      <c r="GK155" s="335"/>
      <c r="GL155" s="335"/>
      <c r="GM155" s="335"/>
      <c r="GN155" s="335"/>
      <c r="GO155" s="394" t="s">
        <v>493</v>
      </c>
      <c r="GP155" s="395">
        <f>SUM(GP13:GP154)</f>
        <v>0</v>
      </c>
      <c r="GR155" s="387"/>
      <c r="GS155" s="388" t="s">
        <v>448</v>
      </c>
      <c r="GT155" s="389"/>
      <c r="GU155" s="390"/>
      <c r="GV155" s="391"/>
      <c r="GW155" s="392">
        <f>SUM(GW140:GW154)</f>
        <v>6973900</v>
      </c>
      <c r="GX155" s="335"/>
      <c r="GY155" s="335"/>
      <c r="GZ155" s="335"/>
      <c r="HA155" s="335"/>
      <c r="HB155" s="335"/>
      <c r="HC155" s="335"/>
      <c r="HD155" s="335"/>
      <c r="HE155" s="394" t="s">
        <v>493</v>
      </c>
      <c r="HF155" s="395">
        <f>SUM(HF13:HF154)</f>
        <v>0</v>
      </c>
      <c r="HH155" s="371"/>
      <c r="HI155" s="372" t="s">
        <v>448</v>
      </c>
      <c r="HJ155" s="373"/>
      <c r="HK155" s="374"/>
      <c r="HL155" s="375"/>
      <c r="HM155" s="345">
        <f>SUM(HM140:HM154)</f>
        <v>6448500</v>
      </c>
      <c r="HN155" s="335"/>
      <c r="HO155" s="335"/>
      <c r="HP155" s="335"/>
      <c r="HQ155" s="335"/>
      <c r="HR155" s="335"/>
      <c r="HS155" s="335"/>
      <c r="HT155" s="335"/>
      <c r="HU155" s="394" t="s">
        <v>493</v>
      </c>
      <c r="HV155" s="395">
        <f>SUM(HV13:HV154)</f>
        <v>0</v>
      </c>
      <c r="HX155" s="387"/>
      <c r="HY155" s="388" t="s">
        <v>448</v>
      </c>
      <c r="HZ155" s="389"/>
      <c r="IA155" s="390"/>
      <c r="IB155" s="391"/>
      <c r="IC155" s="392">
        <f>SUM(IC140:IC154)</f>
        <v>7837000</v>
      </c>
      <c r="ID155" s="335"/>
      <c r="IE155" s="335"/>
      <c r="IF155" s="335"/>
      <c r="IG155" s="335"/>
      <c r="IH155" s="335"/>
      <c r="II155" s="335"/>
      <c r="IJ155" s="335"/>
      <c r="IK155" s="394" t="s">
        <v>493</v>
      </c>
      <c r="IL155" s="395">
        <f>SUM(IL13:IL154)</f>
        <v>0</v>
      </c>
    </row>
    <row r="156" spans="1:246" ht="16.5" thickTop="1" thickBot="1">
      <c r="A156" s="845" t="s">
        <v>449</v>
      </c>
      <c r="B156" s="846"/>
      <c r="C156" s="846"/>
      <c r="D156" s="847"/>
      <c r="E156" s="399"/>
      <c r="F156" s="400">
        <f>F97+F137+F155</f>
        <v>0</v>
      </c>
      <c r="H156" s="845" t="s">
        <v>449</v>
      </c>
      <c r="I156" s="846"/>
      <c r="J156" s="846"/>
      <c r="K156" s="847"/>
      <c r="L156" s="399"/>
      <c r="M156" s="400">
        <f>M97+M137+M155</f>
        <v>128809200</v>
      </c>
      <c r="N156" s="401"/>
      <c r="O156" s="401"/>
      <c r="P156" s="401"/>
      <c r="Q156" s="401"/>
      <c r="R156" s="401"/>
      <c r="S156" s="401"/>
      <c r="T156" s="401"/>
      <c r="U156" s="874" t="s">
        <v>494</v>
      </c>
      <c r="V156" s="875">
        <f>(V155/M156)*100</f>
        <v>0</v>
      </c>
      <c r="X156" s="845" t="s">
        <v>449</v>
      </c>
      <c r="Y156" s="846"/>
      <c r="Z156" s="846"/>
      <c r="AA156" s="847"/>
      <c r="AB156" s="399"/>
      <c r="AC156" s="400">
        <f>AC97+AC137+AC155</f>
        <v>138568889</v>
      </c>
      <c r="AD156" s="401"/>
      <c r="AE156" s="401"/>
      <c r="AF156" s="401"/>
      <c r="AG156" s="401"/>
      <c r="AH156" s="401"/>
      <c r="AI156" s="401"/>
      <c r="AJ156" s="401"/>
      <c r="AK156" s="874" t="s">
        <v>494</v>
      </c>
      <c r="AL156" s="875">
        <f>(AL155/AC156)*100</f>
        <v>0</v>
      </c>
      <c r="AN156" s="845" t="s">
        <v>449</v>
      </c>
      <c r="AO156" s="846"/>
      <c r="AP156" s="846"/>
      <c r="AQ156" s="847"/>
      <c r="AR156" s="399"/>
      <c r="AS156" s="400">
        <f>AS97+AS137+AS155</f>
        <v>143235900</v>
      </c>
      <c r="AT156" s="401"/>
      <c r="AU156" s="401"/>
      <c r="AV156" s="401"/>
      <c r="AW156" s="401"/>
      <c r="AX156" s="401"/>
      <c r="AY156" s="401"/>
      <c r="AZ156" s="401"/>
      <c r="BA156" s="874" t="s">
        <v>494</v>
      </c>
      <c r="BB156" s="875">
        <f>(BB155/AS156)*100</f>
        <v>0</v>
      </c>
      <c r="BD156" s="845" t="s">
        <v>449</v>
      </c>
      <c r="BE156" s="846"/>
      <c r="BF156" s="846"/>
      <c r="BG156" s="847"/>
      <c r="BH156" s="399"/>
      <c r="BI156" s="400">
        <f>BI97+BI137+BI155</f>
        <v>133791000</v>
      </c>
      <c r="BJ156" s="401"/>
      <c r="BK156" s="401"/>
      <c r="BL156" s="401"/>
      <c r="BM156" s="401"/>
      <c r="BN156" s="401"/>
      <c r="BO156" s="401"/>
      <c r="BP156" s="401"/>
      <c r="BQ156" s="874" t="s">
        <v>494</v>
      </c>
      <c r="BR156" s="875">
        <f>(BR155/BI156)*100</f>
        <v>0</v>
      </c>
      <c r="BT156" s="845" t="s">
        <v>449</v>
      </c>
      <c r="BU156" s="846"/>
      <c r="BV156" s="846"/>
      <c r="BW156" s="847"/>
      <c r="BX156" s="399"/>
      <c r="BY156" s="400">
        <f>BY97+BY137+BY155</f>
        <v>139360950</v>
      </c>
      <c r="BZ156" s="401"/>
      <c r="CA156" s="401"/>
      <c r="CB156" s="401"/>
      <c r="CC156" s="401"/>
      <c r="CD156" s="401"/>
      <c r="CE156" s="401"/>
      <c r="CF156" s="401"/>
      <c r="CG156" s="874" t="s">
        <v>494</v>
      </c>
      <c r="CH156" s="875">
        <f>(CH155/BY156)*100</f>
        <v>0</v>
      </c>
      <c r="CJ156" s="845" t="s">
        <v>449</v>
      </c>
      <c r="CK156" s="846"/>
      <c r="CL156" s="846"/>
      <c r="CM156" s="847"/>
      <c r="CN156" s="402"/>
      <c r="CO156" s="403">
        <f>ROUND(CO97+CO137+CO155,0)</f>
        <v>142974864</v>
      </c>
      <c r="CP156" s="401"/>
      <c r="CQ156" s="401"/>
      <c r="CR156" s="401"/>
      <c r="CS156" s="401"/>
      <c r="CT156" s="401"/>
      <c r="CU156" s="401"/>
      <c r="CV156" s="401"/>
      <c r="CW156" s="874" t="s">
        <v>494</v>
      </c>
      <c r="CX156" s="875">
        <f>(CX155/CO156)*100</f>
        <v>0</v>
      </c>
      <c r="CZ156" s="845" t="s">
        <v>449</v>
      </c>
      <c r="DA156" s="846"/>
      <c r="DB156" s="846"/>
      <c r="DC156" s="847"/>
      <c r="DD156" s="399"/>
      <c r="DE156" s="400">
        <f>DE97+DE137+DE155</f>
        <v>140751400</v>
      </c>
      <c r="DF156" s="401"/>
      <c r="DG156" s="401"/>
      <c r="DH156" s="401"/>
      <c r="DI156" s="401"/>
      <c r="DJ156" s="401"/>
      <c r="DK156" s="401"/>
      <c r="DL156" s="401"/>
      <c r="DM156" s="874" t="s">
        <v>494</v>
      </c>
      <c r="DN156" s="875">
        <f>(DN155/DE156)*100</f>
        <v>0</v>
      </c>
      <c r="DP156" s="845" t="s">
        <v>449</v>
      </c>
      <c r="DQ156" s="846"/>
      <c r="DR156" s="846"/>
      <c r="DS156" s="847"/>
      <c r="DT156" s="399"/>
      <c r="DU156" s="400">
        <f>DU97+DU137+DU155</f>
        <v>139808800</v>
      </c>
      <c r="DV156" s="401"/>
      <c r="DW156" s="401"/>
      <c r="DX156" s="401"/>
      <c r="DY156" s="401"/>
      <c r="DZ156" s="401"/>
      <c r="EA156" s="401"/>
      <c r="EB156" s="401"/>
      <c r="EC156" s="874" t="s">
        <v>494</v>
      </c>
      <c r="ED156" s="875">
        <f>(ED155/DU156)*100</f>
        <v>0</v>
      </c>
      <c r="EF156" s="845" t="s">
        <v>449</v>
      </c>
      <c r="EG156" s="846"/>
      <c r="EH156" s="846"/>
      <c r="EI156" s="847"/>
      <c r="EJ156" s="399"/>
      <c r="EK156" s="400">
        <f>EK97+EK137+EK155</f>
        <v>140951400</v>
      </c>
      <c r="EL156" s="401"/>
      <c r="EM156" s="401"/>
      <c r="EN156" s="401"/>
      <c r="EO156" s="401"/>
      <c r="EP156" s="401"/>
      <c r="EQ156" s="401"/>
      <c r="ER156" s="401"/>
      <c r="ES156" s="874" t="s">
        <v>494</v>
      </c>
      <c r="ET156" s="875">
        <f>(ET155/EK156)*100</f>
        <v>0</v>
      </c>
      <c r="EV156" s="845" t="s">
        <v>449</v>
      </c>
      <c r="EW156" s="846"/>
      <c r="EX156" s="846"/>
      <c r="EY156" s="847"/>
      <c r="EZ156" s="399"/>
      <c r="FA156" s="404">
        <f>FA97+FA137+FA155</f>
        <v>141781500</v>
      </c>
      <c r="FB156" s="401"/>
      <c r="FC156" s="401"/>
      <c r="FD156" s="401"/>
      <c r="FE156" s="401"/>
      <c r="FF156" s="401"/>
      <c r="FG156" s="401"/>
      <c r="FH156" s="401"/>
      <c r="FI156" s="874" t="s">
        <v>494</v>
      </c>
      <c r="FJ156" s="875">
        <f>(FJ155/FA156)*100</f>
        <v>0</v>
      </c>
      <c r="FL156" s="845" t="s">
        <v>449</v>
      </c>
      <c r="FM156" s="846"/>
      <c r="FN156" s="846"/>
      <c r="FO156" s="847"/>
      <c r="FP156" s="399"/>
      <c r="FQ156" s="400">
        <f>FQ97+FQ137+FQ155</f>
        <v>139542184</v>
      </c>
      <c r="FR156" s="401"/>
      <c r="FS156" s="401"/>
      <c r="FT156" s="401"/>
      <c r="FU156" s="401"/>
      <c r="FV156" s="401"/>
      <c r="FW156" s="401"/>
      <c r="FX156" s="401"/>
      <c r="FY156" s="874" t="s">
        <v>494</v>
      </c>
      <c r="FZ156" s="875">
        <f>(FZ155/FQ156)*100</f>
        <v>0</v>
      </c>
      <c r="GB156" s="845" t="s">
        <v>449</v>
      </c>
      <c r="GC156" s="846"/>
      <c r="GD156" s="846"/>
      <c r="GE156" s="847"/>
      <c r="GF156" s="399"/>
      <c r="GG156" s="400">
        <f>GG97+GG137+GG155</f>
        <v>142030100</v>
      </c>
      <c r="GH156" s="401"/>
      <c r="GI156" s="401"/>
      <c r="GJ156" s="401"/>
      <c r="GK156" s="401"/>
      <c r="GL156" s="401"/>
      <c r="GM156" s="401"/>
      <c r="GN156" s="401"/>
      <c r="GO156" s="874" t="s">
        <v>494</v>
      </c>
      <c r="GP156" s="875">
        <f>(GP155/GG156)*100</f>
        <v>0</v>
      </c>
      <c r="GR156" s="845" t="s">
        <v>449</v>
      </c>
      <c r="GS156" s="846"/>
      <c r="GT156" s="846"/>
      <c r="GU156" s="847"/>
      <c r="GV156" s="399"/>
      <c r="GW156" s="400">
        <f>GW97+GW137+GW155</f>
        <v>143231126</v>
      </c>
      <c r="GX156" s="401"/>
      <c r="GY156" s="401"/>
      <c r="GZ156" s="401"/>
      <c r="HA156" s="401"/>
      <c r="HB156" s="401"/>
      <c r="HC156" s="401"/>
      <c r="HD156" s="401"/>
      <c r="HE156" s="874" t="s">
        <v>494</v>
      </c>
      <c r="HF156" s="875">
        <f>(HF155/GW156)*100</f>
        <v>0</v>
      </c>
      <c r="HH156" s="877" t="s">
        <v>449</v>
      </c>
      <c r="HI156" s="878"/>
      <c r="HJ156" s="878"/>
      <c r="HK156" s="879"/>
      <c r="HL156" s="405"/>
      <c r="HM156" s="406">
        <f>HM97+HM137+HM155</f>
        <v>143207400</v>
      </c>
      <c r="HN156" s="401"/>
      <c r="HO156" s="401"/>
      <c r="HP156" s="401"/>
      <c r="HQ156" s="401"/>
      <c r="HR156" s="401"/>
      <c r="HS156" s="401"/>
      <c r="HT156" s="401"/>
      <c r="HU156" s="874" t="s">
        <v>494</v>
      </c>
      <c r="HV156" s="875">
        <f>(HV155/HM156)*100</f>
        <v>0</v>
      </c>
      <c r="HX156" s="845" t="s">
        <v>449</v>
      </c>
      <c r="HY156" s="846"/>
      <c r="HZ156" s="846"/>
      <c r="IA156" s="847"/>
      <c r="IB156" s="399"/>
      <c r="IC156" s="400">
        <f>IC97+IC137+IC155</f>
        <v>142084000</v>
      </c>
      <c r="ID156" s="401"/>
      <c r="IE156" s="401"/>
      <c r="IF156" s="401"/>
      <c r="IG156" s="401"/>
      <c r="IH156" s="401"/>
      <c r="II156" s="401"/>
      <c r="IJ156" s="401"/>
      <c r="IK156" s="874" t="s">
        <v>494</v>
      </c>
      <c r="IL156" s="875">
        <f>(IL155/IC156)*100</f>
        <v>0</v>
      </c>
    </row>
    <row r="157" spans="1:246" ht="12.75" customHeight="1">
      <c r="U157" s="874"/>
      <c r="V157" s="876"/>
      <c r="AK157" s="874"/>
      <c r="AL157" s="876"/>
      <c r="BA157" s="874"/>
      <c r="BB157" s="876"/>
      <c r="BQ157" s="874"/>
      <c r="BR157" s="876"/>
      <c r="CG157" s="874"/>
      <c r="CH157" s="876"/>
      <c r="CW157" s="874"/>
      <c r="CX157" s="876"/>
      <c r="DM157" s="874"/>
      <c r="DN157" s="876"/>
      <c r="EC157" s="874"/>
      <c r="ED157" s="876"/>
      <c r="ES157" s="874"/>
      <c r="ET157" s="876"/>
      <c r="FI157" s="874"/>
      <c r="FJ157" s="876"/>
      <c r="FY157" s="874"/>
      <c r="FZ157" s="876"/>
      <c r="GO157" s="874"/>
      <c r="GP157" s="876"/>
      <c r="HE157" s="874"/>
      <c r="HF157" s="876"/>
      <c r="HU157" s="874"/>
      <c r="HV157" s="876"/>
      <c r="IK157" s="874"/>
      <c r="IL157" s="876"/>
    </row>
    <row r="158" spans="1:246" ht="12.75" customHeight="1"/>
    <row r="159" spans="1:246" ht="12.75" customHeight="1"/>
    <row r="161" spans="1:246" s="408" customFormat="1" ht="39.950000000000003" customHeight="1">
      <c r="A161" s="407"/>
      <c r="E161" s="409"/>
      <c r="F161" s="410"/>
      <c r="H161" s="892" t="str">
        <f>+IF(T161*V161=1,"OK","NO HABILITADO")</f>
        <v>OK</v>
      </c>
      <c r="I161" s="893"/>
      <c r="J161" s="893"/>
      <c r="K161" s="893"/>
      <c r="L161" s="893"/>
      <c r="M161" s="893"/>
      <c r="N161" s="893"/>
      <c r="O161" s="893"/>
      <c r="P161" s="893"/>
      <c r="Q161" s="893"/>
      <c r="R161" s="894"/>
      <c r="S161" s="411"/>
      <c r="T161" s="412">
        <f>T13*T14*T15*T17*T18*T19*T22*T23*T27*T29*T30*T32*T34*T37*T40*T43*T46*T48*T49*T51*T52*T54*T57*T58*T59*T60*T62*T64*T65*T66*T69*T70*T71*T74*T76*T78*T79*T82*T83*T84*T85*T86*T87*T88*T89*T90*T91*T93*T96*T100*T101*T102*T103*T104*T105*T106*T107*T108*T109*T111*T113*T114*T115*T116*T117*T118*T119*T120*T121*T122*T124*T125*T126*T127*T128*T129*T130*T132*T133*T134*T135*T136*T140*T142*T143*T144*T145*T146*T148*T150*T152*T154</f>
        <v>1</v>
      </c>
      <c r="U161" s="182"/>
      <c r="V161" s="412">
        <f>IF(V156&gt;0.5,0,1)</f>
        <v>1</v>
      </c>
      <c r="X161" s="892" t="str">
        <f>+IF(AJ161*AL161=1,"OK","NO HABILITADO")</f>
        <v>OK</v>
      </c>
      <c r="Y161" s="893"/>
      <c r="Z161" s="893"/>
      <c r="AA161" s="893"/>
      <c r="AB161" s="893"/>
      <c r="AC161" s="893"/>
      <c r="AD161" s="893"/>
      <c r="AE161" s="893"/>
      <c r="AF161" s="893"/>
      <c r="AG161" s="893"/>
      <c r="AH161" s="894"/>
      <c r="AI161" s="411"/>
      <c r="AJ161" s="412">
        <f>AJ13*AJ14*AJ15*AJ17*AJ18*AJ19*AJ22*AJ23*AJ27*AJ29*AJ30*AJ32*AJ34*AJ37*AJ40*AJ43*AJ46*AJ48*AJ49*AJ51*AJ52*AJ54*AJ57*AJ58*AJ59*AJ60*AJ62*AJ64*AJ65*AJ66*AJ69*AJ70*AJ71*AJ74*AJ76*AJ78*AJ79*AJ82*AJ83*AJ84*AJ85*AJ86*AJ87*AJ88*AJ89*AJ90*AJ91*AJ93*AJ96*AJ100*AJ101*AJ102*AJ103*AJ104*AJ105*AJ106*AJ107*AJ108*AJ109*AJ111*AJ113*AJ114*AJ115*AJ116*AJ117*AJ118*AJ119*AJ120*AJ121*AJ122*AJ124*AJ125*AJ126*AJ127*AJ128*AJ129*AJ130*AJ132*AJ133*AJ134*AJ135*AJ136*AJ140*AJ142*AJ143*AJ144*AJ145*AJ146*AJ148*AJ150*AJ152*AJ154</f>
        <v>1</v>
      </c>
      <c r="AK161" s="182"/>
      <c r="AL161" s="412">
        <f>IF(AL156&gt;0.5,0,1)</f>
        <v>1</v>
      </c>
      <c r="AN161" s="892" t="str">
        <f>+IF(AZ161*BB161=1,"OK","NO HABILITADO")</f>
        <v>OK</v>
      </c>
      <c r="AO161" s="893"/>
      <c r="AP161" s="893"/>
      <c r="AQ161" s="893"/>
      <c r="AR161" s="893"/>
      <c r="AS161" s="893"/>
      <c r="AT161" s="893"/>
      <c r="AU161" s="893"/>
      <c r="AV161" s="893"/>
      <c r="AW161" s="893"/>
      <c r="AX161" s="894"/>
      <c r="AY161" s="411"/>
      <c r="AZ161" s="412">
        <f>AZ13*AZ14*AZ15*AZ17*AZ18*AZ19*AZ22*AZ23*AZ27*AZ29*AZ30*AZ32*AZ34*AZ37*AZ40*AZ43*AZ46*AZ48*AZ49*AZ51*AZ52*AZ54*AZ57*AZ58*AZ59*AZ60*AZ62*AZ64*AZ65*AZ66*AZ69*AZ70*AZ71*AZ74*AZ76*AZ78*AZ79*AZ82*AZ83*AZ84*AZ85*AZ86*AZ87*AZ88*AZ89*AZ90*AZ91*AZ93*AZ96*AZ100*AZ101*AZ102*AZ103*AZ104*AZ105*AZ106*AZ107*AZ108*AZ109*AZ111*AZ113*AZ114*AZ115*AZ116*AZ117*AZ118*AZ119*AZ120*AZ121*AZ122*AZ124*AZ125*AZ126*AZ127*AZ128*AZ129*AZ130*AZ132*AZ133*AZ134*AZ135*AZ136*AZ140*AZ142*AZ143*AZ144*AZ145*AZ146*AZ148*AZ150*AZ152*AZ154</f>
        <v>1</v>
      </c>
      <c r="BA161" s="182"/>
      <c r="BB161" s="412">
        <f>IF(BB156&gt;0.5,0,1)</f>
        <v>1</v>
      </c>
      <c r="BD161" s="892" t="str">
        <f>+IF(BP161*BR161=1,"OK","NO HABILITADO")</f>
        <v>OK</v>
      </c>
      <c r="BE161" s="893"/>
      <c r="BF161" s="893"/>
      <c r="BG161" s="893"/>
      <c r="BH161" s="893"/>
      <c r="BI161" s="893"/>
      <c r="BJ161" s="893"/>
      <c r="BK161" s="893"/>
      <c r="BL161" s="893"/>
      <c r="BM161" s="893"/>
      <c r="BN161" s="894"/>
      <c r="BO161" s="411"/>
      <c r="BP161" s="412">
        <f>BP13*BP14*BP15*BP17*BP18*BP19*BP22*BP23*BP27*BP29*BP30*BP32*BP34*BP37*BP40*BP43*BP46*BP48*BP49*BP51*BP52*BP54*BP57*BP58*BP59*BP60*BP62*BP64*BP65*BP66*BP69*BP70*BP71*BP74*BP76*BP78*BP79*BP82*BP83*BP84*BP85*BP86*BP87*BP88*BP89*BP90*BP91*BP93*BP96*BP100*BP101*BP102*BP103*BP104*BP105*BP106*BP107*BP108*BP109*BP111*BP113*BP114*BP115*BP116*BP117*BP118*BP119*BP120*BP121*BP122*BP124*BP125*BP126*BP127*BP128*BP129*BP130*BP132*BP133*BP134*BP135*BP136*BP140*BP142*BP143*BP144*BP145*BP146*BP148*BP150*BP152*BP154</f>
        <v>1</v>
      </c>
      <c r="BQ161" s="182"/>
      <c r="BR161" s="412">
        <f>IF(BR156&gt;0.5,0,1)</f>
        <v>1</v>
      </c>
      <c r="BT161" s="892" t="str">
        <f>+IF(CF161*CH161=1,"OK","NO HABILITADO")</f>
        <v>OK</v>
      </c>
      <c r="BU161" s="893"/>
      <c r="BV161" s="893"/>
      <c r="BW161" s="893"/>
      <c r="BX161" s="893"/>
      <c r="BY161" s="893"/>
      <c r="BZ161" s="893"/>
      <c r="CA161" s="893"/>
      <c r="CB161" s="893"/>
      <c r="CC161" s="893"/>
      <c r="CD161" s="894"/>
      <c r="CE161" s="411"/>
      <c r="CF161" s="412">
        <f>CF13*CF14*CF15*CF17*CF18*CF19*CF22*CF23*CF27*CF29*CF30*CF32*CF34*CF37*CF40*CF43*CF46*CF48*CF49*CF51*CF52*CF54*CF57*CF58*CF59*CF60*CF62*CF64*CF65*CF66*CF69*CF70*CF71*CF74*CF76*CF78*CF79*CF82*CF83*CF84*CF85*CF86*CF87*CF88*CF89*CF90*CF91*CF93*CF96*CF100*CF101*CF102*CF103*CF104*CF105*CF106*CF107*CF108*CF109*CF111*CF113*CF114*CF115*CF116*CF117*CF118*CF119*CF120*CF121*CF122*CF124*CF125*CF126*CF127*CF128*CF129*CF130*CF132*CF133*CF134*CF135*CF136*CF140*CF142*CF143*CF144*CF145*CF146*CF148*CF150*CF152*CF154</f>
        <v>1</v>
      </c>
      <c r="CG161" s="182"/>
      <c r="CH161" s="412">
        <f>IF(CH156&gt;0.5,0,1)</f>
        <v>1</v>
      </c>
      <c r="CJ161" s="892" t="str">
        <f>+IF(CV161*CX161=1,"OK","NO HABILITADO")</f>
        <v>OK</v>
      </c>
      <c r="CK161" s="893"/>
      <c r="CL161" s="893"/>
      <c r="CM161" s="893"/>
      <c r="CN161" s="893"/>
      <c r="CO161" s="893"/>
      <c r="CP161" s="893"/>
      <c r="CQ161" s="893"/>
      <c r="CR161" s="893"/>
      <c r="CS161" s="893"/>
      <c r="CT161" s="894"/>
      <c r="CU161" s="411"/>
      <c r="CV161" s="412">
        <f>CV13*CV14*CV15*CV17*CV18*CV19*CV22*CV23*CV27*CV29*CV30*CV32*CV34*CV37*CV40*CV43*CV46*CV48*CV49*CV51*CV52*CV54*CV57*CV58*CV59*CV60*CV62*CV64*CV65*CV66*CV69*CV70*CV71*CV74*CV76*CV78*CV79*CV82*CV83*CV84*CV85*CV86*CV87*CV88*CV89*CV90*CV91*CV93*CV96*CV100*CV101*CV102*CV103*CV104*CV105*CV106*CV107*CV108*CV109*CV111*CV113*CV114*CV115*CV116*CV117*CV118*CV119*CV120*CV121*CV122*CV124*CV125*CV126*CV127*CV128*CV129*CV130*CV132*CV133*CV134*CV135*CV136*CV140*CV142*CV143*CV144*CV145*CV146*CV148*CV150*CV152*CV154</f>
        <v>1</v>
      </c>
      <c r="CW161" s="182"/>
      <c r="CX161" s="412">
        <f>IF(CX156&gt;0.5,0,1)</f>
        <v>1</v>
      </c>
      <c r="CZ161" s="892" t="str">
        <f>+IF(DL161*DN161=1,"OK","NO HABILITADO")</f>
        <v>OK</v>
      </c>
      <c r="DA161" s="893"/>
      <c r="DB161" s="893"/>
      <c r="DC161" s="893"/>
      <c r="DD161" s="893"/>
      <c r="DE161" s="893"/>
      <c r="DF161" s="893"/>
      <c r="DG161" s="893"/>
      <c r="DH161" s="893"/>
      <c r="DI161" s="893"/>
      <c r="DJ161" s="894"/>
      <c r="DK161" s="411"/>
      <c r="DL161" s="412">
        <f>DL13*DL14*DL15*DL17*DL18*DL19*DL22*DL23*DL27*DL29*DL30*DL32*DL34*DL37*DL40*DL43*DL46*DL48*DL49*DL51*DL52*DL54*DL57*DL58*DL59*DL60*DL62*DL64*DL65*DL66*DL69*DL70*DL71*DL74*DL76*DL78*DL79*DL82*DL83*DL84*DL85*DL86*DL87*DL88*DL89*DL90*DL91*DL93*DL96*DL100*DL101*DL102*DL103*DL104*DL105*DL106*DL107*DL108*DL109*DL111*DL113*DL114*DL115*DL116*DL117*DL118*DL119*DL120*DL121*DL122*DL124*DL125*DL126*DL127*DL128*DL129*DL130*DL132*DL133*DL134*DL135*DL136*DL140*DL142*DL143*DL144*DL145*DL146*DL148*DL150*DL152*DL154</f>
        <v>1</v>
      </c>
      <c r="DM161" s="182"/>
      <c r="DN161" s="412">
        <f>IF(DN156&gt;0.5,0,1)</f>
        <v>1</v>
      </c>
      <c r="DP161" s="892" t="str">
        <f>+IF(EB161*ED161=1,"OK","NO HABILITADO")</f>
        <v>OK</v>
      </c>
      <c r="DQ161" s="893"/>
      <c r="DR161" s="893"/>
      <c r="DS161" s="893"/>
      <c r="DT161" s="893"/>
      <c r="DU161" s="893"/>
      <c r="DV161" s="893"/>
      <c r="DW161" s="893"/>
      <c r="DX161" s="893"/>
      <c r="DY161" s="893"/>
      <c r="DZ161" s="894"/>
      <c r="EA161" s="411"/>
      <c r="EB161" s="412">
        <f>EB13*EB14*EB15*EB17*EB18*EB19*EB22*EB23*EB27*EB29*EB30*EB32*EB34*EB37*EB40*EB43*EB46*EB48*EB49*EB51*EB52*EB54*EB57*EB58*EB59*EB60*EB62*EB64*EB65*EB66*EB69*EB70*EB71*EB74*EB76*EB78*EB79*EB82*EB83*EB84*EB85*EB86*EB87*EB88*EB89*EB90*EB91*EB93*EB96*EB100*EB101*EB102*EB103*EB104*EB105*EB106*EB107*EB108*EB109*EB111*EB113*EB114*EB115*EB116*EB117*EB118*EB119*EB120*EB121*EB122*EB124*EB125*EB126*EB127*EB128*EB129*EB130*EB132*EB133*EB134*EB135*EB136*EB140*EB142*EB143*EB144*EB145*EB146*EB148*EB150*EB152*EB154</f>
        <v>1</v>
      </c>
      <c r="EC161" s="182"/>
      <c r="ED161" s="412">
        <f>IF(ED156&gt;0.5,0,1)</f>
        <v>1</v>
      </c>
      <c r="EF161" s="892" t="str">
        <f>+IF(ER161*ET161=1,"OK","NO HABILITADO")</f>
        <v>OK</v>
      </c>
      <c r="EG161" s="893"/>
      <c r="EH161" s="893"/>
      <c r="EI161" s="893"/>
      <c r="EJ161" s="893"/>
      <c r="EK161" s="893"/>
      <c r="EL161" s="893"/>
      <c r="EM161" s="893"/>
      <c r="EN161" s="893"/>
      <c r="EO161" s="893"/>
      <c r="EP161" s="894"/>
      <c r="EQ161" s="411"/>
      <c r="ER161" s="412">
        <f>ER13*ER14*ER15*ER17*ER18*ER19*ER22*ER23*ER27*ER29*ER30*ER32*ER34*ER37*ER40*ER43*ER46*ER48*ER49*ER51*ER52*ER54*ER57*ER58*ER59*ER60*ER62*ER64*ER65*ER66*ER69*ER70*ER71*ER74*ER76*ER78*ER79*ER82*ER83*ER84*ER85*ER86*ER87*ER88*ER89*ER90*ER91*ER93*ER96*ER100*ER101*ER102*ER103*ER104*ER105*ER106*ER107*ER108*ER109*ER111*ER113*ER114*ER115*ER116*ER117*ER118*ER119*ER120*ER121*ER122*ER124*ER125*ER126*ER127*ER128*ER129*ER130*ER132*ER133*ER134*ER135*ER136*ER140*ER142*ER143*ER144*ER145*ER146*ER148*ER150*ER152*ER154</f>
        <v>1</v>
      </c>
      <c r="ES161" s="182"/>
      <c r="ET161" s="412">
        <f>IF(ET156&gt;0.5,0,1)</f>
        <v>1</v>
      </c>
      <c r="EV161" s="892" t="str">
        <f>+IF(FH161*FJ161=1,"OK","NO HABILITADO")</f>
        <v>OK</v>
      </c>
      <c r="EW161" s="893"/>
      <c r="EX161" s="893"/>
      <c r="EY161" s="893"/>
      <c r="EZ161" s="893"/>
      <c r="FA161" s="893"/>
      <c r="FB161" s="893"/>
      <c r="FC161" s="893"/>
      <c r="FD161" s="893"/>
      <c r="FE161" s="893"/>
      <c r="FF161" s="894"/>
      <c r="FG161" s="411"/>
      <c r="FH161" s="412">
        <f>FH13*FH14*FH15*FH17*FH18*FH19*FH22*FH23*FH27*FH29*FH30*FH32*FH34*FH37*FH40*FH43*FH46*FH48*FH49*FH51*FH52*FH54*FH57*FH58*FH59*FH60*FH62*FH64*FH65*FH66*FH69*FH70*FH71*FH74*FH76*FH78*FH79*FH82*FH83*FH84*FH85*FH86*FH87*FH88*FH89*FH90*FH91*FH93*FH96*FH100*FH101*FH102*FH103*FH104*FH105*FH106*FH107*FH108*FH109*FH111*FH113*FH114*FH115*FH116*FH117*FH118*FH119*FH120*FH121*FH122*FH124*FH125*FH126*FH127*FH128*FH129*FH130*FH132*FH133*FH134*FH135*FH136*FH140*FH142*FH143*FH144*FH145*FH146*FH148*FH150*FH152*FH154</f>
        <v>1</v>
      </c>
      <c r="FI161" s="182"/>
      <c r="FJ161" s="412">
        <f>IF(FJ156&gt;0.5,0,1)</f>
        <v>1</v>
      </c>
      <c r="FL161" s="892" t="str">
        <f>+IF(FX161*FZ161=1,"OK","NO HABILITADO")</f>
        <v>OK</v>
      </c>
      <c r="FM161" s="893"/>
      <c r="FN161" s="893"/>
      <c r="FO161" s="893"/>
      <c r="FP161" s="893"/>
      <c r="FQ161" s="893"/>
      <c r="FR161" s="893"/>
      <c r="FS161" s="893"/>
      <c r="FT161" s="893"/>
      <c r="FU161" s="893"/>
      <c r="FV161" s="894"/>
      <c r="FW161" s="411"/>
      <c r="FX161" s="412">
        <f>FX13*FX14*FX15*FX17*FX18*FX19*FX22*FX23*FX27*FX29*FX30*FX32*FX34*FX37*FX40*FX43*FX46*FX48*FX49*FX51*FX52*FX54*FX57*FX58*FX59*FX60*FX62*FX64*FX65*FX66*FX69*FX70*FX71*FX74*FX76*FX78*FX79*FX82*FX83*FX84*FX85*FX86*FX87*FX88*FX89*FX90*FX91*FX93*FX96*FX100*FX101*FX102*FX103*FX104*FX105*FX106*FX107*FX108*FX109*FX111*FX113*FX114*FX115*FX116*FX117*FX118*FX119*FX120*FX121*FX122*FX124*FX125*FX126*FX127*FX128*FX129*FX130*FX132*FX133*FX134*FX135*FX136*FX140*FX142*FX143*FX144*FX145*FX146*FX148*FX150*FX152*FX154</f>
        <v>1</v>
      </c>
      <c r="FY161" s="182"/>
      <c r="FZ161" s="412">
        <f>IF(FZ156&gt;0.5,0,1)</f>
        <v>1</v>
      </c>
      <c r="GB161" s="892" t="str">
        <f>+IF(GN161*GP161=1,"OK","NO HABILITADO")</f>
        <v>OK</v>
      </c>
      <c r="GC161" s="893"/>
      <c r="GD161" s="893"/>
      <c r="GE161" s="893"/>
      <c r="GF161" s="893"/>
      <c r="GG161" s="893"/>
      <c r="GH161" s="893"/>
      <c r="GI161" s="893"/>
      <c r="GJ161" s="893"/>
      <c r="GK161" s="893"/>
      <c r="GL161" s="894"/>
      <c r="GM161" s="411"/>
      <c r="GN161" s="412">
        <f>GN13*GN14*GN15*GN17*GN18*GN19*GN22*GN23*GN27*GN29*GN30*GN32*GN34*GN37*GN40*GN43*GN46*GN48*GN49*GN51*GN52*GN54*GN57*GN58*GN59*GN60*GN62*GN64*GN65*GN66*GN69*GN70*GN71*GN74*GN76*GN78*GN79*GN82*GN83*GN84*GN85*GN86*GN87*GN88*GN89*GN90*GN91*GN93*GN96*GN100*GN101*GN102*GN103*GN104*GN105*GN106*GN107*GN108*GN109*GN111*GN113*GN114*GN115*GN116*GN117*GN118*GN119*GN120*GN121*GN122*GN124*GN125*GN126*GN127*GN128*GN129*GN130*GN132*GN133*GN134*GN135*GN136*GN140*GN142*GN143*GN144*GN145*GN146*GN148*GN150*GN152*GN154</f>
        <v>1</v>
      </c>
      <c r="GO161" s="182"/>
      <c r="GP161" s="412">
        <f>IF(GP156&gt;0.5,0,1)</f>
        <v>1</v>
      </c>
      <c r="GR161" s="892" t="str">
        <f>+IF(HD161*HF161=1,"OK","NO HABILITADO")</f>
        <v>OK</v>
      </c>
      <c r="GS161" s="893"/>
      <c r="GT161" s="893"/>
      <c r="GU161" s="893"/>
      <c r="GV161" s="893"/>
      <c r="GW161" s="893"/>
      <c r="GX161" s="893"/>
      <c r="GY161" s="893"/>
      <c r="GZ161" s="893"/>
      <c r="HA161" s="893"/>
      <c r="HB161" s="894"/>
      <c r="HC161" s="411"/>
      <c r="HD161" s="412">
        <f>HD13*HD14*HD15*HD17*HD18*HD19*HD22*HD23*HD27*HD29*HD30*HD32*HD34*HD37*HD40*HD43*HD46*HD48*HD49*HD51*HD52*HD54*HD57*HD58*HD59*HD60*HD62*HD64*HD65*HD66*HD69*HD70*HD71*HD74*HD76*HD78*HD79*HD82*HD83*HD84*HD85*HD86*HD87*HD88*HD89*HD90*HD91*HD93*HD96*HD100*HD101*HD102*HD103*HD104*HD105*HD106*HD107*HD108*HD109*HD111*HD113*HD114*HD115*HD116*HD117*HD118*HD119*HD120*HD121*HD122*HD124*HD125*HD126*HD127*HD128*HD129*HD130*HD132*HD133*HD134*HD135*HD136*HD140*HD142*HD143*HD144*HD145*HD146*HD148*HD150*HD152*HD154</f>
        <v>1</v>
      </c>
      <c r="HE161" s="182"/>
      <c r="HF161" s="412">
        <f>IF(HF156&gt;0.5,0,1)</f>
        <v>1</v>
      </c>
      <c r="HH161" s="892" t="str">
        <f>+IF(HT161*HV161=1,"OK","NO HABILITADO")</f>
        <v>OK</v>
      </c>
      <c r="HI161" s="893"/>
      <c r="HJ161" s="893"/>
      <c r="HK161" s="893"/>
      <c r="HL161" s="893"/>
      <c r="HM161" s="893"/>
      <c r="HN161" s="893"/>
      <c r="HO161" s="893"/>
      <c r="HP161" s="893"/>
      <c r="HQ161" s="893"/>
      <c r="HR161" s="894"/>
      <c r="HS161" s="411"/>
      <c r="HT161" s="412">
        <f>HT13*HT14*HT15*HT17*HT18*HT19*HT22*HT23*HT27*HT29*HT30*HT32*HT34*HT37*HT40*HT43*HT46*HT48*HT49*HT51*HT52*HT54*HT57*HT58*HT59*HT60*HT62*HT64*HT65*HT66*HT69*HT70*HT71*HT74*HT76*HT78*HT79*HT82*HT83*HT84*HT85*HT86*HT87*HT88*HT89*HT90*HT91*HT93*HT96*HT100*HT101*HT102*HT103*HT104*HT105*HT106*HT107*HT108*HT109*HT111*HT113*HT114*HT115*HT116*HT117*HT118*HT119*HT120*HT121*HT122*HT124*HT125*HT126*HT127*HT128*HT129*HT130*HT132*HT133*HT134*HT135*HT136*HT140*HT142*HT143*HT144*HT145*HT146*HT148*HT150*HT152*HT154</f>
        <v>1</v>
      </c>
      <c r="HU161" s="182"/>
      <c r="HV161" s="412">
        <f>IF(HV156&gt;0.5,0,1)</f>
        <v>1</v>
      </c>
      <c r="HX161" s="892" t="str">
        <f>+IF(IJ161*IL161=1,"OK","NO HABILITADO")</f>
        <v>OK</v>
      </c>
      <c r="HY161" s="893"/>
      <c r="HZ161" s="893"/>
      <c r="IA161" s="893"/>
      <c r="IB161" s="893"/>
      <c r="IC161" s="893"/>
      <c r="ID161" s="893"/>
      <c r="IE161" s="893"/>
      <c r="IF161" s="893"/>
      <c r="IG161" s="893"/>
      <c r="IH161" s="894"/>
      <c r="II161" s="411"/>
      <c r="IJ161" s="412">
        <f>IJ13*IJ14*IJ15*IJ17*IJ18*IJ19*IJ22*IJ23*IJ27*IJ29*IJ30*IJ32*IJ34*IJ37*IJ40*IJ43*IJ46*IJ48*IJ49*IJ51*IJ52*IJ54*IJ57*IJ58*IJ59*IJ60*IJ62*IJ64*IJ65*IJ66*IJ69*IJ70*IJ71*IJ74*IJ76*IJ78*IJ79*IJ82*IJ83*IJ84*IJ85*IJ86*IJ87*IJ88*IJ89*IJ90*IJ91*IJ93*IJ96*IJ100*IJ101*IJ102*IJ103*IJ104*IJ105*IJ106*IJ107*IJ108*IJ109*IJ111*IJ113*IJ114*IJ115*IJ116*IJ117*IJ118*IJ119*IJ120*IJ121*IJ122*IJ124*IJ125*IJ126*IJ127*IJ128*IJ129*IJ130*IJ132*IJ133*IJ134*IJ135*IJ136*IJ140*IJ142*IJ143*IJ144*IJ145*IJ146*IJ148*IJ150*IJ152*IJ154</f>
        <v>1</v>
      </c>
      <c r="IK161" s="182"/>
      <c r="IL161" s="412">
        <f>IF(IL156&gt;0.5,0,1)</f>
        <v>1</v>
      </c>
    </row>
    <row r="162" spans="1:246" s="417" customFormat="1" ht="22.5" customHeight="1">
      <c r="A162" s="413"/>
      <c r="B162" s="414"/>
      <c r="C162" s="415"/>
      <c r="D162" s="415"/>
      <c r="E162" s="416"/>
      <c r="F162" s="410"/>
      <c r="H162" s="413"/>
      <c r="I162" s="414"/>
      <c r="J162" s="415"/>
      <c r="K162" s="415"/>
      <c r="L162" s="416"/>
      <c r="M162" s="410"/>
      <c r="N162" s="411"/>
      <c r="O162" s="411"/>
      <c r="P162" s="411"/>
      <c r="Q162" s="411"/>
      <c r="R162" s="411"/>
      <c r="S162" s="411"/>
      <c r="T162" s="411"/>
      <c r="U162" s="411"/>
      <c r="V162" s="411"/>
      <c r="X162" s="413"/>
      <c r="Y162" s="414"/>
      <c r="Z162" s="415"/>
      <c r="AA162" s="415"/>
      <c r="AB162" s="416"/>
      <c r="AC162" s="410"/>
      <c r="AD162" s="411"/>
      <c r="AE162" s="411"/>
      <c r="AF162" s="411"/>
      <c r="AG162" s="411"/>
      <c r="AH162" s="411"/>
      <c r="AI162" s="411"/>
      <c r="AJ162" s="411"/>
      <c r="AK162" s="411"/>
      <c r="AL162" s="411"/>
      <c r="AN162" s="413"/>
      <c r="AO162" s="414"/>
      <c r="AP162" s="415"/>
      <c r="AQ162" s="415"/>
      <c r="AR162" s="416"/>
      <c r="AS162" s="410"/>
      <c r="AT162" s="411"/>
      <c r="AU162" s="411"/>
      <c r="AV162" s="411"/>
      <c r="AW162" s="411"/>
      <c r="AX162" s="411"/>
      <c r="AY162" s="411"/>
      <c r="AZ162" s="411"/>
      <c r="BA162" s="411"/>
      <c r="BB162" s="411"/>
      <c r="BD162" s="413"/>
      <c r="BE162" s="414"/>
      <c r="BF162" s="415"/>
      <c r="BG162" s="415"/>
      <c r="BH162" s="416"/>
      <c r="BI162" s="410"/>
      <c r="BJ162" s="411"/>
      <c r="BK162" s="411"/>
      <c r="BL162" s="411"/>
      <c r="BM162" s="411"/>
      <c r="BN162" s="411"/>
      <c r="BO162" s="411"/>
      <c r="BP162" s="411"/>
      <c r="BQ162" s="411"/>
      <c r="BR162" s="411"/>
      <c r="BT162" s="413"/>
      <c r="BU162" s="414"/>
      <c r="BV162" s="415"/>
      <c r="BW162" s="415"/>
      <c r="BX162" s="416"/>
      <c r="BY162" s="410"/>
      <c r="BZ162" s="411"/>
      <c r="CA162" s="411"/>
      <c r="CB162" s="411"/>
      <c r="CC162" s="411"/>
      <c r="CD162" s="411"/>
      <c r="CE162" s="411"/>
      <c r="CF162" s="411"/>
      <c r="CG162" s="411"/>
      <c r="CH162" s="411"/>
      <c r="CJ162" s="413"/>
      <c r="CK162" s="414"/>
      <c r="CL162" s="415"/>
      <c r="CM162" s="415"/>
      <c r="CN162" s="416"/>
      <c r="CO162" s="410"/>
      <c r="CP162" s="411"/>
      <c r="CQ162" s="411"/>
      <c r="CR162" s="411"/>
      <c r="CS162" s="411"/>
      <c r="CT162" s="411"/>
      <c r="CU162" s="411"/>
      <c r="CV162" s="411"/>
      <c r="CW162" s="411"/>
      <c r="CX162" s="411"/>
      <c r="CZ162" s="413"/>
      <c r="DA162" s="414"/>
      <c r="DB162" s="415"/>
      <c r="DC162" s="415"/>
      <c r="DD162" s="416"/>
      <c r="DE162" s="410"/>
      <c r="DF162" s="411"/>
      <c r="DG162" s="411"/>
      <c r="DH162" s="411"/>
      <c r="DI162" s="411"/>
      <c r="DJ162" s="411"/>
      <c r="DK162" s="411"/>
      <c r="DL162" s="411"/>
      <c r="DM162" s="411"/>
      <c r="DN162" s="411"/>
      <c r="DP162" s="413"/>
      <c r="DQ162" s="414"/>
      <c r="DR162" s="415"/>
      <c r="DS162" s="415"/>
      <c r="DT162" s="416"/>
      <c r="DU162" s="410"/>
      <c r="DV162" s="411"/>
      <c r="DW162" s="411"/>
      <c r="DX162" s="411"/>
      <c r="DY162" s="411"/>
      <c r="DZ162" s="411"/>
      <c r="EA162" s="411"/>
      <c r="EB162" s="411"/>
      <c r="EC162" s="411"/>
      <c r="ED162" s="411"/>
      <c r="EF162" s="413"/>
      <c r="EG162" s="414"/>
      <c r="EH162" s="415"/>
      <c r="EI162" s="415"/>
      <c r="EJ162" s="416"/>
      <c r="EK162" s="410"/>
      <c r="EL162" s="411"/>
      <c r="EM162" s="411"/>
      <c r="EN162" s="411"/>
      <c r="EO162" s="411"/>
      <c r="EP162" s="411"/>
      <c r="EQ162" s="411"/>
      <c r="ER162" s="411"/>
      <c r="ES162" s="411"/>
      <c r="ET162" s="411"/>
      <c r="EV162" s="413"/>
      <c r="EW162" s="414"/>
      <c r="EX162" s="415"/>
      <c r="EY162" s="415"/>
      <c r="EZ162" s="416"/>
      <c r="FA162" s="410"/>
      <c r="FB162" s="411"/>
      <c r="FC162" s="411"/>
      <c r="FD162" s="411"/>
      <c r="FE162" s="411"/>
      <c r="FF162" s="411"/>
      <c r="FG162" s="411"/>
      <c r="FH162" s="411"/>
      <c r="FI162" s="411"/>
      <c r="FJ162" s="411"/>
      <c r="FL162" s="413"/>
      <c r="FM162" s="414"/>
      <c r="FN162" s="415"/>
      <c r="FO162" s="415"/>
      <c r="FP162" s="416"/>
      <c r="FQ162" s="410"/>
      <c r="FR162" s="411"/>
      <c r="FS162" s="411"/>
      <c r="FT162" s="411"/>
      <c r="FU162" s="411"/>
      <c r="FV162" s="411"/>
      <c r="FW162" s="411"/>
      <c r="FX162" s="411"/>
      <c r="FY162" s="411"/>
      <c r="FZ162" s="411"/>
      <c r="GB162" s="413"/>
      <c r="GC162" s="414"/>
      <c r="GD162" s="415"/>
      <c r="GE162" s="415"/>
      <c r="GF162" s="416"/>
      <c r="GG162" s="410"/>
      <c r="GH162" s="411"/>
      <c r="GI162" s="411"/>
      <c r="GJ162" s="411"/>
      <c r="GK162" s="411"/>
      <c r="GL162" s="411"/>
      <c r="GM162" s="411"/>
      <c r="GN162" s="411"/>
      <c r="GO162" s="411"/>
      <c r="GP162" s="411"/>
      <c r="GR162" s="413"/>
      <c r="GS162" s="414"/>
      <c r="GT162" s="415"/>
      <c r="GU162" s="415"/>
      <c r="GV162" s="416"/>
      <c r="GW162" s="410"/>
      <c r="GX162" s="411"/>
      <c r="GY162" s="411"/>
      <c r="GZ162" s="411"/>
      <c r="HA162" s="411"/>
      <c r="HB162" s="411"/>
      <c r="HC162" s="411"/>
      <c r="HD162" s="411"/>
      <c r="HE162" s="411"/>
      <c r="HF162" s="411"/>
      <c r="HH162" s="413"/>
      <c r="HI162" s="414"/>
      <c r="HJ162" s="415"/>
      <c r="HK162" s="415"/>
      <c r="HL162" s="416"/>
      <c r="HM162" s="410"/>
      <c r="HN162" s="411"/>
      <c r="HO162" s="411"/>
      <c r="HP162" s="411"/>
      <c r="HQ162" s="411"/>
      <c r="HR162" s="411"/>
      <c r="HS162" s="411"/>
      <c r="HT162" s="411"/>
      <c r="HU162" s="411"/>
      <c r="HV162" s="411"/>
      <c r="HX162" s="413"/>
      <c r="HY162" s="414"/>
      <c r="HZ162" s="415"/>
      <c r="IA162" s="415"/>
      <c r="IB162" s="416"/>
      <c r="IC162" s="410"/>
      <c r="ID162" s="411"/>
      <c r="IE162" s="411"/>
      <c r="IF162" s="411"/>
      <c r="IG162" s="411"/>
      <c r="IH162" s="411"/>
      <c r="II162" s="411"/>
      <c r="IJ162" s="411"/>
      <c r="IK162" s="411"/>
      <c r="IL162" s="411"/>
    </row>
    <row r="164" spans="1:246">
      <c r="A164" s="842" t="s">
        <v>529</v>
      </c>
      <c r="B164" s="843"/>
      <c r="C164" s="844"/>
      <c r="D164" s="418" t="s">
        <v>526</v>
      </c>
    </row>
    <row r="165" spans="1:246">
      <c r="A165" s="419">
        <v>1</v>
      </c>
      <c r="B165" s="420" t="str">
        <f t="shared" ref="B165:B179" si="154">VLOOKUP(A165,OFERENTES,2,FALSE)</f>
        <v>ENECON S.A.S.</v>
      </c>
      <c r="C165" s="420" t="str">
        <f>H161</f>
        <v>OK</v>
      </c>
      <c r="D165" s="420" t="str">
        <f>IF(C165="OK","H","NH")</f>
        <v>H</v>
      </c>
    </row>
    <row r="166" spans="1:246">
      <c r="A166" s="419">
        <v>2</v>
      </c>
      <c r="B166" s="420" t="str">
        <f t="shared" si="154"/>
        <v>KA S.A.</v>
      </c>
      <c r="C166" s="420" t="str">
        <f>X161</f>
        <v>OK</v>
      </c>
      <c r="D166" s="420" t="str">
        <f t="shared" ref="D166:D179" si="155">IF(C166="OK","H","NH")</f>
        <v>H</v>
      </c>
    </row>
    <row r="167" spans="1:246">
      <c r="A167" s="419">
        <v>3</v>
      </c>
      <c r="B167" s="420" t="str">
        <f t="shared" si="154"/>
        <v>GRAN CONSTRUCTORA S.A.S.</v>
      </c>
      <c r="C167" s="420" t="str">
        <f>AN161</f>
        <v>OK</v>
      </c>
      <c r="D167" s="420" t="str">
        <f t="shared" si="155"/>
        <v>H</v>
      </c>
    </row>
    <row r="168" spans="1:246">
      <c r="A168" s="419">
        <v>4</v>
      </c>
      <c r="B168" s="420" t="str">
        <f t="shared" si="154"/>
        <v>LUIS CARLOS PARRA VELASQUEZ</v>
      </c>
      <c r="C168" s="420" t="str">
        <f>BD161</f>
        <v>OK</v>
      </c>
      <c r="D168" s="420" t="str">
        <f t="shared" si="155"/>
        <v>H</v>
      </c>
    </row>
    <row r="169" spans="1:246">
      <c r="A169" s="419">
        <v>5</v>
      </c>
      <c r="B169" s="420" t="str">
        <f t="shared" si="154"/>
        <v>ALCIDEZ CLAVIJO MORENO</v>
      </c>
      <c r="C169" s="420" t="str">
        <f>BT161</f>
        <v>OK</v>
      </c>
      <c r="D169" s="420" t="str">
        <f t="shared" si="155"/>
        <v>H</v>
      </c>
    </row>
    <row r="170" spans="1:246">
      <c r="A170" s="419">
        <v>6</v>
      </c>
      <c r="B170" s="420" t="str">
        <f t="shared" si="154"/>
        <v>GUSTAVO ADOLFO CARMONA ALARCON</v>
      </c>
      <c r="C170" s="420" t="str">
        <f>CJ161</f>
        <v>OK</v>
      </c>
      <c r="D170" s="420" t="str">
        <f t="shared" si="155"/>
        <v>H</v>
      </c>
    </row>
    <row r="171" spans="1:246">
      <c r="A171" s="419">
        <v>7</v>
      </c>
      <c r="B171" s="420" t="str">
        <f t="shared" si="154"/>
        <v>ACEROS Y CONCRETOS S.A.S</v>
      </c>
      <c r="C171" s="420" t="str">
        <f>CZ161</f>
        <v>OK</v>
      </c>
      <c r="D171" s="420" t="str">
        <f t="shared" si="155"/>
        <v>H</v>
      </c>
    </row>
    <row r="172" spans="1:246">
      <c r="A172" s="419">
        <v>8</v>
      </c>
      <c r="B172" s="420" t="str">
        <f t="shared" si="154"/>
        <v>JORGE FERNANDO PRIETO MUÑOZ</v>
      </c>
      <c r="C172" s="420" t="str">
        <f>DP161</f>
        <v>OK</v>
      </c>
      <c r="D172" s="420" t="str">
        <f t="shared" si="155"/>
        <v>H</v>
      </c>
    </row>
    <row r="173" spans="1:246">
      <c r="A173" s="419">
        <v>9</v>
      </c>
      <c r="B173" s="420" t="str">
        <f t="shared" si="154"/>
        <v>OSCAR ADOLFO DIAZ YEPES</v>
      </c>
      <c r="C173" s="420" t="str">
        <f>EF161</f>
        <v>OK</v>
      </c>
      <c r="D173" s="420" t="str">
        <f t="shared" si="155"/>
        <v>H</v>
      </c>
    </row>
    <row r="174" spans="1:246">
      <c r="A174" s="419">
        <v>10</v>
      </c>
      <c r="B174" s="420" t="str">
        <f t="shared" si="154"/>
        <v>CONCIVE S.A.S.</v>
      </c>
      <c r="C174" s="420" t="str">
        <f>EV161</f>
        <v>OK</v>
      </c>
      <c r="D174" s="420" t="str">
        <f t="shared" si="155"/>
        <v>H</v>
      </c>
    </row>
    <row r="175" spans="1:246">
      <c r="A175" s="419">
        <v>11</v>
      </c>
      <c r="B175" s="420" t="str">
        <f t="shared" si="154"/>
        <v>CONSTRUCON CONSULTORIA Y CONSTRUCCIÓN S.A.S.</v>
      </c>
      <c r="C175" s="420" t="str">
        <f>FL161</f>
        <v>OK</v>
      </c>
      <c r="D175" s="420" t="str">
        <f t="shared" si="155"/>
        <v>H</v>
      </c>
    </row>
    <row r="176" spans="1:246">
      <c r="A176" s="419">
        <v>12</v>
      </c>
      <c r="B176" s="420" t="str">
        <f t="shared" si="154"/>
        <v>ARGES INGENIEROS S.A.S.</v>
      </c>
      <c r="C176" s="420" t="str">
        <f>GB161</f>
        <v>OK</v>
      </c>
      <c r="D176" s="420" t="str">
        <f t="shared" si="155"/>
        <v>H</v>
      </c>
    </row>
    <row r="177" spans="1:4">
      <c r="A177" s="419">
        <v>13</v>
      </c>
      <c r="B177" s="420" t="str">
        <f t="shared" si="154"/>
        <v>BETEL INGENIEROS S.A.S.</v>
      </c>
      <c r="C177" s="420" t="str">
        <f>GR161</f>
        <v>OK</v>
      </c>
      <c r="D177" s="420" t="str">
        <f t="shared" si="155"/>
        <v>H</v>
      </c>
    </row>
    <row r="178" spans="1:4">
      <c r="A178" s="419">
        <v>14</v>
      </c>
      <c r="B178" s="420" t="str">
        <f t="shared" si="154"/>
        <v>ANDRÉS ENRIQUE VASQUEZ GAVIRIA</v>
      </c>
      <c r="C178" s="420" t="str">
        <f>HH161</f>
        <v>OK</v>
      </c>
      <c r="D178" s="420" t="str">
        <f t="shared" si="155"/>
        <v>H</v>
      </c>
    </row>
    <row r="179" spans="1:4">
      <c r="A179" s="419">
        <v>15</v>
      </c>
      <c r="B179" s="420" t="str">
        <f t="shared" si="154"/>
        <v>LINA MARCELA ALFONSO NARANJO</v>
      </c>
      <c r="C179" s="420" t="str">
        <f>HX161</f>
        <v>OK</v>
      </c>
      <c r="D179" s="420" t="str">
        <f t="shared" si="155"/>
        <v>H</v>
      </c>
    </row>
    <row r="279" spans="4:4">
      <c r="D279" s="181" t="e">
        <f>+'[2]Presupuesto Consolidado'!#REF!</f>
        <v>#REF!</v>
      </c>
    </row>
  </sheetData>
  <sheetProtection password="F30D" sheet="1" objects="1" scenarios="1" selectLockedCells="1" selectUnlockedCells="1"/>
  <mergeCells count="291">
    <mergeCell ref="IK3:IK12"/>
    <mergeCell ref="IL3:IL12"/>
    <mergeCell ref="IK156:IK157"/>
    <mergeCell ref="IL156:IL157"/>
    <mergeCell ref="GO156:GO157"/>
    <mergeCell ref="GP156:GP157"/>
    <mergeCell ref="HE3:HE12"/>
    <mergeCell ref="HF3:HF12"/>
    <mergeCell ref="HE156:HE157"/>
    <mergeCell ref="HF156:HF157"/>
    <mergeCell ref="HU3:HU12"/>
    <mergeCell ref="HV3:HV12"/>
    <mergeCell ref="HU156:HU157"/>
    <mergeCell ref="HV156:HV157"/>
    <mergeCell ref="IG3:IG12"/>
    <mergeCell ref="IH3:IH12"/>
    <mergeCell ref="II3:II12"/>
    <mergeCell ref="IJ3:IJ12"/>
    <mergeCell ref="HT3:HT12"/>
    <mergeCell ref="ID3:ID12"/>
    <mergeCell ref="IE3:IE12"/>
    <mergeCell ref="IF3:IF12"/>
    <mergeCell ref="GX3:GX12"/>
    <mergeCell ref="GY3:GY12"/>
    <mergeCell ref="HX161:IH161"/>
    <mergeCell ref="U3:U12"/>
    <mergeCell ref="V3:V12"/>
    <mergeCell ref="U156:U157"/>
    <mergeCell ref="V156:V157"/>
    <mergeCell ref="AK3:AK12"/>
    <mergeCell ref="AL3:AL12"/>
    <mergeCell ref="AK156:AK157"/>
    <mergeCell ref="AL156:AL157"/>
    <mergeCell ref="BA3:BA12"/>
    <mergeCell ref="BB3:BB12"/>
    <mergeCell ref="BA156:BA157"/>
    <mergeCell ref="BB156:BB157"/>
    <mergeCell ref="BQ3:BQ12"/>
    <mergeCell ref="BR3:BR12"/>
    <mergeCell ref="BQ156:BQ157"/>
    <mergeCell ref="BR156:BR157"/>
    <mergeCell ref="CG3:CG12"/>
    <mergeCell ref="HO3:HO12"/>
    <mergeCell ref="HP3:HP12"/>
    <mergeCell ref="HQ3:HQ12"/>
    <mergeCell ref="HR3:HR12"/>
    <mergeCell ref="HS3:HS12"/>
    <mergeCell ref="GZ3:GZ12"/>
    <mergeCell ref="HA3:HA12"/>
    <mergeCell ref="HB3:HB12"/>
    <mergeCell ref="HC3:HC12"/>
    <mergeCell ref="HD3:HD12"/>
    <mergeCell ref="GR161:HB161"/>
    <mergeCell ref="HN3:HN12"/>
    <mergeCell ref="FL161:FV161"/>
    <mergeCell ref="GH3:GH12"/>
    <mergeCell ref="GI3:GI12"/>
    <mergeCell ref="GJ3:GJ12"/>
    <mergeCell ref="GK3:GK12"/>
    <mergeCell ref="GL3:GL12"/>
    <mergeCell ref="GM3:GM12"/>
    <mergeCell ref="GN3:GN12"/>
    <mergeCell ref="GB161:GL161"/>
    <mergeCell ref="FY3:FY12"/>
    <mergeCell ref="FZ3:FZ12"/>
    <mergeCell ref="FY156:FY157"/>
    <mergeCell ref="FZ156:FZ157"/>
    <mergeCell ref="HI3:HI4"/>
    <mergeCell ref="GP3:GP12"/>
    <mergeCell ref="HH161:HR161"/>
    <mergeCell ref="FR3:FR12"/>
    <mergeCell ref="FS3:FS12"/>
    <mergeCell ref="FC3:FC12"/>
    <mergeCell ref="FD3:FD12"/>
    <mergeCell ref="FE3:FE12"/>
    <mergeCell ref="FF3:FF12"/>
    <mergeCell ref="FG3:FG12"/>
    <mergeCell ref="FH3:FH12"/>
    <mergeCell ref="EV161:FF161"/>
    <mergeCell ref="ES3:ES12"/>
    <mergeCell ref="ET3:ET12"/>
    <mergeCell ref="ES156:ES157"/>
    <mergeCell ref="ET156:ET157"/>
    <mergeCell ref="EV3:EV4"/>
    <mergeCell ref="EW3:EW4"/>
    <mergeCell ref="EV5:EW8"/>
    <mergeCell ref="DF3:DF12"/>
    <mergeCell ref="DG3:DG12"/>
    <mergeCell ref="DH3:DH12"/>
    <mergeCell ref="DI3:DI12"/>
    <mergeCell ref="DJ3:DJ12"/>
    <mergeCell ref="DK3:DK12"/>
    <mergeCell ref="DL3:DL12"/>
    <mergeCell ref="EF161:EP161"/>
    <mergeCell ref="FB3:FB12"/>
    <mergeCell ref="EF3:EF4"/>
    <mergeCell ref="EG3:EG4"/>
    <mergeCell ref="EF5:EG8"/>
    <mergeCell ref="EL3:EL12"/>
    <mergeCell ref="EM3:EM12"/>
    <mergeCell ref="EN3:EN12"/>
    <mergeCell ref="EO3:EO12"/>
    <mergeCell ref="EP3:EP12"/>
    <mergeCell ref="DY3:DY12"/>
    <mergeCell ref="DZ3:DZ12"/>
    <mergeCell ref="EA3:EA12"/>
    <mergeCell ref="EB3:EB12"/>
    <mergeCell ref="DP161:DZ161"/>
    <mergeCell ref="DM3:DM12"/>
    <mergeCell ref="DN3:DN12"/>
    <mergeCell ref="DM156:DM157"/>
    <mergeCell ref="DN156:DN157"/>
    <mergeCell ref="DP3:DP4"/>
    <mergeCell ref="DQ3:DQ4"/>
    <mergeCell ref="DP5:DQ8"/>
    <mergeCell ref="FX3:FX12"/>
    <mergeCell ref="GO3:GO12"/>
    <mergeCell ref="AN161:AX161"/>
    <mergeCell ref="BJ3:BJ12"/>
    <mergeCell ref="BK3:BK12"/>
    <mergeCell ref="BL3:BL12"/>
    <mergeCell ref="BM3:BM12"/>
    <mergeCell ref="BN3:BN12"/>
    <mergeCell ref="BO3:BO12"/>
    <mergeCell ref="BP3:BP12"/>
    <mergeCell ref="BD161:BN161"/>
    <mergeCell ref="AN156:AQ156"/>
    <mergeCell ref="BD156:BG156"/>
    <mergeCell ref="BF3:BI6"/>
    <mergeCell ref="BF7:BF8"/>
    <mergeCell ref="BG7:BI8"/>
    <mergeCell ref="BT161:CD161"/>
    <mergeCell ref="CP3:CP12"/>
    <mergeCell ref="FL3:FL4"/>
    <mergeCell ref="FM3:FM4"/>
    <mergeCell ref="CZ161:DJ161"/>
    <mergeCell ref="DV3:DV12"/>
    <mergeCell ref="DW3:DW12"/>
    <mergeCell ref="DX3:DX12"/>
    <mergeCell ref="H161:R161"/>
    <mergeCell ref="AD3:AD12"/>
    <mergeCell ref="AE3:AE12"/>
    <mergeCell ref="AF3:AF12"/>
    <mergeCell ref="AG3:AG12"/>
    <mergeCell ref="AH3:AH12"/>
    <mergeCell ref="AI3:AI12"/>
    <mergeCell ref="X161:AH161"/>
    <mergeCell ref="CQ3:CQ12"/>
    <mergeCell ref="CJ161:CT161"/>
    <mergeCell ref="CH3:CH12"/>
    <mergeCell ref="CG156:CG157"/>
    <mergeCell ref="CH156:CH157"/>
    <mergeCell ref="CJ156:CM156"/>
    <mergeCell ref="CM7:CO8"/>
    <mergeCell ref="CC3:CC12"/>
    <mergeCell ref="AJ3:AJ12"/>
    <mergeCell ref="AT3:AT12"/>
    <mergeCell ref="BD3:BD4"/>
    <mergeCell ref="HY3:HY4"/>
    <mergeCell ref="HZ3:IC6"/>
    <mergeCell ref="HZ7:HZ8"/>
    <mergeCell ref="AU3:AU12"/>
    <mergeCell ref="AV3:AV12"/>
    <mergeCell ref="AW3:AW12"/>
    <mergeCell ref="AX3:AX12"/>
    <mergeCell ref="AY3:AY12"/>
    <mergeCell ref="AZ3:AZ12"/>
    <mergeCell ref="BZ3:BZ12"/>
    <mergeCell ref="EC3:EC12"/>
    <mergeCell ref="ED3:ED12"/>
    <mergeCell ref="DR7:DR8"/>
    <mergeCell ref="DS7:DU8"/>
    <mergeCell ref="FL5:FM8"/>
    <mergeCell ref="CR3:CR12"/>
    <mergeCell ref="CS3:CS12"/>
    <mergeCell ref="CT3:CT12"/>
    <mergeCell ref="CU3:CU12"/>
    <mergeCell ref="CV3:CV12"/>
    <mergeCell ref="FT3:FT12"/>
    <mergeCell ref="FU3:FU12"/>
    <mergeCell ref="FV3:FV12"/>
    <mergeCell ref="FW3:FW12"/>
    <mergeCell ref="BE3:BE4"/>
    <mergeCell ref="BD5:BE8"/>
    <mergeCell ref="BT3:BT4"/>
    <mergeCell ref="BU3:BU4"/>
    <mergeCell ref="BT5:BU8"/>
    <mergeCell ref="CJ3:CJ4"/>
    <mergeCell ref="CK3:CK4"/>
    <mergeCell ref="CJ5:CK8"/>
    <mergeCell ref="H5:I8"/>
    <mergeCell ref="H3:H4"/>
    <mergeCell ref="I3:I4"/>
    <mergeCell ref="X3:X4"/>
    <mergeCell ref="Y3:Y4"/>
    <mergeCell ref="X5:Y8"/>
    <mergeCell ref="AN3:AN4"/>
    <mergeCell ref="AO3:AO4"/>
    <mergeCell ref="AN5:AO8"/>
    <mergeCell ref="IA7:IC8"/>
    <mergeCell ref="HH156:HK156"/>
    <mergeCell ref="GB156:GE156"/>
    <mergeCell ref="HJ3:HM6"/>
    <mergeCell ref="HJ7:HJ8"/>
    <mergeCell ref="HK7:HM8"/>
    <mergeCell ref="GR156:GU156"/>
    <mergeCell ref="GT3:GW6"/>
    <mergeCell ref="GT7:GT8"/>
    <mergeCell ref="GU7:GW8"/>
    <mergeCell ref="GD3:GG6"/>
    <mergeCell ref="GD7:GD8"/>
    <mergeCell ref="GE7:GG8"/>
    <mergeCell ref="HX5:HY8"/>
    <mergeCell ref="HH3:HH4"/>
    <mergeCell ref="HH5:HI8"/>
    <mergeCell ref="GB3:GB4"/>
    <mergeCell ref="GC3:GC4"/>
    <mergeCell ref="GB5:GC8"/>
    <mergeCell ref="GR3:GR4"/>
    <mergeCell ref="GS3:GS4"/>
    <mergeCell ref="GR5:GS8"/>
    <mergeCell ref="HX156:IA156"/>
    <mergeCell ref="HX3:HX4"/>
    <mergeCell ref="FI3:FI12"/>
    <mergeCell ref="FJ3:FJ12"/>
    <mergeCell ref="FL156:FO156"/>
    <mergeCell ref="CW156:CW157"/>
    <mergeCell ref="CX156:CX157"/>
    <mergeCell ref="EC156:EC157"/>
    <mergeCell ref="ED156:ED157"/>
    <mergeCell ref="FI156:FI157"/>
    <mergeCell ref="FJ156:FJ157"/>
    <mergeCell ref="EF156:EI156"/>
    <mergeCell ref="FN3:FQ6"/>
    <mergeCell ref="FN7:FN8"/>
    <mergeCell ref="FO7:FQ8"/>
    <mergeCell ref="EV156:EY156"/>
    <mergeCell ref="EX3:FA6"/>
    <mergeCell ref="EX7:EX8"/>
    <mergeCell ref="EY7:FA8"/>
    <mergeCell ref="DP156:DS156"/>
    <mergeCell ref="EH3:EK6"/>
    <mergeCell ref="EH7:EH8"/>
    <mergeCell ref="EI7:EK8"/>
    <mergeCell ref="DR3:DU6"/>
    <mergeCell ref="EQ3:EQ12"/>
    <mergeCell ref="ER3:ER12"/>
    <mergeCell ref="CZ156:DC156"/>
    <mergeCell ref="DB3:DE6"/>
    <mergeCell ref="DB7:DB8"/>
    <mergeCell ref="DC7:DE8"/>
    <mergeCell ref="CZ5:DA8"/>
    <mergeCell ref="BT156:BW156"/>
    <mergeCell ref="CL3:CO6"/>
    <mergeCell ref="CL7:CL8"/>
    <mergeCell ref="BV3:BY6"/>
    <mergeCell ref="BV7:BV8"/>
    <mergeCell ref="BW7:BY8"/>
    <mergeCell ref="CW3:CW12"/>
    <mergeCell ref="CX3:CX12"/>
    <mergeCell ref="CA3:CA12"/>
    <mergeCell ref="CB3:CB12"/>
    <mergeCell ref="CD3:CD12"/>
    <mergeCell ref="CE3:CE12"/>
    <mergeCell ref="CF3:CF12"/>
    <mergeCell ref="CZ3:CZ4"/>
    <mergeCell ref="DA3:DA4"/>
    <mergeCell ref="A164:C164"/>
    <mergeCell ref="X156:AA156"/>
    <mergeCell ref="AP3:AS6"/>
    <mergeCell ref="AP7:AP8"/>
    <mergeCell ref="AQ7:AS8"/>
    <mergeCell ref="H156:K156"/>
    <mergeCell ref="Z3:AC6"/>
    <mergeCell ref="Z7:Z8"/>
    <mergeCell ref="AA7:AC8"/>
    <mergeCell ref="A156:D156"/>
    <mergeCell ref="J3:M6"/>
    <mergeCell ref="J7:J8"/>
    <mergeCell ref="K7:M8"/>
    <mergeCell ref="A3:B8"/>
    <mergeCell ref="C3:F6"/>
    <mergeCell ref="C7:C8"/>
    <mergeCell ref="D7:F8"/>
    <mergeCell ref="N3:N12"/>
    <mergeCell ref="O3:O12"/>
    <mergeCell ref="P3:P12"/>
    <mergeCell ref="Q3:Q12"/>
    <mergeCell ref="R3:R12"/>
    <mergeCell ref="S3:S12"/>
    <mergeCell ref="T3:T12"/>
  </mergeCells>
  <conditionalFormatting sqref="N13:N15 N140:T140 N142:T146 N148:T148 N150:T150">
    <cfRule type="cellIs" dxfId="3482" priority="3467" operator="equal">
      <formula>0</formula>
    </cfRule>
    <cfRule type="cellIs" dxfId="3481" priority="3468" operator="equal">
      <formula>1</formula>
    </cfRule>
  </conditionalFormatting>
  <conditionalFormatting sqref="O13:O15">
    <cfRule type="cellIs" dxfId="3480" priority="3465" operator="equal">
      <formula>0</formula>
    </cfRule>
    <cfRule type="cellIs" dxfId="3479" priority="3466" operator="equal">
      <formula>1</formula>
    </cfRule>
  </conditionalFormatting>
  <conditionalFormatting sqref="P13:P15">
    <cfRule type="cellIs" dxfId="3478" priority="3463" operator="equal">
      <formula>0</formula>
    </cfRule>
    <cfRule type="cellIs" dxfId="3477" priority="3464" operator="equal">
      <formula>1</formula>
    </cfRule>
  </conditionalFormatting>
  <conditionalFormatting sqref="Q13:Q15">
    <cfRule type="cellIs" dxfId="3476" priority="3461" operator="equal">
      <formula>0</formula>
    </cfRule>
    <cfRule type="cellIs" dxfId="3475" priority="3462" operator="equal">
      <formula>1</formula>
    </cfRule>
  </conditionalFormatting>
  <conditionalFormatting sqref="R13:R15">
    <cfRule type="cellIs" dxfId="3474" priority="3459" operator="equal">
      <formula>0</formula>
    </cfRule>
    <cfRule type="cellIs" dxfId="3473" priority="3460" operator="equal">
      <formula>1</formula>
    </cfRule>
  </conditionalFormatting>
  <conditionalFormatting sqref="S13:S15">
    <cfRule type="cellIs" dxfId="3472" priority="3457" operator="equal">
      <formula>0</formula>
    </cfRule>
    <cfRule type="cellIs" dxfId="3471" priority="3458" operator="equal">
      <formula>1</formula>
    </cfRule>
  </conditionalFormatting>
  <conditionalFormatting sqref="T13:T15">
    <cfRule type="cellIs" dxfId="3470" priority="3455" operator="equal">
      <formula>0</formula>
    </cfRule>
    <cfRule type="cellIs" dxfId="3469" priority="3456" operator="equal">
      <formula>1</formula>
    </cfRule>
  </conditionalFormatting>
  <conditionalFormatting sqref="N17:N19">
    <cfRule type="cellIs" dxfId="3468" priority="3453" operator="equal">
      <formula>0</formula>
    </cfRule>
    <cfRule type="cellIs" dxfId="3467" priority="3454" operator="equal">
      <formula>1</formula>
    </cfRule>
  </conditionalFormatting>
  <conditionalFormatting sqref="O17:O19">
    <cfRule type="cellIs" dxfId="3466" priority="3451" operator="equal">
      <formula>0</formula>
    </cfRule>
    <cfRule type="cellIs" dxfId="3465" priority="3452" operator="equal">
      <formula>1</formula>
    </cfRule>
  </conditionalFormatting>
  <conditionalFormatting sqref="P17:P19">
    <cfRule type="cellIs" dxfId="3464" priority="3449" operator="equal">
      <formula>0</formula>
    </cfRule>
    <cfRule type="cellIs" dxfId="3463" priority="3450" operator="equal">
      <formula>1</formula>
    </cfRule>
  </conditionalFormatting>
  <conditionalFormatting sqref="Q17:Q19">
    <cfRule type="cellIs" dxfId="3462" priority="3447" operator="equal">
      <formula>0</formula>
    </cfRule>
    <cfRule type="cellIs" dxfId="3461" priority="3448" operator="equal">
      <formula>1</formula>
    </cfRule>
  </conditionalFormatting>
  <conditionalFormatting sqref="R17:R19">
    <cfRule type="cellIs" dxfId="3460" priority="3445" operator="equal">
      <formula>0</formula>
    </cfRule>
    <cfRule type="cellIs" dxfId="3459" priority="3446" operator="equal">
      <formula>1</formula>
    </cfRule>
  </conditionalFormatting>
  <conditionalFormatting sqref="S17:S19">
    <cfRule type="cellIs" dxfId="3458" priority="3443" operator="equal">
      <formula>0</formula>
    </cfRule>
    <cfRule type="cellIs" dxfId="3457" priority="3444" operator="equal">
      <formula>1</formula>
    </cfRule>
  </conditionalFormatting>
  <conditionalFormatting sqref="T17:T19">
    <cfRule type="cellIs" dxfId="3456" priority="3441" operator="equal">
      <formula>0</formula>
    </cfRule>
    <cfRule type="cellIs" dxfId="3455" priority="3442" operator="equal">
      <formula>1</formula>
    </cfRule>
  </conditionalFormatting>
  <conditionalFormatting sqref="N22:N23">
    <cfRule type="cellIs" dxfId="3454" priority="3439" operator="equal">
      <formula>0</formula>
    </cfRule>
    <cfRule type="cellIs" dxfId="3453" priority="3440" operator="equal">
      <formula>1</formula>
    </cfRule>
  </conditionalFormatting>
  <conditionalFormatting sqref="O22:O23">
    <cfRule type="cellIs" dxfId="3452" priority="3437" operator="equal">
      <formula>0</formula>
    </cfRule>
    <cfRule type="cellIs" dxfId="3451" priority="3438" operator="equal">
      <formula>1</formula>
    </cfRule>
  </conditionalFormatting>
  <conditionalFormatting sqref="P22:P23">
    <cfRule type="cellIs" dxfId="3450" priority="3435" operator="equal">
      <formula>0</formula>
    </cfRule>
    <cfRule type="cellIs" dxfId="3449" priority="3436" operator="equal">
      <formula>1</formula>
    </cfRule>
  </conditionalFormatting>
  <conditionalFormatting sqref="Q22:Q23">
    <cfRule type="cellIs" dxfId="3448" priority="3433" operator="equal">
      <formula>0</formula>
    </cfRule>
    <cfRule type="cellIs" dxfId="3447" priority="3434" operator="equal">
      <formula>1</formula>
    </cfRule>
  </conditionalFormatting>
  <conditionalFormatting sqref="R22:R23">
    <cfRule type="cellIs" dxfId="3446" priority="3431" operator="equal">
      <formula>0</formula>
    </cfRule>
    <cfRule type="cellIs" dxfId="3445" priority="3432" operator="equal">
      <formula>1</formula>
    </cfRule>
  </conditionalFormatting>
  <conditionalFormatting sqref="S22:S23">
    <cfRule type="cellIs" dxfId="3444" priority="3429" operator="equal">
      <formula>0</formula>
    </cfRule>
    <cfRule type="cellIs" dxfId="3443" priority="3430" operator="equal">
      <formula>1</formula>
    </cfRule>
  </conditionalFormatting>
  <conditionalFormatting sqref="T22:T23">
    <cfRule type="cellIs" dxfId="3442" priority="3427" operator="equal">
      <formula>0</formula>
    </cfRule>
    <cfRule type="cellIs" dxfId="3441" priority="3428" operator="equal">
      <formula>1</formula>
    </cfRule>
  </conditionalFormatting>
  <conditionalFormatting sqref="N27">
    <cfRule type="cellIs" dxfId="3440" priority="3425" operator="equal">
      <formula>0</formula>
    </cfRule>
    <cfRule type="cellIs" dxfId="3439" priority="3426" operator="equal">
      <formula>1</formula>
    </cfRule>
  </conditionalFormatting>
  <conditionalFormatting sqref="O27">
    <cfRule type="cellIs" dxfId="3438" priority="3423" operator="equal">
      <formula>0</formula>
    </cfRule>
    <cfRule type="cellIs" dxfId="3437" priority="3424" operator="equal">
      <formula>1</formula>
    </cfRule>
  </conditionalFormatting>
  <conditionalFormatting sqref="P27">
    <cfRule type="cellIs" dxfId="3436" priority="3421" operator="equal">
      <formula>0</formula>
    </cfRule>
    <cfRule type="cellIs" dxfId="3435" priority="3422" operator="equal">
      <formula>1</formula>
    </cfRule>
  </conditionalFormatting>
  <conditionalFormatting sqref="Q27">
    <cfRule type="cellIs" dxfId="3434" priority="3419" operator="equal">
      <formula>0</formula>
    </cfRule>
    <cfRule type="cellIs" dxfId="3433" priority="3420" operator="equal">
      <formula>1</formula>
    </cfRule>
  </conditionalFormatting>
  <conditionalFormatting sqref="R27">
    <cfRule type="cellIs" dxfId="3432" priority="3417" operator="equal">
      <formula>0</formula>
    </cfRule>
    <cfRule type="cellIs" dxfId="3431" priority="3418" operator="equal">
      <formula>1</formula>
    </cfRule>
  </conditionalFormatting>
  <conditionalFormatting sqref="S27">
    <cfRule type="cellIs" dxfId="3430" priority="3415" operator="equal">
      <formula>0</formula>
    </cfRule>
    <cfRule type="cellIs" dxfId="3429" priority="3416" operator="equal">
      <formula>1</formula>
    </cfRule>
  </conditionalFormatting>
  <conditionalFormatting sqref="T27">
    <cfRule type="cellIs" dxfId="3428" priority="3413" operator="equal">
      <formula>0</formula>
    </cfRule>
    <cfRule type="cellIs" dxfId="3427" priority="3414" operator="equal">
      <formula>1</formula>
    </cfRule>
  </conditionalFormatting>
  <conditionalFormatting sqref="N29:N30">
    <cfRule type="cellIs" dxfId="3426" priority="3411" operator="equal">
      <formula>0</formula>
    </cfRule>
    <cfRule type="cellIs" dxfId="3425" priority="3412" operator="equal">
      <formula>1</formula>
    </cfRule>
  </conditionalFormatting>
  <conditionalFormatting sqref="O29:O30">
    <cfRule type="cellIs" dxfId="3424" priority="3409" operator="equal">
      <formula>0</formula>
    </cfRule>
    <cfRule type="cellIs" dxfId="3423" priority="3410" operator="equal">
      <formula>1</formula>
    </cfRule>
  </conditionalFormatting>
  <conditionalFormatting sqref="P29:P30">
    <cfRule type="cellIs" dxfId="3422" priority="3407" operator="equal">
      <formula>0</formula>
    </cfRule>
    <cfRule type="cellIs" dxfId="3421" priority="3408" operator="equal">
      <formula>1</formula>
    </cfRule>
  </conditionalFormatting>
  <conditionalFormatting sqref="Q29:Q30">
    <cfRule type="cellIs" dxfId="3420" priority="3405" operator="equal">
      <formula>0</formula>
    </cfRule>
    <cfRule type="cellIs" dxfId="3419" priority="3406" operator="equal">
      <formula>1</formula>
    </cfRule>
  </conditionalFormatting>
  <conditionalFormatting sqref="R29:R30">
    <cfRule type="cellIs" dxfId="3418" priority="3403" operator="equal">
      <formula>0</formula>
    </cfRule>
    <cfRule type="cellIs" dxfId="3417" priority="3404" operator="equal">
      <formula>1</formula>
    </cfRule>
  </conditionalFormatting>
  <conditionalFormatting sqref="S29:S30">
    <cfRule type="cellIs" dxfId="3416" priority="3401" operator="equal">
      <formula>0</formula>
    </cfRule>
    <cfRule type="cellIs" dxfId="3415" priority="3402" operator="equal">
      <formula>1</formula>
    </cfRule>
  </conditionalFormatting>
  <conditionalFormatting sqref="T29:T30">
    <cfRule type="cellIs" dxfId="3414" priority="3399" operator="equal">
      <formula>0</formula>
    </cfRule>
    <cfRule type="cellIs" dxfId="3413" priority="3400" operator="equal">
      <formula>1</formula>
    </cfRule>
  </conditionalFormatting>
  <conditionalFormatting sqref="N32">
    <cfRule type="cellIs" dxfId="3412" priority="3397" operator="equal">
      <formula>0</formula>
    </cfRule>
    <cfRule type="cellIs" dxfId="3411" priority="3398" operator="equal">
      <formula>1</formula>
    </cfRule>
  </conditionalFormatting>
  <conditionalFormatting sqref="O32">
    <cfRule type="cellIs" dxfId="3410" priority="3395" operator="equal">
      <formula>0</formula>
    </cfRule>
    <cfRule type="cellIs" dxfId="3409" priority="3396" operator="equal">
      <formula>1</formula>
    </cfRule>
  </conditionalFormatting>
  <conditionalFormatting sqref="P32">
    <cfRule type="cellIs" dxfId="3408" priority="3393" operator="equal">
      <formula>0</formula>
    </cfRule>
    <cfRule type="cellIs" dxfId="3407" priority="3394" operator="equal">
      <formula>1</formula>
    </cfRule>
  </conditionalFormatting>
  <conditionalFormatting sqref="Q32">
    <cfRule type="cellIs" dxfId="3406" priority="3391" operator="equal">
      <formula>0</formula>
    </cfRule>
    <cfRule type="cellIs" dxfId="3405" priority="3392" operator="equal">
      <formula>1</formula>
    </cfRule>
  </conditionalFormatting>
  <conditionalFormatting sqref="R32">
    <cfRule type="cellIs" dxfId="3404" priority="3389" operator="equal">
      <formula>0</formula>
    </cfRule>
    <cfRule type="cellIs" dxfId="3403" priority="3390" operator="equal">
      <formula>1</formula>
    </cfRule>
  </conditionalFormatting>
  <conditionalFormatting sqref="S32">
    <cfRule type="cellIs" dxfId="3402" priority="3387" operator="equal">
      <formula>0</formula>
    </cfRule>
    <cfRule type="cellIs" dxfId="3401" priority="3388" operator="equal">
      <formula>1</formula>
    </cfRule>
  </conditionalFormatting>
  <conditionalFormatting sqref="T32">
    <cfRule type="cellIs" dxfId="3400" priority="3385" operator="equal">
      <formula>0</formula>
    </cfRule>
    <cfRule type="cellIs" dxfId="3399" priority="3386" operator="equal">
      <formula>1</formula>
    </cfRule>
  </conditionalFormatting>
  <conditionalFormatting sqref="N34">
    <cfRule type="cellIs" dxfId="3398" priority="3383" operator="equal">
      <formula>0</formula>
    </cfRule>
    <cfRule type="cellIs" dxfId="3397" priority="3384" operator="equal">
      <formula>1</formula>
    </cfRule>
  </conditionalFormatting>
  <conditionalFormatting sqref="O34">
    <cfRule type="cellIs" dxfId="3396" priority="3381" operator="equal">
      <formula>0</formula>
    </cfRule>
    <cfRule type="cellIs" dxfId="3395" priority="3382" operator="equal">
      <formula>1</formula>
    </cfRule>
  </conditionalFormatting>
  <conditionalFormatting sqref="P34">
    <cfRule type="cellIs" dxfId="3394" priority="3379" operator="equal">
      <formula>0</formula>
    </cfRule>
    <cfRule type="cellIs" dxfId="3393" priority="3380" operator="equal">
      <formula>1</formula>
    </cfRule>
  </conditionalFormatting>
  <conditionalFormatting sqref="Q34">
    <cfRule type="cellIs" dxfId="3392" priority="3377" operator="equal">
      <formula>0</formula>
    </cfRule>
    <cfRule type="cellIs" dxfId="3391" priority="3378" operator="equal">
      <formula>1</formula>
    </cfRule>
  </conditionalFormatting>
  <conditionalFormatting sqref="R34">
    <cfRule type="cellIs" dxfId="3390" priority="3375" operator="equal">
      <formula>0</formula>
    </cfRule>
    <cfRule type="cellIs" dxfId="3389" priority="3376" operator="equal">
      <formula>1</formula>
    </cfRule>
  </conditionalFormatting>
  <conditionalFormatting sqref="S34">
    <cfRule type="cellIs" dxfId="3388" priority="3373" operator="equal">
      <formula>0</formula>
    </cfRule>
    <cfRule type="cellIs" dxfId="3387" priority="3374" operator="equal">
      <formula>1</formula>
    </cfRule>
  </conditionalFormatting>
  <conditionalFormatting sqref="T34">
    <cfRule type="cellIs" dxfId="3386" priority="3371" operator="equal">
      <formula>0</formula>
    </cfRule>
    <cfRule type="cellIs" dxfId="3385" priority="3372" operator="equal">
      <formula>1</formula>
    </cfRule>
  </conditionalFormatting>
  <conditionalFormatting sqref="N37">
    <cfRule type="cellIs" dxfId="3384" priority="3369" operator="equal">
      <formula>0</formula>
    </cfRule>
    <cfRule type="cellIs" dxfId="3383" priority="3370" operator="equal">
      <formula>1</formula>
    </cfRule>
  </conditionalFormatting>
  <conditionalFormatting sqref="O37">
    <cfRule type="cellIs" dxfId="3382" priority="3367" operator="equal">
      <formula>0</formula>
    </cfRule>
    <cfRule type="cellIs" dxfId="3381" priority="3368" operator="equal">
      <formula>1</formula>
    </cfRule>
  </conditionalFormatting>
  <conditionalFormatting sqref="P37">
    <cfRule type="cellIs" dxfId="3380" priority="3365" operator="equal">
      <formula>0</formula>
    </cfRule>
    <cfRule type="cellIs" dxfId="3379" priority="3366" operator="equal">
      <formula>1</formula>
    </cfRule>
  </conditionalFormatting>
  <conditionalFormatting sqref="Q37">
    <cfRule type="cellIs" dxfId="3378" priority="3363" operator="equal">
      <formula>0</formula>
    </cfRule>
    <cfRule type="cellIs" dxfId="3377" priority="3364" operator="equal">
      <formula>1</formula>
    </cfRule>
  </conditionalFormatting>
  <conditionalFormatting sqref="R37">
    <cfRule type="cellIs" dxfId="3376" priority="3361" operator="equal">
      <formula>0</formula>
    </cfRule>
    <cfRule type="cellIs" dxfId="3375" priority="3362" operator="equal">
      <formula>1</formula>
    </cfRule>
  </conditionalFormatting>
  <conditionalFormatting sqref="S37">
    <cfRule type="cellIs" dxfId="3374" priority="3359" operator="equal">
      <formula>0</formula>
    </cfRule>
    <cfRule type="cellIs" dxfId="3373" priority="3360" operator="equal">
      <formula>1</formula>
    </cfRule>
  </conditionalFormatting>
  <conditionalFormatting sqref="T37">
    <cfRule type="cellIs" dxfId="3372" priority="3357" operator="equal">
      <formula>0</formula>
    </cfRule>
    <cfRule type="cellIs" dxfId="3371" priority="3358" operator="equal">
      <formula>1</formula>
    </cfRule>
  </conditionalFormatting>
  <conditionalFormatting sqref="N40">
    <cfRule type="cellIs" dxfId="3370" priority="3355" operator="equal">
      <formula>0</formula>
    </cfRule>
    <cfRule type="cellIs" dxfId="3369" priority="3356" operator="equal">
      <formula>1</formula>
    </cfRule>
  </conditionalFormatting>
  <conditionalFormatting sqref="O40">
    <cfRule type="cellIs" dxfId="3368" priority="3353" operator="equal">
      <formula>0</formula>
    </cfRule>
    <cfRule type="cellIs" dxfId="3367" priority="3354" operator="equal">
      <formula>1</formula>
    </cfRule>
  </conditionalFormatting>
  <conditionalFormatting sqref="P40">
    <cfRule type="cellIs" dxfId="3366" priority="3351" operator="equal">
      <formula>0</formula>
    </cfRule>
    <cfRule type="cellIs" dxfId="3365" priority="3352" operator="equal">
      <formula>1</formula>
    </cfRule>
  </conditionalFormatting>
  <conditionalFormatting sqref="Q40">
    <cfRule type="cellIs" dxfId="3364" priority="3349" operator="equal">
      <formula>0</formula>
    </cfRule>
    <cfRule type="cellIs" dxfId="3363" priority="3350" operator="equal">
      <formula>1</formula>
    </cfRule>
  </conditionalFormatting>
  <conditionalFormatting sqref="R40">
    <cfRule type="cellIs" dxfId="3362" priority="3347" operator="equal">
      <formula>0</formula>
    </cfRule>
    <cfRule type="cellIs" dxfId="3361" priority="3348" operator="equal">
      <formula>1</formula>
    </cfRule>
  </conditionalFormatting>
  <conditionalFormatting sqref="S40">
    <cfRule type="cellIs" dxfId="3360" priority="3345" operator="equal">
      <formula>0</formula>
    </cfRule>
    <cfRule type="cellIs" dxfId="3359" priority="3346" operator="equal">
      <formula>1</formula>
    </cfRule>
  </conditionalFormatting>
  <conditionalFormatting sqref="T40">
    <cfRule type="cellIs" dxfId="3358" priority="3343" operator="equal">
      <formula>0</formula>
    </cfRule>
    <cfRule type="cellIs" dxfId="3357" priority="3344" operator="equal">
      <formula>1</formula>
    </cfRule>
  </conditionalFormatting>
  <conditionalFormatting sqref="N43">
    <cfRule type="cellIs" dxfId="3356" priority="3341" operator="equal">
      <formula>0</formula>
    </cfRule>
    <cfRule type="cellIs" dxfId="3355" priority="3342" operator="equal">
      <formula>1</formula>
    </cfRule>
  </conditionalFormatting>
  <conditionalFormatting sqref="O43">
    <cfRule type="cellIs" dxfId="3354" priority="3339" operator="equal">
      <formula>0</formula>
    </cfRule>
    <cfRule type="cellIs" dxfId="3353" priority="3340" operator="equal">
      <formula>1</formula>
    </cfRule>
  </conditionalFormatting>
  <conditionalFormatting sqref="P43">
    <cfRule type="cellIs" dxfId="3352" priority="3337" operator="equal">
      <formula>0</formula>
    </cfRule>
    <cfRule type="cellIs" dxfId="3351" priority="3338" operator="equal">
      <formula>1</formula>
    </cfRule>
  </conditionalFormatting>
  <conditionalFormatting sqref="Q43">
    <cfRule type="cellIs" dxfId="3350" priority="3335" operator="equal">
      <formula>0</formula>
    </cfRule>
    <cfRule type="cellIs" dxfId="3349" priority="3336" operator="equal">
      <formula>1</formula>
    </cfRule>
  </conditionalFormatting>
  <conditionalFormatting sqref="R43">
    <cfRule type="cellIs" dxfId="3348" priority="3333" operator="equal">
      <formula>0</formula>
    </cfRule>
    <cfRule type="cellIs" dxfId="3347" priority="3334" operator="equal">
      <formula>1</formula>
    </cfRule>
  </conditionalFormatting>
  <conditionalFormatting sqref="S43">
    <cfRule type="cellIs" dxfId="3346" priority="3331" operator="equal">
      <formula>0</formula>
    </cfRule>
    <cfRule type="cellIs" dxfId="3345" priority="3332" operator="equal">
      <formula>1</formula>
    </cfRule>
  </conditionalFormatting>
  <conditionalFormatting sqref="T43">
    <cfRule type="cellIs" dxfId="3344" priority="3329" operator="equal">
      <formula>0</formula>
    </cfRule>
    <cfRule type="cellIs" dxfId="3343" priority="3330" operator="equal">
      <formula>1</formula>
    </cfRule>
  </conditionalFormatting>
  <conditionalFormatting sqref="N46">
    <cfRule type="cellIs" dxfId="3342" priority="3327" operator="equal">
      <formula>0</formula>
    </cfRule>
    <cfRule type="cellIs" dxfId="3341" priority="3328" operator="equal">
      <formula>1</formula>
    </cfRule>
  </conditionalFormatting>
  <conditionalFormatting sqref="O46">
    <cfRule type="cellIs" dxfId="3340" priority="3325" operator="equal">
      <formula>0</formula>
    </cfRule>
    <cfRule type="cellIs" dxfId="3339" priority="3326" operator="equal">
      <formula>1</formula>
    </cfRule>
  </conditionalFormatting>
  <conditionalFormatting sqref="P46">
    <cfRule type="cellIs" dxfId="3338" priority="3323" operator="equal">
      <formula>0</formula>
    </cfRule>
    <cfRule type="cellIs" dxfId="3337" priority="3324" operator="equal">
      <formula>1</formula>
    </cfRule>
  </conditionalFormatting>
  <conditionalFormatting sqref="Q46">
    <cfRule type="cellIs" dxfId="3336" priority="3321" operator="equal">
      <formula>0</formula>
    </cfRule>
    <cfRule type="cellIs" dxfId="3335" priority="3322" operator="equal">
      <formula>1</formula>
    </cfRule>
  </conditionalFormatting>
  <conditionalFormatting sqref="R46">
    <cfRule type="cellIs" dxfId="3334" priority="3319" operator="equal">
      <formula>0</formula>
    </cfRule>
    <cfRule type="cellIs" dxfId="3333" priority="3320" operator="equal">
      <formula>1</formula>
    </cfRule>
  </conditionalFormatting>
  <conditionalFormatting sqref="S46">
    <cfRule type="cellIs" dxfId="3332" priority="3317" operator="equal">
      <formula>0</formula>
    </cfRule>
    <cfRule type="cellIs" dxfId="3331" priority="3318" operator="equal">
      <formula>1</formula>
    </cfRule>
  </conditionalFormatting>
  <conditionalFormatting sqref="T46">
    <cfRule type="cellIs" dxfId="3330" priority="3315" operator="equal">
      <formula>0</formula>
    </cfRule>
    <cfRule type="cellIs" dxfId="3329" priority="3316" operator="equal">
      <formula>1</formula>
    </cfRule>
  </conditionalFormatting>
  <conditionalFormatting sqref="N48:N49">
    <cfRule type="cellIs" dxfId="3328" priority="3313" operator="equal">
      <formula>0</formula>
    </cfRule>
    <cfRule type="cellIs" dxfId="3327" priority="3314" operator="equal">
      <formula>1</formula>
    </cfRule>
  </conditionalFormatting>
  <conditionalFormatting sqref="O48:O49">
    <cfRule type="cellIs" dxfId="3326" priority="3311" operator="equal">
      <formula>0</formula>
    </cfRule>
    <cfRule type="cellIs" dxfId="3325" priority="3312" operator="equal">
      <formula>1</formula>
    </cfRule>
  </conditionalFormatting>
  <conditionalFormatting sqref="P48:P49">
    <cfRule type="cellIs" dxfId="3324" priority="3309" operator="equal">
      <formula>0</formula>
    </cfRule>
    <cfRule type="cellIs" dxfId="3323" priority="3310" operator="equal">
      <formula>1</formula>
    </cfRule>
  </conditionalFormatting>
  <conditionalFormatting sqref="Q48:Q49">
    <cfRule type="cellIs" dxfId="3322" priority="3307" operator="equal">
      <formula>0</formula>
    </cfRule>
    <cfRule type="cellIs" dxfId="3321" priority="3308" operator="equal">
      <formula>1</formula>
    </cfRule>
  </conditionalFormatting>
  <conditionalFormatting sqref="R48:R49">
    <cfRule type="cellIs" dxfId="3320" priority="3305" operator="equal">
      <formula>0</formula>
    </cfRule>
    <cfRule type="cellIs" dxfId="3319" priority="3306" operator="equal">
      <formula>1</formula>
    </cfRule>
  </conditionalFormatting>
  <conditionalFormatting sqref="S48:S49">
    <cfRule type="cellIs" dxfId="3318" priority="3303" operator="equal">
      <formula>0</formula>
    </cfRule>
    <cfRule type="cellIs" dxfId="3317" priority="3304" operator="equal">
      <formula>1</formula>
    </cfRule>
  </conditionalFormatting>
  <conditionalFormatting sqref="T48:T49">
    <cfRule type="cellIs" dxfId="3316" priority="3301" operator="equal">
      <formula>0</formula>
    </cfRule>
    <cfRule type="cellIs" dxfId="3315" priority="3302" operator="equal">
      <formula>1</formula>
    </cfRule>
  </conditionalFormatting>
  <conditionalFormatting sqref="N51">
    <cfRule type="cellIs" dxfId="3314" priority="3299" operator="equal">
      <formula>0</formula>
    </cfRule>
    <cfRule type="cellIs" dxfId="3313" priority="3300" operator="equal">
      <formula>1</formula>
    </cfRule>
  </conditionalFormatting>
  <conditionalFormatting sqref="O51">
    <cfRule type="cellIs" dxfId="3312" priority="3297" operator="equal">
      <formula>0</formula>
    </cfRule>
    <cfRule type="cellIs" dxfId="3311" priority="3298" operator="equal">
      <formula>1</formula>
    </cfRule>
  </conditionalFormatting>
  <conditionalFormatting sqref="P51">
    <cfRule type="cellIs" dxfId="3310" priority="3295" operator="equal">
      <formula>0</formula>
    </cfRule>
    <cfRule type="cellIs" dxfId="3309" priority="3296" operator="equal">
      <formula>1</formula>
    </cfRule>
  </conditionalFormatting>
  <conditionalFormatting sqref="Q51">
    <cfRule type="cellIs" dxfId="3308" priority="3293" operator="equal">
      <formula>0</formula>
    </cfRule>
    <cfRule type="cellIs" dxfId="3307" priority="3294" operator="equal">
      <formula>1</formula>
    </cfRule>
  </conditionalFormatting>
  <conditionalFormatting sqref="R51">
    <cfRule type="cellIs" dxfId="3306" priority="3291" operator="equal">
      <formula>0</formula>
    </cfRule>
    <cfRule type="cellIs" dxfId="3305" priority="3292" operator="equal">
      <formula>1</formula>
    </cfRule>
  </conditionalFormatting>
  <conditionalFormatting sqref="S51">
    <cfRule type="cellIs" dxfId="3304" priority="3289" operator="equal">
      <formula>0</formula>
    </cfRule>
    <cfRule type="cellIs" dxfId="3303" priority="3290" operator="equal">
      <formula>1</formula>
    </cfRule>
  </conditionalFormatting>
  <conditionalFormatting sqref="T51">
    <cfRule type="cellIs" dxfId="3302" priority="3287" operator="equal">
      <formula>0</formula>
    </cfRule>
    <cfRule type="cellIs" dxfId="3301" priority="3288" operator="equal">
      <formula>1</formula>
    </cfRule>
  </conditionalFormatting>
  <conditionalFormatting sqref="N52">
    <cfRule type="cellIs" dxfId="3300" priority="3285" operator="equal">
      <formula>0</formula>
    </cfRule>
    <cfRule type="cellIs" dxfId="3299" priority="3286" operator="equal">
      <formula>1</formula>
    </cfRule>
  </conditionalFormatting>
  <conditionalFormatting sqref="O52">
    <cfRule type="cellIs" dxfId="3298" priority="3283" operator="equal">
      <formula>0</formula>
    </cfRule>
    <cfRule type="cellIs" dxfId="3297" priority="3284" operator="equal">
      <formula>1</formula>
    </cfRule>
  </conditionalFormatting>
  <conditionalFormatting sqref="P52">
    <cfRule type="cellIs" dxfId="3296" priority="3281" operator="equal">
      <formula>0</formula>
    </cfRule>
    <cfRule type="cellIs" dxfId="3295" priority="3282" operator="equal">
      <formula>1</formula>
    </cfRule>
  </conditionalFormatting>
  <conditionalFormatting sqref="Q52">
    <cfRule type="cellIs" dxfId="3294" priority="3279" operator="equal">
      <formula>0</formula>
    </cfRule>
    <cfRule type="cellIs" dxfId="3293" priority="3280" operator="equal">
      <formula>1</formula>
    </cfRule>
  </conditionalFormatting>
  <conditionalFormatting sqref="R52">
    <cfRule type="cellIs" dxfId="3292" priority="3277" operator="equal">
      <formula>0</formula>
    </cfRule>
    <cfRule type="cellIs" dxfId="3291" priority="3278" operator="equal">
      <formula>1</formula>
    </cfRule>
  </conditionalFormatting>
  <conditionalFormatting sqref="S52">
    <cfRule type="cellIs" dxfId="3290" priority="3275" operator="equal">
      <formula>0</formula>
    </cfRule>
    <cfRule type="cellIs" dxfId="3289" priority="3276" operator="equal">
      <formula>1</formula>
    </cfRule>
  </conditionalFormatting>
  <conditionalFormatting sqref="T52">
    <cfRule type="cellIs" dxfId="3288" priority="3273" operator="equal">
      <formula>0</formula>
    </cfRule>
    <cfRule type="cellIs" dxfId="3287" priority="3274" operator="equal">
      <formula>1</formula>
    </cfRule>
  </conditionalFormatting>
  <conditionalFormatting sqref="N54">
    <cfRule type="cellIs" dxfId="3286" priority="3271" operator="equal">
      <formula>0</formula>
    </cfRule>
    <cfRule type="cellIs" dxfId="3285" priority="3272" operator="equal">
      <formula>1</formula>
    </cfRule>
  </conditionalFormatting>
  <conditionalFormatting sqref="O54">
    <cfRule type="cellIs" dxfId="3284" priority="3269" operator="equal">
      <formula>0</formula>
    </cfRule>
    <cfRule type="cellIs" dxfId="3283" priority="3270" operator="equal">
      <formula>1</formula>
    </cfRule>
  </conditionalFormatting>
  <conditionalFormatting sqref="P54">
    <cfRule type="cellIs" dxfId="3282" priority="3267" operator="equal">
      <formula>0</formula>
    </cfRule>
    <cfRule type="cellIs" dxfId="3281" priority="3268" operator="equal">
      <formula>1</formula>
    </cfRule>
  </conditionalFormatting>
  <conditionalFormatting sqref="Q54">
    <cfRule type="cellIs" dxfId="3280" priority="3265" operator="equal">
      <formula>0</formula>
    </cfRule>
    <cfRule type="cellIs" dxfId="3279" priority="3266" operator="equal">
      <formula>1</formula>
    </cfRule>
  </conditionalFormatting>
  <conditionalFormatting sqref="R54">
    <cfRule type="cellIs" dxfId="3278" priority="3263" operator="equal">
      <formula>0</formula>
    </cfRule>
    <cfRule type="cellIs" dxfId="3277" priority="3264" operator="equal">
      <formula>1</formula>
    </cfRule>
  </conditionalFormatting>
  <conditionalFormatting sqref="S54">
    <cfRule type="cellIs" dxfId="3276" priority="3261" operator="equal">
      <formula>0</formula>
    </cfRule>
    <cfRule type="cellIs" dxfId="3275" priority="3262" operator="equal">
      <formula>1</formula>
    </cfRule>
  </conditionalFormatting>
  <conditionalFormatting sqref="T54">
    <cfRule type="cellIs" dxfId="3274" priority="3259" operator="equal">
      <formula>0</formula>
    </cfRule>
    <cfRule type="cellIs" dxfId="3273" priority="3260" operator="equal">
      <formula>1</formula>
    </cfRule>
  </conditionalFormatting>
  <conditionalFormatting sqref="N57">
    <cfRule type="cellIs" dxfId="3272" priority="3257" operator="equal">
      <formula>0</formula>
    </cfRule>
    <cfRule type="cellIs" dxfId="3271" priority="3258" operator="equal">
      <formula>1</formula>
    </cfRule>
  </conditionalFormatting>
  <conditionalFormatting sqref="O57">
    <cfRule type="cellIs" dxfId="3270" priority="3255" operator="equal">
      <formula>0</formula>
    </cfRule>
    <cfRule type="cellIs" dxfId="3269" priority="3256" operator="equal">
      <formula>1</formula>
    </cfRule>
  </conditionalFormatting>
  <conditionalFormatting sqref="P57">
    <cfRule type="cellIs" dxfId="3268" priority="3253" operator="equal">
      <formula>0</formula>
    </cfRule>
    <cfRule type="cellIs" dxfId="3267" priority="3254" operator="equal">
      <formula>1</formula>
    </cfRule>
  </conditionalFormatting>
  <conditionalFormatting sqref="Q57">
    <cfRule type="cellIs" dxfId="3266" priority="3251" operator="equal">
      <formula>0</formula>
    </cfRule>
    <cfRule type="cellIs" dxfId="3265" priority="3252" operator="equal">
      <formula>1</formula>
    </cfRule>
  </conditionalFormatting>
  <conditionalFormatting sqref="R57">
    <cfRule type="cellIs" dxfId="3264" priority="3249" operator="equal">
      <formula>0</formula>
    </cfRule>
    <cfRule type="cellIs" dxfId="3263" priority="3250" operator="equal">
      <formula>1</formula>
    </cfRule>
  </conditionalFormatting>
  <conditionalFormatting sqref="S57">
    <cfRule type="cellIs" dxfId="3262" priority="3247" operator="equal">
      <formula>0</formula>
    </cfRule>
    <cfRule type="cellIs" dxfId="3261" priority="3248" operator="equal">
      <formula>1</formula>
    </cfRule>
  </conditionalFormatting>
  <conditionalFormatting sqref="T57">
    <cfRule type="cellIs" dxfId="3260" priority="3245" operator="equal">
      <formula>0</formula>
    </cfRule>
    <cfRule type="cellIs" dxfId="3259" priority="3246" operator="equal">
      <formula>1</formula>
    </cfRule>
  </conditionalFormatting>
  <conditionalFormatting sqref="N58:N60">
    <cfRule type="cellIs" dxfId="3258" priority="3243" operator="equal">
      <formula>0</formula>
    </cfRule>
    <cfRule type="cellIs" dxfId="3257" priority="3244" operator="equal">
      <formula>1</formula>
    </cfRule>
  </conditionalFormatting>
  <conditionalFormatting sqref="O58:O60">
    <cfRule type="cellIs" dxfId="3256" priority="3241" operator="equal">
      <formula>0</formula>
    </cfRule>
    <cfRule type="cellIs" dxfId="3255" priority="3242" operator="equal">
      <formula>1</formula>
    </cfRule>
  </conditionalFormatting>
  <conditionalFormatting sqref="P58:P60">
    <cfRule type="cellIs" dxfId="3254" priority="3239" operator="equal">
      <formula>0</formula>
    </cfRule>
    <cfRule type="cellIs" dxfId="3253" priority="3240" operator="equal">
      <formula>1</formula>
    </cfRule>
  </conditionalFormatting>
  <conditionalFormatting sqref="Q58:Q60">
    <cfRule type="cellIs" dxfId="3252" priority="3237" operator="equal">
      <formula>0</formula>
    </cfRule>
    <cfRule type="cellIs" dxfId="3251" priority="3238" operator="equal">
      <formula>1</formula>
    </cfRule>
  </conditionalFormatting>
  <conditionalFormatting sqref="R58:R60">
    <cfRule type="cellIs" dxfId="3250" priority="3235" operator="equal">
      <formula>0</formula>
    </cfRule>
    <cfRule type="cellIs" dxfId="3249" priority="3236" operator="equal">
      <formula>1</formula>
    </cfRule>
  </conditionalFormatting>
  <conditionalFormatting sqref="S58:S60">
    <cfRule type="cellIs" dxfId="3248" priority="3233" operator="equal">
      <formula>0</formula>
    </cfRule>
    <cfRule type="cellIs" dxfId="3247" priority="3234" operator="equal">
      <formula>1</formula>
    </cfRule>
  </conditionalFormatting>
  <conditionalFormatting sqref="T58:T60">
    <cfRule type="cellIs" dxfId="3246" priority="3231" operator="equal">
      <formula>0</formula>
    </cfRule>
    <cfRule type="cellIs" dxfId="3245" priority="3232" operator="equal">
      <formula>1</formula>
    </cfRule>
  </conditionalFormatting>
  <conditionalFormatting sqref="N62">
    <cfRule type="cellIs" dxfId="3244" priority="3229" operator="equal">
      <formula>0</formula>
    </cfRule>
    <cfRule type="cellIs" dxfId="3243" priority="3230" operator="equal">
      <formula>1</formula>
    </cfRule>
  </conditionalFormatting>
  <conditionalFormatting sqref="O62">
    <cfRule type="cellIs" dxfId="3242" priority="3227" operator="equal">
      <formula>0</formula>
    </cfRule>
    <cfRule type="cellIs" dxfId="3241" priority="3228" operator="equal">
      <formula>1</formula>
    </cfRule>
  </conditionalFormatting>
  <conditionalFormatting sqref="P62">
    <cfRule type="cellIs" dxfId="3240" priority="3225" operator="equal">
      <formula>0</formula>
    </cfRule>
    <cfRule type="cellIs" dxfId="3239" priority="3226" operator="equal">
      <formula>1</formula>
    </cfRule>
  </conditionalFormatting>
  <conditionalFormatting sqref="Q62">
    <cfRule type="cellIs" dxfId="3238" priority="3223" operator="equal">
      <formula>0</formula>
    </cfRule>
    <cfRule type="cellIs" dxfId="3237" priority="3224" operator="equal">
      <formula>1</formula>
    </cfRule>
  </conditionalFormatting>
  <conditionalFormatting sqref="R62">
    <cfRule type="cellIs" dxfId="3236" priority="3221" operator="equal">
      <formula>0</formula>
    </cfRule>
    <cfRule type="cellIs" dxfId="3235" priority="3222" operator="equal">
      <formula>1</formula>
    </cfRule>
  </conditionalFormatting>
  <conditionalFormatting sqref="S62">
    <cfRule type="cellIs" dxfId="3234" priority="3219" operator="equal">
      <formula>0</formula>
    </cfRule>
    <cfRule type="cellIs" dxfId="3233" priority="3220" operator="equal">
      <formula>1</formula>
    </cfRule>
  </conditionalFormatting>
  <conditionalFormatting sqref="T62">
    <cfRule type="cellIs" dxfId="3232" priority="3217" operator="equal">
      <formula>0</formula>
    </cfRule>
    <cfRule type="cellIs" dxfId="3231" priority="3218" operator="equal">
      <formula>1</formula>
    </cfRule>
  </conditionalFormatting>
  <conditionalFormatting sqref="N64">
    <cfRule type="cellIs" dxfId="3230" priority="3215" operator="equal">
      <formula>0</formula>
    </cfRule>
    <cfRule type="cellIs" dxfId="3229" priority="3216" operator="equal">
      <formula>1</formula>
    </cfRule>
  </conditionalFormatting>
  <conditionalFormatting sqref="O64">
    <cfRule type="cellIs" dxfId="3228" priority="3213" operator="equal">
      <formula>0</formula>
    </cfRule>
    <cfRule type="cellIs" dxfId="3227" priority="3214" operator="equal">
      <formula>1</formula>
    </cfRule>
  </conditionalFormatting>
  <conditionalFormatting sqref="P64">
    <cfRule type="cellIs" dxfId="3226" priority="3211" operator="equal">
      <formula>0</formula>
    </cfRule>
    <cfRule type="cellIs" dxfId="3225" priority="3212" operator="equal">
      <formula>1</formula>
    </cfRule>
  </conditionalFormatting>
  <conditionalFormatting sqref="Q64">
    <cfRule type="cellIs" dxfId="3224" priority="3209" operator="equal">
      <formula>0</formula>
    </cfRule>
    <cfRule type="cellIs" dxfId="3223" priority="3210" operator="equal">
      <formula>1</formula>
    </cfRule>
  </conditionalFormatting>
  <conditionalFormatting sqref="R64">
    <cfRule type="cellIs" dxfId="3222" priority="3207" operator="equal">
      <formula>0</formula>
    </cfRule>
    <cfRule type="cellIs" dxfId="3221" priority="3208" operator="equal">
      <formula>1</formula>
    </cfRule>
  </conditionalFormatting>
  <conditionalFormatting sqref="S64">
    <cfRule type="cellIs" dxfId="3220" priority="3205" operator="equal">
      <formula>0</formula>
    </cfRule>
    <cfRule type="cellIs" dxfId="3219" priority="3206" operator="equal">
      <formula>1</formula>
    </cfRule>
  </conditionalFormatting>
  <conditionalFormatting sqref="T64">
    <cfRule type="cellIs" dxfId="3218" priority="3203" operator="equal">
      <formula>0</formula>
    </cfRule>
    <cfRule type="cellIs" dxfId="3217" priority="3204" operator="equal">
      <formula>1</formula>
    </cfRule>
  </conditionalFormatting>
  <conditionalFormatting sqref="N65">
    <cfRule type="cellIs" dxfId="3216" priority="3201" operator="equal">
      <formula>0</formula>
    </cfRule>
    <cfRule type="cellIs" dxfId="3215" priority="3202" operator="equal">
      <formula>1</formula>
    </cfRule>
  </conditionalFormatting>
  <conditionalFormatting sqref="O65">
    <cfRule type="cellIs" dxfId="3214" priority="3199" operator="equal">
      <formula>0</formula>
    </cfRule>
    <cfRule type="cellIs" dxfId="3213" priority="3200" operator="equal">
      <formula>1</formula>
    </cfRule>
  </conditionalFormatting>
  <conditionalFormatting sqref="P65">
    <cfRule type="cellIs" dxfId="3212" priority="3197" operator="equal">
      <formula>0</formula>
    </cfRule>
    <cfRule type="cellIs" dxfId="3211" priority="3198" operator="equal">
      <formula>1</formula>
    </cfRule>
  </conditionalFormatting>
  <conditionalFormatting sqref="Q65">
    <cfRule type="cellIs" dxfId="3210" priority="3195" operator="equal">
      <formula>0</formula>
    </cfRule>
    <cfRule type="cellIs" dxfId="3209" priority="3196" operator="equal">
      <formula>1</formula>
    </cfRule>
  </conditionalFormatting>
  <conditionalFormatting sqref="R65">
    <cfRule type="cellIs" dxfId="3208" priority="3193" operator="equal">
      <formula>0</formula>
    </cfRule>
    <cfRule type="cellIs" dxfId="3207" priority="3194" operator="equal">
      <formula>1</formula>
    </cfRule>
  </conditionalFormatting>
  <conditionalFormatting sqref="S65">
    <cfRule type="cellIs" dxfId="3206" priority="3191" operator="equal">
      <formula>0</formula>
    </cfRule>
    <cfRule type="cellIs" dxfId="3205" priority="3192" operator="equal">
      <formula>1</formula>
    </cfRule>
  </conditionalFormatting>
  <conditionalFormatting sqref="T65">
    <cfRule type="cellIs" dxfId="3204" priority="3189" operator="equal">
      <formula>0</formula>
    </cfRule>
    <cfRule type="cellIs" dxfId="3203" priority="3190" operator="equal">
      <formula>1</formula>
    </cfRule>
  </conditionalFormatting>
  <conditionalFormatting sqref="N66">
    <cfRule type="cellIs" dxfId="3202" priority="3187" operator="equal">
      <formula>0</formula>
    </cfRule>
    <cfRule type="cellIs" dxfId="3201" priority="3188" operator="equal">
      <formula>1</formula>
    </cfRule>
  </conditionalFormatting>
  <conditionalFormatting sqref="O66">
    <cfRule type="cellIs" dxfId="3200" priority="3185" operator="equal">
      <formula>0</formula>
    </cfRule>
    <cfRule type="cellIs" dxfId="3199" priority="3186" operator="equal">
      <formula>1</formula>
    </cfRule>
  </conditionalFormatting>
  <conditionalFormatting sqref="P66">
    <cfRule type="cellIs" dxfId="3198" priority="3183" operator="equal">
      <formula>0</formula>
    </cfRule>
    <cfRule type="cellIs" dxfId="3197" priority="3184" operator="equal">
      <formula>1</formula>
    </cfRule>
  </conditionalFormatting>
  <conditionalFormatting sqref="Q66">
    <cfRule type="cellIs" dxfId="3196" priority="3181" operator="equal">
      <formula>0</formula>
    </cfRule>
    <cfRule type="cellIs" dxfId="3195" priority="3182" operator="equal">
      <formula>1</formula>
    </cfRule>
  </conditionalFormatting>
  <conditionalFormatting sqref="R66">
    <cfRule type="cellIs" dxfId="3194" priority="3179" operator="equal">
      <formula>0</formula>
    </cfRule>
    <cfRule type="cellIs" dxfId="3193" priority="3180" operator="equal">
      <formula>1</formula>
    </cfRule>
  </conditionalFormatting>
  <conditionalFormatting sqref="S66">
    <cfRule type="cellIs" dxfId="3192" priority="3177" operator="equal">
      <formula>0</formula>
    </cfRule>
    <cfRule type="cellIs" dxfId="3191" priority="3178" operator="equal">
      <formula>1</formula>
    </cfRule>
  </conditionalFormatting>
  <conditionalFormatting sqref="T66">
    <cfRule type="cellIs" dxfId="3190" priority="3175" operator="equal">
      <formula>0</formula>
    </cfRule>
    <cfRule type="cellIs" dxfId="3189" priority="3176" operator="equal">
      <formula>1</formula>
    </cfRule>
  </conditionalFormatting>
  <conditionalFormatting sqref="N69">
    <cfRule type="cellIs" dxfId="3188" priority="3173" operator="equal">
      <formula>0</formula>
    </cfRule>
    <cfRule type="cellIs" dxfId="3187" priority="3174" operator="equal">
      <formula>1</formula>
    </cfRule>
  </conditionalFormatting>
  <conditionalFormatting sqref="O69">
    <cfRule type="cellIs" dxfId="3186" priority="3171" operator="equal">
      <formula>0</formula>
    </cfRule>
    <cfRule type="cellIs" dxfId="3185" priority="3172" operator="equal">
      <formula>1</formula>
    </cfRule>
  </conditionalFormatting>
  <conditionalFormatting sqref="P69">
    <cfRule type="cellIs" dxfId="3184" priority="3169" operator="equal">
      <formula>0</formula>
    </cfRule>
    <cfRule type="cellIs" dxfId="3183" priority="3170" operator="equal">
      <formula>1</formula>
    </cfRule>
  </conditionalFormatting>
  <conditionalFormatting sqref="Q69">
    <cfRule type="cellIs" dxfId="3182" priority="3167" operator="equal">
      <formula>0</formula>
    </cfRule>
    <cfRule type="cellIs" dxfId="3181" priority="3168" operator="equal">
      <formula>1</formula>
    </cfRule>
  </conditionalFormatting>
  <conditionalFormatting sqref="R69">
    <cfRule type="cellIs" dxfId="3180" priority="3165" operator="equal">
      <formula>0</formula>
    </cfRule>
    <cfRule type="cellIs" dxfId="3179" priority="3166" operator="equal">
      <formula>1</formula>
    </cfRule>
  </conditionalFormatting>
  <conditionalFormatting sqref="S69">
    <cfRule type="cellIs" dxfId="3178" priority="3163" operator="equal">
      <formula>0</formula>
    </cfRule>
    <cfRule type="cellIs" dxfId="3177" priority="3164" operator="equal">
      <formula>1</formula>
    </cfRule>
  </conditionalFormatting>
  <conditionalFormatting sqref="T69">
    <cfRule type="cellIs" dxfId="3176" priority="3161" operator="equal">
      <formula>0</formula>
    </cfRule>
    <cfRule type="cellIs" dxfId="3175" priority="3162" operator="equal">
      <formula>1</formula>
    </cfRule>
  </conditionalFormatting>
  <conditionalFormatting sqref="N70">
    <cfRule type="cellIs" dxfId="3174" priority="3159" operator="equal">
      <formula>0</formula>
    </cfRule>
    <cfRule type="cellIs" dxfId="3173" priority="3160" operator="equal">
      <formula>1</formula>
    </cfRule>
  </conditionalFormatting>
  <conditionalFormatting sqref="O70">
    <cfRule type="cellIs" dxfId="3172" priority="3157" operator="equal">
      <formula>0</formula>
    </cfRule>
    <cfRule type="cellIs" dxfId="3171" priority="3158" operator="equal">
      <formula>1</formula>
    </cfRule>
  </conditionalFormatting>
  <conditionalFormatting sqref="P70">
    <cfRule type="cellIs" dxfId="3170" priority="3155" operator="equal">
      <formula>0</formula>
    </cfRule>
    <cfRule type="cellIs" dxfId="3169" priority="3156" operator="equal">
      <formula>1</formula>
    </cfRule>
  </conditionalFormatting>
  <conditionalFormatting sqref="Q70">
    <cfRule type="cellIs" dxfId="3168" priority="3153" operator="equal">
      <formula>0</formula>
    </cfRule>
    <cfRule type="cellIs" dxfId="3167" priority="3154" operator="equal">
      <formula>1</formula>
    </cfRule>
  </conditionalFormatting>
  <conditionalFormatting sqref="R70">
    <cfRule type="cellIs" dxfId="3166" priority="3151" operator="equal">
      <formula>0</formula>
    </cfRule>
    <cfRule type="cellIs" dxfId="3165" priority="3152" operator="equal">
      <formula>1</formula>
    </cfRule>
  </conditionalFormatting>
  <conditionalFormatting sqref="S70">
    <cfRule type="cellIs" dxfId="3164" priority="3149" operator="equal">
      <formula>0</formula>
    </cfRule>
    <cfRule type="cellIs" dxfId="3163" priority="3150" operator="equal">
      <formula>1</formula>
    </cfRule>
  </conditionalFormatting>
  <conditionalFormatting sqref="T70">
    <cfRule type="cellIs" dxfId="3162" priority="3147" operator="equal">
      <formula>0</formula>
    </cfRule>
    <cfRule type="cellIs" dxfId="3161" priority="3148" operator="equal">
      <formula>1</formula>
    </cfRule>
  </conditionalFormatting>
  <conditionalFormatting sqref="N71">
    <cfRule type="cellIs" dxfId="3160" priority="3145" operator="equal">
      <formula>0</formula>
    </cfRule>
    <cfRule type="cellIs" dxfId="3159" priority="3146" operator="equal">
      <formula>1</formula>
    </cfRule>
  </conditionalFormatting>
  <conditionalFormatting sqref="O71">
    <cfRule type="cellIs" dxfId="3158" priority="3143" operator="equal">
      <formula>0</formula>
    </cfRule>
    <cfRule type="cellIs" dxfId="3157" priority="3144" operator="equal">
      <formula>1</formula>
    </cfRule>
  </conditionalFormatting>
  <conditionalFormatting sqref="P71">
    <cfRule type="cellIs" dxfId="3156" priority="3141" operator="equal">
      <formula>0</formula>
    </cfRule>
    <cfRule type="cellIs" dxfId="3155" priority="3142" operator="equal">
      <formula>1</formula>
    </cfRule>
  </conditionalFormatting>
  <conditionalFormatting sqref="Q71">
    <cfRule type="cellIs" dxfId="3154" priority="3139" operator="equal">
      <formula>0</formula>
    </cfRule>
    <cfRule type="cellIs" dxfId="3153" priority="3140" operator="equal">
      <formula>1</formula>
    </cfRule>
  </conditionalFormatting>
  <conditionalFormatting sqref="R71">
    <cfRule type="cellIs" dxfId="3152" priority="3137" operator="equal">
      <formula>0</formula>
    </cfRule>
    <cfRule type="cellIs" dxfId="3151" priority="3138" operator="equal">
      <formula>1</formula>
    </cfRule>
  </conditionalFormatting>
  <conditionalFormatting sqref="S71">
    <cfRule type="cellIs" dxfId="3150" priority="3135" operator="equal">
      <formula>0</formula>
    </cfRule>
    <cfRule type="cellIs" dxfId="3149" priority="3136" operator="equal">
      <formula>1</formula>
    </cfRule>
  </conditionalFormatting>
  <conditionalFormatting sqref="T71">
    <cfRule type="cellIs" dxfId="3148" priority="3133" operator="equal">
      <formula>0</formula>
    </cfRule>
    <cfRule type="cellIs" dxfId="3147" priority="3134" operator="equal">
      <formula>1</formula>
    </cfRule>
  </conditionalFormatting>
  <conditionalFormatting sqref="N74">
    <cfRule type="cellIs" dxfId="3146" priority="3131" operator="equal">
      <formula>0</formula>
    </cfRule>
    <cfRule type="cellIs" dxfId="3145" priority="3132" operator="equal">
      <formula>1</formula>
    </cfRule>
  </conditionalFormatting>
  <conditionalFormatting sqref="O74">
    <cfRule type="cellIs" dxfId="3144" priority="3129" operator="equal">
      <formula>0</formula>
    </cfRule>
    <cfRule type="cellIs" dxfId="3143" priority="3130" operator="equal">
      <formula>1</formula>
    </cfRule>
  </conditionalFormatting>
  <conditionalFormatting sqref="P74">
    <cfRule type="cellIs" dxfId="3142" priority="3127" operator="equal">
      <formula>0</formula>
    </cfRule>
    <cfRule type="cellIs" dxfId="3141" priority="3128" operator="equal">
      <formula>1</formula>
    </cfRule>
  </conditionalFormatting>
  <conditionalFormatting sqref="Q74">
    <cfRule type="cellIs" dxfId="3140" priority="3125" operator="equal">
      <formula>0</formula>
    </cfRule>
    <cfRule type="cellIs" dxfId="3139" priority="3126" operator="equal">
      <formula>1</formula>
    </cfRule>
  </conditionalFormatting>
  <conditionalFormatting sqref="R74">
    <cfRule type="cellIs" dxfId="3138" priority="3123" operator="equal">
      <formula>0</formula>
    </cfRule>
    <cfRule type="cellIs" dxfId="3137" priority="3124" operator="equal">
      <formula>1</formula>
    </cfRule>
  </conditionalFormatting>
  <conditionalFormatting sqref="S74">
    <cfRule type="cellIs" dxfId="3136" priority="3121" operator="equal">
      <formula>0</formula>
    </cfRule>
    <cfRule type="cellIs" dxfId="3135" priority="3122" operator="equal">
      <formula>1</formula>
    </cfRule>
  </conditionalFormatting>
  <conditionalFormatting sqref="T74">
    <cfRule type="cellIs" dxfId="3134" priority="3119" operator="equal">
      <formula>0</formula>
    </cfRule>
    <cfRule type="cellIs" dxfId="3133" priority="3120" operator="equal">
      <formula>1</formula>
    </cfRule>
  </conditionalFormatting>
  <conditionalFormatting sqref="N76">
    <cfRule type="cellIs" dxfId="3132" priority="3117" operator="equal">
      <formula>0</formula>
    </cfRule>
    <cfRule type="cellIs" dxfId="3131" priority="3118" operator="equal">
      <formula>1</formula>
    </cfRule>
  </conditionalFormatting>
  <conditionalFormatting sqref="O76">
    <cfRule type="cellIs" dxfId="3130" priority="3115" operator="equal">
      <formula>0</formula>
    </cfRule>
    <cfRule type="cellIs" dxfId="3129" priority="3116" operator="equal">
      <formula>1</formula>
    </cfRule>
  </conditionalFormatting>
  <conditionalFormatting sqref="P76">
    <cfRule type="cellIs" dxfId="3128" priority="3113" operator="equal">
      <formula>0</formula>
    </cfRule>
    <cfRule type="cellIs" dxfId="3127" priority="3114" operator="equal">
      <formula>1</formula>
    </cfRule>
  </conditionalFormatting>
  <conditionalFormatting sqref="Q76">
    <cfRule type="cellIs" dxfId="3126" priority="3111" operator="equal">
      <formula>0</formula>
    </cfRule>
    <cfRule type="cellIs" dxfId="3125" priority="3112" operator="equal">
      <formula>1</formula>
    </cfRule>
  </conditionalFormatting>
  <conditionalFormatting sqref="R76">
    <cfRule type="cellIs" dxfId="3124" priority="3109" operator="equal">
      <formula>0</formula>
    </cfRule>
    <cfRule type="cellIs" dxfId="3123" priority="3110" operator="equal">
      <formula>1</formula>
    </cfRule>
  </conditionalFormatting>
  <conditionalFormatting sqref="S76">
    <cfRule type="cellIs" dxfId="3122" priority="3107" operator="equal">
      <formula>0</formula>
    </cfRule>
    <cfRule type="cellIs" dxfId="3121" priority="3108" operator="equal">
      <formula>1</formula>
    </cfRule>
  </conditionalFormatting>
  <conditionalFormatting sqref="T76">
    <cfRule type="cellIs" dxfId="3120" priority="3105" operator="equal">
      <formula>0</formula>
    </cfRule>
    <cfRule type="cellIs" dxfId="3119" priority="3106" operator="equal">
      <formula>1</formula>
    </cfRule>
  </conditionalFormatting>
  <conditionalFormatting sqref="N78">
    <cfRule type="cellIs" dxfId="3118" priority="3103" operator="equal">
      <formula>0</formula>
    </cfRule>
    <cfRule type="cellIs" dxfId="3117" priority="3104" operator="equal">
      <formula>1</formula>
    </cfRule>
  </conditionalFormatting>
  <conditionalFormatting sqref="O78">
    <cfRule type="cellIs" dxfId="3116" priority="3101" operator="equal">
      <formula>0</formula>
    </cfRule>
    <cfRule type="cellIs" dxfId="3115" priority="3102" operator="equal">
      <formula>1</formula>
    </cfRule>
  </conditionalFormatting>
  <conditionalFormatting sqref="P78">
    <cfRule type="cellIs" dxfId="3114" priority="3099" operator="equal">
      <formula>0</formula>
    </cfRule>
    <cfRule type="cellIs" dxfId="3113" priority="3100" operator="equal">
      <formula>1</formula>
    </cfRule>
  </conditionalFormatting>
  <conditionalFormatting sqref="Q78">
    <cfRule type="cellIs" dxfId="3112" priority="3097" operator="equal">
      <formula>0</formula>
    </cfRule>
    <cfRule type="cellIs" dxfId="3111" priority="3098" operator="equal">
      <formula>1</formula>
    </cfRule>
  </conditionalFormatting>
  <conditionalFormatting sqref="R78">
    <cfRule type="cellIs" dxfId="3110" priority="3095" operator="equal">
      <formula>0</formula>
    </cfRule>
    <cfRule type="cellIs" dxfId="3109" priority="3096" operator="equal">
      <formula>1</formula>
    </cfRule>
  </conditionalFormatting>
  <conditionalFormatting sqref="S78">
    <cfRule type="cellIs" dxfId="3108" priority="3093" operator="equal">
      <formula>0</formula>
    </cfRule>
    <cfRule type="cellIs" dxfId="3107" priority="3094" operator="equal">
      <formula>1</formula>
    </cfRule>
  </conditionalFormatting>
  <conditionalFormatting sqref="T78">
    <cfRule type="cellIs" dxfId="3106" priority="3091" operator="equal">
      <formula>0</formula>
    </cfRule>
    <cfRule type="cellIs" dxfId="3105" priority="3092" operator="equal">
      <formula>1</formula>
    </cfRule>
  </conditionalFormatting>
  <conditionalFormatting sqref="N79">
    <cfRule type="cellIs" dxfId="3104" priority="3089" operator="equal">
      <formula>0</formula>
    </cfRule>
    <cfRule type="cellIs" dxfId="3103" priority="3090" operator="equal">
      <formula>1</formula>
    </cfRule>
  </conditionalFormatting>
  <conditionalFormatting sqref="O79">
    <cfRule type="cellIs" dxfId="3102" priority="3087" operator="equal">
      <formula>0</formula>
    </cfRule>
    <cfRule type="cellIs" dxfId="3101" priority="3088" operator="equal">
      <formula>1</formula>
    </cfRule>
  </conditionalFormatting>
  <conditionalFormatting sqref="P79">
    <cfRule type="cellIs" dxfId="3100" priority="3085" operator="equal">
      <formula>0</formula>
    </cfRule>
    <cfRule type="cellIs" dxfId="3099" priority="3086" operator="equal">
      <formula>1</formula>
    </cfRule>
  </conditionalFormatting>
  <conditionalFormatting sqref="Q79">
    <cfRule type="cellIs" dxfId="3098" priority="3083" operator="equal">
      <formula>0</formula>
    </cfRule>
    <cfRule type="cellIs" dxfId="3097" priority="3084" operator="equal">
      <formula>1</formula>
    </cfRule>
  </conditionalFormatting>
  <conditionalFormatting sqref="R79">
    <cfRule type="cellIs" dxfId="3096" priority="3081" operator="equal">
      <formula>0</formula>
    </cfRule>
    <cfRule type="cellIs" dxfId="3095" priority="3082" operator="equal">
      <formula>1</formula>
    </cfRule>
  </conditionalFormatting>
  <conditionalFormatting sqref="S79">
    <cfRule type="cellIs" dxfId="3094" priority="3079" operator="equal">
      <formula>0</formula>
    </cfRule>
    <cfRule type="cellIs" dxfId="3093" priority="3080" operator="equal">
      <formula>1</formula>
    </cfRule>
  </conditionalFormatting>
  <conditionalFormatting sqref="T79">
    <cfRule type="cellIs" dxfId="3092" priority="3077" operator="equal">
      <formula>0</formula>
    </cfRule>
    <cfRule type="cellIs" dxfId="3091" priority="3078" operator="equal">
      <formula>1</formula>
    </cfRule>
  </conditionalFormatting>
  <conditionalFormatting sqref="N82">
    <cfRule type="cellIs" dxfId="3090" priority="3075" operator="equal">
      <formula>0</formula>
    </cfRule>
    <cfRule type="cellIs" dxfId="3089" priority="3076" operator="equal">
      <formula>1</formula>
    </cfRule>
  </conditionalFormatting>
  <conditionalFormatting sqref="O82">
    <cfRule type="cellIs" dxfId="3088" priority="3073" operator="equal">
      <formula>0</formula>
    </cfRule>
    <cfRule type="cellIs" dxfId="3087" priority="3074" operator="equal">
      <formula>1</formula>
    </cfRule>
  </conditionalFormatting>
  <conditionalFormatting sqref="P82">
    <cfRule type="cellIs" dxfId="3086" priority="3071" operator="equal">
      <formula>0</formula>
    </cfRule>
    <cfRule type="cellIs" dxfId="3085" priority="3072" operator="equal">
      <formula>1</formula>
    </cfRule>
  </conditionalFormatting>
  <conditionalFormatting sqref="Q82">
    <cfRule type="cellIs" dxfId="3084" priority="3069" operator="equal">
      <formula>0</formula>
    </cfRule>
    <cfRule type="cellIs" dxfId="3083" priority="3070" operator="equal">
      <formula>1</formula>
    </cfRule>
  </conditionalFormatting>
  <conditionalFormatting sqref="R82">
    <cfRule type="cellIs" dxfId="3082" priority="3067" operator="equal">
      <formula>0</formula>
    </cfRule>
    <cfRule type="cellIs" dxfId="3081" priority="3068" operator="equal">
      <formula>1</formula>
    </cfRule>
  </conditionalFormatting>
  <conditionalFormatting sqref="S82">
    <cfRule type="cellIs" dxfId="3080" priority="3065" operator="equal">
      <formula>0</formula>
    </cfRule>
    <cfRule type="cellIs" dxfId="3079" priority="3066" operator="equal">
      <formula>1</formula>
    </cfRule>
  </conditionalFormatting>
  <conditionalFormatting sqref="T82">
    <cfRule type="cellIs" dxfId="3078" priority="3063" operator="equal">
      <formula>0</formula>
    </cfRule>
    <cfRule type="cellIs" dxfId="3077" priority="3064" operator="equal">
      <formula>1</formula>
    </cfRule>
  </conditionalFormatting>
  <conditionalFormatting sqref="N83">
    <cfRule type="cellIs" dxfId="3076" priority="3061" operator="equal">
      <formula>0</formula>
    </cfRule>
    <cfRule type="cellIs" dxfId="3075" priority="3062" operator="equal">
      <formula>1</formula>
    </cfRule>
  </conditionalFormatting>
  <conditionalFormatting sqref="O83">
    <cfRule type="cellIs" dxfId="3074" priority="3059" operator="equal">
      <formula>0</formula>
    </cfRule>
    <cfRule type="cellIs" dxfId="3073" priority="3060" operator="equal">
      <formula>1</formula>
    </cfRule>
  </conditionalFormatting>
  <conditionalFormatting sqref="P83">
    <cfRule type="cellIs" dxfId="3072" priority="3057" operator="equal">
      <formula>0</formula>
    </cfRule>
    <cfRule type="cellIs" dxfId="3071" priority="3058" operator="equal">
      <formula>1</formula>
    </cfRule>
  </conditionalFormatting>
  <conditionalFormatting sqref="Q83">
    <cfRule type="cellIs" dxfId="3070" priority="3055" operator="equal">
      <formula>0</formula>
    </cfRule>
    <cfRule type="cellIs" dxfId="3069" priority="3056" operator="equal">
      <formula>1</formula>
    </cfRule>
  </conditionalFormatting>
  <conditionalFormatting sqref="R83">
    <cfRule type="cellIs" dxfId="3068" priority="3053" operator="equal">
      <formula>0</formula>
    </cfRule>
    <cfRule type="cellIs" dxfId="3067" priority="3054" operator="equal">
      <formula>1</formula>
    </cfRule>
  </conditionalFormatting>
  <conditionalFormatting sqref="S83">
    <cfRule type="cellIs" dxfId="3066" priority="3051" operator="equal">
      <formula>0</formula>
    </cfRule>
    <cfRule type="cellIs" dxfId="3065" priority="3052" operator="equal">
      <formula>1</formula>
    </cfRule>
  </conditionalFormatting>
  <conditionalFormatting sqref="T83">
    <cfRule type="cellIs" dxfId="3064" priority="3049" operator="equal">
      <formula>0</formula>
    </cfRule>
    <cfRule type="cellIs" dxfId="3063" priority="3050" operator="equal">
      <formula>1</formula>
    </cfRule>
  </conditionalFormatting>
  <conditionalFormatting sqref="N84">
    <cfRule type="cellIs" dxfId="3062" priority="3047" operator="equal">
      <formula>0</formula>
    </cfRule>
    <cfRule type="cellIs" dxfId="3061" priority="3048" operator="equal">
      <formula>1</formula>
    </cfRule>
  </conditionalFormatting>
  <conditionalFormatting sqref="O84">
    <cfRule type="cellIs" dxfId="3060" priority="3045" operator="equal">
      <formula>0</formula>
    </cfRule>
    <cfRule type="cellIs" dxfId="3059" priority="3046" operator="equal">
      <formula>1</formula>
    </cfRule>
  </conditionalFormatting>
  <conditionalFormatting sqref="P84">
    <cfRule type="cellIs" dxfId="3058" priority="3043" operator="equal">
      <formula>0</formula>
    </cfRule>
    <cfRule type="cellIs" dxfId="3057" priority="3044" operator="equal">
      <formula>1</formula>
    </cfRule>
  </conditionalFormatting>
  <conditionalFormatting sqref="Q84">
    <cfRule type="cellIs" dxfId="3056" priority="3041" operator="equal">
      <formula>0</formula>
    </cfRule>
    <cfRule type="cellIs" dxfId="3055" priority="3042" operator="equal">
      <formula>1</formula>
    </cfRule>
  </conditionalFormatting>
  <conditionalFormatting sqref="R84">
    <cfRule type="cellIs" dxfId="3054" priority="3039" operator="equal">
      <formula>0</formula>
    </cfRule>
    <cfRule type="cellIs" dxfId="3053" priority="3040" operator="equal">
      <formula>1</formula>
    </cfRule>
  </conditionalFormatting>
  <conditionalFormatting sqref="S84">
    <cfRule type="cellIs" dxfId="3052" priority="3037" operator="equal">
      <formula>0</formula>
    </cfRule>
    <cfRule type="cellIs" dxfId="3051" priority="3038" operator="equal">
      <formula>1</formula>
    </cfRule>
  </conditionalFormatting>
  <conditionalFormatting sqref="T84">
    <cfRule type="cellIs" dxfId="3050" priority="3035" operator="equal">
      <formula>0</formula>
    </cfRule>
    <cfRule type="cellIs" dxfId="3049" priority="3036" operator="equal">
      <formula>1</formula>
    </cfRule>
  </conditionalFormatting>
  <conditionalFormatting sqref="N85:N91">
    <cfRule type="cellIs" dxfId="3048" priority="3033" operator="equal">
      <formula>0</formula>
    </cfRule>
    <cfRule type="cellIs" dxfId="3047" priority="3034" operator="equal">
      <formula>1</formula>
    </cfRule>
  </conditionalFormatting>
  <conditionalFormatting sqref="O85:O91">
    <cfRule type="cellIs" dxfId="3046" priority="3031" operator="equal">
      <formula>0</formula>
    </cfRule>
    <cfRule type="cellIs" dxfId="3045" priority="3032" operator="equal">
      <formula>1</formula>
    </cfRule>
  </conditionalFormatting>
  <conditionalFormatting sqref="P85:P91">
    <cfRule type="cellIs" dxfId="3044" priority="3029" operator="equal">
      <formula>0</formula>
    </cfRule>
    <cfRule type="cellIs" dxfId="3043" priority="3030" operator="equal">
      <formula>1</formula>
    </cfRule>
  </conditionalFormatting>
  <conditionalFormatting sqref="Q85:Q91">
    <cfRule type="cellIs" dxfId="3042" priority="3027" operator="equal">
      <formula>0</formula>
    </cfRule>
    <cfRule type="cellIs" dxfId="3041" priority="3028" operator="equal">
      <formula>1</formula>
    </cfRule>
  </conditionalFormatting>
  <conditionalFormatting sqref="R85:R91">
    <cfRule type="cellIs" dxfId="3040" priority="3025" operator="equal">
      <formula>0</formula>
    </cfRule>
    <cfRule type="cellIs" dxfId="3039" priority="3026" operator="equal">
      <formula>1</formula>
    </cfRule>
  </conditionalFormatting>
  <conditionalFormatting sqref="S85:S91">
    <cfRule type="cellIs" dxfId="3038" priority="3023" operator="equal">
      <formula>0</formula>
    </cfRule>
    <cfRule type="cellIs" dxfId="3037" priority="3024" operator="equal">
      <formula>1</formula>
    </cfRule>
  </conditionalFormatting>
  <conditionalFormatting sqref="T85:T91">
    <cfRule type="cellIs" dxfId="3036" priority="3021" operator="equal">
      <formula>0</formula>
    </cfRule>
    <cfRule type="cellIs" dxfId="3035" priority="3022" operator="equal">
      <formula>1</formula>
    </cfRule>
  </conditionalFormatting>
  <conditionalFormatting sqref="N93">
    <cfRule type="cellIs" dxfId="3034" priority="3019" operator="equal">
      <formula>0</formula>
    </cfRule>
    <cfRule type="cellIs" dxfId="3033" priority="3020" operator="equal">
      <formula>1</formula>
    </cfRule>
  </conditionalFormatting>
  <conditionalFormatting sqref="O93">
    <cfRule type="cellIs" dxfId="3032" priority="3017" operator="equal">
      <formula>0</formula>
    </cfRule>
    <cfRule type="cellIs" dxfId="3031" priority="3018" operator="equal">
      <formula>1</formula>
    </cfRule>
  </conditionalFormatting>
  <conditionalFormatting sqref="P93">
    <cfRule type="cellIs" dxfId="3030" priority="3015" operator="equal">
      <formula>0</formula>
    </cfRule>
    <cfRule type="cellIs" dxfId="3029" priority="3016" operator="equal">
      <formula>1</formula>
    </cfRule>
  </conditionalFormatting>
  <conditionalFormatting sqref="Q93">
    <cfRule type="cellIs" dxfId="3028" priority="3013" operator="equal">
      <formula>0</formula>
    </cfRule>
    <cfRule type="cellIs" dxfId="3027" priority="3014" operator="equal">
      <formula>1</formula>
    </cfRule>
  </conditionalFormatting>
  <conditionalFormatting sqref="R93">
    <cfRule type="cellIs" dxfId="3026" priority="3011" operator="equal">
      <formula>0</formula>
    </cfRule>
    <cfRule type="cellIs" dxfId="3025" priority="3012" operator="equal">
      <formula>1</formula>
    </cfRule>
  </conditionalFormatting>
  <conditionalFormatting sqref="S93">
    <cfRule type="cellIs" dxfId="3024" priority="3009" operator="equal">
      <formula>0</formula>
    </cfRule>
    <cfRule type="cellIs" dxfId="3023" priority="3010" operator="equal">
      <formula>1</formula>
    </cfRule>
  </conditionalFormatting>
  <conditionalFormatting sqref="T93">
    <cfRule type="cellIs" dxfId="3022" priority="3007" operator="equal">
      <formula>0</formula>
    </cfRule>
    <cfRule type="cellIs" dxfId="3021" priority="3008" operator="equal">
      <formula>1</formula>
    </cfRule>
  </conditionalFormatting>
  <conditionalFormatting sqref="N96">
    <cfRule type="cellIs" dxfId="3020" priority="3005" operator="equal">
      <formula>0</formula>
    </cfRule>
    <cfRule type="cellIs" dxfId="3019" priority="3006" operator="equal">
      <formula>1</formula>
    </cfRule>
  </conditionalFormatting>
  <conditionalFormatting sqref="O96">
    <cfRule type="cellIs" dxfId="3018" priority="3003" operator="equal">
      <formula>0</formula>
    </cfRule>
    <cfRule type="cellIs" dxfId="3017" priority="3004" operator="equal">
      <formula>1</formula>
    </cfRule>
  </conditionalFormatting>
  <conditionalFormatting sqref="P96">
    <cfRule type="cellIs" dxfId="3016" priority="3001" operator="equal">
      <formula>0</formula>
    </cfRule>
    <cfRule type="cellIs" dxfId="3015" priority="3002" operator="equal">
      <formula>1</formula>
    </cfRule>
  </conditionalFormatting>
  <conditionalFormatting sqref="Q96">
    <cfRule type="cellIs" dxfId="3014" priority="2999" operator="equal">
      <formula>0</formula>
    </cfRule>
    <cfRule type="cellIs" dxfId="3013" priority="3000" operator="equal">
      <formula>1</formula>
    </cfRule>
  </conditionalFormatting>
  <conditionalFormatting sqref="R96">
    <cfRule type="cellIs" dxfId="3012" priority="2997" operator="equal">
      <formula>0</formula>
    </cfRule>
    <cfRule type="cellIs" dxfId="3011" priority="2998" operator="equal">
      <formula>1</formula>
    </cfRule>
  </conditionalFormatting>
  <conditionalFormatting sqref="S96">
    <cfRule type="cellIs" dxfId="3010" priority="2995" operator="equal">
      <formula>0</formula>
    </cfRule>
    <cfRule type="cellIs" dxfId="3009" priority="2996" operator="equal">
      <formula>1</formula>
    </cfRule>
  </conditionalFormatting>
  <conditionalFormatting sqref="T96">
    <cfRule type="cellIs" dxfId="3008" priority="2993" operator="equal">
      <formula>0</formula>
    </cfRule>
    <cfRule type="cellIs" dxfId="3007" priority="2994" operator="equal">
      <formula>1</formula>
    </cfRule>
  </conditionalFormatting>
  <conditionalFormatting sqref="N100:N109">
    <cfRule type="cellIs" dxfId="3006" priority="2991" operator="equal">
      <formula>0</formula>
    </cfRule>
    <cfRule type="cellIs" dxfId="3005" priority="2992" operator="equal">
      <formula>1</formula>
    </cfRule>
  </conditionalFormatting>
  <conditionalFormatting sqref="O100:O109">
    <cfRule type="cellIs" dxfId="3004" priority="2989" operator="equal">
      <formula>0</formula>
    </cfRule>
    <cfRule type="cellIs" dxfId="3003" priority="2990" operator="equal">
      <formula>1</formula>
    </cfRule>
  </conditionalFormatting>
  <conditionalFormatting sqref="P100:P109">
    <cfRule type="cellIs" dxfId="3002" priority="2987" operator="equal">
      <formula>0</formula>
    </cfRule>
    <cfRule type="cellIs" dxfId="3001" priority="2988" operator="equal">
      <formula>1</formula>
    </cfRule>
  </conditionalFormatting>
  <conditionalFormatting sqref="Q100:Q109">
    <cfRule type="cellIs" dxfId="3000" priority="2985" operator="equal">
      <formula>0</formula>
    </cfRule>
    <cfRule type="cellIs" dxfId="2999" priority="2986" operator="equal">
      <formula>1</formula>
    </cfRule>
  </conditionalFormatting>
  <conditionalFormatting sqref="R100:R109">
    <cfRule type="cellIs" dxfId="2998" priority="2983" operator="equal">
      <formula>0</formula>
    </cfRule>
    <cfRule type="cellIs" dxfId="2997" priority="2984" operator="equal">
      <formula>1</formula>
    </cfRule>
  </conditionalFormatting>
  <conditionalFormatting sqref="S100:S109">
    <cfRule type="cellIs" dxfId="2996" priority="2981" operator="equal">
      <formula>0</formula>
    </cfRule>
    <cfRule type="cellIs" dxfId="2995" priority="2982" operator="equal">
      <formula>1</formula>
    </cfRule>
  </conditionalFormatting>
  <conditionalFormatting sqref="T100:T109">
    <cfRule type="cellIs" dxfId="2994" priority="2979" operator="equal">
      <formula>0</formula>
    </cfRule>
    <cfRule type="cellIs" dxfId="2993" priority="2980" operator="equal">
      <formula>1</formula>
    </cfRule>
  </conditionalFormatting>
  <conditionalFormatting sqref="N111">
    <cfRule type="cellIs" dxfId="2992" priority="2977" operator="equal">
      <formula>0</formula>
    </cfRule>
    <cfRule type="cellIs" dxfId="2991" priority="2978" operator="equal">
      <formula>1</formula>
    </cfRule>
  </conditionalFormatting>
  <conditionalFormatting sqref="O111">
    <cfRule type="cellIs" dxfId="2990" priority="2975" operator="equal">
      <formula>0</formula>
    </cfRule>
    <cfRule type="cellIs" dxfId="2989" priority="2976" operator="equal">
      <formula>1</formula>
    </cfRule>
  </conditionalFormatting>
  <conditionalFormatting sqref="P111">
    <cfRule type="cellIs" dxfId="2988" priority="2973" operator="equal">
      <formula>0</formula>
    </cfRule>
    <cfRule type="cellIs" dxfId="2987" priority="2974" operator="equal">
      <formula>1</formula>
    </cfRule>
  </conditionalFormatting>
  <conditionalFormatting sqref="Q111">
    <cfRule type="cellIs" dxfId="2986" priority="2971" operator="equal">
      <formula>0</formula>
    </cfRule>
    <cfRule type="cellIs" dxfId="2985" priority="2972" operator="equal">
      <formula>1</formula>
    </cfRule>
  </conditionalFormatting>
  <conditionalFormatting sqref="R111">
    <cfRule type="cellIs" dxfId="2984" priority="2969" operator="equal">
      <formula>0</formula>
    </cfRule>
    <cfRule type="cellIs" dxfId="2983" priority="2970" operator="equal">
      <formula>1</formula>
    </cfRule>
  </conditionalFormatting>
  <conditionalFormatting sqref="S111">
    <cfRule type="cellIs" dxfId="2982" priority="2967" operator="equal">
      <formula>0</formula>
    </cfRule>
    <cfRule type="cellIs" dxfId="2981" priority="2968" operator="equal">
      <formula>1</formula>
    </cfRule>
  </conditionalFormatting>
  <conditionalFormatting sqref="T111">
    <cfRule type="cellIs" dxfId="2980" priority="2965" operator="equal">
      <formula>0</formula>
    </cfRule>
    <cfRule type="cellIs" dxfId="2979" priority="2966" operator="equal">
      <formula>1</formula>
    </cfRule>
  </conditionalFormatting>
  <conditionalFormatting sqref="N113:N122">
    <cfRule type="cellIs" dxfId="2978" priority="2963" operator="equal">
      <formula>0</formula>
    </cfRule>
    <cfRule type="cellIs" dxfId="2977" priority="2964" operator="equal">
      <formula>1</formula>
    </cfRule>
  </conditionalFormatting>
  <conditionalFormatting sqref="O113:O122">
    <cfRule type="cellIs" dxfId="2976" priority="2961" operator="equal">
      <formula>0</formula>
    </cfRule>
    <cfRule type="cellIs" dxfId="2975" priority="2962" operator="equal">
      <formula>1</formula>
    </cfRule>
  </conditionalFormatting>
  <conditionalFormatting sqref="P113:P122">
    <cfRule type="cellIs" dxfId="2974" priority="2959" operator="equal">
      <formula>0</formula>
    </cfRule>
    <cfRule type="cellIs" dxfId="2973" priority="2960" operator="equal">
      <formula>1</formula>
    </cfRule>
  </conditionalFormatting>
  <conditionalFormatting sqref="Q113:Q122">
    <cfRule type="cellIs" dxfId="2972" priority="2957" operator="equal">
      <formula>0</formula>
    </cfRule>
    <cfRule type="cellIs" dxfId="2971" priority="2958" operator="equal">
      <formula>1</formula>
    </cfRule>
  </conditionalFormatting>
  <conditionalFormatting sqref="R113:R122">
    <cfRule type="cellIs" dxfId="2970" priority="2955" operator="equal">
      <formula>0</formula>
    </cfRule>
    <cfRule type="cellIs" dxfId="2969" priority="2956" operator="equal">
      <formula>1</formula>
    </cfRule>
  </conditionalFormatting>
  <conditionalFormatting sqref="S113:S122">
    <cfRule type="cellIs" dxfId="2968" priority="2953" operator="equal">
      <formula>0</formula>
    </cfRule>
    <cfRule type="cellIs" dxfId="2967" priority="2954" operator="equal">
      <formula>1</formula>
    </cfRule>
  </conditionalFormatting>
  <conditionalFormatting sqref="T113:T122">
    <cfRule type="cellIs" dxfId="2966" priority="2951" operator="equal">
      <formula>0</formula>
    </cfRule>
    <cfRule type="cellIs" dxfId="2965" priority="2952" operator="equal">
      <formula>1</formula>
    </cfRule>
  </conditionalFormatting>
  <conditionalFormatting sqref="N124:N130">
    <cfRule type="cellIs" dxfId="2964" priority="2949" operator="equal">
      <formula>0</formula>
    </cfRule>
    <cfRule type="cellIs" dxfId="2963" priority="2950" operator="equal">
      <formula>1</formula>
    </cfRule>
  </conditionalFormatting>
  <conditionalFormatting sqref="O124:O130">
    <cfRule type="cellIs" dxfId="2962" priority="2947" operator="equal">
      <formula>0</formula>
    </cfRule>
    <cfRule type="cellIs" dxfId="2961" priority="2948" operator="equal">
      <formula>1</formula>
    </cfRule>
  </conditionalFormatting>
  <conditionalFormatting sqref="P124:P130">
    <cfRule type="cellIs" dxfId="2960" priority="2945" operator="equal">
      <formula>0</formula>
    </cfRule>
    <cfRule type="cellIs" dxfId="2959" priority="2946" operator="equal">
      <formula>1</formula>
    </cfRule>
  </conditionalFormatting>
  <conditionalFormatting sqref="Q124:Q130">
    <cfRule type="cellIs" dxfId="2958" priority="2943" operator="equal">
      <formula>0</formula>
    </cfRule>
    <cfRule type="cellIs" dxfId="2957" priority="2944" operator="equal">
      <formula>1</formula>
    </cfRule>
  </conditionalFormatting>
  <conditionalFormatting sqref="R124:R130">
    <cfRule type="cellIs" dxfId="2956" priority="2941" operator="equal">
      <formula>0</formula>
    </cfRule>
    <cfRule type="cellIs" dxfId="2955" priority="2942" operator="equal">
      <formula>1</formula>
    </cfRule>
  </conditionalFormatting>
  <conditionalFormatting sqref="S124:S130">
    <cfRule type="cellIs" dxfId="2954" priority="2939" operator="equal">
      <formula>0</formula>
    </cfRule>
    <cfRule type="cellIs" dxfId="2953" priority="2940" operator="equal">
      <formula>1</formula>
    </cfRule>
  </conditionalFormatting>
  <conditionalFormatting sqref="T124:T130">
    <cfRule type="cellIs" dxfId="2952" priority="2937" operator="equal">
      <formula>0</formula>
    </cfRule>
    <cfRule type="cellIs" dxfId="2951" priority="2938" operator="equal">
      <formula>1</formula>
    </cfRule>
  </conditionalFormatting>
  <conditionalFormatting sqref="N132:N136">
    <cfRule type="cellIs" dxfId="2950" priority="2935" operator="equal">
      <formula>0</formula>
    </cfRule>
    <cfRule type="cellIs" dxfId="2949" priority="2936" operator="equal">
      <formula>1</formula>
    </cfRule>
  </conditionalFormatting>
  <conditionalFormatting sqref="O132:O136">
    <cfRule type="cellIs" dxfId="2948" priority="2933" operator="equal">
      <formula>0</formula>
    </cfRule>
    <cfRule type="cellIs" dxfId="2947" priority="2934" operator="equal">
      <formula>1</formula>
    </cfRule>
  </conditionalFormatting>
  <conditionalFormatting sqref="P132:P136">
    <cfRule type="cellIs" dxfId="2946" priority="2931" operator="equal">
      <formula>0</formula>
    </cfRule>
    <cfRule type="cellIs" dxfId="2945" priority="2932" operator="equal">
      <formula>1</formula>
    </cfRule>
  </conditionalFormatting>
  <conditionalFormatting sqref="Q132:Q136">
    <cfRule type="cellIs" dxfId="2944" priority="2929" operator="equal">
      <formula>0</formula>
    </cfRule>
    <cfRule type="cellIs" dxfId="2943" priority="2930" operator="equal">
      <formula>1</formula>
    </cfRule>
  </conditionalFormatting>
  <conditionalFormatting sqref="R132:R136">
    <cfRule type="cellIs" dxfId="2942" priority="2927" operator="equal">
      <formula>0</formula>
    </cfRule>
    <cfRule type="cellIs" dxfId="2941" priority="2928" operator="equal">
      <formula>1</formula>
    </cfRule>
  </conditionalFormatting>
  <conditionalFormatting sqref="S132:S136">
    <cfRule type="cellIs" dxfId="2940" priority="2925" operator="equal">
      <formula>0</formula>
    </cfRule>
    <cfRule type="cellIs" dxfId="2939" priority="2926" operator="equal">
      <formula>1</formula>
    </cfRule>
  </conditionalFormatting>
  <conditionalFormatting sqref="T132:T136">
    <cfRule type="cellIs" dxfId="2938" priority="2923" operator="equal">
      <formula>0</formula>
    </cfRule>
    <cfRule type="cellIs" dxfId="2937" priority="2924" operator="equal">
      <formula>1</formula>
    </cfRule>
  </conditionalFormatting>
  <conditionalFormatting sqref="N152:T152">
    <cfRule type="cellIs" dxfId="2936" priority="2901" operator="equal">
      <formula>0</formula>
    </cfRule>
    <cfRule type="cellIs" dxfId="2935" priority="2902" operator="equal">
      <formula>1</formula>
    </cfRule>
  </conditionalFormatting>
  <conditionalFormatting sqref="N154:T154">
    <cfRule type="cellIs" dxfId="2934" priority="2899" operator="equal">
      <formula>0</formula>
    </cfRule>
    <cfRule type="cellIs" dxfId="2933" priority="2900" operator="equal">
      <formula>1</formula>
    </cfRule>
  </conditionalFormatting>
  <conditionalFormatting sqref="T161">
    <cfRule type="cellIs" dxfId="2932" priority="2897" operator="equal">
      <formula>0</formula>
    </cfRule>
    <cfRule type="cellIs" dxfId="2931" priority="2898" operator="equal">
      <formula>1</formula>
    </cfRule>
  </conditionalFormatting>
  <conditionalFormatting sqref="H161">
    <cfRule type="cellIs" dxfId="2930" priority="2895" operator="equal">
      <formula>"OK"</formula>
    </cfRule>
    <cfRule type="cellIs" dxfId="2929" priority="2896" operator="equal">
      <formula>"NO HABILITADO"</formula>
    </cfRule>
  </conditionalFormatting>
  <conditionalFormatting sqref="AD13:AD15">
    <cfRule type="cellIs" dxfId="2928" priority="2893" operator="equal">
      <formula>0</formula>
    </cfRule>
    <cfRule type="cellIs" dxfId="2927" priority="2894" operator="equal">
      <formula>1</formula>
    </cfRule>
  </conditionalFormatting>
  <conditionalFormatting sqref="AE13:AE15">
    <cfRule type="cellIs" dxfId="2926" priority="2891" operator="equal">
      <formula>0</formula>
    </cfRule>
    <cfRule type="cellIs" dxfId="2925" priority="2892" operator="equal">
      <formula>1</formula>
    </cfRule>
  </conditionalFormatting>
  <conditionalFormatting sqref="AF13:AF15">
    <cfRule type="cellIs" dxfId="2924" priority="2889" operator="equal">
      <formula>0</formula>
    </cfRule>
    <cfRule type="cellIs" dxfId="2923" priority="2890" operator="equal">
      <formula>1</formula>
    </cfRule>
  </conditionalFormatting>
  <conditionalFormatting sqref="AG13:AG15">
    <cfRule type="cellIs" dxfId="2922" priority="2887" operator="equal">
      <formula>0</formula>
    </cfRule>
    <cfRule type="cellIs" dxfId="2921" priority="2888" operator="equal">
      <formula>1</formula>
    </cfRule>
  </conditionalFormatting>
  <conditionalFormatting sqref="AH13:AH15">
    <cfRule type="cellIs" dxfId="2920" priority="2885" operator="equal">
      <formula>0</formula>
    </cfRule>
    <cfRule type="cellIs" dxfId="2919" priority="2886" operator="equal">
      <formula>1</formula>
    </cfRule>
  </conditionalFormatting>
  <conditionalFormatting sqref="AI13:AI15">
    <cfRule type="cellIs" dxfId="2918" priority="2883" operator="equal">
      <formula>0</formula>
    </cfRule>
    <cfRule type="cellIs" dxfId="2917" priority="2884" operator="equal">
      <formula>1</formula>
    </cfRule>
  </conditionalFormatting>
  <conditionalFormatting sqref="AJ13:AJ15">
    <cfRule type="cellIs" dxfId="2916" priority="2881" operator="equal">
      <formula>0</formula>
    </cfRule>
    <cfRule type="cellIs" dxfId="2915" priority="2882" operator="equal">
      <formula>1</formula>
    </cfRule>
  </conditionalFormatting>
  <conditionalFormatting sqref="AI65">
    <cfRule type="cellIs" dxfId="2914" priority="2037" operator="equal">
      <formula>0</formula>
    </cfRule>
    <cfRule type="cellIs" dxfId="2913" priority="2038" operator="equal">
      <formula>1</formula>
    </cfRule>
  </conditionalFormatting>
  <conditionalFormatting sqref="AJ65">
    <cfRule type="cellIs" dxfId="2912" priority="2035" operator="equal">
      <formula>0</formula>
    </cfRule>
    <cfRule type="cellIs" dxfId="2911" priority="2036" operator="equal">
      <formula>1</formula>
    </cfRule>
  </conditionalFormatting>
  <conditionalFormatting sqref="AD66">
    <cfRule type="cellIs" dxfId="2910" priority="2033" operator="equal">
      <formula>0</formula>
    </cfRule>
    <cfRule type="cellIs" dxfId="2909" priority="2034" operator="equal">
      <formula>1</formula>
    </cfRule>
  </conditionalFormatting>
  <conditionalFormatting sqref="AE66">
    <cfRule type="cellIs" dxfId="2908" priority="2031" operator="equal">
      <formula>0</formula>
    </cfRule>
    <cfRule type="cellIs" dxfId="2907" priority="2032" operator="equal">
      <formula>1</formula>
    </cfRule>
  </conditionalFormatting>
  <conditionalFormatting sqref="AF66">
    <cfRule type="cellIs" dxfId="2906" priority="2029" operator="equal">
      <formula>0</formula>
    </cfRule>
    <cfRule type="cellIs" dxfId="2905" priority="2030" operator="equal">
      <formula>1</formula>
    </cfRule>
  </conditionalFormatting>
  <conditionalFormatting sqref="AG66">
    <cfRule type="cellIs" dxfId="2904" priority="2027" operator="equal">
      <formula>0</formula>
    </cfRule>
    <cfRule type="cellIs" dxfId="2903" priority="2028" operator="equal">
      <formula>1</formula>
    </cfRule>
  </conditionalFormatting>
  <conditionalFormatting sqref="AH66">
    <cfRule type="cellIs" dxfId="2902" priority="2025" operator="equal">
      <formula>0</formula>
    </cfRule>
    <cfRule type="cellIs" dxfId="2901" priority="2026" operator="equal">
      <formula>1</formula>
    </cfRule>
  </conditionalFormatting>
  <conditionalFormatting sqref="AV14">
    <cfRule type="cellIs" dxfId="2900" priority="639" operator="equal">
      <formula>0</formula>
    </cfRule>
    <cfRule type="cellIs" dxfId="2899" priority="640" operator="equal">
      <formula>1</formula>
    </cfRule>
  </conditionalFormatting>
  <conditionalFormatting sqref="AW14">
    <cfRule type="cellIs" dxfId="2898" priority="637" operator="equal">
      <formula>0</formula>
    </cfRule>
    <cfRule type="cellIs" dxfId="2897" priority="638" operator="equal">
      <formula>1</formula>
    </cfRule>
  </conditionalFormatting>
  <conditionalFormatting sqref="AX14">
    <cfRule type="cellIs" dxfId="2896" priority="635" operator="equal">
      <formula>0</formula>
    </cfRule>
    <cfRule type="cellIs" dxfId="2895" priority="636" operator="equal">
      <formula>1</formula>
    </cfRule>
  </conditionalFormatting>
  <conditionalFormatting sqref="AY14">
    <cfRule type="cellIs" dxfId="2894" priority="633" operator="equal">
      <formula>0</formula>
    </cfRule>
    <cfRule type="cellIs" dxfId="2893" priority="634" operator="equal">
      <formula>1</formula>
    </cfRule>
  </conditionalFormatting>
  <conditionalFormatting sqref="AZ14">
    <cfRule type="cellIs" dxfId="2892" priority="631" operator="equal">
      <formula>0</formula>
    </cfRule>
    <cfRule type="cellIs" dxfId="2891" priority="632" operator="equal">
      <formula>1</formula>
    </cfRule>
  </conditionalFormatting>
  <conditionalFormatting sqref="AT15">
    <cfRule type="cellIs" dxfId="2890" priority="629" operator="equal">
      <formula>0</formula>
    </cfRule>
    <cfRule type="cellIs" dxfId="2889" priority="630" operator="equal">
      <formula>1</formula>
    </cfRule>
  </conditionalFormatting>
  <conditionalFormatting sqref="AU15">
    <cfRule type="cellIs" dxfId="2888" priority="627" operator="equal">
      <formula>0</formula>
    </cfRule>
    <cfRule type="cellIs" dxfId="2887" priority="628" operator="equal">
      <formula>1</formula>
    </cfRule>
  </conditionalFormatting>
  <conditionalFormatting sqref="AV15">
    <cfRule type="cellIs" dxfId="2886" priority="625" operator="equal">
      <formula>0</formula>
    </cfRule>
    <cfRule type="cellIs" dxfId="2885" priority="626" operator="equal">
      <formula>1</formula>
    </cfRule>
  </conditionalFormatting>
  <conditionalFormatting sqref="AW15">
    <cfRule type="cellIs" dxfId="2884" priority="623" operator="equal">
      <formula>0</formula>
    </cfRule>
    <cfRule type="cellIs" dxfId="2883" priority="624" operator="equal">
      <formula>1</formula>
    </cfRule>
  </conditionalFormatting>
  <conditionalFormatting sqref="AX15">
    <cfRule type="cellIs" dxfId="2882" priority="621" operator="equal">
      <formula>0</formula>
    </cfRule>
    <cfRule type="cellIs" dxfId="2881" priority="622" operator="equal">
      <formula>1</formula>
    </cfRule>
  </conditionalFormatting>
  <conditionalFormatting sqref="AY15">
    <cfRule type="cellIs" dxfId="2880" priority="619" operator="equal">
      <formula>0</formula>
    </cfRule>
    <cfRule type="cellIs" dxfId="2879" priority="620" operator="equal">
      <formula>1</formula>
    </cfRule>
  </conditionalFormatting>
  <conditionalFormatting sqref="AZ15">
    <cfRule type="cellIs" dxfId="2878" priority="617" operator="equal">
      <formula>0</formula>
    </cfRule>
    <cfRule type="cellIs" dxfId="2877" priority="618" operator="equal">
      <formula>1</formula>
    </cfRule>
  </conditionalFormatting>
  <conditionalFormatting sqref="AT17">
    <cfRule type="cellIs" dxfId="2876" priority="615" operator="equal">
      <formula>0</formula>
    </cfRule>
    <cfRule type="cellIs" dxfId="2875" priority="616" operator="equal">
      <formula>1</formula>
    </cfRule>
  </conditionalFormatting>
  <conditionalFormatting sqref="AU17">
    <cfRule type="cellIs" dxfId="2874" priority="613" operator="equal">
      <formula>0</formula>
    </cfRule>
    <cfRule type="cellIs" dxfId="2873" priority="614" operator="equal">
      <formula>1</formula>
    </cfRule>
  </conditionalFormatting>
  <conditionalFormatting sqref="AW17">
    <cfRule type="cellIs" dxfId="2872" priority="609" operator="equal">
      <formula>0</formula>
    </cfRule>
    <cfRule type="cellIs" dxfId="2871" priority="610" operator="equal">
      <formula>1</formula>
    </cfRule>
  </conditionalFormatting>
  <conditionalFormatting sqref="AX17">
    <cfRule type="cellIs" dxfId="2870" priority="607" operator="equal">
      <formula>0</formula>
    </cfRule>
    <cfRule type="cellIs" dxfId="2869" priority="608" operator="equal">
      <formula>1</formula>
    </cfRule>
  </conditionalFormatting>
  <conditionalFormatting sqref="AY17">
    <cfRule type="cellIs" dxfId="2868" priority="605" operator="equal">
      <formula>0</formula>
    </cfRule>
    <cfRule type="cellIs" dxfId="2867" priority="606" operator="equal">
      <formula>1</formula>
    </cfRule>
  </conditionalFormatting>
  <conditionalFormatting sqref="AV17">
    <cfRule type="cellIs" dxfId="2866" priority="611" operator="equal">
      <formula>0</formula>
    </cfRule>
    <cfRule type="cellIs" dxfId="2865" priority="612" operator="equal">
      <formula>1</formula>
    </cfRule>
  </conditionalFormatting>
  <conditionalFormatting sqref="AT18">
    <cfRule type="cellIs" dxfId="2864" priority="601" operator="equal">
      <formula>0</formula>
    </cfRule>
    <cfRule type="cellIs" dxfId="2863" priority="602" operator="equal">
      <formula>1</formula>
    </cfRule>
  </conditionalFormatting>
  <conditionalFormatting sqref="AZ17">
    <cfRule type="cellIs" dxfId="2862" priority="603" operator="equal">
      <formula>0</formula>
    </cfRule>
    <cfRule type="cellIs" dxfId="2861" priority="604" operator="equal">
      <formula>1</formula>
    </cfRule>
  </conditionalFormatting>
  <conditionalFormatting sqref="AV18">
    <cfRule type="cellIs" dxfId="2860" priority="597" operator="equal">
      <formula>0</formula>
    </cfRule>
    <cfRule type="cellIs" dxfId="2859" priority="598" operator="equal">
      <formula>1</formula>
    </cfRule>
  </conditionalFormatting>
  <conditionalFormatting sqref="AX18">
    <cfRule type="cellIs" dxfId="2858" priority="593" operator="equal">
      <formula>0</formula>
    </cfRule>
    <cfRule type="cellIs" dxfId="2857" priority="594" operator="equal">
      <formula>1</formula>
    </cfRule>
  </conditionalFormatting>
  <conditionalFormatting sqref="AU18">
    <cfRule type="cellIs" dxfId="2856" priority="599" operator="equal">
      <formula>0</formula>
    </cfRule>
    <cfRule type="cellIs" dxfId="2855" priority="600" operator="equal">
      <formula>1</formula>
    </cfRule>
  </conditionalFormatting>
  <conditionalFormatting sqref="AZ18">
    <cfRule type="cellIs" dxfId="2854" priority="589" operator="equal">
      <formula>0</formula>
    </cfRule>
    <cfRule type="cellIs" dxfId="2853" priority="590" operator="equal">
      <formula>1</formula>
    </cfRule>
  </conditionalFormatting>
  <conditionalFormatting sqref="AW18">
    <cfRule type="cellIs" dxfId="2852" priority="595" operator="equal">
      <formula>0</formula>
    </cfRule>
    <cfRule type="cellIs" dxfId="2851" priority="596" operator="equal">
      <formula>1</formula>
    </cfRule>
  </conditionalFormatting>
  <conditionalFormatting sqref="AU19">
    <cfRule type="cellIs" dxfId="2850" priority="585" operator="equal">
      <formula>0</formula>
    </cfRule>
    <cfRule type="cellIs" dxfId="2849" priority="586" operator="equal">
      <formula>1</formula>
    </cfRule>
  </conditionalFormatting>
  <conditionalFormatting sqref="AY18">
    <cfRule type="cellIs" dxfId="2848" priority="591" operator="equal">
      <formula>0</formula>
    </cfRule>
    <cfRule type="cellIs" dxfId="2847" priority="592" operator="equal">
      <formula>1</formula>
    </cfRule>
  </conditionalFormatting>
  <conditionalFormatting sqref="AW19">
    <cfRule type="cellIs" dxfId="2846" priority="581" operator="equal">
      <formula>0</formula>
    </cfRule>
    <cfRule type="cellIs" dxfId="2845" priority="582" operator="equal">
      <formula>1</formula>
    </cfRule>
  </conditionalFormatting>
  <conditionalFormatting sqref="AY19">
    <cfRule type="cellIs" dxfId="2844" priority="577" operator="equal">
      <formula>0</formula>
    </cfRule>
    <cfRule type="cellIs" dxfId="2843" priority="578" operator="equal">
      <formula>1</formula>
    </cfRule>
  </conditionalFormatting>
  <conditionalFormatting sqref="AT19">
    <cfRule type="cellIs" dxfId="2842" priority="587" operator="equal">
      <formula>0</formula>
    </cfRule>
    <cfRule type="cellIs" dxfId="2841" priority="588" operator="equal">
      <formula>1</formula>
    </cfRule>
  </conditionalFormatting>
  <conditionalFormatting sqref="AT22">
    <cfRule type="cellIs" dxfId="2840" priority="573" operator="equal">
      <formula>0</formula>
    </cfRule>
    <cfRule type="cellIs" dxfId="2839" priority="574" operator="equal">
      <formula>1</formula>
    </cfRule>
  </conditionalFormatting>
  <conditionalFormatting sqref="AV19">
    <cfRule type="cellIs" dxfId="2838" priority="583" operator="equal">
      <formula>0</formula>
    </cfRule>
    <cfRule type="cellIs" dxfId="2837" priority="584" operator="equal">
      <formula>1</formula>
    </cfRule>
  </conditionalFormatting>
  <conditionalFormatting sqref="AV22">
    <cfRule type="cellIs" dxfId="2836" priority="569" operator="equal">
      <formula>0</formula>
    </cfRule>
    <cfRule type="cellIs" dxfId="2835" priority="570" operator="equal">
      <formula>1</formula>
    </cfRule>
  </conditionalFormatting>
  <conditionalFormatting sqref="AX19">
    <cfRule type="cellIs" dxfId="2834" priority="579" operator="equal">
      <formula>0</formula>
    </cfRule>
    <cfRule type="cellIs" dxfId="2833" priority="580" operator="equal">
      <formula>1</formula>
    </cfRule>
  </conditionalFormatting>
  <conditionalFormatting sqref="AX22">
    <cfRule type="cellIs" dxfId="2832" priority="565" operator="equal">
      <formula>0</formula>
    </cfRule>
    <cfRule type="cellIs" dxfId="2831" priority="566" operator="equal">
      <formula>1</formula>
    </cfRule>
  </conditionalFormatting>
  <conditionalFormatting sqref="AZ19">
    <cfRule type="cellIs" dxfId="2830" priority="575" operator="equal">
      <formula>0</formula>
    </cfRule>
    <cfRule type="cellIs" dxfId="2829" priority="576" operator="equal">
      <formula>1</formula>
    </cfRule>
  </conditionalFormatting>
  <conditionalFormatting sqref="AU22">
    <cfRule type="cellIs" dxfId="2828" priority="571" operator="equal">
      <formula>0</formula>
    </cfRule>
    <cfRule type="cellIs" dxfId="2827" priority="572" operator="equal">
      <formula>1</formula>
    </cfRule>
  </conditionalFormatting>
  <conditionalFormatting sqref="AW22">
    <cfRule type="cellIs" dxfId="2826" priority="567" operator="equal">
      <formula>0</formula>
    </cfRule>
    <cfRule type="cellIs" dxfId="2825" priority="568" operator="equal">
      <formula>1</formula>
    </cfRule>
  </conditionalFormatting>
  <conditionalFormatting sqref="AY22">
    <cfRule type="cellIs" dxfId="2824" priority="563" operator="equal">
      <formula>0</formula>
    </cfRule>
    <cfRule type="cellIs" dxfId="2823" priority="564" operator="equal">
      <formula>1</formula>
    </cfRule>
  </conditionalFormatting>
  <conditionalFormatting sqref="AZ22">
    <cfRule type="cellIs" dxfId="2822" priority="561" operator="equal">
      <formula>0</formula>
    </cfRule>
    <cfRule type="cellIs" dxfId="2821" priority="562" operator="equal">
      <formula>1</formula>
    </cfRule>
  </conditionalFormatting>
  <conditionalFormatting sqref="AT23">
    <cfRule type="cellIs" dxfId="2820" priority="559" operator="equal">
      <formula>0</formula>
    </cfRule>
    <cfRule type="cellIs" dxfId="2819" priority="560" operator="equal">
      <formula>1</formula>
    </cfRule>
  </conditionalFormatting>
  <conditionalFormatting sqref="AU23">
    <cfRule type="cellIs" dxfId="2818" priority="557" operator="equal">
      <formula>0</formula>
    </cfRule>
    <cfRule type="cellIs" dxfId="2817" priority="558" operator="equal">
      <formula>1</formula>
    </cfRule>
  </conditionalFormatting>
  <conditionalFormatting sqref="AI66">
    <cfRule type="cellIs" dxfId="2816" priority="2023" operator="equal">
      <formula>0</formula>
    </cfRule>
    <cfRule type="cellIs" dxfId="2815" priority="2024" operator="equal">
      <formula>1</formula>
    </cfRule>
  </conditionalFormatting>
  <conditionalFormatting sqref="AJ66">
    <cfRule type="cellIs" dxfId="2814" priority="2021" operator="equal">
      <formula>0</formula>
    </cfRule>
    <cfRule type="cellIs" dxfId="2813" priority="2022" operator="equal">
      <formula>1</formula>
    </cfRule>
  </conditionalFormatting>
  <conditionalFormatting sqref="AD69">
    <cfRule type="cellIs" dxfId="2812" priority="2019" operator="equal">
      <formula>0</formula>
    </cfRule>
    <cfRule type="cellIs" dxfId="2811" priority="2020" operator="equal">
      <formula>1</formula>
    </cfRule>
  </conditionalFormatting>
  <conditionalFormatting sqref="AE69">
    <cfRule type="cellIs" dxfId="2810" priority="2017" operator="equal">
      <formula>0</formula>
    </cfRule>
    <cfRule type="cellIs" dxfId="2809" priority="2018" operator="equal">
      <formula>1</formula>
    </cfRule>
  </conditionalFormatting>
  <conditionalFormatting sqref="AF69">
    <cfRule type="cellIs" dxfId="2808" priority="2015" operator="equal">
      <formula>0</formula>
    </cfRule>
    <cfRule type="cellIs" dxfId="2807" priority="2016" operator="equal">
      <formula>1</formula>
    </cfRule>
  </conditionalFormatting>
  <conditionalFormatting sqref="AG69">
    <cfRule type="cellIs" dxfId="2806" priority="2013" operator="equal">
      <formula>0</formula>
    </cfRule>
    <cfRule type="cellIs" dxfId="2805" priority="2014" operator="equal">
      <formula>1</formula>
    </cfRule>
  </conditionalFormatting>
  <conditionalFormatting sqref="AH69">
    <cfRule type="cellIs" dxfId="2804" priority="2011" operator="equal">
      <formula>0</formula>
    </cfRule>
    <cfRule type="cellIs" dxfId="2803" priority="2012" operator="equal">
      <formula>1</formula>
    </cfRule>
  </conditionalFormatting>
  <conditionalFormatting sqref="AT14">
    <cfRule type="cellIs" dxfId="2802" priority="643" operator="equal">
      <formula>0</formula>
    </cfRule>
    <cfRule type="cellIs" dxfId="2801" priority="644" operator="equal">
      <formula>1</formula>
    </cfRule>
  </conditionalFormatting>
  <conditionalFormatting sqref="AU14">
    <cfRule type="cellIs" dxfId="2800" priority="641" operator="equal">
      <formula>0</formula>
    </cfRule>
    <cfRule type="cellIs" dxfId="2799" priority="642" operator="equal">
      <formula>1</formula>
    </cfRule>
  </conditionalFormatting>
  <conditionalFormatting sqref="AI64">
    <cfRule type="cellIs" dxfId="2798" priority="2051" operator="equal">
      <formula>0</formula>
    </cfRule>
    <cfRule type="cellIs" dxfId="2797" priority="2052" operator="equal">
      <formula>1</formula>
    </cfRule>
  </conditionalFormatting>
  <conditionalFormatting sqref="AJ64">
    <cfRule type="cellIs" dxfId="2796" priority="2049" operator="equal">
      <formula>0</formula>
    </cfRule>
    <cfRule type="cellIs" dxfId="2795" priority="2050" operator="equal">
      <formula>1</formula>
    </cfRule>
  </conditionalFormatting>
  <conditionalFormatting sqref="AD65">
    <cfRule type="cellIs" dxfId="2794" priority="2047" operator="equal">
      <formula>0</formula>
    </cfRule>
    <cfRule type="cellIs" dxfId="2793" priority="2048" operator="equal">
      <formula>1</formula>
    </cfRule>
  </conditionalFormatting>
  <conditionalFormatting sqref="AE65">
    <cfRule type="cellIs" dxfId="2792" priority="2045" operator="equal">
      <formula>0</formula>
    </cfRule>
    <cfRule type="cellIs" dxfId="2791" priority="2046" operator="equal">
      <formula>1</formula>
    </cfRule>
  </conditionalFormatting>
  <conditionalFormatting sqref="AF65">
    <cfRule type="cellIs" dxfId="2790" priority="2043" operator="equal">
      <formula>0</formula>
    </cfRule>
    <cfRule type="cellIs" dxfId="2789" priority="2044" operator="equal">
      <formula>1</formula>
    </cfRule>
  </conditionalFormatting>
  <conditionalFormatting sqref="AG65">
    <cfRule type="cellIs" dxfId="2788" priority="2041" operator="equal">
      <formula>0</formula>
    </cfRule>
    <cfRule type="cellIs" dxfId="2787" priority="2042" operator="equal">
      <formula>1</formula>
    </cfRule>
  </conditionalFormatting>
  <conditionalFormatting sqref="AH65">
    <cfRule type="cellIs" dxfId="2786" priority="2039" operator="equal">
      <formula>0</formula>
    </cfRule>
    <cfRule type="cellIs" dxfId="2785" priority="2040" operator="equal">
      <formula>1</formula>
    </cfRule>
  </conditionalFormatting>
  <conditionalFormatting sqref="AI54">
    <cfRule type="cellIs" dxfId="2784" priority="2135" operator="equal">
      <formula>0</formula>
    </cfRule>
    <cfRule type="cellIs" dxfId="2783" priority="2136" operator="equal">
      <formula>1</formula>
    </cfRule>
  </conditionalFormatting>
  <conditionalFormatting sqref="AJ54">
    <cfRule type="cellIs" dxfId="2782" priority="2133" operator="equal">
      <formula>0</formula>
    </cfRule>
    <cfRule type="cellIs" dxfId="2781" priority="2134" operator="equal">
      <formula>1</formula>
    </cfRule>
  </conditionalFormatting>
  <conditionalFormatting sqref="AD57">
    <cfRule type="cellIs" dxfId="2780" priority="2131" operator="equal">
      <formula>0</formula>
    </cfRule>
    <cfRule type="cellIs" dxfId="2779" priority="2132" operator="equal">
      <formula>1</formula>
    </cfRule>
  </conditionalFormatting>
  <conditionalFormatting sqref="AE57">
    <cfRule type="cellIs" dxfId="2778" priority="2129" operator="equal">
      <formula>0</formula>
    </cfRule>
    <cfRule type="cellIs" dxfId="2777" priority="2130" operator="equal">
      <formula>1</formula>
    </cfRule>
  </conditionalFormatting>
  <conditionalFormatting sqref="AF57">
    <cfRule type="cellIs" dxfId="2776" priority="2127" operator="equal">
      <formula>0</formula>
    </cfRule>
    <cfRule type="cellIs" dxfId="2775" priority="2128" operator="equal">
      <formula>1</formula>
    </cfRule>
  </conditionalFormatting>
  <conditionalFormatting sqref="AG57">
    <cfRule type="cellIs" dxfId="2774" priority="2125" operator="equal">
      <formula>0</formula>
    </cfRule>
    <cfRule type="cellIs" dxfId="2773" priority="2126" operator="equal">
      <formula>1</formula>
    </cfRule>
  </conditionalFormatting>
  <conditionalFormatting sqref="AH57">
    <cfRule type="cellIs" dxfId="2772" priority="2123" operator="equal">
      <formula>0</formula>
    </cfRule>
    <cfRule type="cellIs" dxfId="2771" priority="2124" operator="equal">
      <formula>1</formula>
    </cfRule>
  </conditionalFormatting>
  <conditionalFormatting sqref="AI57">
    <cfRule type="cellIs" dxfId="2770" priority="2121" operator="equal">
      <formula>0</formula>
    </cfRule>
    <cfRule type="cellIs" dxfId="2769" priority="2122" operator="equal">
      <formula>1</formula>
    </cfRule>
  </conditionalFormatting>
  <conditionalFormatting sqref="AJ57">
    <cfRule type="cellIs" dxfId="2768" priority="2119" operator="equal">
      <formula>0</formula>
    </cfRule>
    <cfRule type="cellIs" dxfId="2767" priority="2120" operator="equal">
      <formula>1</formula>
    </cfRule>
  </conditionalFormatting>
  <conditionalFormatting sqref="AD58">
    <cfRule type="cellIs" dxfId="2766" priority="2117" operator="equal">
      <formula>0</formula>
    </cfRule>
    <cfRule type="cellIs" dxfId="2765" priority="2118" operator="equal">
      <formula>1</formula>
    </cfRule>
  </conditionalFormatting>
  <conditionalFormatting sqref="AE58">
    <cfRule type="cellIs" dxfId="2764" priority="2115" operator="equal">
      <formula>0</formula>
    </cfRule>
    <cfRule type="cellIs" dxfId="2763" priority="2116" operator="equal">
      <formula>1</formula>
    </cfRule>
  </conditionalFormatting>
  <conditionalFormatting sqref="AF58">
    <cfRule type="cellIs" dxfId="2762" priority="2113" operator="equal">
      <formula>0</formula>
    </cfRule>
    <cfRule type="cellIs" dxfId="2761" priority="2114" operator="equal">
      <formula>1</formula>
    </cfRule>
  </conditionalFormatting>
  <conditionalFormatting sqref="AG58">
    <cfRule type="cellIs" dxfId="2760" priority="2111" operator="equal">
      <formula>0</formula>
    </cfRule>
    <cfRule type="cellIs" dxfId="2759" priority="2112" operator="equal">
      <formula>1</formula>
    </cfRule>
  </conditionalFormatting>
  <conditionalFormatting sqref="AH58">
    <cfRule type="cellIs" dxfId="2758" priority="2109" operator="equal">
      <formula>0</formula>
    </cfRule>
    <cfRule type="cellIs" dxfId="2757" priority="2110" operator="equal">
      <formula>1</formula>
    </cfRule>
  </conditionalFormatting>
  <conditionalFormatting sqref="AI29:AI30">
    <cfRule type="cellIs" dxfId="2756" priority="2261" operator="equal">
      <formula>0</formula>
    </cfRule>
    <cfRule type="cellIs" dxfId="2755" priority="2262" operator="equal">
      <formula>1</formula>
    </cfRule>
  </conditionalFormatting>
  <conditionalFormatting sqref="AJ29:AJ30">
    <cfRule type="cellIs" dxfId="2754" priority="2259" operator="equal">
      <formula>0</formula>
    </cfRule>
    <cfRule type="cellIs" dxfId="2753" priority="2260" operator="equal">
      <formula>1</formula>
    </cfRule>
  </conditionalFormatting>
  <conditionalFormatting sqref="AD32">
    <cfRule type="cellIs" dxfId="2752" priority="2257" operator="equal">
      <formula>0</formula>
    </cfRule>
    <cfRule type="cellIs" dxfId="2751" priority="2258" operator="equal">
      <formula>1</formula>
    </cfRule>
  </conditionalFormatting>
  <conditionalFormatting sqref="AE32">
    <cfRule type="cellIs" dxfId="2750" priority="2255" operator="equal">
      <formula>0</formula>
    </cfRule>
    <cfRule type="cellIs" dxfId="2749" priority="2256" operator="equal">
      <formula>1</formula>
    </cfRule>
  </conditionalFormatting>
  <conditionalFormatting sqref="AF32">
    <cfRule type="cellIs" dxfId="2748" priority="2253" operator="equal">
      <formula>0</formula>
    </cfRule>
    <cfRule type="cellIs" dxfId="2747" priority="2254" operator="equal">
      <formula>1</formula>
    </cfRule>
  </conditionalFormatting>
  <conditionalFormatting sqref="AG32">
    <cfRule type="cellIs" dxfId="2746" priority="2251" operator="equal">
      <formula>0</formula>
    </cfRule>
    <cfRule type="cellIs" dxfId="2745" priority="2252" operator="equal">
      <formula>1</formula>
    </cfRule>
  </conditionalFormatting>
  <conditionalFormatting sqref="AH32">
    <cfRule type="cellIs" dxfId="2744" priority="2249" operator="equal">
      <formula>0</formula>
    </cfRule>
    <cfRule type="cellIs" dxfId="2743" priority="2250" operator="equal">
      <formula>1</formula>
    </cfRule>
  </conditionalFormatting>
  <conditionalFormatting sqref="AI27">
    <cfRule type="cellIs" dxfId="2742" priority="2275" operator="equal">
      <formula>0</formula>
    </cfRule>
    <cfRule type="cellIs" dxfId="2741" priority="2276" operator="equal">
      <formula>1</formula>
    </cfRule>
  </conditionalFormatting>
  <conditionalFormatting sqref="AJ27">
    <cfRule type="cellIs" dxfId="2740" priority="2273" operator="equal">
      <formula>0</formula>
    </cfRule>
    <cfRule type="cellIs" dxfId="2739" priority="2274" operator="equal">
      <formula>1</formula>
    </cfRule>
  </conditionalFormatting>
  <conditionalFormatting sqref="AD29:AD30">
    <cfRule type="cellIs" dxfId="2738" priority="2271" operator="equal">
      <formula>0</formula>
    </cfRule>
    <cfRule type="cellIs" dxfId="2737" priority="2272" operator="equal">
      <formula>1</formula>
    </cfRule>
  </conditionalFormatting>
  <conditionalFormatting sqref="AE29:AE30">
    <cfRule type="cellIs" dxfId="2736" priority="2269" operator="equal">
      <formula>0</formula>
    </cfRule>
    <cfRule type="cellIs" dxfId="2735" priority="2270" operator="equal">
      <formula>1</formula>
    </cfRule>
  </conditionalFormatting>
  <conditionalFormatting sqref="AF29:AF30">
    <cfRule type="cellIs" dxfId="2734" priority="2267" operator="equal">
      <formula>0</formula>
    </cfRule>
    <cfRule type="cellIs" dxfId="2733" priority="2268" operator="equal">
      <formula>1</formula>
    </cfRule>
  </conditionalFormatting>
  <conditionalFormatting sqref="AG29:AG30">
    <cfRule type="cellIs" dxfId="2732" priority="2265" operator="equal">
      <formula>0</formula>
    </cfRule>
    <cfRule type="cellIs" dxfId="2731" priority="2266" operator="equal">
      <formula>1</formula>
    </cfRule>
  </conditionalFormatting>
  <conditionalFormatting sqref="AH29:AH30">
    <cfRule type="cellIs" dxfId="2730" priority="2263" operator="equal">
      <formula>0</formula>
    </cfRule>
    <cfRule type="cellIs" dxfId="2729" priority="2264" operator="equal">
      <formula>1</formula>
    </cfRule>
  </conditionalFormatting>
  <conditionalFormatting sqref="AI18">
    <cfRule type="cellIs" dxfId="2728" priority="2317" operator="equal">
      <formula>0</formula>
    </cfRule>
    <cfRule type="cellIs" dxfId="2727" priority="2318" operator="equal">
      <formula>1</formula>
    </cfRule>
  </conditionalFormatting>
  <conditionalFormatting sqref="AJ17">
    <cfRule type="cellIs" dxfId="2726" priority="2329" operator="equal">
      <formula>0</formula>
    </cfRule>
    <cfRule type="cellIs" dxfId="2725" priority="2330" operator="equal">
      <formula>1</formula>
    </cfRule>
  </conditionalFormatting>
  <conditionalFormatting sqref="AF17">
    <cfRule type="cellIs" dxfId="2724" priority="2337" operator="equal">
      <formula>0</formula>
    </cfRule>
    <cfRule type="cellIs" dxfId="2723" priority="2338" operator="equal">
      <formula>1</formula>
    </cfRule>
  </conditionalFormatting>
  <conditionalFormatting sqref="AD17">
    <cfRule type="cellIs" dxfId="2722" priority="2341" operator="equal">
      <formula>0</formula>
    </cfRule>
    <cfRule type="cellIs" dxfId="2721" priority="2342" operator="equal">
      <formula>1</formula>
    </cfRule>
  </conditionalFormatting>
  <conditionalFormatting sqref="AE17">
    <cfRule type="cellIs" dxfId="2720" priority="2339" operator="equal">
      <formula>0</formula>
    </cfRule>
    <cfRule type="cellIs" dxfId="2719" priority="2340" operator="equal">
      <formula>1</formula>
    </cfRule>
  </conditionalFormatting>
  <conditionalFormatting sqref="AG18">
    <cfRule type="cellIs" dxfId="2718" priority="2321" operator="equal">
      <formula>0</formula>
    </cfRule>
    <cfRule type="cellIs" dxfId="2717" priority="2322" operator="equal">
      <formula>1</formula>
    </cfRule>
  </conditionalFormatting>
  <conditionalFormatting sqref="AG17">
    <cfRule type="cellIs" dxfId="2716" priority="2335" operator="equal">
      <formula>0</formula>
    </cfRule>
    <cfRule type="cellIs" dxfId="2715" priority="2336" operator="equal">
      <formula>1</formula>
    </cfRule>
  </conditionalFormatting>
  <conditionalFormatting sqref="AH17">
    <cfRule type="cellIs" dxfId="2714" priority="2333" operator="equal">
      <formula>0</formula>
    </cfRule>
    <cfRule type="cellIs" dxfId="2713" priority="2334" operator="equal">
      <formula>1</formula>
    </cfRule>
  </conditionalFormatting>
  <conditionalFormatting sqref="AI17">
    <cfRule type="cellIs" dxfId="2712" priority="2331" operator="equal">
      <formula>0</formula>
    </cfRule>
    <cfRule type="cellIs" dxfId="2711" priority="2332" operator="equal">
      <formula>1</formula>
    </cfRule>
  </conditionalFormatting>
  <conditionalFormatting sqref="AD18">
    <cfRule type="cellIs" dxfId="2710" priority="2327" operator="equal">
      <formula>0</formula>
    </cfRule>
    <cfRule type="cellIs" dxfId="2709" priority="2328" operator="equal">
      <formula>1</formula>
    </cfRule>
  </conditionalFormatting>
  <conditionalFormatting sqref="AE18">
    <cfRule type="cellIs" dxfId="2708" priority="2325" operator="equal">
      <formula>0</formula>
    </cfRule>
    <cfRule type="cellIs" dxfId="2707" priority="2326" operator="equal">
      <formula>1</formula>
    </cfRule>
  </conditionalFormatting>
  <conditionalFormatting sqref="AF18">
    <cfRule type="cellIs" dxfId="2706" priority="2323" operator="equal">
      <formula>0</formula>
    </cfRule>
    <cfRule type="cellIs" dxfId="2705" priority="2324" operator="equal">
      <formula>1</formula>
    </cfRule>
  </conditionalFormatting>
  <conditionalFormatting sqref="AD19">
    <cfRule type="cellIs" dxfId="2704" priority="2313" operator="equal">
      <formula>0</formula>
    </cfRule>
    <cfRule type="cellIs" dxfId="2703" priority="2314" operator="equal">
      <formula>1</formula>
    </cfRule>
  </conditionalFormatting>
  <conditionalFormatting sqref="AH18">
    <cfRule type="cellIs" dxfId="2702" priority="2319" operator="equal">
      <formula>0</formula>
    </cfRule>
    <cfRule type="cellIs" dxfId="2701" priority="2320" operator="equal">
      <formula>1</formula>
    </cfRule>
  </conditionalFormatting>
  <conditionalFormatting sqref="AJ18">
    <cfRule type="cellIs" dxfId="2700" priority="2315" operator="equal">
      <formula>0</formula>
    </cfRule>
    <cfRule type="cellIs" dxfId="2699" priority="2316" operator="equal">
      <formula>1</formula>
    </cfRule>
  </conditionalFormatting>
  <conditionalFormatting sqref="AF19">
    <cfRule type="cellIs" dxfId="2698" priority="2309" operator="equal">
      <formula>0</formula>
    </cfRule>
    <cfRule type="cellIs" dxfId="2697" priority="2310" operator="equal">
      <formula>1</formula>
    </cfRule>
  </conditionalFormatting>
  <conditionalFormatting sqref="AE19">
    <cfRule type="cellIs" dxfId="2696" priority="2311" operator="equal">
      <formula>0</formula>
    </cfRule>
    <cfRule type="cellIs" dxfId="2695" priority="2312" operator="equal">
      <formula>1</formula>
    </cfRule>
  </conditionalFormatting>
  <conditionalFormatting sqref="AH19">
    <cfRule type="cellIs" dxfId="2694" priority="2305" operator="equal">
      <formula>0</formula>
    </cfRule>
    <cfRule type="cellIs" dxfId="2693" priority="2306" operator="equal">
      <formula>1</formula>
    </cfRule>
  </conditionalFormatting>
  <conditionalFormatting sqref="AG19">
    <cfRule type="cellIs" dxfId="2692" priority="2307" operator="equal">
      <formula>0</formula>
    </cfRule>
    <cfRule type="cellIs" dxfId="2691" priority="2308" operator="equal">
      <formula>1</formula>
    </cfRule>
  </conditionalFormatting>
  <conditionalFormatting sqref="AJ19">
    <cfRule type="cellIs" dxfId="2690" priority="2301" operator="equal">
      <formula>0</formula>
    </cfRule>
    <cfRule type="cellIs" dxfId="2689" priority="2302" operator="equal">
      <formula>1</formula>
    </cfRule>
  </conditionalFormatting>
  <conditionalFormatting sqref="AI19">
    <cfRule type="cellIs" dxfId="2688" priority="2303" operator="equal">
      <formula>0</formula>
    </cfRule>
    <cfRule type="cellIs" dxfId="2687" priority="2304" operator="equal">
      <formula>1</formula>
    </cfRule>
  </conditionalFormatting>
  <conditionalFormatting sqref="AE22:AE23">
    <cfRule type="cellIs" dxfId="2686" priority="2297" operator="equal">
      <formula>0</formula>
    </cfRule>
    <cfRule type="cellIs" dxfId="2685" priority="2298" operator="equal">
      <formula>1</formula>
    </cfRule>
  </conditionalFormatting>
  <conditionalFormatting sqref="AD22:AD23">
    <cfRule type="cellIs" dxfId="2684" priority="2299" operator="equal">
      <formula>0</formula>
    </cfRule>
    <cfRule type="cellIs" dxfId="2683" priority="2300" operator="equal">
      <formula>1</formula>
    </cfRule>
  </conditionalFormatting>
  <conditionalFormatting sqref="AG22:AG23">
    <cfRule type="cellIs" dxfId="2682" priority="2293" operator="equal">
      <formula>0</formula>
    </cfRule>
    <cfRule type="cellIs" dxfId="2681" priority="2294" operator="equal">
      <formula>1</formula>
    </cfRule>
  </conditionalFormatting>
  <conditionalFormatting sqref="AF22:AF23">
    <cfRule type="cellIs" dxfId="2680" priority="2295" operator="equal">
      <formula>0</formula>
    </cfRule>
    <cfRule type="cellIs" dxfId="2679" priority="2296" operator="equal">
      <formula>1</formula>
    </cfRule>
  </conditionalFormatting>
  <conditionalFormatting sqref="AI22:AI23">
    <cfRule type="cellIs" dxfId="2678" priority="2289" operator="equal">
      <formula>0</formula>
    </cfRule>
    <cfRule type="cellIs" dxfId="2677" priority="2290" operator="equal">
      <formula>1</formula>
    </cfRule>
  </conditionalFormatting>
  <conditionalFormatting sqref="AH22:AH23">
    <cfRule type="cellIs" dxfId="2676" priority="2291" operator="equal">
      <formula>0</formula>
    </cfRule>
    <cfRule type="cellIs" dxfId="2675" priority="2292" operator="equal">
      <formula>1</formula>
    </cfRule>
  </conditionalFormatting>
  <conditionalFormatting sqref="AD27">
    <cfRule type="cellIs" dxfId="2674" priority="2285" operator="equal">
      <formula>0</formula>
    </cfRule>
    <cfRule type="cellIs" dxfId="2673" priority="2286" operator="equal">
      <formula>1</formula>
    </cfRule>
  </conditionalFormatting>
  <conditionalFormatting sqref="AJ22:AJ23">
    <cfRule type="cellIs" dxfId="2672" priority="2287" operator="equal">
      <formula>0</formula>
    </cfRule>
    <cfRule type="cellIs" dxfId="2671" priority="2288" operator="equal">
      <formula>1</formula>
    </cfRule>
  </conditionalFormatting>
  <conditionalFormatting sqref="AF27">
    <cfRule type="cellIs" dxfId="2670" priority="2281" operator="equal">
      <formula>0</formula>
    </cfRule>
    <cfRule type="cellIs" dxfId="2669" priority="2282" operator="equal">
      <formula>1</formula>
    </cfRule>
  </conditionalFormatting>
  <conditionalFormatting sqref="AE27">
    <cfRule type="cellIs" dxfId="2668" priority="2283" operator="equal">
      <formula>0</formula>
    </cfRule>
    <cfRule type="cellIs" dxfId="2667" priority="2284" operator="equal">
      <formula>1</formula>
    </cfRule>
  </conditionalFormatting>
  <conditionalFormatting sqref="AH27">
    <cfRule type="cellIs" dxfId="2666" priority="2277" operator="equal">
      <formula>0</formula>
    </cfRule>
    <cfRule type="cellIs" dxfId="2665" priority="2278" operator="equal">
      <formula>1</formula>
    </cfRule>
  </conditionalFormatting>
  <conditionalFormatting sqref="AG27">
    <cfRule type="cellIs" dxfId="2664" priority="2279" operator="equal">
      <formula>0</formula>
    </cfRule>
    <cfRule type="cellIs" dxfId="2663" priority="2280" operator="equal">
      <formula>1</formula>
    </cfRule>
  </conditionalFormatting>
  <conditionalFormatting sqref="AI32">
    <cfRule type="cellIs" dxfId="2662" priority="2247" operator="equal">
      <formula>0</formula>
    </cfRule>
    <cfRule type="cellIs" dxfId="2661" priority="2248" operator="equal">
      <formula>1</formula>
    </cfRule>
  </conditionalFormatting>
  <conditionalFormatting sqref="AJ32">
    <cfRule type="cellIs" dxfId="2660" priority="2245" operator="equal">
      <formula>0</formula>
    </cfRule>
    <cfRule type="cellIs" dxfId="2659" priority="2246" operator="equal">
      <formula>1</formula>
    </cfRule>
  </conditionalFormatting>
  <conditionalFormatting sqref="AD34">
    <cfRule type="cellIs" dxfId="2658" priority="2243" operator="equal">
      <formula>0</formula>
    </cfRule>
    <cfRule type="cellIs" dxfId="2657" priority="2244" operator="equal">
      <formula>1</formula>
    </cfRule>
  </conditionalFormatting>
  <conditionalFormatting sqref="AE34">
    <cfRule type="cellIs" dxfId="2656" priority="2241" operator="equal">
      <formula>0</formula>
    </cfRule>
    <cfRule type="cellIs" dxfId="2655" priority="2242" operator="equal">
      <formula>1</formula>
    </cfRule>
  </conditionalFormatting>
  <conditionalFormatting sqref="AF34">
    <cfRule type="cellIs" dxfId="2654" priority="2239" operator="equal">
      <formula>0</formula>
    </cfRule>
    <cfRule type="cellIs" dxfId="2653" priority="2240" operator="equal">
      <formula>1</formula>
    </cfRule>
  </conditionalFormatting>
  <conditionalFormatting sqref="AG34">
    <cfRule type="cellIs" dxfId="2652" priority="2237" operator="equal">
      <formula>0</formula>
    </cfRule>
    <cfRule type="cellIs" dxfId="2651" priority="2238" operator="equal">
      <formula>1</formula>
    </cfRule>
  </conditionalFormatting>
  <conditionalFormatting sqref="AH34">
    <cfRule type="cellIs" dxfId="2650" priority="2235" operator="equal">
      <formula>0</formula>
    </cfRule>
    <cfRule type="cellIs" dxfId="2649" priority="2236" operator="equal">
      <formula>1</formula>
    </cfRule>
  </conditionalFormatting>
  <conditionalFormatting sqref="AI34">
    <cfRule type="cellIs" dxfId="2648" priority="2233" operator="equal">
      <formula>0</formula>
    </cfRule>
    <cfRule type="cellIs" dxfId="2647" priority="2234" operator="equal">
      <formula>1</formula>
    </cfRule>
  </conditionalFormatting>
  <conditionalFormatting sqref="AJ34">
    <cfRule type="cellIs" dxfId="2646" priority="2231" operator="equal">
      <formula>0</formula>
    </cfRule>
    <cfRule type="cellIs" dxfId="2645" priority="2232" operator="equal">
      <formula>1</formula>
    </cfRule>
  </conditionalFormatting>
  <conditionalFormatting sqref="AD37">
    <cfRule type="cellIs" dxfId="2644" priority="2229" operator="equal">
      <formula>0</formula>
    </cfRule>
    <cfRule type="cellIs" dxfId="2643" priority="2230" operator="equal">
      <formula>1</formula>
    </cfRule>
  </conditionalFormatting>
  <conditionalFormatting sqref="AE37">
    <cfRule type="cellIs" dxfId="2642" priority="2227" operator="equal">
      <formula>0</formula>
    </cfRule>
    <cfRule type="cellIs" dxfId="2641" priority="2228" operator="equal">
      <formula>1</formula>
    </cfRule>
  </conditionalFormatting>
  <conditionalFormatting sqref="AF37">
    <cfRule type="cellIs" dxfId="2640" priority="2225" operator="equal">
      <formula>0</formula>
    </cfRule>
    <cfRule type="cellIs" dxfId="2639" priority="2226" operator="equal">
      <formula>1</formula>
    </cfRule>
  </conditionalFormatting>
  <conditionalFormatting sqref="AG37">
    <cfRule type="cellIs" dxfId="2638" priority="2223" operator="equal">
      <formula>0</formula>
    </cfRule>
    <cfRule type="cellIs" dxfId="2637" priority="2224" operator="equal">
      <formula>1</formula>
    </cfRule>
  </conditionalFormatting>
  <conditionalFormatting sqref="AH37">
    <cfRule type="cellIs" dxfId="2636" priority="2221" operator="equal">
      <formula>0</formula>
    </cfRule>
    <cfRule type="cellIs" dxfId="2635" priority="2222" operator="equal">
      <formula>1</formula>
    </cfRule>
  </conditionalFormatting>
  <conditionalFormatting sqref="AI37">
    <cfRule type="cellIs" dxfId="2634" priority="2219" operator="equal">
      <formula>0</formula>
    </cfRule>
    <cfRule type="cellIs" dxfId="2633" priority="2220" operator="equal">
      <formula>1</formula>
    </cfRule>
  </conditionalFormatting>
  <conditionalFormatting sqref="AJ37">
    <cfRule type="cellIs" dxfId="2632" priority="2217" operator="equal">
      <formula>0</formula>
    </cfRule>
    <cfRule type="cellIs" dxfId="2631" priority="2218" operator="equal">
      <formula>1</formula>
    </cfRule>
  </conditionalFormatting>
  <conditionalFormatting sqref="AD40">
    <cfRule type="cellIs" dxfId="2630" priority="2215" operator="equal">
      <formula>0</formula>
    </cfRule>
    <cfRule type="cellIs" dxfId="2629" priority="2216" operator="equal">
      <formula>1</formula>
    </cfRule>
  </conditionalFormatting>
  <conditionalFormatting sqref="AE40">
    <cfRule type="cellIs" dxfId="2628" priority="2213" operator="equal">
      <formula>0</formula>
    </cfRule>
    <cfRule type="cellIs" dxfId="2627" priority="2214" operator="equal">
      <formula>1</formula>
    </cfRule>
  </conditionalFormatting>
  <conditionalFormatting sqref="AF40">
    <cfRule type="cellIs" dxfId="2626" priority="2211" operator="equal">
      <formula>0</formula>
    </cfRule>
    <cfRule type="cellIs" dxfId="2625" priority="2212" operator="equal">
      <formula>1</formula>
    </cfRule>
  </conditionalFormatting>
  <conditionalFormatting sqref="AG40">
    <cfRule type="cellIs" dxfId="2624" priority="2209" operator="equal">
      <formula>0</formula>
    </cfRule>
    <cfRule type="cellIs" dxfId="2623" priority="2210" operator="equal">
      <formula>1</formula>
    </cfRule>
  </conditionalFormatting>
  <conditionalFormatting sqref="AH40">
    <cfRule type="cellIs" dxfId="2622" priority="2207" operator="equal">
      <formula>0</formula>
    </cfRule>
    <cfRule type="cellIs" dxfId="2621" priority="2208" operator="equal">
      <formula>1</formula>
    </cfRule>
  </conditionalFormatting>
  <conditionalFormatting sqref="AI40">
    <cfRule type="cellIs" dxfId="2620" priority="2205" operator="equal">
      <formula>0</formula>
    </cfRule>
    <cfRule type="cellIs" dxfId="2619" priority="2206" operator="equal">
      <formula>1</formula>
    </cfRule>
  </conditionalFormatting>
  <conditionalFormatting sqref="AJ40">
    <cfRule type="cellIs" dxfId="2618" priority="2203" operator="equal">
      <formula>0</formula>
    </cfRule>
    <cfRule type="cellIs" dxfId="2617" priority="2204" operator="equal">
      <formula>1</formula>
    </cfRule>
  </conditionalFormatting>
  <conditionalFormatting sqref="AD43">
    <cfRule type="cellIs" dxfId="2616" priority="2201" operator="equal">
      <formula>0</formula>
    </cfRule>
    <cfRule type="cellIs" dxfId="2615" priority="2202" operator="equal">
      <formula>1</formula>
    </cfRule>
  </conditionalFormatting>
  <conditionalFormatting sqref="AE43">
    <cfRule type="cellIs" dxfId="2614" priority="2199" operator="equal">
      <formula>0</formula>
    </cfRule>
    <cfRule type="cellIs" dxfId="2613" priority="2200" operator="equal">
      <formula>1</formula>
    </cfRule>
  </conditionalFormatting>
  <conditionalFormatting sqref="AF43">
    <cfRule type="cellIs" dxfId="2612" priority="2197" operator="equal">
      <formula>0</formula>
    </cfRule>
    <cfRule type="cellIs" dxfId="2611" priority="2198" operator="equal">
      <formula>1</formula>
    </cfRule>
  </conditionalFormatting>
  <conditionalFormatting sqref="AG43">
    <cfRule type="cellIs" dxfId="2610" priority="2195" operator="equal">
      <formula>0</formula>
    </cfRule>
    <cfRule type="cellIs" dxfId="2609" priority="2196" operator="equal">
      <formula>1</formula>
    </cfRule>
  </conditionalFormatting>
  <conditionalFormatting sqref="AH43">
    <cfRule type="cellIs" dxfId="2608" priority="2193" operator="equal">
      <formula>0</formula>
    </cfRule>
    <cfRule type="cellIs" dxfId="2607" priority="2194" operator="equal">
      <formula>1</formula>
    </cfRule>
  </conditionalFormatting>
  <conditionalFormatting sqref="AI43">
    <cfRule type="cellIs" dxfId="2606" priority="2191" operator="equal">
      <formula>0</formula>
    </cfRule>
    <cfRule type="cellIs" dxfId="2605" priority="2192" operator="equal">
      <formula>1</formula>
    </cfRule>
  </conditionalFormatting>
  <conditionalFormatting sqref="AJ43">
    <cfRule type="cellIs" dxfId="2604" priority="2189" operator="equal">
      <formula>0</formula>
    </cfRule>
    <cfRule type="cellIs" dxfId="2603" priority="2190" operator="equal">
      <formula>1</formula>
    </cfRule>
  </conditionalFormatting>
  <conditionalFormatting sqref="AD46">
    <cfRule type="cellIs" dxfId="2602" priority="2187" operator="equal">
      <formula>0</formula>
    </cfRule>
    <cfRule type="cellIs" dxfId="2601" priority="2188" operator="equal">
      <formula>1</formula>
    </cfRule>
  </conditionalFormatting>
  <conditionalFormatting sqref="AE46">
    <cfRule type="cellIs" dxfId="2600" priority="2185" operator="equal">
      <formula>0</formula>
    </cfRule>
    <cfRule type="cellIs" dxfId="2599" priority="2186" operator="equal">
      <formula>1</formula>
    </cfRule>
  </conditionalFormatting>
  <conditionalFormatting sqref="AF46">
    <cfRule type="cellIs" dxfId="2598" priority="2183" operator="equal">
      <formula>0</formula>
    </cfRule>
    <cfRule type="cellIs" dxfId="2597" priority="2184" operator="equal">
      <formula>1</formula>
    </cfRule>
  </conditionalFormatting>
  <conditionalFormatting sqref="AG46">
    <cfRule type="cellIs" dxfId="2596" priority="2181" operator="equal">
      <formula>0</formula>
    </cfRule>
    <cfRule type="cellIs" dxfId="2595" priority="2182" operator="equal">
      <formula>1</formula>
    </cfRule>
  </conditionalFormatting>
  <conditionalFormatting sqref="AH46">
    <cfRule type="cellIs" dxfId="2594" priority="2179" operator="equal">
      <formula>0</formula>
    </cfRule>
    <cfRule type="cellIs" dxfId="2593" priority="2180" operator="equal">
      <formula>1</formula>
    </cfRule>
  </conditionalFormatting>
  <conditionalFormatting sqref="AI46">
    <cfRule type="cellIs" dxfId="2592" priority="2177" operator="equal">
      <formula>0</formula>
    </cfRule>
    <cfRule type="cellIs" dxfId="2591" priority="2178" operator="equal">
      <formula>1</formula>
    </cfRule>
  </conditionalFormatting>
  <conditionalFormatting sqref="AJ46">
    <cfRule type="cellIs" dxfId="2590" priority="2175" operator="equal">
      <formula>0</formula>
    </cfRule>
    <cfRule type="cellIs" dxfId="2589" priority="2176" operator="equal">
      <formula>1</formula>
    </cfRule>
  </conditionalFormatting>
  <conditionalFormatting sqref="AD48:AD49">
    <cfRule type="cellIs" dxfId="2588" priority="2173" operator="equal">
      <formula>0</formula>
    </cfRule>
    <cfRule type="cellIs" dxfId="2587" priority="2174" operator="equal">
      <formula>1</formula>
    </cfRule>
  </conditionalFormatting>
  <conditionalFormatting sqref="AE48:AE49">
    <cfRule type="cellIs" dxfId="2586" priority="2171" operator="equal">
      <formula>0</formula>
    </cfRule>
    <cfRule type="cellIs" dxfId="2585" priority="2172" operator="equal">
      <formula>1</formula>
    </cfRule>
  </conditionalFormatting>
  <conditionalFormatting sqref="AF48:AF49">
    <cfRule type="cellIs" dxfId="2584" priority="2169" operator="equal">
      <formula>0</formula>
    </cfRule>
    <cfRule type="cellIs" dxfId="2583" priority="2170" operator="equal">
      <formula>1</formula>
    </cfRule>
  </conditionalFormatting>
  <conditionalFormatting sqref="AG48:AG49">
    <cfRule type="cellIs" dxfId="2582" priority="2167" operator="equal">
      <formula>0</formula>
    </cfRule>
    <cfRule type="cellIs" dxfId="2581" priority="2168" operator="equal">
      <formula>1</formula>
    </cfRule>
  </conditionalFormatting>
  <conditionalFormatting sqref="AH48:AH49">
    <cfRule type="cellIs" dxfId="2580" priority="2165" operator="equal">
      <formula>0</formula>
    </cfRule>
    <cfRule type="cellIs" dxfId="2579" priority="2166" operator="equal">
      <formula>1</formula>
    </cfRule>
  </conditionalFormatting>
  <conditionalFormatting sqref="AI48:AI49">
    <cfRule type="cellIs" dxfId="2578" priority="2163" operator="equal">
      <formula>0</formula>
    </cfRule>
    <cfRule type="cellIs" dxfId="2577" priority="2164" operator="equal">
      <formula>1</formula>
    </cfRule>
  </conditionalFormatting>
  <conditionalFormatting sqref="AJ48:AJ49">
    <cfRule type="cellIs" dxfId="2576" priority="2161" operator="equal">
      <formula>0</formula>
    </cfRule>
    <cfRule type="cellIs" dxfId="2575" priority="2162" operator="equal">
      <formula>1</formula>
    </cfRule>
  </conditionalFormatting>
  <conditionalFormatting sqref="AD51:AD52">
    <cfRule type="cellIs" dxfId="2574" priority="2159" operator="equal">
      <formula>0</formula>
    </cfRule>
    <cfRule type="cellIs" dxfId="2573" priority="2160" operator="equal">
      <formula>1</formula>
    </cfRule>
  </conditionalFormatting>
  <conditionalFormatting sqref="AE51:AE52">
    <cfRule type="cellIs" dxfId="2572" priority="2157" operator="equal">
      <formula>0</formula>
    </cfRule>
    <cfRule type="cellIs" dxfId="2571" priority="2158" operator="equal">
      <formula>1</formula>
    </cfRule>
  </conditionalFormatting>
  <conditionalFormatting sqref="AF51:AF52">
    <cfRule type="cellIs" dxfId="2570" priority="2155" operator="equal">
      <formula>0</formula>
    </cfRule>
    <cfRule type="cellIs" dxfId="2569" priority="2156" operator="equal">
      <formula>1</formula>
    </cfRule>
  </conditionalFormatting>
  <conditionalFormatting sqref="AG51:AG52">
    <cfRule type="cellIs" dxfId="2568" priority="2153" operator="equal">
      <formula>0</formula>
    </cfRule>
    <cfRule type="cellIs" dxfId="2567" priority="2154" operator="equal">
      <formula>1</formula>
    </cfRule>
  </conditionalFormatting>
  <conditionalFormatting sqref="AH51:AH52">
    <cfRule type="cellIs" dxfId="2566" priority="2151" operator="equal">
      <formula>0</formula>
    </cfRule>
    <cfRule type="cellIs" dxfId="2565" priority="2152" operator="equal">
      <formula>1</formula>
    </cfRule>
  </conditionalFormatting>
  <conditionalFormatting sqref="AI51:AI52">
    <cfRule type="cellIs" dxfId="2564" priority="2149" operator="equal">
      <formula>0</formula>
    </cfRule>
    <cfRule type="cellIs" dxfId="2563" priority="2150" operator="equal">
      <formula>1</formula>
    </cfRule>
  </conditionalFormatting>
  <conditionalFormatting sqref="AJ51:AJ52">
    <cfRule type="cellIs" dxfId="2562" priority="2147" operator="equal">
      <formula>0</formula>
    </cfRule>
    <cfRule type="cellIs" dxfId="2561" priority="2148" operator="equal">
      <formula>1</formula>
    </cfRule>
  </conditionalFormatting>
  <conditionalFormatting sqref="AD54">
    <cfRule type="cellIs" dxfId="2560" priority="2145" operator="equal">
      <formula>0</formula>
    </cfRule>
    <cfRule type="cellIs" dxfId="2559" priority="2146" operator="equal">
      <formula>1</formula>
    </cfRule>
  </conditionalFormatting>
  <conditionalFormatting sqref="AE54">
    <cfRule type="cellIs" dxfId="2558" priority="2143" operator="equal">
      <formula>0</formula>
    </cfRule>
    <cfRule type="cellIs" dxfId="2557" priority="2144" operator="equal">
      <formula>1</formula>
    </cfRule>
  </conditionalFormatting>
  <conditionalFormatting sqref="AF54">
    <cfRule type="cellIs" dxfId="2556" priority="2141" operator="equal">
      <formula>0</formula>
    </cfRule>
    <cfRule type="cellIs" dxfId="2555" priority="2142" operator="equal">
      <formula>1</formula>
    </cfRule>
  </conditionalFormatting>
  <conditionalFormatting sqref="AG54">
    <cfRule type="cellIs" dxfId="2554" priority="2139" operator="equal">
      <formula>0</formula>
    </cfRule>
    <cfRule type="cellIs" dxfId="2553" priority="2140" operator="equal">
      <formula>1</formula>
    </cfRule>
  </conditionalFormatting>
  <conditionalFormatting sqref="AH54">
    <cfRule type="cellIs" dxfId="2552" priority="2137" operator="equal">
      <formula>0</formula>
    </cfRule>
    <cfRule type="cellIs" dxfId="2551" priority="2138" operator="equal">
      <formula>1</formula>
    </cfRule>
  </conditionalFormatting>
  <conditionalFormatting sqref="AI58">
    <cfRule type="cellIs" dxfId="2550" priority="2107" operator="equal">
      <formula>0</formula>
    </cfRule>
    <cfRule type="cellIs" dxfId="2549" priority="2108" operator="equal">
      <formula>1</formula>
    </cfRule>
  </conditionalFormatting>
  <conditionalFormatting sqref="AJ58">
    <cfRule type="cellIs" dxfId="2548" priority="2105" operator="equal">
      <formula>0</formula>
    </cfRule>
    <cfRule type="cellIs" dxfId="2547" priority="2106" operator="equal">
      <formula>1</formula>
    </cfRule>
  </conditionalFormatting>
  <conditionalFormatting sqref="AD59">
    <cfRule type="cellIs" dxfId="2546" priority="2103" operator="equal">
      <formula>0</formula>
    </cfRule>
    <cfRule type="cellIs" dxfId="2545" priority="2104" operator="equal">
      <formula>1</formula>
    </cfRule>
  </conditionalFormatting>
  <conditionalFormatting sqref="AE59">
    <cfRule type="cellIs" dxfId="2544" priority="2101" operator="equal">
      <formula>0</formula>
    </cfRule>
    <cfRule type="cellIs" dxfId="2543" priority="2102" operator="equal">
      <formula>1</formula>
    </cfRule>
  </conditionalFormatting>
  <conditionalFormatting sqref="AF59">
    <cfRule type="cellIs" dxfId="2542" priority="2099" operator="equal">
      <formula>0</formula>
    </cfRule>
    <cfRule type="cellIs" dxfId="2541" priority="2100" operator="equal">
      <formula>1</formula>
    </cfRule>
  </conditionalFormatting>
  <conditionalFormatting sqref="AG59">
    <cfRule type="cellIs" dxfId="2540" priority="2097" operator="equal">
      <formula>0</formula>
    </cfRule>
    <cfRule type="cellIs" dxfId="2539" priority="2098" operator="equal">
      <formula>1</formula>
    </cfRule>
  </conditionalFormatting>
  <conditionalFormatting sqref="AH59">
    <cfRule type="cellIs" dxfId="2538" priority="2095" operator="equal">
      <formula>0</formula>
    </cfRule>
    <cfRule type="cellIs" dxfId="2537" priority="2096" operator="equal">
      <formula>1</formula>
    </cfRule>
  </conditionalFormatting>
  <conditionalFormatting sqref="AI59">
    <cfRule type="cellIs" dxfId="2536" priority="2093" operator="equal">
      <formula>0</formula>
    </cfRule>
    <cfRule type="cellIs" dxfId="2535" priority="2094" operator="equal">
      <formula>1</formula>
    </cfRule>
  </conditionalFormatting>
  <conditionalFormatting sqref="AJ59">
    <cfRule type="cellIs" dxfId="2534" priority="2091" operator="equal">
      <formula>0</formula>
    </cfRule>
    <cfRule type="cellIs" dxfId="2533" priority="2092" operator="equal">
      <formula>1</formula>
    </cfRule>
  </conditionalFormatting>
  <conditionalFormatting sqref="AD60">
    <cfRule type="cellIs" dxfId="2532" priority="2089" operator="equal">
      <formula>0</formula>
    </cfRule>
    <cfRule type="cellIs" dxfId="2531" priority="2090" operator="equal">
      <formula>1</formula>
    </cfRule>
  </conditionalFormatting>
  <conditionalFormatting sqref="AE60">
    <cfRule type="cellIs" dxfId="2530" priority="2087" operator="equal">
      <formula>0</formula>
    </cfRule>
    <cfRule type="cellIs" dxfId="2529" priority="2088" operator="equal">
      <formula>1</formula>
    </cfRule>
  </conditionalFormatting>
  <conditionalFormatting sqref="AF60">
    <cfRule type="cellIs" dxfId="2528" priority="2085" operator="equal">
      <formula>0</formula>
    </cfRule>
    <cfRule type="cellIs" dxfId="2527" priority="2086" operator="equal">
      <formula>1</formula>
    </cfRule>
  </conditionalFormatting>
  <conditionalFormatting sqref="AG60">
    <cfRule type="cellIs" dxfId="2526" priority="2083" operator="equal">
      <formula>0</formula>
    </cfRule>
    <cfRule type="cellIs" dxfId="2525" priority="2084" operator="equal">
      <formula>1</formula>
    </cfRule>
  </conditionalFormatting>
  <conditionalFormatting sqref="AH60">
    <cfRule type="cellIs" dxfId="2524" priority="2081" operator="equal">
      <formula>0</formula>
    </cfRule>
    <cfRule type="cellIs" dxfId="2523" priority="2082" operator="equal">
      <formula>1</formula>
    </cfRule>
  </conditionalFormatting>
  <conditionalFormatting sqref="AI60">
    <cfRule type="cellIs" dxfId="2522" priority="2079" operator="equal">
      <formula>0</formula>
    </cfRule>
    <cfRule type="cellIs" dxfId="2521" priority="2080" operator="equal">
      <formula>1</formula>
    </cfRule>
  </conditionalFormatting>
  <conditionalFormatting sqref="AJ60">
    <cfRule type="cellIs" dxfId="2520" priority="2077" operator="equal">
      <formula>0</formula>
    </cfRule>
    <cfRule type="cellIs" dxfId="2519" priority="2078" operator="equal">
      <formula>1</formula>
    </cfRule>
  </conditionalFormatting>
  <conditionalFormatting sqref="AD62">
    <cfRule type="cellIs" dxfId="2518" priority="2075" operator="equal">
      <formula>0</formula>
    </cfRule>
    <cfRule type="cellIs" dxfId="2517" priority="2076" operator="equal">
      <formula>1</formula>
    </cfRule>
  </conditionalFormatting>
  <conditionalFormatting sqref="AE62">
    <cfRule type="cellIs" dxfId="2516" priority="2073" operator="equal">
      <formula>0</formula>
    </cfRule>
    <cfRule type="cellIs" dxfId="2515" priority="2074" operator="equal">
      <formula>1</formula>
    </cfRule>
  </conditionalFormatting>
  <conditionalFormatting sqref="AF62">
    <cfRule type="cellIs" dxfId="2514" priority="2071" operator="equal">
      <formula>0</formula>
    </cfRule>
    <cfRule type="cellIs" dxfId="2513" priority="2072" operator="equal">
      <formula>1</formula>
    </cfRule>
  </conditionalFormatting>
  <conditionalFormatting sqref="AG62">
    <cfRule type="cellIs" dxfId="2512" priority="2069" operator="equal">
      <formula>0</formula>
    </cfRule>
    <cfRule type="cellIs" dxfId="2511" priority="2070" operator="equal">
      <formula>1</formula>
    </cfRule>
  </conditionalFormatting>
  <conditionalFormatting sqref="AH62">
    <cfRule type="cellIs" dxfId="2510" priority="2067" operator="equal">
      <formula>0</formula>
    </cfRule>
    <cfRule type="cellIs" dxfId="2509" priority="2068" operator="equal">
      <formula>1</formula>
    </cfRule>
  </conditionalFormatting>
  <conditionalFormatting sqref="AI62">
    <cfRule type="cellIs" dxfId="2508" priority="2065" operator="equal">
      <formula>0</formula>
    </cfRule>
    <cfRule type="cellIs" dxfId="2507" priority="2066" operator="equal">
      <formula>1</formula>
    </cfRule>
  </conditionalFormatting>
  <conditionalFormatting sqref="AJ62">
    <cfRule type="cellIs" dxfId="2506" priority="2063" operator="equal">
      <formula>0</formula>
    </cfRule>
    <cfRule type="cellIs" dxfId="2505" priority="2064" operator="equal">
      <formula>1</formula>
    </cfRule>
  </conditionalFormatting>
  <conditionalFormatting sqref="AD64">
    <cfRule type="cellIs" dxfId="2504" priority="2061" operator="equal">
      <formula>0</formula>
    </cfRule>
    <cfRule type="cellIs" dxfId="2503" priority="2062" operator="equal">
      <formula>1</formula>
    </cfRule>
  </conditionalFormatting>
  <conditionalFormatting sqref="AE64">
    <cfRule type="cellIs" dxfId="2502" priority="2059" operator="equal">
      <formula>0</formula>
    </cfRule>
    <cfRule type="cellIs" dxfId="2501" priority="2060" operator="equal">
      <formula>1</formula>
    </cfRule>
  </conditionalFormatting>
  <conditionalFormatting sqref="AF64">
    <cfRule type="cellIs" dxfId="2500" priority="2057" operator="equal">
      <formula>0</formula>
    </cfRule>
    <cfRule type="cellIs" dxfId="2499" priority="2058" operator="equal">
      <formula>1</formula>
    </cfRule>
  </conditionalFormatting>
  <conditionalFormatting sqref="AG64">
    <cfRule type="cellIs" dxfId="2498" priority="2055" operator="equal">
      <formula>0</formula>
    </cfRule>
    <cfRule type="cellIs" dxfId="2497" priority="2056" operator="equal">
      <formula>1</formula>
    </cfRule>
  </conditionalFormatting>
  <conditionalFormatting sqref="AH64">
    <cfRule type="cellIs" dxfId="2496" priority="2053" operator="equal">
      <formula>0</formula>
    </cfRule>
    <cfRule type="cellIs" dxfId="2495" priority="2054" operator="equal">
      <formula>1</formula>
    </cfRule>
  </conditionalFormatting>
  <conditionalFormatting sqref="AV23">
    <cfRule type="cellIs" dxfId="2494" priority="555" operator="equal">
      <formula>0</formula>
    </cfRule>
    <cfRule type="cellIs" dxfId="2493" priority="556" operator="equal">
      <formula>1</formula>
    </cfRule>
  </conditionalFormatting>
  <conditionalFormatting sqref="AI69">
    <cfRule type="cellIs" dxfId="2492" priority="2009" operator="equal">
      <formula>0</formula>
    </cfRule>
    <cfRule type="cellIs" dxfId="2491" priority="2010" operator="equal">
      <formula>1</formula>
    </cfRule>
  </conditionalFormatting>
  <conditionalFormatting sqref="AJ69">
    <cfRule type="cellIs" dxfId="2490" priority="2007" operator="equal">
      <formula>0</formula>
    </cfRule>
    <cfRule type="cellIs" dxfId="2489" priority="2008" operator="equal">
      <formula>1</formula>
    </cfRule>
  </conditionalFormatting>
  <conditionalFormatting sqref="AD70">
    <cfRule type="cellIs" dxfId="2488" priority="2005" operator="equal">
      <formula>0</formula>
    </cfRule>
    <cfRule type="cellIs" dxfId="2487" priority="2006" operator="equal">
      <formula>1</formula>
    </cfRule>
  </conditionalFormatting>
  <conditionalFormatting sqref="AE70">
    <cfRule type="cellIs" dxfId="2486" priority="2003" operator="equal">
      <formula>0</formula>
    </cfRule>
    <cfRule type="cellIs" dxfId="2485" priority="2004" operator="equal">
      <formula>1</formula>
    </cfRule>
  </conditionalFormatting>
  <conditionalFormatting sqref="AF70">
    <cfRule type="cellIs" dxfId="2484" priority="2001" operator="equal">
      <formula>0</formula>
    </cfRule>
    <cfRule type="cellIs" dxfId="2483" priority="2002" operator="equal">
      <formula>1</formula>
    </cfRule>
  </conditionalFormatting>
  <conditionalFormatting sqref="AG70">
    <cfRule type="cellIs" dxfId="2482" priority="1999" operator="equal">
      <formula>0</formula>
    </cfRule>
    <cfRule type="cellIs" dxfId="2481" priority="2000" operator="equal">
      <formula>1</formula>
    </cfRule>
  </conditionalFormatting>
  <conditionalFormatting sqref="AH70">
    <cfRule type="cellIs" dxfId="2480" priority="1997" operator="equal">
      <formula>0</formula>
    </cfRule>
    <cfRule type="cellIs" dxfId="2479" priority="1998" operator="equal">
      <formula>1</formula>
    </cfRule>
  </conditionalFormatting>
  <conditionalFormatting sqref="AI70">
    <cfRule type="cellIs" dxfId="2478" priority="1995" operator="equal">
      <formula>0</formula>
    </cfRule>
    <cfRule type="cellIs" dxfId="2477" priority="1996" operator="equal">
      <formula>1</formula>
    </cfRule>
  </conditionalFormatting>
  <conditionalFormatting sqref="AJ70">
    <cfRule type="cellIs" dxfId="2476" priority="1993" operator="equal">
      <formula>0</formula>
    </cfRule>
    <cfRule type="cellIs" dxfId="2475" priority="1994" operator="equal">
      <formula>1</formula>
    </cfRule>
  </conditionalFormatting>
  <conditionalFormatting sqref="AD71">
    <cfRule type="cellIs" dxfId="2474" priority="1991" operator="equal">
      <formula>0</formula>
    </cfRule>
    <cfRule type="cellIs" dxfId="2473" priority="1992" operator="equal">
      <formula>1</formula>
    </cfRule>
  </conditionalFormatting>
  <conditionalFormatting sqref="AE71">
    <cfRule type="cellIs" dxfId="2472" priority="1989" operator="equal">
      <formula>0</formula>
    </cfRule>
    <cfRule type="cellIs" dxfId="2471" priority="1990" operator="equal">
      <formula>1</formula>
    </cfRule>
  </conditionalFormatting>
  <conditionalFormatting sqref="AF71">
    <cfRule type="cellIs" dxfId="2470" priority="1987" operator="equal">
      <formula>0</formula>
    </cfRule>
    <cfRule type="cellIs" dxfId="2469" priority="1988" operator="equal">
      <formula>1</formula>
    </cfRule>
  </conditionalFormatting>
  <conditionalFormatting sqref="AG71">
    <cfRule type="cellIs" dxfId="2468" priority="1985" operator="equal">
      <formula>0</formula>
    </cfRule>
    <cfRule type="cellIs" dxfId="2467" priority="1986" operator="equal">
      <formula>1</formula>
    </cfRule>
  </conditionalFormatting>
  <conditionalFormatting sqref="AH71">
    <cfRule type="cellIs" dxfId="2466" priority="1983" operator="equal">
      <formula>0</formula>
    </cfRule>
    <cfRule type="cellIs" dxfId="2465" priority="1984" operator="equal">
      <formula>1</formula>
    </cfRule>
  </conditionalFormatting>
  <conditionalFormatting sqref="AI71">
    <cfRule type="cellIs" dxfId="2464" priority="1981" operator="equal">
      <formula>0</formula>
    </cfRule>
    <cfRule type="cellIs" dxfId="2463" priority="1982" operator="equal">
      <formula>1</formula>
    </cfRule>
  </conditionalFormatting>
  <conditionalFormatting sqref="AJ71">
    <cfRule type="cellIs" dxfId="2462" priority="1979" operator="equal">
      <formula>0</formula>
    </cfRule>
    <cfRule type="cellIs" dxfId="2461" priority="1980" operator="equal">
      <formula>1</formula>
    </cfRule>
  </conditionalFormatting>
  <conditionalFormatting sqref="AD74">
    <cfRule type="cellIs" dxfId="2460" priority="1977" operator="equal">
      <formula>0</formula>
    </cfRule>
    <cfRule type="cellIs" dxfId="2459" priority="1978" operator="equal">
      <formula>1</formula>
    </cfRule>
  </conditionalFormatting>
  <conditionalFormatting sqref="AE74">
    <cfRule type="cellIs" dxfId="2458" priority="1975" operator="equal">
      <formula>0</formula>
    </cfRule>
    <cfRule type="cellIs" dxfId="2457" priority="1976" operator="equal">
      <formula>1</formula>
    </cfRule>
  </conditionalFormatting>
  <conditionalFormatting sqref="AF74">
    <cfRule type="cellIs" dxfId="2456" priority="1973" operator="equal">
      <formula>0</formula>
    </cfRule>
    <cfRule type="cellIs" dxfId="2455" priority="1974" operator="equal">
      <formula>1</formula>
    </cfRule>
  </conditionalFormatting>
  <conditionalFormatting sqref="AG74">
    <cfRule type="cellIs" dxfId="2454" priority="1971" operator="equal">
      <formula>0</formula>
    </cfRule>
    <cfRule type="cellIs" dxfId="2453" priority="1972" operator="equal">
      <formula>1</formula>
    </cfRule>
  </conditionalFormatting>
  <conditionalFormatting sqref="AH74">
    <cfRule type="cellIs" dxfId="2452" priority="1969" operator="equal">
      <formula>0</formula>
    </cfRule>
    <cfRule type="cellIs" dxfId="2451" priority="1970" operator="equal">
      <formula>1</formula>
    </cfRule>
  </conditionalFormatting>
  <conditionalFormatting sqref="AI74">
    <cfRule type="cellIs" dxfId="2450" priority="1967" operator="equal">
      <formula>0</formula>
    </cfRule>
    <cfRule type="cellIs" dxfId="2449" priority="1968" operator="equal">
      <formula>1</formula>
    </cfRule>
  </conditionalFormatting>
  <conditionalFormatting sqref="AJ74">
    <cfRule type="cellIs" dxfId="2448" priority="1965" operator="equal">
      <formula>0</formula>
    </cfRule>
    <cfRule type="cellIs" dxfId="2447" priority="1966" operator="equal">
      <formula>1</formula>
    </cfRule>
  </conditionalFormatting>
  <conditionalFormatting sqref="AD76">
    <cfRule type="cellIs" dxfId="2446" priority="1963" operator="equal">
      <formula>0</formula>
    </cfRule>
    <cfRule type="cellIs" dxfId="2445" priority="1964" operator="equal">
      <formula>1</formula>
    </cfRule>
  </conditionalFormatting>
  <conditionalFormatting sqref="AE76">
    <cfRule type="cellIs" dxfId="2444" priority="1961" operator="equal">
      <formula>0</formula>
    </cfRule>
    <cfRule type="cellIs" dxfId="2443" priority="1962" operator="equal">
      <formula>1</formula>
    </cfRule>
  </conditionalFormatting>
  <conditionalFormatting sqref="AF76">
    <cfRule type="cellIs" dxfId="2442" priority="1959" operator="equal">
      <formula>0</formula>
    </cfRule>
    <cfRule type="cellIs" dxfId="2441" priority="1960" operator="equal">
      <formula>1</formula>
    </cfRule>
  </conditionalFormatting>
  <conditionalFormatting sqref="AG76">
    <cfRule type="cellIs" dxfId="2440" priority="1957" operator="equal">
      <formula>0</formula>
    </cfRule>
    <cfRule type="cellIs" dxfId="2439" priority="1958" operator="equal">
      <formula>1</formula>
    </cfRule>
  </conditionalFormatting>
  <conditionalFormatting sqref="AH76">
    <cfRule type="cellIs" dxfId="2438" priority="1955" operator="equal">
      <formula>0</formula>
    </cfRule>
    <cfRule type="cellIs" dxfId="2437" priority="1956" operator="equal">
      <formula>1</formula>
    </cfRule>
  </conditionalFormatting>
  <conditionalFormatting sqref="AI76">
    <cfRule type="cellIs" dxfId="2436" priority="1953" operator="equal">
      <formula>0</formula>
    </cfRule>
    <cfRule type="cellIs" dxfId="2435" priority="1954" operator="equal">
      <formula>1</formula>
    </cfRule>
  </conditionalFormatting>
  <conditionalFormatting sqref="AJ76">
    <cfRule type="cellIs" dxfId="2434" priority="1951" operator="equal">
      <formula>0</formula>
    </cfRule>
    <cfRule type="cellIs" dxfId="2433" priority="1952" operator="equal">
      <formula>1</formula>
    </cfRule>
  </conditionalFormatting>
  <conditionalFormatting sqref="AD78">
    <cfRule type="cellIs" dxfId="2432" priority="1949" operator="equal">
      <formula>0</formula>
    </cfRule>
    <cfRule type="cellIs" dxfId="2431" priority="1950" operator="equal">
      <formula>1</formula>
    </cfRule>
  </conditionalFormatting>
  <conditionalFormatting sqref="AE78">
    <cfRule type="cellIs" dxfId="2430" priority="1947" operator="equal">
      <formula>0</formula>
    </cfRule>
    <cfRule type="cellIs" dxfId="2429" priority="1948" operator="equal">
      <formula>1</formula>
    </cfRule>
  </conditionalFormatting>
  <conditionalFormatting sqref="AF78">
    <cfRule type="cellIs" dxfId="2428" priority="1945" operator="equal">
      <formula>0</formula>
    </cfRule>
    <cfRule type="cellIs" dxfId="2427" priority="1946" operator="equal">
      <formula>1</formula>
    </cfRule>
  </conditionalFormatting>
  <conditionalFormatting sqref="AG78">
    <cfRule type="cellIs" dxfId="2426" priority="1943" operator="equal">
      <formula>0</formula>
    </cfRule>
    <cfRule type="cellIs" dxfId="2425" priority="1944" operator="equal">
      <formula>1</formula>
    </cfRule>
  </conditionalFormatting>
  <conditionalFormatting sqref="AH78">
    <cfRule type="cellIs" dxfId="2424" priority="1941" operator="equal">
      <formula>0</formula>
    </cfRule>
    <cfRule type="cellIs" dxfId="2423" priority="1942" operator="equal">
      <formula>1</formula>
    </cfRule>
  </conditionalFormatting>
  <conditionalFormatting sqref="AI78">
    <cfRule type="cellIs" dxfId="2422" priority="1939" operator="equal">
      <formula>0</formula>
    </cfRule>
    <cfRule type="cellIs" dxfId="2421" priority="1940" operator="equal">
      <formula>1</formula>
    </cfRule>
  </conditionalFormatting>
  <conditionalFormatting sqref="AJ78">
    <cfRule type="cellIs" dxfId="2420" priority="1937" operator="equal">
      <formula>0</formula>
    </cfRule>
    <cfRule type="cellIs" dxfId="2419" priority="1938" operator="equal">
      <formula>1</formula>
    </cfRule>
  </conditionalFormatting>
  <conditionalFormatting sqref="AD79">
    <cfRule type="cellIs" dxfId="2418" priority="1935" operator="equal">
      <formula>0</formula>
    </cfRule>
    <cfRule type="cellIs" dxfId="2417" priority="1936" operator="equal">
      <formula>1</formula>
    </cfRule>
  </conditionalFormatting>
  <conditionalFormatting sqref="AE79">
    <cfRule type="cellIs" dxfId="2416" priority="1933" operator="equal">
      <formula>0</formula>
    </cfRule>
    <cfRule type="cellIs" dxfId="2415" priority="1934" operator="equal">
      <formula>1</formula>
    </cfRule>
  </conditionalFormatting>
  <conditionalFormatting sqref="AF79">
    <cfRule type="cellIs" dxfId="2414" priority="1931" operator="equal">
      <formula>0</formula>
    </cfRule>
    <cfRule type="cellIs" dxfId="2413" priority="1932" operator="equal">
      <formula>1</formula>
    </cfRule>
  </conditionalFormatting>
  <conditionalFormatting sqref="AG79">
    <cfRule type="cellIs" dxfId="2412" priority="1929" operator="equal">
      <formula>0</formula>
    </cfRule>
    <cfRule type="cellIs" dxfId="2411" priority="1930" operator="equal">
      <formula>1</formula>
    </cfRule>
  </conditionalFormatting>
  <conditionalFormatting sqref="AH79">
    <cfRule type="cellIs" dxfId="2410" priority="1927" operator="equal">
      <formula>0</formula>
    </cfRule>
    <cfRule type="cellIs" dxfId="2409" priority="1928" operator="equal">
      <formula>1</formula>
    </cfRule>
  </conditionalFormatting>
  <conditionalFormatting sqref="AI79">
    <cfRule type="cellIs" dxfId="2408" priority="1925" operator="equal">
      <formula>0</formula>
    </cfRule>
    <cfRule type="cellIs" dxfId="2407" priority="1926" operator="equal">
      <formula>1</formula>
    </cfRule>
  </conditionalFormatting>
  <conditionalFormatting sqref="AJ79">
    <cfRule type="cellIs" dxfId="2406" priority="1923" operator="equal">
      <formula>0</formula>
    </cfRule>
    <cfRule type="cellIs" dxfId="2405" priority="1924" operator="equal">
      <formula>1</formula>
    </cfRule>
  </conditionalFormatting>
  <conditionalFormatting sqref="AD82">
    <cfRule type="cellIs" dxfId="2404" priority="1921" operator="equal">
      <formula>0</formula>
    </cfRule>
    <cfRule type="cellIs" dxfId="2403" priority="1922" operator="equal">
      <formula>1</formula>
    </cfRule>
  </conditionalFormatting>
  <conditionalFormatting sqref="AE82">
    <cfRule type="cellIs" dxfId="2402" priority="1919" operator="equal">
      <formula>0</formula>
    </cfRule>
    <cfRule type="cellIs" dxfId="2401" priority="1920" operator="equal">
      <formula>1</formula>
    </cfRule>
  </conditionalFormatting>
  <conditionalFormatting sqref="AF82">
    <cfRule type="cellIs" dxfId="2400" priority="1917" operator="equal">
      <formula>0</formula>
    </cfRule>
    <cfRule type="cellIs" dxfId="2399" priority="1918" operator="equal">
      <formula>1</formula>
    </cfRule>
  </conditionalFormatting>
  <conditionalFormatting sqref="AG82">
    <cfRule type="cellIs" dxfId="2398" priority="1915" operator="equal">
      <formula>0</formula>
    </cfRule>
    <cfRule type="cellIs" dxfId="2397" priority="1916" operator="equal">
      <formula>1</formula>
    </cfRule>
  </conditionalFormatting>
  <conditionalFormatting sqref="AH82">
    <cfRule type="cellIs" dxfId="2396" priority="1913" operator="equal">
      <formula>0</formula>
    </cfRule>
    <cfRule type="cellIs" dxfId="2395" priority="1914" operator="equal">
      <formula>1</formula>
    </cfRule>
  </conditionalFormatting>
  <conditionalFormatting sqref="AI82">
    <cfRule type="cellIs" dxfId="2394" priority="1911" operator="equal">
      <formula>0</formula>
    </cfRule>
    <cfRule type="cellIs" dxfId="2393" priority="1912" operator="equal">
      <formula>1</formula>
    </cfRule>
  </conditionalFormatting>
  <conditionalFormatting sqref="AJ82">
    <cfRule type="cellIs" dxfId="2392" priority="1909" operator="equal">
      <formula>0</formula>
    </cfRule>
    <cfRule type="cellIs" dxfId="2391" priority="1910" operator="equal">
      <formula>1</formula>
    </cfRule>
  </conditionalFormatting>
  <conditionalFormatting sqref="AD83">
    <cfRule type="cellIs" dxfId="2390" priority="1907" operator="equal">
      <formula>0</formula>
    </cfRule>
    <cfRule type="cellIs" dxfId="2389" priority="1908" operator="equal">
      <formula>1</formula>
    </cfRule>
  </conditionalFormatting>
  <conditionalFormatting sqref="AE83">
    <cfRule type="cellIs" dxfId="2388" priority="1905" operator="equal">
      <formula>0</formula>
    </cfRule>
    <cfRule type="cellIs" dxfId="2387" priority="1906" operator="equal">
      <formula>1</formula>
    </cfRule>
  </conditionalFormatting>
  <conditionalFormatting sqref="AF83">
    <cfRule type="cellIs" dxfId="2386" priority="1903" operator="equal">
      <formula>0</formula>
    </cfRule>
    <cfRule type="cellIs" dxfId="2385" priority="1904" operator="equal">
      <formula>1</formula>
    </cfRule>
  </conditionalFormatting>
  <conditionalFormatting sqref="AG83">
    <cfRule type="cellIs" dxfId="2384" priority="1901" operator="equal">
      <formula>0</formula>
    </cfRule>
    <cfRule type="cellIs" dxfId="2383" priority="1902" operator="equal">
      <formula>1</formula>
    </cfRule>
  </conditionalFormatting>
  <conditionalFormatting sqref="AH83">
    <cfRule type="cellIs" dxfId="2382" priority="1899" operator="equal">
      <formula>0</formula>
    </cfRule>
    <cfRule type="cellIs" dxfId="2381" priority="1900" operator="equal">
      <formula>1</formula>
    </cfRule>
  </conditionalFormatting>
  <conditionalFormatting sqref="AI83">
    <cfRule type="cellIs" dxfId="2380" priority="1897" operator="equal">
      <formula>0</formula>
    </cfRule>
    <cfRule type="cellIs" dxfId="2379" priority="1898" operator="equal">
      <formula>1</formula>
    </cfRule>
  </conditionalFormatting>
  <conditionalFormatting sqref="AJ83">
    <cfRule type="cellIs" dxfId="2378" priority="1895" operator="equal">
      <formula>0</formula>
    </cfRule>
    <cfRule type="cellIs" dxfId="2377" priority="1896" operator="equal">
      <formula>1</formula>
    </cfRule>
  </conditionalFormatting>
  <conditionalFormatting sqref="AD84">
    <cfRule type="cellIs" dxfId="2376" priority="1893" operator="equal">
      <formula>0</formula>
    </cfRule>
    <cfRule type="cellIs" dxfId="2375" priority="1894" operator="equal">
      <formula>1</formula>
    </cfRule>
  </conditionalFormatting>
  <conditionalFormatting sqref="AE84">
    <cfRule type="cellIs" dxfId="2374" priority="1891" operator="equal">
      <formula>0</formula>
    </cfRule>
    <cfRule type="cellIs" dxfId="2373" priority="1892" operator="equal">
      <formula>1</formula>
    </cfRule>
  </conditionalFormatting>
  <conditionalFormatting sqref="AF84">
    <cfRule type="cellIs" dxfId="2372" priority="1889" operator="equal">
      <formula>0</formula>
    </cfRule>
    <cfRule type="cellIs" dxfId="2371" priority="1890" operator="equal">
      <formula>1</formula>
    </cfRule>
  </conditionalFormatting>
  <conditionalFormatting sqref="AG84">
    <cfRule type="cellIs" dxfId="2370" priority="1887" operator="equal">
      <formula>0</formula>
    </cfRule>
    <cfRule type="cellIs" dxfId="2369" priority="1888" operator="equal">
      <formula>1</formula>
    </cfRule>
  </conditionalFormatting>
  <conditionalFormatting sqref="AH84">
    <cfRule type="cellIs" dxfId="2368" priority="1885" operator="equal">
      <formula>0</formula>
    </cfRule>
    <cfRule type="cellIs" dxfId="2367" priority="1886" operator="equal">
      <formula>1</formula>
    </cfRule>
  </conditionalFormatting>
  <conditionalFormatting sqref="AI84">
    <cfRule type="cellIs" dxfId="2366" priority="1883" operator="equal">
      <formula>0</formula>
    </cfRule>
    <cfRule type="cellIs" dxfId="2365" priority="1884" operator="equal">
      <formula>1</formula>
    </cfRule>
  </conditionalFormatting>
  <conditionalFormatting sqref="AJ84">
    <cfRule type="cellIs" dxfId="2364" priority="1881" operator="equal">
      <formula>0</formula>
    </cfRule>
    <cfRule type="cellIs" dxfId="2363" priority="1882" operator="equal">
      <formula>1</formula>
    </cfRule>
  </conditionalFormatting>
  <conditionalFormatting sqref="AD85">
    <cfRule type="cellIs" dxfId="2362" priority="1879" operator="equal">
      <formula>0</formula>
    </cfRule>
    <cfRule type="cellIs" dxfId="2361" priority="1880" operator="equal">
      <formula>1</formula>
    </cfRule>
  </conditionalFormatting>
  <conditionalFormatting sqref="AE85">
    <cfRule type="cellIs" dxfId="2360" priority="1877" operator="equal">
      <formula>0</formula>
    </cfRule>
    <cfRule type="cellIs" dxfId="2359" priority="1878" operator="equal">
      <formula>1</formula>
    </cfRule>
  </conditionalFormatting>
  <conditionalFormatting sqref="AF85">
    <cfRule type="cellIs" dxfId="2358" priority="1875" operator="equal">
      <formula>0</formula>
    </cfRule>
    <cfRule type="cellIs" dxfId="2357" priority="1876" operator="equal">
      <formula>1</formula>
    </cfRule>
  </conditionalFormatting>
  <conditionalFormatting sqref="AG85">
    <cfRule type="cellIs" dxfId="2356" priority="1873" operator="equal">
      <formula>0</formula>
    </cfRule>
    <cfRule type="cellIs" dxfId="2355" priority="1874" operator="equal">
      <formula>1</formula>
    </cfRule>
  </conditionalFormatting>
  <conditionalFormatting sqref="AH85">
    <cfRule type="cellIs" dxfId="2354" priority="1871" operator="equal">
      <formula>0</formula>
    </cfRule>
    <cfRule type="cellIs" dxfId="2353" priority="1872" operator="equal">
      <formula>1</formula>
    </cfRule>
  </conditionalFormatting>
  <conditionalFormatting sqref="AI85">
    <cfRule type="cellIs" dxfId="2352" priority="1869" operator="equal">
      <formula>0</formula>
    </cfRule>
    <cfRule type="cellIs" dxfId="2351" priority="1870" operator="equal">
      <formula>1</formula>
    </cfRule>
  </conditionalFormatting>
  <conditionalFormatting sqref="AJ85">
    <cfRule type="cellIs" dxfId="2350" priority="1867" operator="equal">
      <formula>0</formula>
    </cfRule>
    <cfRule type="cellIs" dxfId="2349" priority="1868" operator="equal">
      <formula>1</formula>
    </cfRule>
  </conditionalFormatting>
  <conditionalFormatting sqref="AD86">
    <cfRule type="cellIs" dxfId="2348" priority="1865" operator="equal">
      <formula>0</formula>
    </cfRule>
    <cfRule type="cellIs" dxfId="2347" priority="1866" operator="equal">
      <formula>1</formula>
    </cfRule>
  </conditionalFormatting>
  <conditionalFormatting sqref="AE86">
    <cfRule type="cellIs" dxfId="2346" priority="1863" operator="equal">
      <formula>0</formula>
    </cfRule>
    <cfRule type="cellIs" dxfId="2345" priority="1864" operator="equal">
      <formula>1</formula>
    </cfRule>
  </conditionalFormatting>
  <conditionalFormatting sqref="AF86">
    <cfRule type="cellIs" dxfId="2344" priority="1861" operator="equal">
      <formula>0</formula>
    </cfRule>
    <cfRule type="cellIs" dxfId="2343" priority="1862" operator="equal">
      <formula>1</formula>
    </cfRule>
  </conditionalFormatting>
  <conditionalFormatting sqref="AG86">
    <cfRule type="cellIs" dxfId="2342" priority="1859" operator="equal">
      <formula>0</formula>
    </cfRule>
    <cfRule type="cellIs" dxfId="2341" priority="1860" operator="equal">
      <formula>1</formula>
    </cfRule>
  </conditionalFormatting>
  <conditionalFormatting sqref="AH86">
    <cfRule type="cellIs" dxfId="2340" priority="1857" operator="equal">
      <formula>0</formula>
    </cfRule>
    <cfRule type="cellIs" dxfId="2339" priority="1858" operator="equal">
      <formula>1</formula>
    </cfRule>
  </conditionalFormatting>
  <conditionalFormatting sqref="AI86">
    <cfRule type="cellIs" dxfId="2338" priority="1855" operator="equal">
      <formula>0</formula>
    </cfRule>
    <cfRule type="cellIs" dxfId="2337" priority="1856" operator="equal">
      <formula>1</formula>
    </cfRule>
  </conditionalFormatting>
  <conditionalFormatting sqref="AJ86">
    <cfRule type="cellIs" dxfId="2336" priority="1853" operator="equal">
      <formula>0</formula>
    </cfRule>
    <cfRule type="cellIs" dxfId="2335" priority="1854" operator="equal">
      <formula>1</formula>
    </cfRule>
  </conditionalFormatting>
  <conditionalFormatting sqref="AD87:AD91">
    <cfRule type="cellIs" dxfId="2334" priority="1851" operator="equal">
      <formula>0</formula>
    </cfRule>
    <cfRule type="cellIs" dxfId="2333" priority="1852" operator="equal">
      <formula>1</formula>
    </cfRule>
  </conditionalFormatting>
  <conditionalFormatting sqref="AE87:AE91">
    <cfRule type="cellIs" dxfId="2332" priority="1849" operator="equal">
      <formula>0</formula>
    </cfRule>
    <cfRule type="cellIs" dxfId="2331" priority="1850" operator="equal">
      <formula>1</formula>
    </cfRule>
  </conditionalFormatting>
  <conditionalFormatting sqref="AF87:AF91">
    <cfRule type="cellIs" dxfId="2330" priority="1847" operator="equal">
      <formula>0</formula>
    </cfRule>
    <cfRule type="cellIs" dxfId="2329" priority="1848" operator="equal">
      <formula>1</formula>
    </cfRule>
  </conditionalFormatting>
  <conditionalFormatting sqref="AG87:AG91">
    <cfRule type="cellIs" dxfId="2328" priority="1845" operator="equal">
      <formula>0</formula>
    </cfRule>
    <cfRule type="cellIs" dxfId="2327" priority="1846" operator="equal">
      <formula>1</formula>
    </cfRule>
  </conditionalFormatting>
  <conditionalFormatting sqref="AH87:AH91">
    <cfRule type="cellIs" dxfId="2326" priority="1843" operator="equal">
      <formula>0</formula>
    </cfRule>
    <cfRule type="cellIs" dxfId="2325" priority="1844" operator="equal">
      <formula>1</formula>
    </cfRule>
  </conditionalFormatting>
  <conditionalFormatting sqref="AI87:AI91">
    <cfRule type="cellIs" dxfId="2324" priority="1841" operator="equal">
      <formula>0</formula>
    </cfRule>
    <cfRule type="cellIs" dxfId="2323" priority="1842" operator="equal">
      <formula>1</formula>
    </cfRule>
  </conditionalFormatting>
  <conditionalFormatting sqref="AJ87:AJ91">
    <cfRule type="cellIs" dxfId="2322" priority="1839" operator="equal">
      <formula>0</formula>
    </cfRule>
    <cfRule type="cellIs" dxfId="2321" priority="1840" operator="equal">
      <formula>1</formula>
    </cfRule>
  </conditionalFormatting>
  <conditionalFormatting sqref="AE150">
    <cfRule type="cellIs" dxfId="2320" priority="1513" operator="equal">
      <formula>0</formula>
    </cfRule>
    <cfRule type="cellIs" dxfId="2319" priority="1514" operator="equal">
      <formula>1</formula>
    </cfRule>
  </conditionalFormatting>
  <conditionalFormatting sqref="AF150">
    <cfRule type="cellIs" dxfId="2318" priority="1511" operator="equal">
      <formula>0</formula>
    </cfRule>
    <cfRule type="cellIs" dxfId="2317" priority="1512" operator="equal">
      <formula>1</formula>
    </cfRule>
  </conditionalFormatting>
  <conditionalFormatting sqref="AG150">
    <cfRule type="cellIs" dxfId="2316" priority="1509" operator="equal">
      <formula>0</formula>
    </cfRule>
    <cfRule type="cellIs" dxfId="2315" priority="1510" operator="equal">
      <formula>1</formula>
    </cfRule>
  </conditionalFormatting>
  <conditionalFormatting sqref="AH150">
    <cfRule type="cellIs" dxfId="2314" priority="1507" operator="equal">
      <formula>0</formula>
    </cfRule>
    <cfRule type="cellIs" dxfId="2313" priority="1508" operator="equal">
      <formula>1</formula>
    </cfRule>
  </conditionalFormatting>
  <conditionalFormatting sqref="AI150">
    <cfRule type="cellIs" dxfId="2312" priority="1505" operator="equal">
      <formula>0</formula>
    </cfRule>
    <cfRule type="cellIs" dxfId="2311" priority="1506" operator="equal">
      <formula>1</formula>
    </cfRule>
  </conditionalFormatting>
  <conditionalFormatting sqref="AJ150">
    <cfRule type="cellIs" dxfId="2310" priority="1503" operator="equal">
      <formula>0</formula>
    </cfRule>
    <cfRule type="cellIs" dxfId="2309" priority="1504" operator="equal">
      <formula>1</formula>
    </cfRule>
  </conditionalFormatting>
  <conditionalFormatting sqref="AD152">
    <cfRule type="cellIs" dxfId="2308" priority="1501" operator="equal">
      <formula>0</formula>
    </cfRule>
    <cfRule type="cellIs" dxfId="2307" priority="1502" operator="equal">
      <formula>1</formula>
    </cfRule>
  </conditionalFormatting>
  <conditionalFormatting sqref="AE152">
    <cfRule type="cellIs" dxfId="2306" priority="1499" operator="equal">
      <formula>0</formula>
    </cfRule>
    <cfRule type="cellIs" dxfId="2305" priority="1500" operator="equal">
      <formula>1</formula>
    </cfRule>
  </conditionalFormatting>
  <conditionalFormatting sqref="AF152">
    <cfRule type="cellIs" dxfId="2304" priority="1497" operator="equal">
      <formula>0</formula>
    </cfRule>
    <cfRule type="cellIs" dxfId="2303" priority="1498" operator="equal">
      <formula>1</formula>
    </cfRule>
  </conditionalFormatting>
  <conditionalFormatting sqref="AG152">
    <cfRule type="cellIs" dxfId="2302" priority="1495" operator="equal">
      <formula>0</formula>
    </cfRule>
    <cfRule type="cellIs" dxfId="2301" priority="1496" operator="equal">
      <formula>1</formula>
    </cfRule>
  </conditionalFormatting>
  <conditionalFormatting sqref="AH152">
    <cfRule type="cellIs" dxfId="2300" priority="1493" operator="equal">
      <formula>0</formula>
    </cfRule>
    <cfRule type="cellIs" dxfId="2299" priority="1494" operator="equal">
      <formula>1</formula>
    </cfRule>
  </conditionalFormatting>
  <conditionalFormatting sqref="AI152">
    <cfRule type="cellIs" dxfId="2298" priority="1491" operator="equal">
      <formula>0</formula>
    </cfRule>
    <cfRule type="cellIs" dxfId="2297" priority="1492" operator="equal">
      <formula>1</formula>
    </cfRule>
  </conditionalFormatting>
  <conditionalFormatting sqref="AJ152">
    <cfRule type="cellIs" dxfId="2296" priority="1489" operator="equal">
      <formula>0</formula>
    </cfRule>
    <cfRule type="cellIs" dxfId="2295" priority="1490" operator="equal">
      <formula>1</formula>
    </cfRule>
  </conditionalFormatting>
  <conditionalFormatting sqref="AD154">
    <cfRule type="cellIs" dxfId="2294" priority="1487" operator="equal">
      <formula>0</formula>
    </cfRule>
    <cfRule type="cellIs" dxfId="2293" priority="1488" operator="equal">
      <formula>1</formula>
    </cfRule>
  </conditionalFormatting>
  <conditionalFormatting sqref="AE154">
    <cfRule type="cellIs" dxfId="2292" priority="1485" operator="equal">
      <formula>0</formula>
    </cfRule>
    <cfRule type="cellIs" dxfId="2291" priority="1486" operator="equal">
      <formula>1</formula>
    </cfRule>
  </conditionalFormatting>
  <conditionalFormatting sqref="AF154">
    <cfRule type="cellIs" dxfId="2290" priority="1483" operator="equal">
      <formula>0</formula>
    </cfRule>
    <cfRule type="cellIs" dxfId="2289" priority="1484" operator="equal">
      <formula>1</formula>
    </cfRule>
  </conditionalFormatting>
  <conditionalFormatting sqref="AG154">
    <cfRule type="cellIs" dxfId="2288" priority="1481" operator="equal">
      <formula>0</formula>
    </cfRule>
    <cfRule type="cellIs" dxfId="2287" priority="1482" operator="equal">
      <formula>1</formula>
    </cfRule>
  </conditionalFormatting>
  <conditionalFormatting sqref="AH154">
    <cfRule type="cellIs" dxfId="2286" priority="1479" operator="equal">
      <formula>0</formula>
    </cfRule>
    <cfRule type="cellIs" dxfId="2285" priority="1480" operator="equal">
      <formula>1</formula>
    </cfRule>
  </conditionalFormatting>
  <conditionalFormatting sqref="AI154">
    <cfRule type="cellIs" dxfId="2284" priority="1477" operator="equal">
      <formula>0</formula>
    </cfRule>
    <cfRule type="cellIs" dxfId="2283" priority="1478" operator="equal">
      <formula>1</formula>
    </cfRule>
  </conditionalFormatting>
  <conditionalFormatting sqref="AJ154">
    <cfRule type="cellIs" dxfId="2282" priority="1475" operator="equal">
      <formula>0</formula>
    </cfRule>
    <cfRule type="cellIs" dxfId="2281" priority="1476" operator="equal">
      <formula>1</formula>
    </cfRule>
  </conditionalFormatting>
  <conditionalFormatting sqref="HT161">
    <cfRule type="cellIs" dxfId="2280" priority="95" operator="equal">
      <formula>0</formula>
    </cfRule>
    <cfRule type="cellIs" dxfId="2279" priority="96" operator="equal">
      <formula>1</formula>
    </cfRule>
  </conditionalFormatting>
  <conditionalFormatting sqref="AD93">
    <cfRule type="cellIs" dxfId="2278" priority="1795" operator="equal">
      <formula>0</formula>
    </cfRule>
    <cfRule type="cellIs" dxfId="2277" priority="1796" operator="equal">
      <formula>1</formula>
    </cfRule>
  </conditionalFormatting>
  <conditionalFormatting sqref="AE93">
    <cfRule type="cellIs" dxfId="2276" priority="1793" operator="equal">
      <formula>0</formula>
    </cfRule>
    <cfRule type="cellIs" dxfId="2275" priority="1794" operator="equal">
      <formula>1</formula>
    </cfRule>
  </conditionalFormatting>
  <conditionalFormatting sqref="AF93">
    <cfRule type="cellIs" dxfId="2274" priority="1791" operator="equal">
      <formula>0</formula>
    </cfRule>
    <cfRule type="cellIs" dxfId="2273" priority="1792" operator="equal">
      <formula>1</formula>
    </cfRule>
  </conditionalFormatting>
  <conditionalFormatting sqref="AG93">
    <cfRule type="cellIs" dxfId="2272" priority="1789" operator="equal">
      <formula>0</formula>
    </cfRule>
    <cfRule type="cellIs" dxfId="2271" priority="1790" operator="equal">
      <formula>1</formula>
    </cfRule>
  </conditionalFormatting>
  <conditionalFormatting sqref="AH93">
    <cfRule type="cellIs" dxfId="2270" priority="1787" operator="equal">
      <formula>0</formula>
    </cfRule>
    <cfRule type="cellIs" dxfId="2269" priority="1788" operator="equal">
      <formula>1</formula>
    </cfRule>
  </conditionalFormatting>
  <conditionalFormatting sqref="AI93">
    <cfRule type="cellIs" dxfId="2268" priority="1785" operator="equal">
      <formula>0</formula>
    </cfRule>
    <cfRule type="cellIs" dxfId="2267" priority="1786" operator="equal">
      <formula>1</formula>
    </cfRule>
  </conditionalFormatting>
  <conditionalFormatting sqref="AJ93">
    <cfRule type="cellIs" dxfId="2266" priority="1783" operator="equal">
      <formula>0</formula>
    </cfRule>
    <cfRule type="cellIs" dxfId="2265" priority="1784" operator="equal">
      <formula>1</formula>
    </cfRule>
  </conditionalFormatting>
  <conditionalFormatting sqref="AD96">
    <cfRule type="cellIs" dxfId="2264" priority="1781" operator="equal">
      <formula>0</formula>
    </cfRule>
    <cfRule type="cellIs" dxfId="2263" priority="1782" operator="equal">
      <formula>1</formula>
    </cfRule>
  </conditionalFormatting>
  <conditionalFormatting sqref="AE96">
    <cfRule type="cellIs" dxfId="2262" priority="1779" operator="equal">
      <formula>0</formula>
    </cfRule>
    <cfRule type="cellIs" dxfId="2261" priority="1780" operator="equal">
      <formula>1</formula>
    </cfRule>
  </conditionalFormatting>
  <conditionalFormatting sqref="AF96">
    <cfRule type="cellIs" dxfId="2260" priority="1777" operator="equal">
      <formula>0</formula>
    </cfRule>
    <cfRule type="cellIs" dxfId="2259" priority="1778" operator="equal">
      <formula>1</formula>
    </cfRule>
  </conditionalFormatting>
  <conditionalFormatting sqref="AG96">
    <cfRule type="cellIs" dxfId="2258" priority="1775" operator="equal">
      <formula>0</formula>
    </cfRule>
    <cfRule type="cellIs" dxfId="2257" priority="1776" operator="equal">
      <formula>1</formula>
    </cfRule>
  </conditionalFormatting>
  <conditionalFormatting sqref="AH96">
    <cfRule type="cellIs" dxfId="2256" priority="1773" operator="equal">
      <formula>0</formula>
    </cfRule>
    <cfRule type="cellIs" dxfId="2255" priority="1774" operator="equal">
      <formula>1</formula>
    </cfRule>
  </conditionalFormatting>
  <conditionalFormatting sqref="AI96">
    <cfRule type="cellIs" dxfId="2254" priority="1771" operator="equal">
      <formula>0</formula>
    </cfRule>
    <cfRule type="cellIs" dxfId="2253" priority="1772" operator="equal">
      <formula>1</formula>
    </cfRule>
  </conditionalFormatting>
  <conditionalFormatting sqref="AJ96">
    <cfRule type="cellIs" dxfId="2252" priority="1769" operator="equal">
      <formula>0</formula>
    </cfRule>
    <cfRule type="cellIs" dxfId="2251" priority="1770" operator="equal">
      <formula>1</formula>
    </cfRule>
  </conditionalFormatting>
  <conditionalFormatting sqref="V161">
    <cfRule type="cellIs" dxfId="2250" priority="69" operator="equal">
      <formula>0</formula>
    </cfRule>
    <cfRule type="cellIs" dxfId="2249" priority="70" operator="equal">
      <formula>1</formula>
    </cfRule>
  </conditionalFormatting>
  <conditionalFormatting sqref="AL161">
    <cfRule type="cellIs" dxfId="2248" priority="61" operator="equal">
      <formula>0</formula>
    </cfRule>
    <cfRule type="cellIs" dxfId="2247" priority="62" operator="equal">
      <formula>1</formula>
    </cfRule>
  </conditionalFormatting>
  <conditionalFormatting sqref="BB161">
    <cfRule type="cellIs" dxfId="2246" priority="53" operator="equal">
      <formula>0</formula>
    </cfRule>
    <cfRule type="cellIs" dxfId="2245" priority="54" operator="equal">
      <formula>1</formula>
    </cfRule>
  </conditionalFormatting>
  <conditionalFormatting sqref="BR161">
    <cfRule type="cellIs" dxfId="2244" priority="45" operator="equal">
      <formula>0</formula>
    </cfRule>
    <cfRule type="cellIs" dxfId="2243" priority="46" operator="equal">
      <formula>1</formula>
    </cfRule>
  </conditionalFormatting>
  <conditionalFormatting sqref="CB13:CB154">
    <cfRule type="cellIs" dxfId="2242" priority="267" operator="equal">
      <formula>0</formula>
    </cfRule>
    <cfRule type="cellIs" dxfId="2241" priority="268" operator="equal">
      <formula>1</formula>
    </cfRule>
  </conditionalFormatting>
  <conditionalFormatting sqref="CC13:CC154">
    <cfRule type="cellIs" dxfId="2240" priority="265" operator="equal">
      <formula>0</formula>
    </cfRule>
    <cfRule type="cellIs" dxfId="2239" priority="266" operator="equal">
      <formula>1</formula>
    </cfRule>
  </conditionalFormatting>
  <conditionalFormatting sqref="CD13:CD154">
    <cfRule type="cellIs" dxfId="2238" priority="263" operator="equal">
      <formula>0</formula>
    </cfRule>
    <cfRule type="cellIs" dxfId="2237" priority="264" operator="equal">
      <formula>1</formula>
    </cfRule>
  </conditionalFormatting>
  <conditionalFormatting sqref="CE13:CE154">
    <cfRule type="cellIs" dxfId="2236" priority="261" operator="equal">
      <formula>0</formula>
    </cfRule>
    <cfRule type="cellIs" dxfId="2235" priority="262" operator="equal">
      <formula>1</formula>
    </cfRule>
  </conditionalFormatting>
  <conditionalFormatting sqref="CF13:CF154">
    <cfRule type="cellIs" dxfId="2234" priority="259" operator="equal">
      <formula>0</formula>
    </cfRule>
    <cfRule type="cellIs" dxfId="2233" priority="260" operator="equal">
      <formula>1</formula>
    </cfRule>
  </conditionalFormatting>
  <conditionalFormatting sqref="BK13:BK154">
    <cfRule type="cellIs" dxfId="2232" priority="455" operator="equal">
      <formula>0</formula>
    </cfRule>
    <cfRule type="cellIs" dxfId="2231" priority="456" operator="equal">
      <formula>1</formula>
    </cfRule>
  </conditionalFormatting>
  <conditionalFormatting sqref="AD100">
    <cfRule type="cellIs" dxfId="2230" priority="1753" operator="equal">
      <formula>0</formula>
    </cfRule>
    <cfRule type="cellIs" dxfId="2229" priority="1754" operator="equal">
      <formula>1</formula>
    </cfRule>
  </conditionalFormatting>
  <conditionalFormatting sqref="AE100">
    <cfRule type="cellIs" dxfId="2228" priority="1751" operator="equal">
      <formula>0</formula>
    </cfRule>
    <cfRule type="cellIs" dxfId="2227" priority="1752" operator="equal">
      <formula>1</formula>
    </cfRule>
  </conditionalFormatting>
  <conditionalFormatting sqref="AF100">
    <cfRule type="cellIs" dxfId="2226" priority="1749" operator="equal">
      <formula>0</formula>
    </cfRule>
    <cfRule type="cellIs" dxfId="2225" priority="1750" operator="equal">
      <formula>1</formula>
    </cfRule>
  </conditionalFormatting>
  <conditionalFormatting sqref="AG100">
    <cfRule type="cellIs" dxfId="2224" priority="1747" operator="equal">
      <formula>0</formula>
    </cfRule>
    <cfRule type="cellIs" dxfId="2223" priority="1748" operator="equal">
      <formula>1</formula>
    </cfRule>
  </conditionalFormatting>
  <conditionalFormatting sqref="AH100">
    <cfRule type="cellIs" dxfId="2222" priority="1745" operator="equal">
      <formula>0</formula>
    </cfRule>
    <cfRule type="cellIs" dxfId="2221" priority="1746" operator="equal">
      <formula>1</formula>
    </cfRule>
  </conditionalFormatting>
  <conditionalFormatting sqref="AI100">
    <cfRule type="cellIs" dxfId="2220" priority="1743" operator="equal">
      <formula>0</formula>
    </cfRule>
    <cfRule type="cellIs" dxfId="2219" priority="1744" operator="equal">
      <formula>1</formula>
    </cfRule>
  </conditionalFormatting>
  <conditionalFormatting sqref="AJ100">
    <cfRule type="cellIs" dxfId="2218" priority="1741" operator="equal">
      <formula>0</formula>
    </cfRule>
    <cfRule type="cellIs" dxfId="2217" priority="1742" operator="equal">
      <formula>1</formula>
    </cfRule>
  </conditionalFormatting>
  <conditionalFormatting sqref="AD101">
    <cfRule type="cellIs" dxfId="2216" priority="1739" operator="equal">
      <formula>0</formula>
    </cfRule>
    <cfRule type="cellIs" dxfId="2215" priority="1740" operator="equal">
      <formula>1</formula>
    </cfRule>
  </conditionalFormatting>
  <conditionalFormatting sqref="AE101">
    <cfRule type="cellIs" dxfId="2214" priority="1737" operator="equal">
      <formula>0</formula>
    </cfRule>
    <cfRule type="cellIs" dxfId="2213" priority="1738" operator="equal">
      <formula>1</formula>
    </cfRule>
  </conditionalFormatting>
  <conditionalFormatting sqref="AF101">
    <cfRule type="cellIs" dxfId="2212" priority="1735" operator="equal">
      <formula>0</formula>
    </cfRule>
    <cfRule type="cellIs" dxfId="2211" priority="1736" operator="equal">
      <formula>1</formula>
    </cfRule>
  </conditionalFormatting>
  <conditionalFormatting sqref="AG101">
    <cfRule type="cellIs" dxfId="2210" priority="1733" operator="equal">
      <formula>0</formula>
    </cfRule>
    <cfRule type="cellIs" dxfId="2209" priority="1734" operator="equal">
      <formula>1</formula>
    </cfRule>
  </conditionalFormatting>
  <conditionalFormatting sqref="AH101">
    <cfRule type="cellIs" dxfId="2208" priority="1731" operator="equal">
      <formula>0</formula>
    </cfRule>
    <cfRule type="cellIs" dxfId="2207" priority="1732" operator="equal">
      <formula>1</formula>
    </cfRule>
  </conditionalFormatting>
  <conditionalFormatting sqref="AI101">
    <cfRule type="cellIs" dxfId="2206" priority="1729" operator="equal">
      <formula>0</formula>
    </cfRule>
    <cfRule type="cellIs" dxfId="2205" priority="1730" operator="equal">
      <formula>1</formula>
    </cfRule>
  </conditionalFormatting>
  <conditionalFormatting sqref="AJ101">
    <cfRule type="cellIs" dxfId="2204" priority="1727" operator="equal">
      <formula>0</formula>
    </cfRule>
    <cfRule type="cellIs" dxfId="2203" priority="1728" operator="equal">
      <formula>1</formula>
    </cfRule>
  </conditionalFormatting>
  <conditionalFormatting sqref="AD102">
    <cfRule type="cellIs" dxfId="2202" priority="1725" operator="equal">
      <formula>0</formula>
    </cfRule>
    <cfRule type="cellIs" dxfId="2201" priority="1726" operator="equal">
      <formula>1</formula>
    </cfRule>
  </conditionalFormatting>
  <conditionalFormatting sqref="AE102">
    <cfRule type="cellIs" dxfId="2200" priority="1723" operator="equal">
      <formula>0</formula>
    </cfRule>
    <cfRule type="cellIs" dxfId="2199" priority="1724" operator="equal">
      <formula>1</formula>
    </cfRule>
  </conditionalFormatting>
  <conditionalFormatting sqref="AF102">
    <cfRule type="cellIs" dxfId="2198" priority="1721" operator="equal">
      <formula>0</formula>
    </cfRule>
    <cfRule type="cellIs" dxfId="2197" priority="1722" operator="equal">
      <formula>1</formula>
    </cfRule>
  </conditionalFormatting>
  <conditionalFormatting sqref="AG102">
    <cfRule type="cellIs" dxfId="2196" priority="1719" operator="equal">
      <formula>0</formula>
    </cfRule>
    <cfRule type="cellIs" dxfId="2195" priority="1720" operator="equal">
      <formula>1</formula>
    </cfRule>
  </conditionalFormatting>
  <conditionalFormatting sqref="AH102">
    <cfRule type="cellIs" dxfId="2194" priority="1717" operator="equal">
      <formula>0</formula>
    </cfRule>
    <cfRule type="cellIs" dxfId="2193" priority="1718" operator="equal">
      <formula>1</formula>
    </cfRule>
  </conditionalFormatting>
  <conditionalFormatting sqref="AI102">
    <cfRule type="cellIs" dxfId="2192" priority="1715" operator="equal">
      <formula>0</formula>
    </cfRule>
    <cfRule type="cellIs" dxfId="2191" priority="1716" operator="equal">
      <formula>1</formula>
    </cfRule>
  </conditionalFormatting>
  <conditionalFormatting sqref="AJ102">
    <cfRule type="cellIs" dxfId="2190" priority="1713" operator="equal">
      <formula>0</formula>
    </cfRule>
    <cfRule type="cellIs" dxfId="2189" priority="1714" operator="equal">
      <formula>1</formula>
    </cfRule>
  </conditionalFormatting>
  <conditionalFormatting sqref="AD103">
    <cfRule type="cellIs" dxfId="2188" priority="1711" operator="equal">
      <formula>0</formula>
    </cfRule>
    <cfRule type="cellIs" dxfId="2187" priority="1712" operator="equal">
      <formula>1</formula>
    </cfRule>
  </conditionalFormatting>
  <conditionalFormatting sqref="AE103">
    <cfRule type="cellIs" dxfId="2186" priority="1709" operator="equal">
      <formula>0</formula>
    </cfRule>
    <cfRule type="cellIs" dxfId="2185" priority="1710" operator="equal">
      <formula>1</formula>
    </cfRule>
  </conditionalFormatting>
  <conditionalFormatting sqref="AF103">
    <cfRule type="cellIs" dxfId="2184" priority="1707" operator="equal">
      <formula>0</formula>
    </cfRule>
    <cfRule type="cellIs" dxfId="2183" priority="1708" operator="equal">
      <formula>1</formula>
    </cfRule>
  </conditionalFormatting>
  <conditionalFormatting sqref="AG103">
    <cfRule type="cellIs" dxfId="2182" priority="1705" operator="equal">
      <formula>0</formula>
    </cfRule>
    <cfRule type="cellIs" dxfId="2181" priority="1706" operator="equal">
      <formula>1</formula>
    </cfRule>
  </conditionalFormatting>
  <conditionalFormatting sqref="AH103">
    <cfRule type="cellIs" dxfId="2180" priority="1703" operator="equal">
      <formula>0</formula>
    </cfRule>
    <cfRule type="cellIs" dxfId="2179" priority="1704" operator="equal">
      <formula>1</formula>
    </cfRule>
  </conditionalFormatting>
  <conditionalFormatting sqref="AI103">
    <cfRule type="cellIs" dxfId="2178" priority="1701" operator="equal">
      <formula>0</formula>
    </cfRule>
    <cfRule type="cellIs" dxfId="2177" priority="1702" operator="equal">
      <formula>1</formula>
    </cfRule>
  </conditionalFormatting>
  <conditionalFormatting sqref="AJ103">
    <cfRule type="cellIs" dxfId="2176" priority="1699" operator="equal">
      <formula>0</formula>
    </cfRule>
    <cfRule type="cellIs" dxfId="2175" priority="1700" operator="equal">
      <formula>1</formula>
    </cfRule>
  </conditionalFormatting>
  <conditionalFormatting sqref="AD104">
    <cfRule type="cellIs" dxfId="2174" priority="1697" operator="equal">
      <formula>0</formula>
    </cfRule>
    <cfRule type="cellIs" dxfId="2173" priority="1698" operator="equal">
      <formula>1</formula>
    </cfRule>
  </conditionalFormatting>
  <conditionalFormatting sqref="AE104">
    <cfRule type="cellIs" dxfId="2172" priority="1695" operator="equal">
      <formula>0</formula>
    </cfRule>
    <cfRule type="cellIs" dxfId="2171" priority="1696" operator="equal">
      <formula>1</formula>
    </cfRule>
  </conditionalFormatting>
  <conditionalFormatting sqref="AF104">
    <cfRule type="cellIs" dxfId="2170" priority="1693" operator="equal">
      <formula>0</formula>
    </cfRule>
    <cfRule type="cellIs" dxfId="2169" priority="1694" operator="equal">
      <formula>1</formula>
    </cfRule>
  </conditionalFormatting>
  <conditionalFormatting sqref="AG104">
    <cfRule type="cellIs" dxfId="2168" priority="1691" operator="equal">
      <formula>0</formula>
    </cfRule>
    <cfRule type="cellIs" dxfId="2167" priority="1692" operator="equal">
      <formula>1</formula>
    </cfRule>
  </conditionalFormatting>
  <conditionalFormatting sqref="AH104">
    <cfRule type="cellIs" dxfId="2166" priority="1689" operator="equal">
      <formula>0</formula>
    </cfRule>
    <cfRule type="cellIs" dxfId="2165" priority="1690" operator="equal">
      <formula>1</formula>
    </cfRule>
  </conditionalFormatting>
  <conditionalFormatting sqref="AI104">
    <cfRule type="cellIs" dxfId="2164" priority="1687" operator="equal">
      <formula>0</formula>
    </cfRule>
    <cfRule type="cellIs" dxfId="2163" priority="1688" operator="equal">
      <formula>1</formula>
    </cfRule>
  </conditionalFormatting>
  <conditionalFormatting sqref="AJ104">
    <cfRule type="cellIs" dxfId="2162" priority="1685" operator="equal">
      <formula>0</formula>
    </cfRule>
    <cfRule type="cellIs" dxfId="2161" priority="1686" operator="equal">
      <formula>1</formula>
    </cfRule>
  </conditionalFormatting>
  <conditionalFormatting sqref="AD105">
    <cfRule type="cellIs" dxfId="2160" priority="1683" operator="equal">
      <formula>0</formula>
    </cfRule>
    <cfRule type="cellIs" dxfId="2159" priority="1684" operator="equal">
      <formula>1</formula>
    </cfRule>
  </conditionalFormatting>
  <conditionalFormatting sqref="AE105">
    <cfRule type="cellIs" dxfId="2158" priority="1681" operator="equal">
      <formula>0</formula>
    </cfRule>
    <cfRule type="cellIs" dxfId="2157" priority="1682" operator="equal">
      <formula>1</formula>
    </cfRule>
  </conditionalFormatting>
  <conditionalFormatting sqref="AF105">
    <cfRule type="cellIs" dxfId="2156" priority="1679" operator="equal">
      <formula>0</formula>
    </cfRule>
    <cfRule type="cellIs" dxfId="2155" priority="1680" operator="equal">
      <formula>1</formula>
    </cfRule>
  </conditionalFormatting>
  <conditionalFormatting sqref="AG105">
    <cfRule type="cellIs" dxfId="2154" priority="1677" operator="equal">
      <formula>0</formula>
    </cfRule>
    <cfRule type="cellIs" dxfId="2153" priority="1678" operator="equal">
      <formula>1</formula>
    </cfRule>
  </conditionalFormatting>
  <conditionalFormatting sqref="AH105">
    <cfRule type="cellIs" dxfId="2152" priority="1675" operator="equal">
      <formula>0</formula>
    </cfRule>
    <cfRule type="cellIs" dxfId="2151" priority="1676" operator="equal">
      <formula>1</formula>
    </cfRule>
  </conditionalFormatting>
  <conditionalFormatting sqref="AI105">
    <cfRule type="cellIs" dxfId="2150" priority="1673" operator="equal">
      <formula>0</formula>
    </cfRule>
    <cfRule type="cellIs" dxfId="2149" priority="1674" operator="equal">
      <formula>1</formula>
    </cfRule>
  </conditionalFormatting>
  <conditionalFormatting sqref="AJ105">
    <cfRule type="cellIs" dxfId="2148" priority="1671" operator="equal">
      <formula>0</formula>
    </cfRule>
    <cfRule type="cellIs" dxfId="2147" priority="1672" operator="equal">
      <formula>1</formula>
    </cfRule>
  </conditionalFormatting>
  <conditionalFormatting sqref="AD106">
    <cfRule type="cellIs" dxfId="2146" priority="1669" operator="equal">
      <formula>0</formula>
    </cfRule>
    <cfRule type="cellIs" dxfId="2145" priority="1670" operator="equal">
      <formula>1</formula>
    </cfRule>
  </conditionalFormatting>
  <conditionalFormatting sqref="AE106">
    <cfRule type="cellIs" dxfId="2144" priority="1667" operator="equal">
      <formula>0</formula>
    </cfRule>
    <cfRule type="cellIs" dxfId="2143" priority="1668" operator="equal">
      <formula>1</formula>
    </cfRule>
  </conditionalFormatting>
  <conditionalFormatting sqref="AF106">
    <cfRule type="cellIs" dxfId="2142" priority="1665" operator="equal">
      <formula>0</formula>
    </cfRule>
    <cfRule type="cellIs" dxfId="2141" priority="1666" operator="equal">
      <formula>1</formula>
    </cfRule>
  </conditionalFormatting>
  <conditionalFormatting sqref="AG106">
    <cfRule type="cellIs" dxfId="2140" priority="1663" operator="equal">
      <formula>0</formula>
    </cfRule>
    <cfRule type="cellIs" dxfId="2139" priority="1664" operator="equal">
      <formula>1</formula>
    </cfRule>
  </conditionalFormatting>
  <conditionalFormatting sqref="AH106">
    <cfRule type="cellIs" dxfId="2138" priority="1661" operator="equal">
      <formula>0</formula>
    </cfRule>
    <cfRule type="cellIs" dxfId="2137" priority="1662" operator="equal">
      <formula>1</formula>
    </cfRule>
  </conditionalFormatting>
  <conditionalFormatting sqref="AI106">
    <cfRule type="cellIs" dxfId="2136" priority="1659" operator="equal">
      <formula>0</formula>
    </cfRule>
    <cfRule type="cellIs" dxfId="2135" priority="1660" operator="equal">
      <formula>1</formula>
    </cfRule>
  </conditionalFormatting>
  <conditionalFormatting sqref="AJ106">
    <cfRule type="cellIs" dxfId="2134" priority="1657" operator="equal">
      <formula>0</formula>
    </cfRule>
    <cfRule type="cellIs" dxfId="2133" priority="1658" operator="equal">
      <formula>1</formula>
    </cfRule>
  </conditionalFormatting>
  <conditionalFormatting sqref="AD107">
    <cfRule type="cellIs" dxfId="2132" priority="1655" operator="equal">
      <formula>0</formula>
    </cfRule>
    <cfRule type="cellIs" dxfId="2131" priority="1656" operator="equal">
      <formula>1</formula>
    </cfRule>
  </conditionalFormatting>
  <conditionalFormatting sqref="AE107">
    <cfRule type="cellIs" dxfId="2130" priority="1653" operator="equal">
      <formula>0</formula>
    </cfRule>
    <cfRule type="cellIs" dxfId="2129" priority="1654" operator="equal">
      <formula>1</formula>
    </cfRule>
  </conditionalFormatting>
  <conditionalFormatting sqref="AF107">
    <cfRule type="cellIs" dxfId="2128" priority="1651" operator="equal">
      <formula>0</formula>
    </cfRule>
    <cfRule type="cellIs" dxfId="2127" priority="1652" operator="equal">
      <formula>1</formula>
    </cfRule>
  </conditionalFormatting>
  <conditionalFormatting sqref="AG107">
    <cfRule type="cellIs" dxfId="2126" priority="1649" operator="equal">
      <formula>0</formula>
    </cfRule>
    <cfRule type="cellIs" dxfId="2125" priority="1650" operator="equal">
      <formula>1</formula>
    </cfRule>
  </conditionalFormatting>
  <conditionalFormatting sqref="AH107">
    <cfRule type="cellIs" dxfId="2124" priority="1647" operator="equal">
      <formula>0</formula>
    </cfRule>
    <cfRule type="cellIs" dxfId="2123" priority="1648" operator="equal">
      <formula>1</formula>
    </cfRule>
  </conditionalFormatting>
  <conditionalFormatting sqref="AI107">
    <cfRule type="cellIs" dxfId="2122" priority="1645" operator="equal">
      <formula>0</formula>
    </cfRule>
    <cfRule type="cellIs" dxfId="2121" priority="1646" operator="equal">
      <formula>1</formula>
    </cfRule>
  </conditionalFormatting>
  <conditionalFormatting sqref="AJ107">
    <cfRule type="cellIs" dxfId="2120" priority="1643" operator="equal">
      <formula>0</formula>
    </cfRule>
    <cfRule type="cellIs" dxfId="2119" priority="1644" operator="equal">
      <formula>1</formula>
    </cfRule>
  </conditionalFormatting>
  <conditionalFormatting sqref="AD108">
    <cfRule type="cellIs" dxfId="2118" priority="1641" operator="equal">
      <formula>0</formula>
    </cfRule>
    <cfRule type="cellIs" dxfId="2117" priority="1642" operator="equal">
      <formula>1</formula>
    </cfRule>
  </conditionalFormatting>
  <conditionalFormatting sqref="AE108">
    <cfRule type="cellIs" dxfId="2116" priority="1639" operator="equal">
      <formula>0</formula>
    </cfRule>
    <cfRule type="cellIs" dxfId="2115" priority="1640" operator="equal">
      <formula>1</formula>
    </cfRule>
  </conditionalFormatting>
  <conditionalFormatting sqref="AF108">
    <cfRule type="cellIs" dxfId="2114" priority="1637" operator="equal">
      <formula>0</formula>
    </cfRule>
    <cfRule type="cellIs" dxfId="2113" priority="1638" operator="equal">
      <formula>1</formula>
    </cfRule>
  </conditionalFormatting>
  <conditionalFormatting sqref="AG108">
    <cfRule type="cellIs" dxfId="2112" priority="1635" operator="equal">
      <formula>0</formula>
    </cfRule>
    <cfRule type="cellIs" dxfId="2111" priority="1636" operator="equal">
      <formula>1</formula>
    </cfRule>
  </conditionalFormatting>
  <conditionalFormatting sqref="AH108">
    <cfRule type="cellIs" dxfId="2110" priority="1633" operator="equal">
      <formula>0</formula>
    </cfRule>
    <cfRule type="cellIs" dxfId="2109" priority="1634" operator="equal">
      <formula>1</formula>
    </cfRule>
  </conditionalFormatting>
  <conditionalFormatting sqref="AI108">
    <cfRule type="cellIs" dxfId="2108" priority="1631" operator="equal">
      <formula>0</formula>
    </cfRule>
    <cfRule type="cellIs" dxfId="2107" priority="1632" operator="equal">
      <formula>1</formula>
    </cfRule>
  </conditionalFormatting>
  <conditionalFormatting sqref="AJ108">
    <cfRule type="cellIs" dxfId="2106" priority="1629" operator="equal">
      <formula>0</formula>
    </cfRule>
    <cfRule type="cellIs" dxfId="2105" priority="1630" operator="equal">
      <formula>1</formula>
    </cfRule>
  </conditionalFormatting>
  <conditionalFormatting sqref="AD109">
    <cfRule type="cellIs" dxfId="2104" priority="1627" operator="equal">
      <formula>0</formula>
    </cfRule>
    <cfRule type="cellIs" dxfId="2103" priority="1628" operator="equal">
      <formula>1</formula>
    </cfRule>
  </conditionalFormatting>
  <conditionalFormatting sqref="AE109">
    <cfRule type="cellIs" dxfId="2102" priority="1625" operator="equal">
      <formula>0</formula>
    </cfRule>
    <cfRule type="cellIs" dxfId="2101" priority="1626" operator="equal">
      <formula>1</formula>
    </cfRule>
  </conditionalFormatting>
  <conditionalFormatting sqref="AF109">
    <cfRule type="cellIs" dxfId="2100" priority="1623" operator="equal">
      <formula>0</formula>
    </cfRule>
    <cfRule type="cellIs" dxfId="2099" priority="1624" operator="equal">
      <formula>1</formula>
    </cfRule>
  </conditionalFormatting>
  <conditionalFormatting sqref="AG109">
    <cfRule type="cellIs" dxfId="2098" priority="1621" operator="equal">
      <formula>0</formula>
    </cfRule>
    <cfRule type="cellIs" dxfId="2097" priority="1622" operator="equal">
      <formula>1</formula>
    </cfRule>
  </conditionalFormatting>
  <conditionalFormatting sqref="AH109">
    <cfRule type="cellIs" dxfId="2096" priority="1619" operator="equal">
      <formula>0</formula>
    </cfRule>
    <cfRule type="cellIs" dxfId="2095" priority="1620" operator="equal">
      <formula>1</formula>
    </cfRule>
  </conditionalFormatting>
  <conditionalFormatting sqref="AI109">
    <cfRule type="cellIs" dxfId="2094" priority="1617" operator="equal">
      <formula>0</formula>
    </cfRule>
    <cfRule type="cellIs" dxfId="2093" priority="1618" operator="equal">
      <formula>1</formula>
    </cfRule>
  </conditionalFormatting>
  <conditionalFormatting sqref="AJ109">
    <cfRule type="cellIs" dxfId="2092" priority="1615" operator="equal">
      <formula>0</formula>
    </cfRule>
    <cfRule type="cellIs" dxfId="2091" priority="1616" operator="equal">
      <formula>1</formula>
    </cfRule>
  </conditionalFormatting>
  <conditionalFormatting sqref="AD111">
    <cfRule type="cellIs" dxfId="2090" priority="1613" operator="equal">
      <formula>0</formula>
    </cfRule>
    <cfRule type="cellIs" dxfId="2089" priority="1614" operator="equal">
      <formula>1</formula>
    </cfRule>
  </conditionalFormatting>
  <conditionalFormatting sqref="AE111">
    <cfRule type="cellIs" dxfId="2088" priority="1611" operator="equal">
      <formula>0</formula>
    </cfRule>
    <cfRule type="cellIs" dxfId="2087" priority="1612" operator="equal">
      <formula>1</formula>
    </cfRule>
  </conditionalFormatting>
  <conditionalFormatting sqref="AF111">
    <cfRule type="cellIs" dxfId="2086" priority="1609" operator="equal">
      <formula>0</formula>
    </cfRule>
    <cfRule type="cellIs" dxfId="2085" priority="1610" operator="equal">
      <formula>1</formula>
    </cfRule>
  </conditionalFormatting>
  <conditionalFormatting sqref="AG111">
    <cfRule type="cellIs" dxfId="2084" priority="1607" operator="equal">
      <formula>0</formula>
    </cfRule>
    <cfRule type="cellIs" dxfId="2083" priority="1608" operator="equal">
      <formula>1</formula>
    </cfRule>
  </conditionalFormatting>
  <conditionalFormatting sqref="AH111">
    <cfRule type="cellIs" dxfId="2082" priority="1605" operator="equal">
      <formula>0</formula>
    </cfRule>
    <cfRule type="cellIs" dxfId="2081" priority="1606" operator="equal">
      <formula>1</formula>
    </cfRule>
  </conditionalFormatting>
  <conditionalFormatting sqref="AI111">
    <cfRule type="cellIs" dxfId="2080" priority="1603" operator="equal">
      <formula>0</formula>
    </cfRule>
    <cfRule type="cellIs" dxfId="2079" priority="1604" operator="equal">
      <formula>1</formula>
    </cfRule>
  </conditionalFormatting>
  <conditionalFormatting sqref="AJ111">
    <cfRule type="cellIs" dxfId="2078" priority="1601" operator="equal">
      <formula>0</formula>
    </cfRule>
    <cfRule type="cellIs" dxfId="2077" priority="1602" operator="equal">
      <formula>1</formula>
    </cfRule>
  </conditionalFormatting>
  <conditionalFormatting sqref="AD113:AD122">
    <cfRule type="cellIs" dxfId="2076" priority="1599" operator="equal">
      <formula>0</formula>
    </cfRule>
    <cfRule type="cellIs" dxfId="2075" priority="1600" operator="equal">
      <formula>1</formula>
    </cfRule>
  </conditionalFormatting>
  <conditionalFormatting sqref="AE113:AE122">
    <cfRule type="cellIs" dxfId="2074" priority="1597" operator="equal">
      <formula>0</formula>
    </cfRule>
    <cfRule type="cellIs" dxfId="2073" priority="1598" operator="equal">
      <formula>1</formula>
    </cfRule>
  </conditionalFormatting>
  <conditionalFormatting sqref="AF113:AF122">
    <cfRule type="cellIs" dxfId="2072" priority="1595" operator="equal">
      <formula>0</formula>
    </cfRule>
    <cfRule type="cellIs" dxfId="2071" priority="1596" operator="equal">
      <formula>1</formula>
    </cfRule>
  </conditionalFormatting>
  <conditionalFormatting sqref="AG113:AG122">
    <cfRule type="cellIs" dxfId="2070" priority="1593" operator="equal">
      <formula>0</formula>
    </cfRule>
    <cfRule type="cellIs" dxfId="2069" priority="1594" operator="equal">
      <formula>1</formula>
    </cfRule>
  </conditionalFormatting>
  <conditionalFormatting sqref="AH113:AH122">
    <cfRule type="cellIs" dxfId="2068" priority="1591" operator="equal">
      <formula>0</formula>
    </cfRule>
    <cfRule type="cellIs" dxfId="2067" priority="1592" operator="equal">
      <formula>1</formula>
    </cfRule>
  </conditionalFormatting>
  <conditionalFormatting sqref="AI113:AI122">
    <cfRule type="cellIs" dxfId="2066" priority="1589" operator="equal">
      <formula>0</formula>
    </cfRule>
    <cfRule type="cellIs" dxfId="2065" priority="1590" operator="equal">
      <formula>1</formula>
    </cfRule>
  </conditionalFormatting>
  <conditionalFormatting sqref="AJ113:AJ122">
    <cfRule type="cellIs" dxfId="2064" priority="1587" operator="equal">
      <formula>0</formula>
    </cfRule>
    <cfRule type="cellIs" dxfId="2063" priority="1588" operator="equal">
      <formula>1</formula>
    </cfRule>
  </conditionalFormatting>
  <conditionalFormatting sqref="AD124:AD130">
    <cfRule type="cellIs" dxfId="2062" priority="1585" operator="equal">
      <formula>0</formula>
    </cfRule>
    <cfRule type="cellIs" dxfId="2061" priority="1586" operator="equal">
      <formula>1</formula>
    </cfRule>
  </conditionalFormatting>
  <conditionalFormatting sqref="AE124:AE130">
    <cfRule type="cellIs" dxfId="2060" priority="1583" operator="equal">
      <formula>0</formula>
    </cfRule>
    <cfRule type="cellIs" dxfId="2059" priority="1584" operator="equal">
      <formula>1</formula>
    </cfRule>
  </conditionalFormatting>
  <conditionalFormatting sqref="AF124:AF130">
    <cfRule type="cellIs" dxfId="2058" priority="1581" operator="equal">
      <formula>0</formula>
    </cfRule>
    <cfRule type="cellIs" dxfId="2057" priority="1582" operator="equal">
      <formula>1</formula>
    </cfRule>
  </conditionalFormatting>
  <conditionalFormatting sqref="AG124:AG130">
    <cfRule type="cellIs" dxfId="2056" priority="1579" operator="equal">
      <formula>0</formula>
    </cfRule>
    <cfRule type="cellIs" dxfId="2055" priority="1580" operator="equal">
      <formula>1</formula>
    </cfRule>
  </conditionalFormatting>
  <conditionalFormatting sqref="AH124:AH130">
    <cfRule type="cellIs" dxfId="2054" priority="1577" operator="equal">
      <formula>0</formula>
    </cfRule>
    <cfRule type="cellIs" dxfId="2053" priority="1578" operator="equal">
      <formula>1</formula>
    </cfRule>
  </conditionalFormatting>
  <conditionalFormatting sqref="AI124:AI130">
    <cfRule type="cellIs" dxfId="2052" priority="1575" operator="equal">
      <formula>0</formula>
    </cfRule>
    <cfRule type="cellIs" dxfId="2051" priority="1576" operator="equal">
      <formula>1</formula>
    </cfRule>
  </conditionalFormatting>
  <conditionalFormatting sqref="AJ124:AJ130">
    <cfRule type="cellIs" dxfId="2050" priority="1573" operator="equal">
      <formula>0</formula>
    </cfRule>
    <cfRule type="cellIs" dxfId="2049" priority="1574" operator="equal">
      <formula>1</formula>
    </cfRule>
  </conditionalFormatting>
  <conditionalFormatting sqref="AD132:AD136">
    <cfRule type="cellIs" dxfId="2048" priority="1571" operator="equal">
      <formula>0</formula>
    </cfRule>
    <cfRule type="cellIs" dxfId="2047" priority="1572" operator="equal">
      <formula>1</formula>
    </cfRule>
  </conditionalFormatting>
  <conditionalFormatting sqref="AE132:AE136">
    <cfRule type="cellIs" dxfId="2046" priority="1569" operator="equal">
      <formula>0</formula>
    </cfRule>
    <cfRule type="cellIs" dxfId="2045" priority="1570" operator="equal">
      <formula>1</formula>
    </cfRule>
  </conditionalFormatting>
  <conditionalFormatting sqref="AF132:AF136">
    <cfRule type="cellIs" dxfId="2044" priority="1567" operator="equal">
      <formula>0</formula>
    </cfRule>
    <cfRule type="cellIs" dxfId="2043" priority="1568" operator="equal">
      <formula>1</formula>
    </cfRule>
  </conditionalFormatting>
  <conditionalFormatting sqref="AG132:AG136">
    <cfRule type="cellIs" dxfId="2042" priority="1565" operator="equal">
      <formula>0</formula>
    </cfRule>
    <cfRule type="cellIs" dxfId="2041" priority="1566" operator="equal">
      <formula>1</formula>
    </cfRule>
  </conditionalFormatting>
  <conditionalFormatting sqref="AH132:AH136">
    <cfRule type="cellIs" dxfId="2040" priority="1563" operator="equal">
      <formula>0</formula>
    </cfRule>
    <cfRule type="cellIs" dxfId="2039" priority="1564" operator="equal">
      <formula>1</formula>
    </cfRule>
  </conditionalFormatting>
  <conditionalFormatting sqref="AI132:AI136">
    <cfRule type="cellIs" dxfId="2038" priority="1561" operator="equal">
      <formula>0</formula>
    </cfRule>
    <cfRule type="cellIs" dxfId="2037" priority="1562" operator="equal">
      <formula>1</formula>
    </cfRule>
  </conditionalFormatting>
  <conditionalFormatting sqref="AJ132:AJ136">
    <cfRule type="cellIs" dxfId="2036" priority="1559" operator="equal">
      <formula>0</formula>
    </cfRule>
    <cfRule type="cellIs" dxfId="2035" priority="1560" operator="equal">
      <formula>1</formula>
    </cfRule>
  </conditionalFormatting>
  <conditionalFormatting sqref="AD140">
    <cfRule type="cellIs" dxfId="2034" priority="1557" operator="equal">
      <formula>0</formula>
    </cfRule>
    <cfRule type="cellIs" dxfId="2033" priority="1558" operator="equal">
      <formula>1</formula>
    </cfRule>
  </conditionalFormatting>
  <conditionalFormatting sqref="AE140">
    <cfRule type="cellIs" dxfId="2032" priority="1555" operator="equal">
      <formula>0</formula>
    </cfRule>
    <cfRule type="cellIs" dxfId="2031" priority="1556" operator="equal">
      <formula>1</formula>
    </cfRule>
  </conditionalFormatting>
  <conditionalFormatting sqref="AF140">
    <cfRule type="cellIs" dxfId="2030" priority="1553" operator="equal">
      <formula>0</formula>
    </cfRule>
    <cfRule type="cellIs" dxfId="2029" priority="1554" operator="equal">
      <formula>1</formula>
    </cfRule>
  </conditionalFormatting>
  <conditionalFormatting sqref="AG140">
    <cfRule type="cellIs" dxfId="2028" priority="1551" operator="equal">
      <formula>0</formula>
    </cfRule>
    <cfRule type="cellIs" dxfId="2027" priority="1552" operator="equal">
      <formula>1</formula>
    </cfRule>
  </conditionalFormatting>
  <conditionalFormatting sqref="AH140">
    <cfRule type="cellIs" dxfId="2026" priority="1549" operator="equal">
      <formula>0</formula>
    </cfRule>
    <cfRule type="cellIs" dxfId="2025" priority="1550" operator="equal">
      <formula>1</formula>
    </cfRule>
  </conditionalFormatting>
  <conditionalFormatting sqref="AI140">
    <cfRule type="cellIs" dxfId="2024" priority="1547" operator="equal">
      <formula>0</formula>
    </cfRule>
    <cfRule type="cellIs" dxfId="2023" priority="1548" operator="equal">
      <formula>1</formula>
    </cfRule>
  </conditionalFormatting>
  <conditionalFormatting sqref="AJ140">
    <cfRule type="cellIs" dxfId="2022" priority="1545" operator="equal">
      <formula>0</formula>
    </cfRule>
    <cfRule type="cellIs" dxfId="2021" priority="1546" operator="equal">
      <formula>1</formula>
    </cfRule>
  </conditionalFormatting>
  <conditionalFormatting sqref="AD142:AD146">
    <cfRule type="cellIs" dxfId="2020" priority="1543" operator="equal">
      <formula>0</formula>
    </cfRule>
    <cfRule type="cellIs" dxfId="2019" priority="1544" operator="equal">
      <formula>1</formula>
    </cfRule>
  </conditionalFormatting>
  <conditionalFormatting sqref="AE142:AE146">
    <cfRule type="cellIs" dxfId="2018" priority="1541" operator="equal">
      <formula>0</formula>
    </cfRule>
    <cfRule type="cellIs" dxfId="2017" priority="1542" operator="equal">
      <formula>1</formula>
    </cfRule>
  </conditionalFormatting>
  <conditionalFormatting sqref="AF142:AF146">
    <cfRule type="cellIs" dxfId="2016" priority="1539" operator="equal">
      <formula>0</formula>
    </cfRule>
    <cfRule type="cellIs" dxfId="2015" priority="1540" operator="equal">
      <formula>1</formula>
    </cfRule>
  </conditionalFormatting>
  <conditionalFormatting sqref="AG142:AG146">
    <cfRule type="cellIs" dxfId="2014" priority="1537" operator="equal">
      <formula>0</formula>
    </cfRule>
    <cfRule type="cellIs" dxfId="2013" priority="1538" operator="equal">
      <formula>1</formula>
    </cfRule>
  </conditionalFormatting>
  <conditionalFormatting sqref="AH142:AH146">
    <cfRule type="cellIs" dxfId="2012" priority="1535" operator="equal">
      <formula>0</formula>
    </cfRule>
    <cfRule type="cellIs" dxfId="2011" priority="1536" operator="equal">
      <formula>1</formula>
    </cfRule>
  </conditionalFormatting>
  <conditionalFormatting sqref="AI142:AI146">
    <cfRule type="cellIs" dxfId="2010" priority="1533" operator="equal">
      <formula>0</formula>
    </cfRule>
    <cfRule type="cellIs" dxfId="2009" priority="1534" operator="equal">
      <formula>1</formula>
    </cfRule>
  </conditionalFormatting>
  <conditionalFormatting sqref="AJ142:AJ146">
    <cfRule type="cellIs" dxfId="2008" priority="1531" operator="equal">
      <formula>0</formula>
    </cfRule>
    <cfRule type="cellIs" dxfId="2007" priority="1532" operator="equal">
      <formula>1</formula>
    </cfRule>
  </conditionalFormatting>
  <conditionalFormatting sqref="AD148">
    <cfRule type="cellIs" dxfId="2006" priority="1529" operator="equal">
      <formula>0</formula>
    </cfRule>
    <cfRule type="cellIs" dxfId="2005" priority="1530" operator="equal">
      <formula>1</formula>
    </cfRule>
  </conditionalFormatting>
  <conditionalFormatting sqref="AE148">
    <cfRule type="cellIs" dxfId="2004" priority="1527" operator="equal">
      <formula>0</formula>
    </cfRule>
    <cfRule type="cellIs" dxfId="2003" priority="1528" operator="equal">
      <formula>1</formula>
    </cfRule>
  </conditionalFormatting>
  <conditionalFormatting sqref="AF148">
    <cfRule type="cellIs" dxfId="2002" priority="1525" operator="equal">
      <formula>0</formula>
    </cfRule>
    <cfRule type="cellIs" dxfId="2001" priority="1526" operator="equal">
      <formula>1</formula>
    </cfRule>
  </conditionalFormatting>
  <conditionalFormatting sqref="AG148">
    <cfRule type="cellIs" dxfId="2000" priority="1523" operator="equal">
      <formula>0</formula>
    </cfRule>
    <cfRule type="cellIs" dxfId="1999" priority="1524" operator="equal">
      <formula>1</formula>
    </cfRule>
  </conditionalFormatting>
  <conditionalFormatting sqref="AH148">
    <cfRule type="cellIs" dxfId="1998" priority="1521" operator="equal">
      <formula>0</formula>
    </cfRule>
    <cfRule type="cellIs" dxfId="1997" priority="1522" operator="equal">
      <formula>1</formula>
    </cfRule>
  </conditionalFormatting>
  <conditionalFormatting sqref="AI148">
    <cfRule type="cellIs" dxfId="1996" priority="1519" operator="equal">
      <formula>0</formula>
    </cfRule>
    <cfRule type="cellIs" dxfId="1995" priority="1520" operator="equal">
      <formula>1</formula>
    </cfRule>
  </conditionalFormatting>
  <conditionalFormatting sqref="AJ148">
    <cfRule type="cellIs" dxfId="1994" priority="1517" operator="equal">
      <formula>0</formula>
    </cfRule>
    <cfRule type="cellIs" dxfId="1993" priority="1518" operator="equal">
      <formula>1</formula>
    </cfRule>
  </conditionalFormatting>
  <conditionalFormatting sqref="AD150">
    <cfRule type="cellIs" dxfId="1992" priority="1515" operator="equal">
      <formula>0</formula>
    </cfRule>
    <cfRule type="cellIs" dxfId="1991" priority="1516" operator="equal">
      <formula>1</formula>
    </cfRule>
  </conditionalFormatting>
  <conditionalFormatting sqref="AV32">
    <cfRule type="cellIs" dxfId="1990" priority="499" operator="equal">
      <formula>0</formula>
    </cfRule>
    <cfRule type="cellIs" dxfId="1989" priority="500" operator="equal">
      <formula>1</formula>
    </cfRule>
  </conditionalFormatting>
  <conditionalFormatting sqref="AW32">
    <cfRule type="cellIs" dxfId="1988" priority="497" operator="equal">
      <formula>0</formula>
    </cfRule>
    <cfRule type="cellIs" dxfId="1987" priority="498" operator="equal">
      <formula>1</formula>
    </cfRule>
  </conditionalFormatting>
  <conditionalFormatting sqref="AX32">
    <cfRule type="cellIs" dxfId="1986" priority="495" operator="equal">
      <formula>0</formula>
    </cfRule>
    <cfRule type="cellIs" dxfId="1985" priority="496" operator="equal">
      <formula>1</formula>
    </cfRule>
  </conditionalFormatting>
  <conditionalFormatting sqref="AY32">
    <cfRule type="cellIs" dxfId="1984" priority="493" operator="equal">
      <formula>0</formula>
    </cfRule>
    <cfRule type="cellIs" dxfId="1983" priority="494" operator="equal">
      <formula>1</formula>
    </cfRule>
  </conditionalFormatting>
  <conditionalFormatting sqref="AZ32">
    <cfRule type="cellIs" dxfId="1982" priority="491" operator="equal">
      <formula>0</formula>
    </cfRule>
    <cfRule type="cellIs" dxfId="1981" priority="492" operator="equal">
      <formula>1</formula>
    </cfRule>
  </conditionalFormatting>
  <conditionalFormatting sqref="AT34:AT154">
    <cfRule type="cellIs" dxfId="1980" priority="489" operator="equal">
      <formula>0</formula>
    </cfRule>
    <cfRule type="cellIs" dxfId="1979" priority="490" operator="equal">
      <formula>1</formula>
    </cfRule>
  </conditionalFormatting>
  <conditionalFormatting sqref="AU34:AU154">
    <cfRule type="cellIs" dxfId="1978" priority="487" operator="equal">
      <formula>0</formula>
    </cfRule>
    <cfRule type="cellIs" dxfId="1977" priority="488" operator="equal">
      <formula>1</formula>
    </cfRule>
  </conditionalFormatting>
  <conditionalFormatting sqref="AV34:AV154">
    <cfRule type="cellIs" dxfId="1976" priority="485" operator="equal">
      <formula>0</formula>
    </cfRule>
    <cfRule type="cellIs" dxfId="1975" priority="486" operator="equal">
      <formula>1</formula>
    </cfRule>
  </conditionalFormatting>
  <conditionalFormatting sqref="AW34:AW154">
    <cfRule type="cellIs" dxfId="1974" priority="483" operator="equal">
      <formula>0</formula>
    </cfRule>
    <cfRule type="cellIs" dxfId="1973" priority="484" operator="equal">
      <formula>1</formula>
    </cfRule>
  </conditionalFormatting>
  <conditionalFormatting sqref="AX34:AX154">
    <cfRule type="cellIs" dxfId="1972" priority="481" operator="equal">
      <formula>0</formula>
    </cfRule>
    <cfRule type="cellIs" dxfId="1971" priority="482" operator="equal">
      <formula>1</formula>
    </cfRule>
  </conditionalFormatting>
  <conditionalFormatting sqref="AY34:AY154">
    <cfRule type="cellIs" dxfId="1970" priority="479" operator="equal">
      <formula>0</formula>
    </cfRule>
    <cfRule type="cellIs" dxfId="1969" priority="480" operator="equal">
      <formula>1</formula>
    </cfRule>
  </conditionalFormatting>
  <conditionalFormatting sqref="AZ34:AZ154">
    <cfRule type="cellIs" dxfId="1968" priority="477" operator="equal">
      <formula>0</formula>
    </cfRule>
    <cfRule type="cellIs" dxfId="1967" priority="478" operator="equal">
      <formula>1</formula>
    </cfRule>
  </conditionalFormatting>
  <conditionalFormatting sqref="BZ13:BZ154">
    <cfRule type="cellIs" dxfId="1966" priority="271" operator="equal">
      <formula>0</formula>
    </cfRule>
    <cfRule type="cellIs" dxfId="1965" priority="272" operator="equal">
      <formula>1</formula>
    </cfRule>
  </conditionalFormatting>
  <conditionalFormatting sqref="CA13:CA154">
    <cfRule type="cellIs" dxfId="1964" priority="269" operator="equal">
      <formula>0</formula>
    </cfRule>
    <cfRule type="cellIs" dxfId="1963" priority="270" operator="equal">
      <formula>1</formula>
    </cfRule>
  </conditionalFormatting>
  <conditionalFormatting sqref="CR13:CR154">
    <cfRule type="cellIs" dxfId="1962" priority="249" operator="equal">
      <formula>0</formula>
    </cfRule>
    <cfRule type="cellIs" dxfId="1961" priority="250" operator="equal">
      <formula>1</formula>
    </cfRule>
  </conditionalFormatting>
  <conditionalFormatting sqref="CS13:CS154">
    <cfRule type="cellIs" dxfId="1960" priority="247" operator="equal">
      <formula>0</formula>
    </cfRule>
    <cfRule type="cellIs" dxfId="1959" priority="248" operator="equal">
      <formula>1</formula>
    </cfRule>
  </conditionalFormatting>
  <conditionalFormatting sqref="CT13:CT154">
    <cfRule type="cellIs" dxfId="1958" priority="245" operator="equal">
      <formula>0</formula>
    </cfRule>
    <cfRule type="cellIs" dxfId="1957" priority="246" operator="equal">
      <formula>1</formula>
    </cfRule>
  </conditionalFormatting>
  <conditionalFormatting sqref="CU13:CU154">
    <cfRule type="cellIs" dxfId="1956" priority="243" operator="equal">
      <formula>0</formula>
    </cfRule>
    <cfRule type="cellIs" dxfId="1955" priority="244" operator="equal">
      <formula>1</formula>
    </cfRule>
  </conditionalFormatting>
  <conditionalFormatting sqref="CV13:CV154">
    <cfRule type="cellIs" dxfId="1954" priority="241" operator="equal">
      <formula>0</formula>
    </cfRule>
    <cfRule type="cellIs" dxfId="1953" priority="242" operator="equal">
      <formula>1</formula>
    </cfRule>
  </conditionalFormatting>
  <conditionalFormatting sqref="CF161">
    <cfRule type="cellIs" dxfId="1952" priority="257" operator="equal">
      <formula>0</formula>
    </cfRule>
    <cfRule type="cellIs" dxfId="1951" priority="258" operator="equal">
      <formula>1</formula>
    </cfRule>
  </conditionalFormatting>
  <conditionalFormatting sqref="AT13">
    <cfRule type="cellIs" dxfId="1950" priority="1471" operator="equal">
      <formula>0</formula>
    </cfRule>
    <cfRule type="cellIs" dxfId="1949" priority="1472" operator="equal">
      <formula>1</formula>
    </cfRule>
  </conditionalFormatting>
  <conditionalFormatting sqref="AU13">
    <cfRule type="cellIs" dxfId="1948" priority="1469" operator="equal">
      <formula>0</formula>
    </cfRule>
    <cfRule type="cellIs" dxfId="1947" priority="1470" operator="equal">
      <formula>1</formula>
    </cfRule>
  </conditionalFormatting>
  <conditionalFormatting sqref="AV13">
    <cfRule type="cellIs" dxfId="1946" priority="1467" operator="equal">
      <formula>0</formula>
    </cfRule>
    <cfRule type="cellIs" dxfId="1945" priority="1468" operator="equal">
      <formula>1</formula>
    </cfRule>
  </conditionalFormatting>
  <conditionalFormatting sqref="AW13">
    <cfRule type="cellIs" dxfId="1944" priority="1465" operator="equal">
      <formula>0</formula>
    </cfRule>
    <cfRule type="cellIs" dxfId="1943" priority="1466" operator="equal">
      <formula>1</formula>
    </cfRule>
  </conditionalFormatting>
  <conditionalFormatting sqref="AX13">
    <cfRule type="cellIs" dxfId="1942" priority="1463" operator="equal">
      <formula>0</formula>
    </cfRule>
    <cfRule type="cellIs" dxfId="1941" priority="1464" operator="equal">
      <formula>1</formula>
    </cfRule>
  </conditionalFormatting>
  <conditionalFormatting sqref="AY13">
    <cfRule type="cellIs" dxfId="1940" priority="1461" operator="equal">
      <formula>0</formula>
    </cfRule>
    <cfRule type="cellIs" dxfId="1939" priority="1462" operator="equal">
      <formula>1</formula>
    </cfRule>
  </conditionalFormatting>
  <conditionalFormatting sqref="AZ13">
    <cfRule type="cellIs" dxfId="1938" priority="1459" operator="equal">
      <formula>0</formula>
    </cfRule>
    <cfRule type="cellIs" dxfId="1937" priority="1460" operator="equal">
      <formula>1</formula>
    </cfRule>
  </conditionalFormatting>
  <conditionalFormatting sqref="AW23">
    <cfRule type="cellIs" dxfId="1936" priority="553" operator="equal">
      <formula>0</formula>
    </cfRule>
    <cfRule type="cellIs" dxfId="1935" priority="554" operator="equal">
      <formula>1</formula>
    </cfRule>
  </conditionalFormatting>
  <conditionalFormatting sqref="AX23">
    <cfRule type="cellIs" dxfId="1934" priority="551" operator="equal">
      <formula>0</formula>
    </cfRule>
    <cfRule type="cellIs" dxfId="1933" priority="552" operator="equal">
      <formula>1</formula>
    </cfRule>
  </conditionalFormatting>
  <conditionalFormatting sqref="AY23">
    <cfRule type="cellIs" dxfId="1932" priority="549" operator="equal">
      <formula>0</formula>
    </cfRule>
    <cfRule type="cellIs" dxfId="1931" priority="550" operator="equal">
      <formula>1</formula>
    </cfRule>
  </conditionalFormatting>
  <conditionalFormatting sqref="BJ13:BJ154">
    <cfRule type="cellIs" dxfId="1930" priority="457" operator="equal">
      <formula>0</formula>
    </cfRule>
    <cfRule type="cellIs" dxfId="1929" priority="458" operator="equal">
      <formula>1</formula>
    </cfRule>
  </conditionalFormatting>
  <conditionalFormatting sqref="BO13:BO154">
    <cfRule type="cellIs" dxfId="1928" priority="447" operator="equal">
      <formula>0</formula>
    </cfRule>
    <cfRule type="cellIs" dxfId="1927" priority="448" operator="equal">
      <formula>1</formula>
    </cfRule>
  </conditionalFormatting>
  <conditionalFormatting sqref="BL13:BL154">
    <cfRule type="cellIs" dxfId="1926" priority="453" operator="equal">
      <formula>0</formula>
    </cfRule>
    <cfRule type="cellIs" dxfId="1925" priority="454" operator="equal">
      <formula>1</formula>
    </cfRule>
  </conditionalFormatting>
  <conditionalFormatting sqref="BM13:BM154">
    <cfRule type="cellIs" dxfId="1924" priority="451" operator="equal">
      <formula>0</formula>
    </cfRule>
    <cfRule type="cellIs" dxfId="1923" priority="452" operator="equal">
      <formula>1</formula>
    </cfRule>
  </conditionalFormatting>
  <conditionalFormatting sqref="BN13:BN154">
    <cfRule type="cellIs" dxfId="1922" priority="449" operator="equal">
      <formula>0</formula>
    </cfRule>
    <cfRule type="cellIs" dxfId="1921" priority="450" operator="equal">
      <formula>1</formula>
    </cfRule>
  </conditionalFormatting>
  <conditionalFormatting sqref="BP13:BP154">
    <cfRule type="cellIs" dxfId="1920" priority="445" operator="equal">
      <formula>0</formula>
    </cfRule>
    <cfRule type="cellIs" dxfId="1919" priority="446" operator="equal">
      <formula>1</formula>
    </cfRule>
  </conditionalFormatting>
  <conditionalFormatting sqref="CQ13:CQ154">
    <cfRule type="cellIs" dxfId="1918" priority="251" operator="equal">
      <formula>0</formula>
    </cfRule>
    <cfRule type="cellIs" dxfId="1917" priority="252" operator="equal">
      <formula>1</formula>
    </cfRule>
  </conditionalFormatting>
  <conditionalFormatting sqref="CP13:CP154">
    <cfRule type="cellIs" dxfId="1916" priority="253" operator="equal">
      <formula>0</formula>
    </cfRule>
    <cfRule type="cellIs" dxfId="1915" priority="254" operator="equal">
      <formula>1</formula>
    </cfRule>
  </conditionalFormatting>
  <conditionalFormatting sqref="DG13:DG154">
    <cfRule type="cellIs" dxfId="1914" priority="233" operator="equal">
      <formula>0</formula>
    </cfRule>
    <cfRule type="cellIs" dxfId="1913" priority="234" operator="equal">
      <formula>1</formula>
    </cfRule>
  </conditionalFormatting>
  <conditionalFormatting sqref="CV161">
    <cfRule type="cellIs" dxfId="1912" priority="239" operator="equal">
      <formula>0</formula>
    </cfRule>
    <cfRule type="cellIs" dxfId="1911" priority="240" operator="equal">
      <formula>1</formula>
    </cfRule>
  </conditionalFormatting>
  <conditionalFormatting sqref="DI13:DI154">
    <cfRule type="cellIs" dxfId="1910" priority="229" operator="equal">
      <formula>0</formula>
    </cfRule>
    <cfRule type="cellIs" dxfId="1909" priority="230" operator="equal">
      <formula>1</formula>
    </cfRule>
  </conditionalFormatting>
  <conditionalFormatting sqref="DF13:DF154">
    <cfRule type="cellIs" dxfId="1908" priority="235" operator="equal">
      <formula>0</formula>
    </cfRule>
    <cfRule type="cellIs" dxfId="1907" priority="236" operator="equal">
      <formula>1</formula>
    </cfRule>
  </conditionalFormatting>
  <conditionalFormatting sqref="DK13:DK154">
    <cfRule type="cellIs" dxfId="1906" priority="225" operator="equal">
      <formula>0</formula>
    </cfRule>
    <cfRule type="cellIs" dxfId="1905" priority="226" operator="equal">
      <formula>1</formula>
    </cfRule>
  </conditionalFormatting>
  <conditionalFormatting sqref="DH13:DH154">
    <cfRule type="cellIs" dxfId="1904" priority="231" operator="equal">
      <formula>0</formula>
    </cfRule>
    <cfRule type="cellIs" dxfId="1903" priority="232" operator="equal">
      <formula>1</formula>
    </cfRule>
  </conditionalFormatting>
  <conditionalFormatting sqref="DL161">
    <cfRule type="cellIs" dxfId="1902" priority="221" operator="equal">
      <formula>0</formula>
    </cfRule>
    <cfRule type="cellIs" dxfId="1901" priority="222" operator="equal">
      <formula>1</formula>
    </cfRule>
  </conditionalFormatting>
  <conditionalFormatting sqref="DJ13:DJ154">
    <cfRule type="cellIs" dxfId="1900" priority="227" operator="equal">
      <formula>0</formula>
    </cfRule>
    <cfRule type="cellIs" dxfId="1899" priority="228" operator="equal">
      <formula>1</formula>
    </cfRule>
  </conditionalFormatting>
  <conditionalFormatting sqref="AZ23">
    <cfRule type="cellIs" dxfId="1898" priority="547" operator="equal">
      <formula>0</formula>
    </cfRule>
    <cfRule type="cellIs" dxfId="1897" priority="548" operator="equal">
      <formula>1</formula>
    </cfRule>
  </conditionalFormatting>
  <conditionalFormatting sqref="AT27">
    <cfRule type="cellIs" dxfId="1896" priority="545" operator="equal">
      <formula>0</formula>
    </cfRule>
    <cfRule type="cellIs" dxfId="1895" priority="546" operator="equal">
      <formula>1</formula>
    </cfRule>
  </conditionalFormatting>
  <conditionalFormatting sqref="AU27">
    <cfRule type="cellIs" dxfId="1894" priority="543" operator="equal">
      <formula>0</formula>
    </cfRule>
    <cfRule type="cellIs" dxfId="1893" priority="544" operator="equal">
      <formula>1</formula>
    </cfRule>
  </conditionalFormatting>
  <conditionalFormatting sqref="AV27">
    <cfRule type="cellIs" dxfId="1892" priority="541" operator="equal">
      <formula>0</formula>
    </cfRule>
    <cfRule type="cellIs" dxfId="1891" priority="542" operator="equal">
      <formula>1</formula>
    </cfRule>
  </conditionalFormatting>
  <conditionalFormatting sqref="AW27">
    <cfRule type="cellIs" dxfId="1890" priority="539" operator="equal">
      <formula>0</formula>
    </cfRule>
    <cfRule type="cellIs" dxfId="1889" priority="540" operator="equal">
      <formula>1</formula>
    </cfRule>
  </conditionalFormatting>
  <conditionalFormatting sqref="AX27">
    <cfRule type="cellIs" dxfId="1888" priority="537" operator="equal">
      <formula>0</formula>
    </cfRule>
    <cfRule type="cellIs" dxfId="1887" priority="538" operator="equal">
      <formula>1</formula>
    </cfRule>
  </conditionalFormatting>
  <conditionalFormatting sqref="AY27">
    <cfRule type="cellIs" dxfId="1886" priority="535" operator="equal">
      <formula>0</formula>
    </cfRule>
    <cfRule type="cellIs" dxfId="1885" priority="536" operator="equal">
      <formula>1</formula>
    </cfRule>
  </conditionalFormatting>
  <conditionalFormatting sqref="AZ27">
    <cfRule type="cellIs" dxfId="1884" priority="533" operator="equal">
      <formula>0</formula>
    </cfRule>
    <cfRule type="cellIs" dxfId="1883" priority="534" operator="equal">
      <formula>1</formula>
    </cfRule>
  </conditionalFormatting>
  <conditionalFormatting sqref="AT29">
    <cfRule type="cellIs" dxfId="1882" priority="531" operator="equal">
      <formula>0</formula>
    </cfRule>
    <cfRule type="cellIs" dxfId="1881" priority="532" operator="equal">
      <formula>1</formula>
    </cfRule>
  </conditionalFormatting>
  <conditionalFormatting sqref="AU29">
    <cfRule type="cellIs" dxfId="1880" priority="529" operator="equal">
      <formula>0</formula>
    </cfRule>
    <cfRule type="cellIs" dxfId="1879" priority="530" operator="equal">
      <formula>1</formula>
    </cfRule>
  </conditionalFormatting>
  <conditionalFormatting sqref="AV29">
    <cfRule type="cellIs" dxfId="1878" priority="527" operator="equal">
      <formula>0</formula>
    </cfRule>
    <cfRule type="cellIs" dxfId="1877" priority="528" operator="equal">
      <formula>1</formula>
    </cfRule>
  </conditionalFormatting>
  <conditionalFormatting sqref="AW29">
    <cfRule type="cellIs" dxfId="1876" priority="525" operator="equal">
      <formula>0</formula>
    </cfRule>
    <cfRule type="cellIs" dxfId="1875" priority="526" operator="equal">
      <formula>1</formula>
    </cfRule>
  </conditionalFormatting>
  <conditionalFormatting sqref="AX29">
    <cfRule type="cellIs" dxfId="1874" priority="523" operator="equal">
      <formula>0</formula>
    </cfRule>
    <cfRule type="cellIs" dxfId="1873" priority="524" operator="equal">
      <formula>1</formula>
    </cfRule>
  </conditionalFormatting>
  <conditionalFormatting sqref="AY29">
    <cfRule type="cellIs" dxfId="1872" priority="521" operator="equal">
      <formula>0</formula>
    </cfRule>
    <cfRule type="cellIs" dxfId="1871" priority="522" operator="equal">
      <formula>1</formula>
    </cfRule>
  </conditionalFormatting>
  <conditionalFormatting sqref="AZ29">
    <cfRule type="cellIs" dxfId="1870" priority="519" operator="equal">
      <formula>0</formula>
    </cfRule>
    <cfRule type="cellIs" dxfId="1869" priority="520" operator="equal">
      <formula>1</formula>
    </cfRule>
  </conditionalFormatting>
  <conditionalFormatting sqref="AT30">
    <cfRule type="cellIs" dxfId="1868" priority="517" operator="equal">
      <formula>0</formula>
    </cfRule>
    <cfRule type="cellIs" dxfId="1867" priority="518" operator="equal">
      <formula>1</formula>
    </cfRule>
  </conditionalFormatting>
  <conditionalFormatting sqref="AU30">
    <cfRule type="cellIs" dxfId="1866" priority="515" operator="equal">
      <formula>0</formula>
    </cfRule>
    <cfRule type="cellIs" dxfId="1865" priority="516" operator="equal">
      <formula>1</formula>
    </cfRule>
  </conditionalFormatting>
  <conditionalFormatting sqref="AV30">
    <cfRule type="cellIs" dxfId="1864" priority="513" operator="equal">
      <formula>0</formula>
    </cfRule>
    <cfRule type="cellIs" dxfId="1863" priority="514" operator="equal">
      <formula>1</formula>
    </cfRule>
  </conditionalFormatting>
  <conditionalFormatting sqref="AW30">
    <cfRule type="cellIs" dxfId="1862" priority="511" operator="equal">
      <formula>0</formula>
    </cfRule>
    <cfRule type="cellIs" dxfId="1861" priority="512" operator="equal">
      <formula>1</formula>
    </cfRule>
  </conditionalFormatting>
  <conditionalFormatting sqref="AX30">
    <cfRule type="cellIs" dxfId="1860" priority="509" operator="equal">
      <formula>0</formula>
    </cfRule>
    <cfRule type="cellIs" dxfId="1859" priority="510" operator="equal">
      <formula>1</formula>
    </cfRule>
  </conditionalFormatting>
  <conditionalFormatting sqref="AY30">
    <cfRule type="cellIs" dxfId="1858" priority="507" operator="equal">
      <formula>0</formula>
    </cfRule>
    <cfRule type="cellIs" dxfId="1857" priority="508" operator="equal">
      <formula>1</formula>
    </cfRule>
  </conditionalFormatting>
  <conditionalFormatting sqref="AZ30">
    <cfRule type="cellIs" dxfId="1856" priority="505" operator="equal">
      <formula>0</formula>
    </cfRule>
    <cfRule type="cellIs" dxfId="1855" priority="506" operator="equal">
      <formula>1</formula>
    </cfRule>
  </conditionalFormatting>
  <conditionalFormatting sqref="AT32">
    <cfRule type="cellIs" dxfId="1854" priority="503" operator="equal">
      <formula>0</formula>
    </cfRule>
    <cfRule type="cellIs" dxfId="1853" priority="504" operator="equal">
      <formula>1</formula>
    </cfRule>
  </conditionalFormatting>
  <conditionalFormatting sqref="AU32">
    <cfRule type="cellIs" dxfId="1852" priority="501" operator="equal">
      <formula>0</formula>
    </cfRule>
    <cfRule type="cellIs" dxfId="1851" priority="502" operator="equal">
      <formula>1</formula>
    </cfRule>
  </conditionalFormatting>
  <conditionalFormatting sqref="DL13:DL154">
    <cfRule type="cellIs" dxfId="1850" priority="223" operator="equal">
      <formula>0</formula>
    </cfRule>
    <cfRule type="cellIs" dxfId="1849" priority="224" operator="equal">
      <formula>1</formula>
    </cfRule>
  </conditionalFormatting>
  <conditionalFormatting sqref="DV13:DV154">
    <cfRule type="cellIs" dxfId="1848" priority="217" operator="equal">
      <formula>0</formula>
    </cfRule>
    <cfRule type="cellIs" dxfId="1847" priority="218" operator="equal">
      <formula>1</formula>
    </cfRule>
  </conditionalFormatting>
  <conditionalFormatting sqref="GN161">
    <cfRule type="cellIs" dxfId="1846" priority="131" operator="equal">
      <formula>0</formula>
    </cfRule>
    <cfRule type="cellIs" dxfId="1845" priority="132" operator="equal">
      <formula>1</formula>
    </cfRule>
  </conditionalFormatting>
  <conditionalFormatting sqref="DW13:DW154">
    <cfRule type="cellIs" dxfId="1844" priority="215" operator="equal">
      <formula>0</formula>
    </cfRule>
    <cfRule type="cellIs" dxfId="1843" priority="216" operator="equal">
      <formula>1</formula>
    </cfRule>
  </conditionalFormatting>
  <conditionalFormatting sqref="DX13:DX154">
    <cfRule type="cellIs" dxfId="1842" priority="213" operator="equal">
      <formula>0</formula>
    </cfRule>
    <cfRule type="cellIs" dxfId="1841" priority="214" operator="equal">
      <formula>1</formula>
    </cfRule>
  </conditionalFormatting>
  <conditionalFormatting sqref="DY13:DY154">
    <cfRule type="cellIs" dxfId="1840" priority="211" operator="equal">
      <formula>0</formula>
    </cfRule>
    <cfRule type="cellIs" dxfId="1839" priority="212" operator="equal">
      <formula>1</formula>
    </cfRule>
  </conditionalFormatting>
  <conditionalFormatting sqref="EB13:EB154">
    <cfRule type="cellIs" dxfId="1838" priority="205" operator="equal">
      <formula>0</formula>
    </cfRule>
    <cfRule type="cellIs" dxfId="1837" priority="206" operator="equal">
      <formula>1</formula>
    </cfRule>
  </conditionalFormatting>
  <conditionalFormatting sqref="HD161">
    <cfRule type="cellIs" dxfId="1836" priority="113" operator="equal">
      <formula>0</formula>
    </cfRule>
    <cfRule type="cellIs" dxfId="1835" priority="114" operator="equal">
      <formula>1</formula>
    </cfRule>
  </conditionalFormatting>
  <conditionalFormatting sqref="DZ13:DZ154">
    <cfRule type="cellIs" dxfId="1834" priority="209" operator="equal">
      <formula>0</formula>
    </cfRule>
    <cfRule type="cellIs" dxfId="1833" priority="210" operator="equal">
      <formula>1</formula>
    </cfRule>
  </conditionalFormatting>
  <conditionalFormatting sqref="EA13:EA154">
    <cfRule type="cellIs" dxfId="1832" priority="207" operator="equal">
      <formula>0</formula>
    </cfRule>
    <cfRule type="cellIs" dxfId="1831" priority="208" operator="equal">
      <formula>1</formula>
    </cfRule>
  </conditionalFormatting>
  <conditionalFormatting sqref="ER13:ER154">
    <cfRule type="cellIs" dxfId="1830" priority="187" operator="equal">
      <formula>0</formula>
    </cfRule>
    <cfRule type="cellIs" dxfId="1829" priority="188" operator="equal">
      <formula>1</formula>
    </cfRule>
  </conditionalFormatting>
  <conditionalFormatting sqref="EB161">
    <cfRule type="cellIs" dxfId="1828" priority="203" operator="equal">
      <formula>0</formula>
    </cfRule>
    <cfRule type="cellIs" dxfId="1827" priority="204" operator="equal">
      <formula>1</formula>
    </cfRule>
  </conditionalFormatting>
  <conditionalFormatting sqref="ER161">
    <cfRule type="cellIs" dxfId="1826" priority="185" operator="equal">
      <formula>0</formula>
    </cfRule>
    <cfRule type="cellIs" dxfId="1825" priority="186" operator="equal">
      <formula>1</formula>
    </cfRule>
  </conditionalFormatting>
  <conditionalFormatting sqref="EQ13:EQ154">
    <cfRule type="cellIs" dxfId="1824" priority="189" operator="equal">
      <formula>0</formula>
    </cfRule>
    <cfRule type="cellIs" dxfId="1823" priority="190" operator="equal">
      <formula>1</formula>
    </cfRule>
  </conditionalFormatting>
  <conditionalFormatting sqref="FH13:FH154">
    <cfRule type="cellIs" dxfId="1822" priority="169" operator="equal">
      <formula>0</formula>
    </cfRule>
    <cfRule type="cellIs" dxfId="1821" priority="170" operator="equal">
      <formula>1</formula>
    </cfRule>
  </conditionalFormatting>
  <conditionalFormatting sqref="FH161">
    <cfRule type="cellIs" dxfId="1820" priority="167" operator="equal">
      <formula>0</formula>
    </cfRule>
    <cfRule type="cellIs" dxfId="1819" priority="168" operator="equal">
      <formula>1</formula>
    </cfRule>
  </conditionalFormatting>
  <conditionalFormatting sqref="ID13:ID154">
    <cfRule type="cellIs" dxfId="1818" priority="93" operator="equal">
      <formula>0</formula>
    </cfRule>
    <cfRule type="cellIs" dxfId="1817" priority="94" operator="equal">
      <formula>1</formula>
    </cfRule>
  </conditionalFormatting>
  <conditionalFormatting sqref="EN13:EN154">
    <cfRule type="cellIs" dxfId="1816" priority="195" operator="equal">
      <formula>0</formula>
    </cfRule>
    <cfRule type="cellIs" dxfId="1815" priority="196" operator="equal">
      <formula>1</formula>
    </cfRule>
  </conditionalFormatting>
  <conditionalFormatting sqref="EO13:EO154">
    <cfRule type="cellIs" dxfId="1814" priority="193" operator="equal">
      <formula>0</formula>
    </cfRule>
    <cfRule type="cellIs" dxfId="1813" priority="194" operator="equal">
      <formula>1</formula>
    </cfRule>
  </conditionalFormatting>
  <conditionalFormatting sqref="EP13:EP154">
    <cfRule type="cellIs" dxfId="1812" priority="191" operator="equal">
      <formula>0</formula>
    </cfRule>
    <cfRule type="cellIs" dxfId="1811" priority="192" operator="equal">
      <formula>1</formula>
    </cfRule>
  </conditionalFormatting>
  <conditionalFormatting sqref="FG13:FG154">
    <cfRule type="cellIs" dxfId="1810" priority="171" operator="equal">
      <formula>0</formula>
    </cfRule>
    <cfRule type="cellIs" dxfId="1809" priority="172" operator="equal">
      <formula>1</formula>
    </cfRule>
  </conditionalFormatting>
  <conditionalFormatting sqref="FX13:FX154">
    <cfRule type="cellIs" dxfId="1808" priority="151" operator="equal">
      <formula>0</formula>
    </cfRule>
    <cfRule type="cellIs" dxfId="1807" priority="152" operator="equal">
      <formula>1</formula>
    </cfRule>
  </conditionalFormatting>
  <conditionalFormatting sqref="FX161">
    <cfRule type="cellIs" dxfId="1806" priority="149" operator="equal">
      <formula>0</formula>
    </cfRule>
    <cfRule type="cellIs" dxfId="1805" priority="150" operator="equal">
      <formula>1</formula>
    </cfRule>
  </conditionalFormatting>
  <conditionalFormatting sqref="EM13:EM154">
    <cfRule type="cellIs" dxfId="1804" priority="197" operator="equal">
      <formula>0</formula>
    </cfRule>
    <cfRule type="cellIs" dxfId="1803" priority="198" operator="equal">
      <formula>1</formula>
    </cfRule>
  </conditionalFormatting>
  <conditionalFormatting sqref="EL13:EL154">
    <cfRule type="cellIs" dxfId="1802" priority="199" operator="equal">
      <formula>0</formula>
    </cfRule>
    <cfRule type="cellIs" dxfId="1801" priority="200" operator="equal">
      <formula>1</formula>
    </cfRule>
  </conditionalFormatting>
  <conditionalFormatting sqref="FB13:FB154">
    <cfRule type="cellIs" dxfId="1800" priority="181" operator="equal">
      <formula>0</formula>
    </cfRule>
    <cfRule type="cellIs" dxfId="1799" priority="182" operator="equal">
      <formula>1</formula>
    </cfRule>
  </conditionalFormatting>
  <conditionalFormatting sqref="FC13:FC154">
    <cfRule type="cellIs" dxfId="1798" priority="179" operator="equal">
      <formula>0</formula>
    </cfRule>
    <cfRule type="cellIs" dxfId="1797" priority="180" operator="equal">
      <formula>1</formula>
    </cfRule>
  </conditionalFormatting>
  <conditionalFormatting sqref="FD13:FD154">
    <cfRule type="cellIs" dxfId="1796" priority="177" operator="equal">
      <formula>0</formula>
    </cfRule>
    <cfRule type="cellIs" dxfId="1795" priority="178" operator="equal">
      <formula>1</formula>
    </cfRule>
  </conditionalFormatting>
  <conditionalFormatting sqref="FE13:FE154">
    <cfRule type="cellIs" dxfId="1794" priority="175" operator="equal">
      <formula>0</formula>
    </cfRule>
    <cfRule type="cellIs" dxfId="1793" priority="176" operator="equal">
      <formula>1</formula>
    </cfRule>
  </conditionalFormatting>
  <conditionalFormatting sqref="FF13:FF154">
    <cfRule type="cellIs" dxfId="1792" priority="173" operator="equal">
      <formula>0</formula>
    </cfRule>
    <cfRule type="cellIs" dxfId="1791" priority="174" operator="equal">
      <formula>1</formula>
    </cfRule>
  </conditionalFormatting>
  <conditionalFormatting sqref="FR13:FR154">
    <cfRule type="cellIs" dxfId="1790" priority="163" operator="equal">
      <formula>0</formula>
    </cfRule>
    <cfRule type="cellIs" dxfId="1789" priority="164" operator="equal">
      <formula>1</formula>
    </cfRule>
  </conditionalFormatting>
  <conditionalFormatting sqref="FS13:FS154">
    <cfRule type="cellIs" dxfId="1788" priority="161" operator="equal">
      <formula>0</formula>
    </cfRule>
    <cfRule type="cellIs" dxfId="1787" priority="162" operator="equal">
      <formula>1</formula>
    </cfRule>
  </conditionalFormatting>
  <conditionalFormatting sqref="FT13:FT154">
    <cfRule type="cellIs" dxfId="1786" priority="159" operator="equal">
      <formula>0</formula>
    </cfRule>
    <cfRule type="cellIs" dxfId="1785" priority="160" operator="equal">
      <formula>1</formula>
    </cfRule>
  </conditionalFormatting>
  <conditionalFormatting sqref="FU13:FU154">
    <cfRule type="cellIs" dxfId="1784" priority="157" operator="equal">
      <formula>0</formula>
    </cfRule>
    <cfRule type="cellIs" dxfId="1783" priority="158" operator="equal">
      <formula>1</formula>
    </cfRule>
  </conditionalFormatting>
  <conditionalFormatting sqref="FV13:FV154">
    <cfRule type="cellIs" dxfId="1782" priority="155" operator="equal">
      <formula>0</formula>
    </cfRule>
    <cfRule type="cellIs" dxfId="1781" priority="156" operator="equal">
      <formula>1</formula>
    </cfRule>
  </conditionalFormatting>
  <conditionalFormatting sqref="FW13:FW154">
    <cfRule type="cellIs" dxfId="1780" priority="153" operator="equal">
      <formula>0</formula>
    </cfRule>
    <cfRule type="cellIs" dxfId="1779" priority="154" operator="equal">
      <formula>1</formula>
    </cfRule>
  </conditionalFormatting>
  <conditionalFormatting sqref="GI13:GI154">
    <cfRule type="cellIs" dxfId="1778" priority="143" operator="equal">
      <formula>0</formula>
    </cfRule>
    <cfRule type="cellIs" dxfId="1777" priority="144" operator="equal">
      <formula>1</formula>
    </cfRule>
  </conditionalFormatting>
  <conditionalFormatting sqref="GK13:GK154">
    <cfRule type="cellIs" dxfId="1776" priority="139" operator="equal">
      <formula>0</formula>
    </cfRule>
    <cfRule type="cellIs" dxfId="1775" priority="140" operator="equal">
      <formula>1</formula>
    </cfRule>
  </conditionalFormatting>
  <conditionalFormatting sqref="GH13:GH154">
    <cfRule type="cellIs" dxfId="1774" priority="145" operator="equal">
      <formula>0</formula>
    </cfRule>
    <cfRule type="cellIs" dxfId="1773" priority="146" operator="equal">
      <formula>1</formula>
    </cfRule>
  </conditionalFormatting>
  <conditionalFormatting sqref="GJ13:GJ154">
    <cfRule type="cellIs" dxfId="1772" priority="141" operator="equal">
      <formula>0</formula>
    </cfRule>
    <cfRule type="cellIs" dxfId="1771" priority="142" operator="equal">
      <formula>1</formula>
    </cfRule>
  </conditionalFormatting>
  <conditionalFormatting sqref="GM13:GM154">
    <cfRule type="cellIs" dxfId="1770" priority="135" operator="equal">
      <formula>0</formula>
    </cfRule>
    <cfRule type="cellIs" dxfId="1769" priority="136" operator="equal">
      <formula>1</formula>
    </cfRule>
  </conditionalFormatting>
  <conditionalFormatting sqref="GL13:GL154">
    <cfRule type="cellIs" dxfId="1768" priority="137" operator="equal">
      <formula>0</formula>
    </cfRule>
    <cfRule type="cellIs" dxfId="1767" priority="138" operator="equal">
      <formula>1</formula>
    </cfRule>
  </conditionalFormatting>
  <conditionalFormatting sqref="GN13:GN154">
    <cfRule type="cellIs" dxfId="1766" priority="133" operator="equal">
      <formula>0</formula>
    </cfRule>
    <cfRule type="cellIs" dxfId="1765" priority="134" operator="equal">
      <formula>1</formula>
    </cfRule>
  </conditionalFormatting>
  <conditionalFormatting sqref="GX13:GX154">
    <cfRule type="cellIs" dxfId="1764" priority="127" operator="equal">
      <formula>0</formula>
    </cfRule>
    <cfRule type="cellIs" dxfId="1763" priority="128" operator="equal">
      <formula>1</formula>
    </cfRule>
  </conditionalFormatting>
  <conditionalFormatting sqref="GY13:GY154">
    <cfRule type="cellIs" dxfId="1762" priority="125" operator="equal">
      <formula>0</formula>
    </cfRule>
    <cfRule type="cellIs" dxfId="1761" priority="126" operator="equal">
      <formula>1</formula>
    </cfRule>
  </conditionalFormatting>
  <conditionalFormatting sqref="GZ13:GZ154">
    <cfRule type="cellIs" dxfId="1760" priority="123" operator="equal">
      <formula>0</formula>
    </cfRule>
    <cfRule type="cellIs" dxfId="1759" priority="124" operator="equal">
      <formula>1</formula>
    </cfRule>
  </conditionalFormatting>
  <conditionalFormatting sqref="HA13:HA154">
    <cfRule type="cellIs" dxfId="1758" priority="121" operator="equal">
      <formula>0</formula>
    </cfRule>
    <cfRule type="cellIs" dxfId="1757" priority="122" operator="equal">
      <formula>1</formula>
    </cfRule>
  </conditionalFormatting>
  <conditionalFormatting sqref="HC13:HC154">
    <cfRule type="cellIs" dxfId="1756" priority="117" operator="equal">
      <formula>0</formula>
    </cfRule>
    <cfRule type="cellIs" dxfId="1755" priority="118" operator="equal">
      <formula>1</formula>
    </cfRule>
  </conditionalFormatting>
  <conditionalFormatting sqref="HB13:HB154">
    <cfRule type="cellIs" dxfId="1754" priority="119" operator="equal">
      <formula>0</formula>
    </cfRule>
    <cfRule type="cellIs" dxfId="1753" priority="120" operator="equal">
      <formula>1</formula>
    </cfRule>
  </conditionalFormatting>
  <conditionalFormatting sqref="HN13:HN154">
    <cfRule type="cellIs" dxfId="1752" priority="109" operator="equal">
      <formula>0</formula>
    </cfRule>
    <cfRule type="cellIs" dxfId="1751" priority="110" operator="equal">
      <formula>1</formula>
    </cfRule>
  </conditionalFormatting>
  <conditionalFormatting sqref="HD13:HD154">
    <cfRule type="cellIs" dxfId="1750" priority="115" operator="equal">
      <formula>0</formula>
    </cfRule>
    <cfRule type="cellIs" dxfId="1749" priority="116" operator="equal">
      <formula>1</formula>
    </cfRule>
  </conditionalFormatting>
  <conditionalFormatting sqref="HO13:HO154">
    <cfRule type="cellIs" dxfId="1748" priority="107" operator="equal">
      <formula>0</formula>
    </cfRule>
    <cfRule type="cellIs" dxfId="1747" priority="108" operator="equal">
      <formula>1</formula>
    </cfRule>
  </conditionalFormatting>
  <conditionalFormatting sqref="HP13:HP154">
    <cfRule type="cellIs" dxfId="1746" priority="105" operator="equal">
      <formula>0</formula>
    </cfRule>
    <cfRule type="cellIs" dxfId="1745" priority="106" operator="equal">
      <formula>1</formula>
    </cfRule>
  </conditionalFormatting>
  <conditionalFormatting sqref="HQ13:HQ154">
    <cfRule type="cellIs" dxfId="1744" priority="103" operator="equal">
      <formula>0</formula>
    </cfRule>
    <cfRule type="cellIs" dxfId="1743" priority="104" operator="equal">
      <formula>1</formula>
    </cfRule>
  </conditionalFormatting>
  <conditionalFormatting sqref="HS13:HS154">
    <cfRule type="cellIs" dxfId="1742" priority="99" operator="equal">
      <formula>0</formula>
    </cfRule>
    <cfRule type="cellIs" dxfId="1741" priority="100" operator="equal">
      <formula>1</formula>
    </cfRule>
  </conditionalFormatting>
  <conditionalFormatting sqref="HR13:HR154">
    <cfRule type="cellIs" dxfId="1740" priority="101" operator="equal">
      <formula>0</formula>
    </cfRule>
    <cfRule type="cellIs" dxfId="1739" priority="102" operator="equal">
      <formula>1</formula>
    </cfRule>
  </conditionalFormatting>
  <conditionalFormatting sqref="HT13:HT154">
    <cfRule type="cellIs" dxfId="1738" priority="97" operator="equal">
      <formula>0</formula>
    </cfRule>
    <cfRule type="cellIs" dxfId="1737" priority="98" operator="equal">
      <formula>1</formula>
    </cfRule>
  </conditionalFormatting>
  <conditionalFormatting sqref="IE13:IE154">
    <cfRule type="cellIs" dxfId="1736" priority="91" operator="equal">
      <formula>0</formula>
    </cfRule>
    <cfRule type="cellIs" dxfId="1735" priority="92" operator="equal">
      <formula>1</formula>
    </cfRule>
  </conditionalFormatting>
  <conditionalFormatting sqref="IF13:IF154">
    <cfRule type="cellIs" dxfId="1734" priority="89" operator="equal">
      <formula>0</formula>
    </cfRule>
    <cfRule type="cellIs" dxfId="1733" priority="90" operator="equal">
      <formula>1</formula>
    </cfRule>
  </conditionalFormatting>
  <conditionalFormatting sqref="IG13:IG154">
    <cfRule type="cellIs" dxfId="1732" priority="87" operator="equal">
      <formula>0</formula>
    </cfRule>
    <cfRule type="cellIs" dxfId="1731" priority="88" operator="equal">
      <formula>1</formula>
    </cfRule>
  </conditionalFormatting>
  <conditionalFormatting sqref="IH13:IH154">
    <cfRule type="cellIs" dxfId="1730" priority="85" operator="equal">
      <formula>0</formula>
    </cfRule>
    <cfRule type="cellIs" dxfId="1729" priority="86" operator="equal">
      <formula>1</formula>
    </cfRule>
  </conditionalFormatting>
  <conditionalFormatting sqref="IJ13:IJ154">
    <cfRule type="cellIs" dxfId="1728" priority="81" operator="equal">
      <formula>0</formula>
    </cfRule>
    <cfRule type="cellIs" dxfId="1727" priority="82" operator="equal">
      <formula>1</formula>
    </cfRule>
  </conditionalFormatting>
  <conditionalFormatting sqref="II13:II154">
    <cfRule type="cellIs" dxfId="1726" priority="83" operator="equal">
      <formula>0</formula>
    </cfRule>
    <cfRule type="cellIs" dxfId="1725" priority="84" operator="equal">
      <formula>1</formula>
    </cfRule>
  </conditionalFormatting>
  <conditionalFormatting sqref="IJ161">
    <cfRule type="cellIs" dxfId="1724" priority="79" operator="equal">
      <formula>0</formula>
    </cfRule>
    <cfRule type="cellIs" dxfId="1723" priority="80" operator="equal">
      <formula>1</formula>
    </cfRule>
  </conditionalFormatting>
  <conditionalFormatting sqref="AJ161">
    <cfRule type="cellIs" dxfId="1722" priority="65" operator="equal">
      <formula>0</formula>
    </cfRule>
    <cfRule type="cellIs" dxfId="1721" priority="66" operator="equal">
      <formula>1</formula>
    </cfRule>
  </conditionalFormatting>
  <conditionalFormatting sqref="AZ161">
    <cfRule type="cellIs" dxfId="1720" priority="57" operator="equal">
      <formula>0</formula>
    </cfRule>
    <cfRule type="cellIs" dxfId="1719" priority="58" operator="equal">
      <formula>1</formula>
    </cfRule>
  </conditionalFormatting>
  <conditionalFormatting sqref="BP161">
    <cfRule type="cellIs" dxfId="1718" priority="49" operator="equal">
      <formula>0</formula>
    </cfRule>
    <cfRule type="cellIs" dxfId="1717" priority="50" operator="equal">
      <formula>1</formula>
    </cfRule>
  </conditionalFormatting>
  <conditionalFormatting sqref="CH161">
    <cfRule type="cellIs" dxfId="1716" priority="43" operator="equal">
      <formula>0</formula>
    </cfRule>
    <cfRule type="cellIs" dxfId="1715" priority="44" operator="equal">
      <formula>1</formula>
    </cfRule>
  </conditionalFormatting>
  <conditionalFormatting sqref="CX161">
    <cfRule type="cellIs" dxfId="1714" priority="39" operator="equal">
      <formula>0</formula>
    </cfRule>
    <cfRule type="cellIs" dxfId="1713" priority="40" operator="equal">
      <formula>1</formula>
    </cfRule>
  </conditionalFormatting>
  <conditionalFormatting sqref="DN161">
    <cfRule type="cellIs" dxfId="1712" priority="35" operator="equal">
      <formula>0</formula>
    </cfRule>
    <cfRule type="cellIs" dxfId="1711" priority="36" operator="equal">
      <formula>1</formula>
    </cfRule>
  </conditionalFormatting>
  <conditionalFormatting sqref="ED161">
    <cfRule type="cellIs" dxfId="1710" priority="31" operator="equal">
      <formula>0</formula>
    </cfRule>
    <cfRule type="cellIs" dxfId="1709" priority="32" operator="equal">
      <formula>1</formula>
    </cfRule>
  </conditionalFormatting>
  <conditionalFormatting sqref="ET161">
    <cfRule type="cellIs" dxfId="1708" priority="27" operator="equal">
      <formula>0</formula>
    </cfRule>
    <cfRule type="cellIs" dxfId="1707" priority="28" operator="equal">
      <formula>1</formula>
    </cfRule>
  </conditionalFormatting>
  <conditionalFormatting sqref="FJ161">
    <cfRule type="cellIs" dxfId="1706" priority="23" operator="equal">
      <formula>0</formula>
    </cfRule>
    <cfRule type="cellIs" dxfId="1705" priority="24" operator="equal">
      <formula>1</formula>
    </cfRule>
  </conditionalFormatting>
  <conditionalFormatting sqref="FZ161">
    <cfRule type="cellIs" dxfId="1704" priority="19" operator="equal">
      <formula>0</formula>
    </cfRule>
    <cfRule type="cellIs" dxfId="1703" priority="20" operator="equal">
      <formula>1</formula>
    </cfRule>
  </conditionalFormatting>
  <conditionalFormatting sqref="GP161">
    <cfRule type="cellIs" dxfId="1702" priority="15" operator="equal">
      <formula>0</formula>
    </cfRule>
    <cfRule type="cellIs" dxfId="1701" priority="16" operator="equal">
      <formula>1</formula>
    </cfRule>
  </conditionalFormatting>
  <conditionalFormatting sqref="HF161">
    <cfRule type="cellIs" dxfId="1700" priority="11" operator="equal">
      <formula>0</formula>
    </cfRule>
    <cfRule type="cellIs" dxfId="1699" priority="12" operator="equal">
      <formula>1</formula>
    </cfRule>
  </conditionalFormatting>
  <conditionalFormatting sqref="X161">
    <cfRule type="cellIs" dxfId="1698" priority="63" operator="equal">
      <formula>"OK"</formula>
    </cfRule>
    <cfRule type="cellIs" dxfId="1697" priority="64" operator="equal">
      <formula>"NO HABILITADO"</formula>
    </cfRule>
  </conditionalFormatting>
  <conditionalFormatting sqref="AN161">
    <cfRule type="cellIs" dxfId="1696" priority="55" operator="equal">
      <formula>"OK"</formula>
    </cfRule>
    <cfRule type="cellIs" dxfId="1695" priority="56" operator="equal">
      <formula>"NO HABILITADO"</formula>
    </cfRule>
  </conditionalFormatting>
  <conditionalFormatting sqref="BD161">
    <cfRule type="cellIs" dxfId="1694" priority="47" operator="equal">
      <formula>"OK"</formula>
    </cfRule>
    <cfRule type="cellIs" dxfId="1693" priority="48" operator="equal">
      <formula>"NO HABILITADO"</formula>
    </cfRule>
  </conditionalFormatting>
  <conditionalFormatting sqref="BT161">
    <cfRule type="cellIs" dxfId="1692" priority="41" operator="equal">
      <formula>"OK"</formula>
    </cfRule>
    <cfRule type="cellIs" dxfId="1691" priority="42" operator="equal">
      <formula>"NO HABILITADO"</formula>
    </cfRule>
  </conditionalFormatting>
  <conditionalFormatting sqref="HV161">
    <cfRule type="cellIs" dxfId="1690" priority="7" operator="equal">
      <formula>0</formula>
    </cfRule>
    <cfRule type="cellIs" dxfId="1689" priority="8" operator="equal">
      <formula>1</formula>
    </cfRule>
  </conditionalFormatting>
  <conditionalFormatting sqref="CJ161">
    <cfRule type="cellIs" dxfId="1688" priority="37" operator="equal">
      <formula>"OK"</formula>
    </cfRule>
    <cfRule type="cellIs" dxfId="1687" priority="38" operator="equal">
      <formula>"NO HABILITADO"</formula>
    </cfRule>
  </conditionalFormatting>
  <conditionalFormatting sqref="CZ161">
    <cfRule type="cellIs" dxfId="1686" priority="33" operator="equal">
      <formula>"OK"</formula>
    </cfRule>
    <cfRule type="cellIs" dxfId="1685" priority="34" operator="equal">
      <formula>"NO HABILITADO"</formula>
    </cfRule>
  </conditionalFormatting>
  <conditionalFormatting sqref="DP161">
    <cfRule type="cellIs" dxfId="1684" priority="29" operator="equal">
      <formula>"OK"</formula>
    </cfRule>
    <cfRule type="cellIs" dxfId="1683" priority="30" operator="equal">
      <formula>"NO HABILITADO"</formula>
    </cfRule>
  </conditionalFormatting>
  <conditionalFormatting sqref="EF161">
    <cfRule type="cellIs" dxfId="1682" priority="25" operator="equal">
      <formula>"OK"</formula>
    </cfRule>
    <cfRule type="cellIs" dxfId="1681" priority="26" operator="equal">
      <formula>"NO HABILITADO"</formula>
    </cfRule>
  </conditionalFormatting>
  <conditionalFormatting sqref="EV161">
    <cfRule type="cellIs" dxfId="1680" priority="21" operator="equal">
      <formula>"OK"</formula>
    </cfRule>
    <cfRule type="cellIs" dxfId="1679" priority="22" operator="equal">
      <formula>"NO HABILITADO"</formula>
    </cfRule>
  </conditionalFormatting>
  <conditionalFormatting sqref="IL161">
    <cfRule type="cellIs" dxfId="1678" priority="3" operator="equal">
      <formula>0</formula>
    </cfRule>
    <cfRule type="cellIs" dxfId="1677" priority="4" operator="equal">
      <formula>1</formula>
    </cfRule>
  </conditionalFormatting>
  <conditionalFormatting sqref="FL161">
    <cfRule type="cellIs" dxfId="1676" priority="17" operator="equal">
      <formula>"OK"</formula>
    </cfRule>
    <cfRule type="cellIs" dxfId="1675" priority="18" operator="equal">
      <formula>"NO HABILITADO"</formula>
    </cfRule>
  </conditionalFormatting>
  <conditionalFormatting sqref="GB161">
    <cfRule type="cellIs" dxfId="1674" priority="13" operator="equal">
      <formula>"OK"</formula>
    </cfRule>
    <cfRule type="cellIs" dxfId="1673" priority="14" operator="equal">
      <formula>"NO HABILITADO"</formula>
    </cfRule>
  </conditionalFormatting>
  <conditionalFormatting sqref="GR161">
    <cfRule type="cellIs" dxfId="1672" priority="9" operator="equal">
      <formula>"OK"</formula>
    </cfRule>
    <cfRule type="cellIs" dxfId="1671" priority="10" operator="equal">
      <formula>"NO HABILITADO"</formula>
    </cfRule>
  </conditionalFormatting>
  <conditionalFormatting sqref="HH161">
    <cfRule type="cellIs" dxfId="1670" priority="5" operator="equal">
      <formula>"OK"</formula>
    </cfRule>
    <cfRule type="cellIs" dxfId="1669" priority="6" operator="equal">
      <formula>"NO HABILITADO"</formula>
    </cfRule>
  </conditionalFormatting>
  <conditionalFormatting sqref="HX161">
    <cfRule type="cellIs" dxfId="1668" priority="1" operator="equal">
      <formula>"OK"</formula>
    </cfRule>
    <cfRule type="cellIs" dxfId="1667" priority="2" operator="equal">
      <formula>"NO HABILITADO"</formula>
    </cfRule>
  </conditionalFormatting>
  <pageMargins left="0.7" right="0.7" top="0.75" bottom="0.75" header="0.3" footer="0.3"/>
  <pageSetup paperSize="9" orientation="portrait" r:id="rId1"/>
  <drawing r:id="rId2"/>
  <legacyDrawing r:id="rId3"/>
  <oleObjects>
    <mc:AlternateContent xmlns:mc="http://schemas.openxmlformats.org/markup-compatibility/2006">
      <mc:Choice Requires="x14">
        <oleObject shapeId="4097" r:id="rId4">
          <objectPr defaultSize="0" autoPict="0" r:id="rId5">
            <anchor moveWithCells="1" sizeWithCells="1">
              <from>
                <xdr:col>136</xdr:col>
                <xdr:colOff>4714875</xdr:colOff>
                <xdr:row>5</xdr:row>
                <xdr:rowOff>19050</xdr:rowOff>
              </from>
              <to>
                <xdr:col>136</xdr:col>
                <xdr:colOff>5619750</xdr:colOff>
                <xdr:row>7</xdr:row>
                <xdr:rowOff>257175</xdr:rowOff>
              </to>
            </anchor>
          </objectPr>
        </oleObject>
      </mc:Choice>
      <mc:Fallback>
        <oleObject shapeId="4097"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dimension ref="A1:KX56"/>
  <sheetViews>
    <sheetView topLeftCell="D1" zoomScale="90" zoomScaleNormal="90" workbookViewId="0">
      <selection activeCell="E45" sqref="E45:F45"/>
    </sheetView>
  </sheetViews>
  <sheetFormatPr baseColWidth="10" defaultColWidth="11.42578125" defaultRowHeight="12.75"/>
  <cols>
    <col min="1" max="1" width="8.42578125" style="421" customWidth="1"/>
    <col min="2" max="2" width="51.5703125" style="421" customWidth="1"/>
    <col min="3" max="3" width="18.42578125" style="421" customWidth="1"/>
    <col min="4" max="4" width="13" style="421" customWidth="1"/>
    <col min="5" max="5" width="11.85546875" style="421" bestFit="1" customWidth="1"/>
    <col min="6" max="6" width="9.140625" style="421" bestFit="1" customWidth="1"/>
    <col min="7" max="7" width="10.28515625" style="421" customWidth="1"/>
    <col min="8" max="8" width="18.140625" style="421" customWidth="1"/>
    <col min="9" max="9" width="11.42578125" style="422"/>
    <col min="10" max="10" width="8.42578125" style="421" customWidth="1"/>
    <col min="11" max="11" width="51.5703125" style="421" customWidth="1"/>
    <col min="12" max="12" width="18.42578125" style="421" customWidth="1"/>
    <col min="13" max="13" width="13" style="421" customWidth="1"/>
    <col min="14" max="14" width="11.85546875" style="421" bestFit="1" customWidth="1"/>
    <col min="15" max="15" width="9.140625" style="421" bestFit="1" customWidth="1"/>
    <col min="16" max="16" width="8.85546875" style="421" bestFit="1" customWidth="1"/>
    <col min="17" max="17" width="18.140625" style="421" customWidth="1"/>
    <col min="18" max="18" width="8.28515625" style="583" customWidth="1"/>
    <col min="19" max="26" width="7.85546875" style="583" customWidth="1"/>
    <col min="27" max="27" width="17.5703125" style="583" customWidth="1"/>
    <col min="28" max="28" width="18.140625" style="583" customWidth="1"/>
    <col min="29" max="29" width="11.42578125" style="421"/>
    <col min="30" max="30" width="8.42578125" style="421" customWidth="1"/>
    <col min="31" max="31" width="51.5703125" style="421" customWidth="1"/>
    <col min="32" max="32" width="18.42578125" style="421" customWidth="1"/>
    <col min="33" max="33" width="13" style="421" customWidth="1"/>
    <col min="34" max="34" width="11.85546875" style="421" bestFit="1" customWidth="1"/>
    <col min="35" max="35" width="9.140625" style="421" bestFit="1" customWidth="1"/>
    <col min="36" max="36" width="8.85546875" style="421" bestFit="1" customWidth="1"/>
    <col min="37" max="37" width="18.140625" style="421" customWidth="1"/>
    <col min="38" max="38" width="8.28515625" style="583" customWidth="1"/>
    <col min="39" max="46" width="7.85546875" style="583" customWidth="1"/>
    <col min="47" max="47" width="17.5703125" style="583" customWidth="1"/>
    <col min="48" max="48" width="18.140625" style="583" customWidth="1"/>
    <col min="49" max="49" width="11.42578125" style="421"/>
    <col min="50" max="50" width="8.42578125" style="421" customWidth="1"/>
    <col min="51" max="51" width="51.5703125" style="421" customWidth="1"/>
    <col min="52" max="52" width="18.42578125" style="421" customWidth="1"/>
    <col min="53" max="53" width="13" style="421" customWidth="1"/>
    <col min="54" max="54" width="11.85546875" style="421" bestFit="1" customWidth="1"/>
    <col min="55" max="55" width="9.140625" style="421" bestFit="1" customWidth="1"/>
    <col min="56" max="56" width="8.85546875" style="421" bestFit="1" customWidth="1"/>
    <col min="57" max="57" width="18.140625" style="421" customWidth="1"/>
    <col min="58" max="58" width="8.28515625" style="583" customWidth="1"/>
    <col min="59" max="66" width="7.85546875" style="583" customWidth="1"/>
    <col min="67" max="67" width="17.5703125" style="583" customWidth="1"/>
    <col min="68" max="68" width="18.140625" style="583" customWidth="1"/>
    <col min="69" max="69" width="11.42578125" style="421"/>
    <col min="70" max="70" width="8.42578125" style="421" customWidth="1"/>
    <col min="71" max="71" width="51.5703125" style="421" customWidth="1"/>
    <col min="72" max="72" width="18.42578125" style="421" customWidth="1"/>
    <col min="73" max="73" width="13" style="421" customWidth="1"/>
    <col min="74" max="74" width="11.85546875" style="421" bestFit="1" customWidth="1"/>
    <col min="75" max="75" width="9.140625" style="421" bestFit="1" customWidth="1"/>
    <col min="76" max="76" width="8.85546875" style="421" bestFit="1" customWidth="1"/>
    <col min="77" max="77" width="18.140625" style="421" customWidth="1"/>
    <col min="78" max="78" width="8.28515625" style="583" customWidth="1"/>
    <col min="79" max="86" width="7.85546875" style="583" customWidth="1"/>
    <col min="87" max="87" width="17.5703125" style="583" customWidth="1"/>
    <col min="88" max="88" width="18.140625" style="583" customWidth="1"/>
    <col min="89" max="89" width="11.42578125" style="421"/>
    <col min="90" max="90" width="8.42578125" style="421" customWidth="1"/>
    <col min="91" max="91" width="51.5703125" style="421" customWidth="1"/>
    <col min="92" max="92" width="18.42578125" style="421" customWidth="1"/>
    <col min="93" max="93" width="13" style="421" customWidth="1"/>
    <col min="94" max="94" width="11.85546875" style="421" bestFit="1" customWidth="1"/>
    <col min="95" max="95" width="9.140625" style="421" bestFit="1" customWidth="1"/>
    <col min="96" max="96" width="8.85546875" style="421" bestFit="1" customWidth="1"/>
    <col min="97" max="97" width="18.140625" style="421" customWidth="1"/>
    <col min="98" max="98" width="8.28515625" style="583" customWidth="1"/>
    <col min="99" max="106" width="7.85546875" style="583" customWidth="1"/>
    <col min="107" max="107" width="17.5703125" style="583" customWidth="1"/>
    <col min="108" max="108" width="18.140625" style="583" customWidth="1"/>
    <col min="109" max="109" width="11.42578125" style="422"/>
    <col min="110" max="110" width="8.42578125" style="421" customWidth="1"/>
    <col min="111" max="111" width="51.5703125" style="421" customWidth="1"/>
    <col min="112" max="112" width="18.42578125" style="421" customWidth="1"/>
    <col min="113" max="113" width="13" style="421" customWidth="1"/>
    <col min="114" max="114" width="11.85546875" style="421" bestFit="1" customWidth="1"/>
    <col min="115" max="115" width="13" style="421" customWidth="1"/>
    <col min="116" max="116" width="8.85546875" style="421" bestFit="1" customWidth="1"/>
    <col min="117" max="117" width="18.140625" style="421" customWidth="1"/>
    <col min="118" max="118" width="8.28515625" style="583" customWidth="1"/>
    <col min="119" max="126" width="7.85546875" style="583" customWidth="1"/>
    <col min="127" max="127" width="17.5703125" style="583" customWidth="1"/>
    <col min="128" max="128" width="18.140625" style="583" customWidth="1"/>
    <col min="129" max="129" width="11.42578125" style="422"/>
    <col min="130" max="130" width="8.42578125" style="421" customWidth="1"/>
    <col min="131" max="131" width="51.5703125" style="421" customWidth="1"/>
    <col min="132" max="132" width="18.42578125" style="421" customWidth="1"/>
    <col min="133" max="133" width="13" style="421" customWidth="1"/>
    <col min="134" max="134" width="11.85546875" style="421" bestFit="1" customWidth="1"/>
    <col min="135" max="135" width="9.140625" style="421" bestFit="1" customWidth="1"/>
    <col min="136" max="136" width="8.85546875" style="421" bestFit="1" customWidth="1"/>
    <col min="137" max="137" width="18.140625" style="421" customWidth="1"/>
    <col min="138" max="138" width="8.28515625" style="583" customWidth="1"/>
    <col min="139" max="146" width="7.85546875" style="583" customWidth="1"/>
    <col min="147" max="147" width="17.5703125" style="583" customWidth="1"/>
    <col min="148" max="148" width="18.140625" style="583" customWidth="1"/>
    <col min="149" max="149" width="11.42578125" style="422"/>
    <col min="150" max="150" width="8.42578125" style="421" customWidth="1"/>
    <col min="151" max="151" width="51.5703125" style="421" customWidth="1"/>
    <col min="152" max="152" width="18.42578125" style="421" customWidth="1"/>
    <col min="153" max="153" width="13" style="421" customWidth="1"/>
    <col min="154" max="154" width="11.85546875" style="421" bestFit="1" customWidth="1"/>
    <col min="155" max="155" width="9.140625" style="421" bestFit="1" customWidth="1"/>
    <col min="156" max="156" width="8.85546875" style="421" bestFit="1" customWidth="1"/>
    <col min="157" max="157" width="18.140625" style="421" customWidth="1"/>
    <col min="158" max="158" width="8.28515625" style="583" customWidth="1"/>
    <col min="159" max="166" width="7.85546875" style="583" customWidth="1"/>
    <col min="167" max="167" width="17.5703125" style="583" customWidth="1"/>
    <col min="168" max="168" width="18.140625" style="583" customWidth="1"/>
    <col min="169" max="169" width="11.42578125" style="422"/>
    <col min="170" max="170" width="8.42578125" style="421" customWidth="1"/>
    <col min="171" max="171" width="51.5703125" style="421" customWidth="1"/>
    <col min="172" max="172" width="18.42578125" style="421" customWidth="1"/>
    <col min="173" max="173" width="13" style="421" customWidth="1"/>
    <col min="174" max="174" width="11.85546875" style="421" bestFit="1" customWidth="1"/>
    <col min="175" max="175" width="9.140625" style="421" bestFit="1" customWidth="1"/>
    <col min="176" max="176" width="8.85546875" style="421" bestFit="1" customWidth="1"/>
    <col min="177" max="177" width="18.140625" style="421" customWidth="1"/>
    <col min="178" max="178" width="8.28515625" style="583" customWidth="1"/>
    <col min="179" max="186" width="7.85546875" style="583" customWidth="1"/>
    <col min="187" max="187" width="17.5703125" style="583" customWidth="1"/>
    <col min="188" max="188" width="18.140625" style="583" customWidth="1"/>
    <col min="189" max="189" width="11.42578125" style="422"/>
    <col min="190" max="190" width="8.42578125" style="421" customWidth="1"/>
    <col min="191" max="191" width="51.5703125" style="421" customWidth="1"/>
    <col min="192" max="192" width="18.42578125" style="421" customWidth="1"/>
    <col min="193" max="193" width="13" style="421" customWidth="1"/>
    <col min="194" max="194" width="11.85546875" style="421" bestFit="1" customWidth="1"/>
    <col min="195" max="195" width="9.140625" style="421" bestFit="1" customWidth="1"/>
    <col min="196" max="196" width="8.85546875" style="421" bestFit="1" customWidth="1"/>
    <col min="197" max="197" width="18.140625" style="421" customWidth="1"/>
    <col min="198" max="198" width="8.28515625" style="583" customWidth="1"/>
    <col min="199" max="206" width="7.85546875" style="583" customWidth="1"/>
    <col min="207" max="207" width="17.5703125" style="583" customWidth="1"/>
    <col min="208" max="208" width="18.140625" style="583" customWidth="1"/>
    <col min="209" max="209" width="11.42578125" style="422"/>
    <col min="210" max="210" width="8.42578125" style="421" customWidth="1"/>
    <col min="211" max="211" width="51.5703125" style="421" customWidth="1"/>
    <col min="212" max="212" width="18.42578125" style="421" customWidth="1"/>
    <col min="213" max="213" width="13" style="421" customWidth="1"/>
    <col min="214" max="214" width="11.85546875" style="421" bestFit="1" customWidth="1"/>
    <col min="215" max="215" width="9.140625" style="421" bestFit="1" customWidth="1"/>
    <col min="216" max="216" width="8.85546875" style="421" bestFit="1" customWidth="1"/>
    <col min="217" max="217" width="18.140625" style="421" customWidth="1"/>
    <col min="218" max="218" width="8.28515625" style="583" customWidth="1"/>
    <col min="219" max="226" width="7.85546875" style="583" customWidth="1"/>
    <col min="227" max="227" width="17.5703125" style="583" customWidth="1"/>
    <col min="228" max="228" width="18.140625" style="583" customWidth="1"/>
    <col min="229" max="229" width="11.42578125" style="422"/>
    <col min="230" max="230" width="8.42578125" style="421" customWidth="1"/>
    <col min="231" max="231" width="51.5703125" style="421" customWidth="1"/>
    <col min="232" max="232" width="18.42578125" style="421" customWidth="1"/>
    <col min="233" max="233" width="13" style="421" customWidth="1"/>
    <col min="234" max="234" width="11.85546875" style="421" bestFit="1" customWidth="1"/>
    <col min="235" max="235" width="9.140625" style="421" bestFit="1" customWidth="1"/>
    <col min="236" max="236" width="8.85546875" style="421" bestFit="1" customWidth="1"/>
    <col min="237" max="237" width="18.140625" style="421" customWidth="1"/>
    <col min="238" max="238" width="8.28515625" style="583" customWidth="1"/>
    <col min="239" max="246" width="7.85546875" style="583" customWidth="1"/>
    <col min="247" max="247" width="17.5703125" style="583" customWidth="1"/>
    <col min="248" max="248" width="18.140625" style="583" customWidth="1"/>
    <col min="249" max="249" width="11.42578125" style="422"/>
    <col min="250" max="250" width="8.42578125" style="421" customWidth="1"/>
    <col min="251" max="251" width="51.5703125" style="421" customWidth="1"/>
    <col min="252" max="252" width="18.42578125" style="421" customWidth="1"/>
    <col min="253" max="253" width="13" style="421" customWidth="1"/>
    <col min="254" max="254" width="11.85546875" style="421" bestFit="1" customWidth="1"/>
    <col min="255" max="255" width="9.140625" style="421" bestFit="1" customWidth="1"/>
    <col min="256" max="256" width="8.85546875" style="421" bestFit="1" customWidth="1"/>
    <col min="257" max="257" width="18.140625" style="421" customWidth="1"/>
    <col min="258" max="258" width="8.28515625" style="583" customWidth="1"/>
    <col min="259" max="266" width="7.85546875" style="583" customWidth="1"/>
    <col min="267" max="267" width="17.5703125" style="583" customWidth="1"/>
    <col min="268" max="268" width="18.140625" style="583" customWidth="1"/>
    <col min="269" max="269" width="11.42578125" style="422"/>
    <col min="270" max="270" width="8.42578125" style="421" customWidth="1"/>
    <col min="271" max="271" width="51.5703125" style="421" customWidth="1"/>
    <col min="272" max="272" width="18.42578125" style="421" customWidth="1"/>
    <col min="273" max="273" width="13" style="421" customWidth="1"/>
    <col min="274" max="274" width="11.85546875" style="421" bestFit="1" customWidth="1"/>
    <col min="275" max="275" width="9.140625" style="421" bestFit="1" customWidth="1"/>
    <col min="276" max="276" width="8.85546875" style="421" bestFit="1" customWidth="1"/>
    <col min="277" max="277" width="18.140625" style="421" customWidth="1"/>
    <col min="278" max="278" width="8.28515625" style="583" customWidth="1"/>
    <col min="279" max="286" width="7.85546875" style="583" customWidth="1"/>
    <col min="287" max="287" width="17.5703125" style="583" customWidth="1"/>
    <col min="288" max="288" width="18.140625" style="583" customWidth="1"/>
    <col min="289" max="289" width="11.42578125" style="422"/>
    <col min="290" max="290" width="8.42578125" style="421" customWidth="1"/>
    <col min="291" max="291" width="51.5703125" style="421" customWidth="1"/>
    <col min="292" max="292" width="18.42578125" style="421" customWidth="1"/>
    <col min="293" max="293" width="13" style="421" customWidth="1"/>
    <col min="294" max="294" width="11.85546875" style="421" bestFit="1" customWidth="1"/>
    <col min="295" max="295" width="9.140625" style="421" bestFit="1" customWidth="1"/>
    <col min="296" max="296" width="8.85546875" style="421" bestFit="1" customWidth="1"/>
    <col min="297" max="297" width="18.140625" style="421" customWidth="1"/>
    <col min="298" max="298" width="8.28515625" style="583" customWidth="1"/>
    <col min="299" max="306" width="7.85546875" style="583" customWidth="1"/>
    <col min="307" max="307" width="17.5703125" style="583" customWidth="1"/>
    <col min="308" max="308" width="18.140625" style="583" customWidth="1"/>
    <col min="309" max="309" width="11.42578125" style="422"/>
    <col min="310" max="310" width="14.140625" style="421" bestFit="1" customWidth="1"/>
    <col min="311" max="16384" width="11.42578125" style="421"/>
  </cols>
  <sheetData>
    <row r="1" spans="1:310" ht="12.75" customHeight="1" thickTop="1">
      <c r="J1" s="872">
        <v>1</v>
      </c>
      <c r="K1" s="872" t="s">
        <v>3</v>
      </c>
      <c r="L1" s="860" t="str">
        <f>VLOOKUP(J1,OFERENTES,2,FALSE)</f>
        <v>ENECON S.A.S.</v>
      </c>
      <c r="M1" s="918"/>
      <c r="N1" s="918"/>
      <c r="O1" s="918"/>
      <c r="P1" s="918"/>
      <c r="Q1" s="861"/>
      <c r="R1" s="866" t="s">
        <v>484</v>
      </c>
      <c r="S1" s="866" t="s">
        <v>485</v>
      </c>
      <c r="T1" s="909" t="s">
        <v>495</v>
      </c>
      <c r="U1" s="909" t="s">
        <v>496</v>
      </c>
      <c r="V1" s="866" t="s">
        <v>497</v>
      </c>
      <c r="W1" s="866" t="s">
        <v>498</v>
      </c>
      <c r="X1" s="866" t="s">
        <v>499</v>
      </c>
      <c r="Y1" s="909" t="s">
        <v>500</v>
      </c>
      <c r="Z1" s="911" t="s">
        <v>501</v>
      </c>
      <c r="AA1" s="866" t="s">
        <v>491</v>
      </c>
      <c r="AB1" s="866" t="s">
        <v>491</v>
      </c>
      <c r="AD1" s="872">
        <v>2</v>
      </c>
      <c r="AE1" s="872" t="s">
        <v>3</v>
      </c>
      <c r="AF1" s="860" t="str">
        <f>VLOOKUP(AD1,OFERENTES,2,FALSE)</f>
        <v>KA S.A.</v>
      </c>
      <c r="AG1" s="918"/>
      <c r="AH1" s="918"/>
      <c r="AI1" s="918"/>
      <c r="AJ1" s="918"/>
      <c r="AK1" s="861"/>
      <c r="AL1" s="866" t="s">
        <v>484</v>
      </c>
      <c r="AM1" s="866" t="s">
        <v>485</v>
      </c>
      <c r="AN1" s="909" t="s">
        <v>495</v>
      </c>
      <c r="AO1" s="909" t="s">
        <v>496</v>
      </c>
      <c r="AP1" s="866" t="s">
        <v>497</v>
      </c>
      <c r="AQ1" s="866" t="s">
        <v>498</v>
      </c>
      <c r="AR1" s="866" t="s">
        <v>499</v>
      </c>
      <c r="AS1" s="909" t="s">
        <v>500</v>
      </c>
      <c r="AT1" s="911" t="s">
        <v>501</v>
      </c>
      <c r="AU1" s="866" t="s">
        <v>491</v>
      </c>
      <c r="AV1" s="866" t="s">
        <v>491</v>
      </c>
      <c r="AX1" s="872">
        <v>3</v>
      </c>
      <c r="AY1" s="872" t="s">
        <v>3</v>
      </c>
      <c r="AZ1" s="860" t="str">
        <f>VLOOKUP(AX1,OFERENTES,2,FALSE)</f>
        <v>GRAN CONSTRUCTORA S.A.S.</v>
      </c>
      <c r="BA1" s="918"/>
      <c r="BB1" s="918"/>
      <c r="BC1" s="918"/>
      <c r="BD1" s="918"/>
      <c r="BE1" s="861"/>
      <c r="BF1" s="866" t="s">
        <v>484</v>
      </c>
      <c r="BG1" s="866" t="s">
        <v>485</v>
      </c>
      <c r="BH1" s="909" t="s">
        <v>495</v>
      </c>
      <c r="BI1" s="909" t="s">
        <v>496</v>
      </c>
      <c r="BJ1" s="866" t="s">
        <v>497</v>
      </c>
      <c r="BK1" s="866" t="s">
        <v>498</v>
      </c>
      <c r="BL1" s="866" t="s">
        <v>499</v>
      </c>
      <c r="BM1" s="909" t="s">
        <v>500</v>
      </c>
      <c r="BN1" s="911" t="s">
        <v>501</v>
      </c>
      <c r="BO1" s="866" t="s">
        <v>491</v>
      </c>
      <c r="BP1" s="866" t="s">
        <v>491</v>
      </c>
      <c r="BR1" s="872">
        <v>4</v>
      </c>
      <c r="BS1" s="872" t="s">
        <v>3</v>
      </c>
      <c r="BT1" s="860" t="str">
        <f>VLOOKUP(BR1,OFERENTES,2,FALSE)</f>
        <v>LUIS CARLOS PARRA VELASQUEZ</v>
      </c>
      <c r="BU1" s="918"/>
      <c r="BV1" s="918"/>
      <c r="BW1" s="918"/>
      <c r="BX1" s="918"/>
      <c r="BY1" s="861"/>
      <c r="BZ1" s="866" t="s">
        <v>484</v>
      </c>
      <c r="CA1" s="866" t="s">
        <v>485</v>
      </c>
      <c r="CB1" s="909" t="s">
        <v>495</v>
      </c>
      <c r="CC1" s="909" t="s">
        <v>496</v>
      </c>
      <c r="CD1" s="866" t="s">
        <v>497</v>
      </c>
      <c r="CE1" s="866" t="s">
        <v>498</v>
      </c>
      <c r="CF1" s="866" t="s">
        <v>499</v>
      </c>
      <c r="CG1" s="909" t="s">
        <v>500</v>
      </c>
      <c r="CH1" s="911" t="s">
        <v>501</v>
      </c>
      <c r="CI1" s="866" t="s">
        <v>491</v>
      </c>
      <c r="CJ1" s="866" t="s">
        <v>491</v>
      </c>
      <c r="CL1" s="872">
        <v>5</v>
      </c>
      <c r="CM1" s="872" t="s">
        <v>3</v>
      </c>
      <c r="CN1" s="860" t="str">
        <f>VLOOKUP(CL1,OFERENTES,2,FALSE)</f>
        <v>ALCIDEZ CLAVIJO MORENO</v>
      </c>
      <c r="CO1" s="918"/>
      <c r="CP1" s="918"/>
      <c r="CQ1" s="918"/>
      <c r="CR1" s="918"/>
      <c r="CS1" s="861"/>
      <c r="CT1" s="866" t="s">
        <v>484</v>
      </c>
      <c r="CU1" s="866" t="s">
        <v>485</v>
      </c>
      <c r="CV1" s="909" t="s">
        <v>495</v>
      </c>
      <c r="CW1" s="909" t="s">
        <v>496</v>
      </c>
      <c r="CX1" s="866" t="s">
        <v>497</v>
      </c>
      <c r="CY1" s="866" t="s">
        <v>498</v>
      </c>
      <c r="CZ1" s="866" t="s">
        <v>499</v>
      </c>
      <c r="DA1" s="909" t="s">
        <v>500</v>
      </c>
      <c r="DB1" s="911" t="s">
        <v>501</v>
      </c>
      <c r="DC1" s="866" t="s">
        <v>491</v>
      </c>
      <c r="DD1" s="866" t="s">
        <v>491</v>
      </c>
      <c r="DF1" s="872">
        <v>6</v>
      </c>
      <c r="DG1" s="872" t="s">
        <v>3</v>
      </c>
      <c r="DH1" s="860" t="str">
        <f>VLOOKUP(DF1,OFERENTES,2,FALSE)</f>
        <v>GUSTAVO ADOLFO CARMONA ALARCON</v>
      </c>
      <c r="DI1" s="918"/>
      <c r="DJ1" s="918"/>
      <c r="DK1" s="918"/>
      <c r="DL1" s="918"/>
      <c r="DM1" s="861"/>
      <c r="DN1" s="866" t="s">
        <v>484</v>
      </c>
      <c r="DO1" s="866" t="s">
        <v>485</v>
      </c>
      <c r="DP1" s="909" t="s">
        <v>495</v>
      </c>
      <c r="DQ1" s="909" t="s">
        <v>496</v>
      </c>
      <c r="DR1" s="866" t="s">
        <v>497</v>
      </c>
      <c r="DS1" s="866" t="s">
        <v>498</v>
      </c>
      <c r="DT1" s="866" t="s">
        <v>499</v>
      </c>
      <c r="DU1" s="909" t="s">
        <v>500</v>
      </c>
      <c r="DV1" s="911" t="s">
        <v>501</v>
      </c>
      <c r="DW1" s="866" t="s">
        <v>491</v>
      </c>
      <c r="DX1" s="866" t="s">
        <v>491</v>
      </c>
      <c r="DZ1" s="872">
        <v>7</v>
      </c>
      <c r="EA1" s="872" t="s">
        <v>3</v>
      </c>
      <c r="EB1" s="860" t="str">
        <f>VLOOKUP(DZ1,OFERENTES,2,FALSE)</f>
        <v>ACEROS Y CONCRETOS S.A.S</v>
      </c>
      <c r="EC1" s="918"/>
      <c r="ED1" s="918"/>
      <c r="EE1" s="918"/>
      <c r="EF1" s="918"/>
      <c r="EG1" s="861"/>
      <c r="EH1" s="866" t="s">
        <v>484</v>
      </c>
      <c r="EI1" s="866" t="s">
        <v>485</v>
      </c>
      <c r="EJ1" s="909" t="s">
        <v>495</v>
      </c>
      <c r="EK1" s="909" t="s">
        <v>496</v>
      </c>
      <c r="EL1" s="866" t="s">
        <v>497</v>
      </c>
      <c r="EM1" s="866" t="s">
        <v>498</v>
      </c>
      <c r="EN1" s="866" t="s">
        <v>499</v>
      </c>
      <c r="EO1" s="909" t="s">
        <v>500</v>
      </c>
      <c r="EP1" s="911" t="s">
        <v>501</v>
      </c>
      <c r="EQ1" s="866" t="s">
        <v>491</v>
      </c>
      <c r="ER1" s="866" t="s">
        <v>491</v>
      </c>
      <c r="ET1" s="872">
        <v>8</v>
      </c>
      <c r="EU1" s="872" t="s">
        <v>3</v>
      </c>
      <c r="EV1" s="860" t="str">
        <f>VLOOKUP(ET1,OFERENTES,2,FALSE)</f>
        <v>JORGE FERNANDO PRIETO MUÑOZ</v>
      </c>
      <c r="EW1" s="918"/>
      <c r="EX1" s="918"/>
      <c r="EY1" s="918"/>
      <c r="EZ1" s="918"/>
      <c r="FA1" s="861"/>
      <c r="FB1" s="866" t="s">
        <v>484</v>
      </c>
      <c r="FC1" s="866" t="s">
        <v>485</v>
      </c>
      <c r="FD1" s="909" t="s">
        <v>495</v>
      </c>
      <c r="FE1" s="909" t="s">
        <v>496</v>
      </c>
      <c r="FF1" s="866" t="s">
        <v>497</v>
      </c>
      <c r="FG1" s="866" t="s">
        <v>498</v>
      </c>
      <c r="FH1" s="866" t="s">
        <v>499</v>
      </c>
      <c r="FI1" s="909" t="s">
        <v>500</v>
      </c>
      <c r="FJ1" s="911" t="s">
        <v>501</v>
      </c>
      <c r="FK1" s="866" t="s">
        <v>491</v>
      </c>
      <c r="FL1" s="866" t="s">
        <v>491</v>
      </c>
      <c r="FN1" s="872">
        <v>9</v>
      </c>
      <c r="FO1" s="872" t="s">
        <v>3</v>
      </c>
      <c r="FP1" s="860" t="str">
        <f>VLOOKUP(FN1,OFERENTES,2,FALSE)</f>
        <v>OSCAR ADOLFO DIAZ YEPES</v>
      </c>
      <c r="FQ1" s="918"/>
      <c r="FR1" s="918"/>
      <c r="FS1" s="918"/>
      <c r="FT1" s="918"/>
      <c r="FU1" s="861"/>
      <c r="FV1" s="866" t="s">
        <v>484</v>
      </c>
      <c r="FW1" s="866" t="s">
        <v>485</v>
      </c>
      <c r="FX1" s="909" t="s">
        <v>495</v>
      </c>
      <c r="FY1" s="909" t="s">
        <v>496</v>
      </c>
      <c r="FZ1" s="866" t="s">
        <v>497</v>
      </c>
      <c r="GA1" s="866" t="s">
        <v>498</v>
      </c>
      <c r="GB1" s="866" t="s">
        <v>499</v>
      </c>
      <c r="GC1" s="909" t="s">
        <v>500</v>
      </c>
      <c r="GD1" s="911" t="s">
        <v>501</v>
      </c>
      <c r="GE1" s="866" t="s">
        <v>491</v>
      </c>
      <c r="GF1" s="866" t="s">
        <v>491</v>
      </c>
      <c r="GH1" s="872">
        <v>10</v>
      </c>
      <c r="GI1" s="872" t="s">
        <v>3</v>
      </c>
      <c r="GJ1" s="860" t="str">
        <f>VLOOKUP(GH1,OFERENTES,2,FALSE)</f>
        <v>CONCIVE S.A.S.</v>
      </c>
      <c r="GK1" s="918"/>
      <c r="GL1" s="918"/>
      <c r="GM1" s="918"/>
      <c r="GN1" s="918"/>
      <c r="GO1" s="861"/>
      <c r="GP1" s="866" t="s">
        <v>484</v>
      </c>
      <c r="GQ1" s="866" t="s">
        <v>485</v>
      </c>
      <c r="GR1" s="909" t="s">
        <v>495</v>
      </c>
      <c r="GS1" s="909" t="s">
        <v>496</v>
      </c>
      <c r="GT1" s="866" t="s">
        <v>497</v>
      </c>
      <c r="GU1" s="866" t="s">
        <v>498</v>
      </c>
      <c r="GV1" s="866" t="s">
        <v>499</v>
      </c>
      <c r="GW1" s="909" t="s">
        <v>500</v>
      </c>
      <c r="GX1" s="911" t="s">
        <v>501</v>
      </c>
      <c r="GY1" s="866" t="s">
        <v>491</v>
      </c>
      <c r="GZ1" s="866" t="s">
        <v>491</v>
      </c>
      <c r="HB1" s="872">
        <v>11</v>
      </c>
      <c r="HC1" s="872" t="s">
        <v>3</v>
      </c>
      <c r="HD1" s="860" t="str">
        <f>VLOOKUP(HB1,OFERENTES,2,FALSE)</f>
        <v>CONSTRUCON CONSULTORIA Y CONSTRUCCIÓN S.A.S.</v>
      </c>
      <c r="HE1" s="918"/>
      <c r="HF1" s="918"/>
      <c r="HG1" s="918"/>
      <c r="HH1" s="918"/>
      <c r="HI1" s="861"/>
      <c r="HJ1" s="866" t="s">
        <v>484</v>
      </c>
      <c r="HK1" s="866" t="s">
        <v>485</v>
      </c>
      <c r="HL1" s="909" t="s">
        <v>495</v>
      </c>
      <c r="HM1" s="909" t="s">
        <v>496</v>
      </c>
      <c r="HN1" s="866" t="s">
        <v>497</v>
      </c>
      <c r="HO1" s="866" t="s">
        <v>498</v>
      </c>
      <c r="HP1" s="866" t="s">
        <v>499</v>
      </c>
      <c r="HQ1" s="909" t="s">
        <v>500</v>
      </c>
      <c r="HR1" s="911" t="s">
        <v>501</v>
      </c>
      <c r="HS1" s="866" t="s">
        <v>491</v>
      </c>
      <c r="HT1" s="866" t="s">
        <v>491</v>
      </c>
      <c r="HV1" s="872">
        <v>12</v>
      </c>
      <c r="HW1" s="872" t="s">
        <v>3</v>
      </c>
      <c r="HX1" s="860" t="str">
        <f>VLOOKUP(HV1,OFERENTES,2,FALSE)</f>
        <v>ARGES INGENIEROS S.A.S.</v>
      </c>
      <c r="HY1" s="918"/>
      <c r="HZ1" s="918"/>
      <c r="IA1" s="918"/>
      <c r="IB1" s="918"/>
      <c r="IC1" s="861"/>
      <c r="ID1" s="866" t="s">
        <v>484</v>
      </c>
      <c r="IE1" s="866" t="s">
        <v>485</v>
      </c>
      <c r="IF1" s="909" t="s">
        <v>495</v>
      </c>
      <c r="IG1" s="909" t="s">
        <v>496</v>
      </c>
      <c r="IH1" s="866" t="s">
        <v>497</v>
      </c>
      <c r="II1" s="866" t="s">
        <v>498</v>
      </c>
      <c r="IJ1" s="866" t="s">
        <v>499</v>
      </c>
      <c r="IK1" s="909" t="s">
        <v>500</v>
      </c>
      <c r="IL1" s="911" t="s">
        <v>501</v>
      </c>
      <c r="IM1" s="866" t="s">
        <v>491</v>
      </c>
      <c r="IN1" s="866" t="s">
        <v>491</v>
      </c>
      <c r="IP1" s="872">
        <v>13</v>
      </c>
      <c r="IQ1" s="872" t="s">
        <v>3</v>
      </c>
      <c r="IR1" s="860" t="str">
        <f>VLOOKUP(IP1,OFERENTES,2,FALSE)</f>
        <v>BETEL INGENIEROS S.A.S.</v>
      </c>
      <c r="IS1" s="918"/>
      <c r="IT1" s="918"/>
      <c r="IU1" s="918"/>
      <c r="IV1" s="918"/>
      <c r="IW1" s="861"/>
      <c r="IX1" s="866" t="s">
        <v>484</v>
      </c>
      <c r="IY1" s="866" t="s">
        <v>485</v>
      </c>
      <c r="IZ1" s="909" t="s">
        <v>495</v>
      </c>
      <c r="JA1" s="909" t="s">
        <v>496</v>
      </c>
      <c r="JB1" s="866" t="s">
        <v>497</v>
      </c>
      <c r="JC1" s="866" t="s">
        <v>498</v>
      </c>
      <c r="JD1" s="866" t="s">
        <v>499</v>
      </c>
      <c r="JE1" s="909" t="s">
        <v>500</v>
      </c>
      <c r="JF1" s="911" t="s">
        <v>501</v>
      </c>
      <c r="JG1" s="866" t="s">
        <v>491</v>
      </c>
      <c r="JH1" s="866" t="s">
        <v>491</v>
      </c>
      <c r="JJ1" s="872">
        <v>14</v>
      </c>
      <c r="JK1" s="872" t="s">
        <v>3</v>
      </c>
      <c r="JL1" s="860" t="str">
        <f>VLOOKUP(JJ1,OFERENTES,2,FALSE)</f>
        <v>ANDRÉS ENRIQUE VASQUEZ GAVIRIA</v>
      </c>
      <c r="JM1" s="918"/>
      <c r="JN1" s="918"/>
      <c r="JO1" s="918"/>
      <c r="JP1" s="918"/>
      <c r="JQ1" s="861"/>
      <c r="JR1" s="866" t="s">
        <v>484</v>
      </c>
      <c r="JS1" s="866" t="s">
        <v>485</v>
      </c>
      <c r="JT1" s="909" t="s">
        <v>495</v>
      </c>
      <c r="JU1" s="909" t="s">
        <v>496</v>
      </c>
      <c r="JV1" s="866" t="s">
        <v>497</v>
      </c>
      <c r="JW1" s="866" t="s">
        <v>498</v>
      </c>
      <c r="JX1" s="866" t="s">
        <v>499</v>
      </c>
      <c r="JY1" s="909" t="s">
        <v>500</v>
      </c>
      <c r="JZ1" s="911" t="s">
        <v>501</v>
      </c>
      <c r="KA1" s="866" t="s">
        <v>491</v>
      </c>
      <c r="KB1" s="866" t="s">
        <v>491</v>
      </c>
      <c r="KD1" s="872">
        <v>15</v>
      </c>
      <c r="KE1" s="872" t="s">
        <v>3</v>
      </c>
      <c r="KF1" s="860" t="str">
        <f>VLOOKUP(KD1,OFERENTES,2,FALSE)</f>
        <v>LINA MARCELA ALFONSO NARANJO</v>
      </c>
      <c r="KG1" s="918"/>
      <c r="KH1" s="918"/>
      <c r="KI1" s="918"/>
      <c r="KJ1" s="918"/>
      <c r="KK1" s="861"/>
      <c r="KL1" s="866" t="s">
        <v>484</v>
      </c>
      <c r="KM1" s="866" t="s">
        <v>485</v>
      </c>
      <c r="KN1" s="909" t="s">
        <v>495</v>
      </c>
      <c r="KO1" s="909" t="s">
        <v>496</v>
      </c>
      <c r="KP1" s="866" t="s">
        <v>497</v>
      </c>
      <c r="KQ1" s="866" t="s">
        <v>498</v>
      </c>
      <c r="KR1" s="866" t="s">
        <v>499</v>
      </c>
      <c r="KS1" s="909" t="s">
        <v>500</v>
      </c>
      <c r="KT1" s="911" t="s">
        <v>501</v>
      </c>
      <c r="KU1" s="866" t="s">
        <v>491</v>
      </c>
      <c r="KV1" s="866" t="s">
        <v>491</v>
      </c>
    </row>
    <row r="2" spans="1:310" ht="13.5" customHeight="1" thickBot="1">
      <c r="J2" s="873"/>
      <c r="K2" s="873"/>
      <c r="L2" s="864"/>
      <c r="M2" s="919"/>
      <c r="N2" s="919"/>
      <c r="O2" s="919"/>
      <c r="P2" s="919"/>
      <c r="Q2" s="865"/>
      <c r="R2" s="867"/>
      <c r="S2" s="867"/>
      <c r="T2" s="910"/>
      <c r="U2" s="910"/>
      <c r="V2" s="867"/>
      <c r="W2" s="867"/>
      <c r="X2" s="867"/>
      <c r="Y2" s="910"/>
      <c r="Z2" s="912"/>
      <c r="AA2" s="867"/>
      <c r="AB2" s="867"/>
      <c r="AD2" s="873"/>
      <c r="AE2" s="873"/>
      <c r="AF2" s="864"/>
      <c r="AG2" s="919"/>
      <c r="AH2" s="919"/>
      <c r="AI2" s="919"/>
      <c r="AJ2" s="919"/>
      <c r="AK2" s="865"/>
      <c r="AL2" s="867"/>
      <c r="AM2" s="867"/>
      <c r="AN2" s="910"/>
      <c r="AO2" s="910"/>
      <c r="AP2" s="867"/>
      <c r="AQ2" s="867"/>
      <c r="AR2" s="867"/>
      <c r="AS2" s="910"/>
      <c r="AT2" s="912"/>
      <c r="AU2" s="867"/>
      <c r="AV2" s="867"/>
      <c r="AX2" s="873"/>
      <c r="AY2" s="873"/>
      <c r="AZ2" s="864"/>
      <c r="BA2" s="919"/>
      <c r="BB2" s="919"/>
      <c r="BC2" s="919"/>
      <c r="BD2" s="919"/>
      <c r="BE2" s="865"/>
      <c r="BF2" s="867"/>
      <c r="BG2" s="867"/>
      <c r="BH2" s="910"/>
      <c r="BI2" s="910"/>
      <c r="BJ2" s="867"/>
      <c r="BK2" s="867"/>
      <c r="BL2" s="867"/>
      <c r="BM2" s="910"/>
      <c r="BN2" s="912"/>
      <c r="BO2" s="867"/>
      <c r="BP2" s="867"/>
      <c r="BR2" s="873"/>
      <c r="BS2" s="873"/>
      <c r="BT2" s="864"/>
      <c r="BU2" s="919"/>
      <c r="BV2" s="919"/>
      <c r="BW2" s="919"/>
      <c r="BX2" s="919"/>
      <c r="BY2" s="865"/>
      <c r="BZ2" s="867"/>
      <c r="CA2" s="867"/>
      <c r="CB2" s="910"/>
      <c r="CC2" s="910"/>
      <c r="CD2" s="867"/>
      <c r="CE2" s="867"/>
      <c r="CF2" s="867"/>
      <c r="CG2" s="910"/>
      <c r="CH2" s="912"/>
      <c r="CI2" s="867"/>
      <c r="CJ2" s="867"/>
      <c r="CL2" s="873"/>
      <c r="CM2" s="873"/>
      <c r="CN2" s="864"/>
      <c r="CO2" s="919"/>
      <c r="CP2" s="919"/>
      <c r="CQ2" s="919"/>
      <c r="CR2" s="919"/>
      <c r="CS2" s="865"/>
      <c r="CT2" s="867"/>
      <c r="CU2" s="867"/>
      <c r="CV2" s="910"/>
      <c r="CW2" s="910"/>
      <c r="CX2" s="867"/>
      <c r="CY2" s="867"/>
      <c r="CZ2" s="867"/>
      <c r="DA2" s="910"/>
      <c r="DB2" s="912"/>
      <c r="DC2" s="867"/>
      <c r="DD2" s="867"/>
      <c r="DF2" s="873"/>
      <c r="DG2" s="873"/>
      <c r="DH2" s="864"/>
      <c r="DI2" s="919"/>
      <c r="DJ2" s="919"/>
      <c r="DK2" s="919"/>
      <c r="DL2" s="919"/>
      <c r="DM2" s="865"/>
      <c r="DN2" s="867"/>
      <c r="DO2" s="867"/>
      <c r="DP2" s="910"/>
      <c r="DQ2" s="910"/>
      <c r="DR2" s="867"/>
      <c r="DS2" s="867"/>
      <c r="DT2" s="867"/>
      <c r="DU2" s="910"/>
      <c r="DV2" s="912"/>
      <c r="DW2" s="867"/>
      <c r="DX2" s="867"/>
      <c r="DZ2" s="873"/>
      <c r="EA2" s="873"/>
      <c r="EB2" s="864"/>
      <c r="EC2" s="919"/>
      <c r="ED2" s="919"/>
      <c r="EE2" s="919"/>
      <c r="EF2" s="919"/>
      <c r="EG2" s="865"/>
      <c r="EH2" s="867"/>
      <c r="EI2" s="867"/>
      <c r="EJ2" s="910"/>
      <c r="EK2" s="910"/>
      <c r="EL2" s="867"/>
      <c r="EM2" s="867"/>
      <c r="EN2" s="867"/>
      <c r="EO2" s="910"/>
      <c r="EP2" s="912"/>
      <c r="EQ2" s="867"/>
      <c r="ER2" s="867"/>
      <c r="ET2" s="873"/>
      <c r="EU2" s="873"/>
      <c r="EV2" s="864"/>
      <c r="EW2" s="919"/>
      <c r="EX2" s="919"/>
      <c r="EY2" s="919"/>
      <c r="EZ2" s="919"/>
      <c r="FA2" s="865"/>
      <c r="FB2" s="867"/>
      <c r="FC2" s="867"/>
      <c r="FD2" s="910"/>
      <c r="FE2" s="910"/>
      <c r="FF2" s="867"/>
      <c r="FG2" s="867"/>
      <c r="FH2" s="867"/>
      <c r="FI2" s="910"/>
      <c r="FJ2" s="912"/>
      <c r="FK2" s="867"/>
      <c r="FL2" s="867"/>
      <c r="FN2" s="873"/>
      <c r="FO2" s="873"/>
      <c r="FP2" s="864"/>
      <c r="FQ2" s="919"/>
      <c r="FR2" s="919"/>
      <c r="FS2" s="919"/>
      <c r="FT2" s="919"/>
      <c r="FU2" s="865"/>
      <c r="FV2" s="867"/>
      <c r="FW2" s="867"/>
      <c r="FX2" s="910"/>
      <c r="FY2" s="910"/>
      <c r="FZ2" s="867"/>
      <c r="GA2" s="867"/>
      <c r="GB2" s="867"/>
      <c r="GC2" s="910"/>
      <c r="GD2" s="912"/>
      <c r="GE2" s="867"/>
      <c r="GF2" s="867"/>
      <c r="GH2" s="873"/>
      <c r="GI2" s="873"/>
      <c r="GJ2" s="864"/>
      <c r="GK2" s="919"/>
      <c r="GL2" s="919"/>
      <c r="GM2" s="919"/>
      <c r="GN2" s="919"/>
      <c r="GO2" s="865"/>
      <c r="GP2" s="867"/>
      <c r="GQ2" s="867"/>
      <c r="GR2" s="910"/>
      <c r="GS2" s="910"/>
      <c r="GT2" s="867"/>
      <c r="GU2" s="867"/>
      <c r="GV2" s="867"/>
      <c r="GW2" s="910"/>
      <c r="GX2" s="912"/>
      <c r="GY2" s="867"/>
      <c r="GZ2" s="867"/>
      <c r="HB2" s="873"/>
      <c r="HC2" s="873"/>
      <c r="HD2" s="864"/>
      <c r="HE2" s="919"/>
      <c r="HF2" s="919"/>
      <c r="HG2" s="919"/>
      <c r="HH2" s="919"/>
      <c r="HI2" s="865"/>
      <c r="HJ2" s="867"/>
      <c r="HK2" s="867"/>
      <c r="HL2" s="910"/>
      <c r="HM2" s="910"/>
      <c r="HN2" s="867"/>
      <c r="HO2" s="867"/>
      <c r="HP2" s="867"/>
      <c r="HQ2" s="910"/>
      <c r="HR2" s="912"/>
      <c r="HS2" s="867"/>
      <c r="HT2" s="867"/>
      <c r="HV2" s="873"/>
      <c r="HW2" s="873"/>
      <c r="HX2" s="864"/>
      <c r="HY2" s="919"/>
      <c r="HZ2" s="919"/>
      <c r="IA2" s="919"/>
      <c r="IB2" s="919"/>
      <c r="IC2" s="865"/>
      <c r="ID2" s="867"/>
      <c r="IE2" s="867"/>
      <c r="IF2" s="910"/>
      <c r="IG2" s="910"/>
      <c r="IH2" s="867"/>
      <c r="II2" s="867"/>
      <c r="IJ2" s="867"/>
      <c r="IK2" s="910"/>
      <c r="IL2" s="912"/>
      <c r="IM2" s="867"/>
      <c r="IN2" s="867"/>
      <c r="IP2" s="873"/>
      <c r="IQ2" s="873"/>
      <c r="IR2" s="864"/>
      <c r="IS2" s="919"/>
      <c r="IT2" s="919"/>
      <c r="IU2" s="919"/>
      <c r="IV2" s="919"/>
      <c r="IW2" s="865"/>
      <c r="IX2" s="867"/>
      <c r="IY2" s="867"/>
      <c r="IZ2" s="910"/>
      <c r="JA2" s="910"/>
      <c r="JB2" s="867"/>
      <c r="JC2" s="867"/>
      <c r="JD2" s="867"/>
      <c r="JE2" s="910"/>
      <c r="JF2" s="912"/>
      <c r="JG2" s="867"/>
      <c r="JH2" s="867"/>
      <c r="JJ2" s="873"/>
      <c r="JK2" s="873"/>
      <c r="JL2" s="864"/>
      <c r="JM2" s="919"/>
      <c r="JN2" s="919"/>
      <c r="JO2" s="919"/>
      <c r="JP2" s="919"/>
      <c r="JQ2" s="865"/>
      <c r="JR2" s="867"/>
      <c r="JS2" s="867"/>
      <c r="JT2" s="910"/>
      <c r="JU2" s="910"/>
      <c r="JV2" s="867"/>
      <c r="JW2" s="867"/>
      <c r="JX2" s="867"/>
      <c r="JY2" s="910"/>
      <c r="JZ2" s="912"/>
      <c r="KA2" s="867"/>
      <c r="KB2" s="867"/>
      <c r="KD2" s="873"/>
      <c r="KE2" s="873"/>
      <c r="KF2" s="864"/>
      <c r="KG2" s="919"/>
      <c r="KH2" s="919"/>
      <c r="KI2" s="919"/>
      <c r="KJ2" s="919"/>
      <c r="KK2" s="865"/>
      <c r="KL2" s="867"/>
      <c r="KM2" s="867"/>
      <c r="KN2" s="910"/>
      <c r="KO2" s="910"/>
      <c r="KP2" s="867"/>
      <c r="KQ2" s="867"/>
      <c r="KR2" s="867"/>
      <c r="KS2" s="910"/>
      <c r="KT2" s="912"/>
      <c r="KU2" s="867"/>
      <c r="KV2" s="867"/>
    </row>
    <row r="3" spans="1:310" ht="17.25" customHeight="1" thickTop="1" thickBot="1">
      <c r="A3" s="902" t="s">
        <v>153</v>
      </c>
      <c r="B3" s="903"/>
      <c r="C3" s="904" t="s">
        <v>129</v>
      </c>
      <c r="D3" s="904"/>
      <c r="E3" s="904"/>
      <c r="F3" s="904"/>
      <c r="G3" s="904"/>
      <c r="H3" s="905"/>
      <c r="J3" s="902" t="s">
        <v>467</v>
      </c>
      <c r="K3" s="903"/>
      <c r="L3" s="904" t="s">
        <v>129</v>
      </c>
      <c r="M3" s="904"/>
      <c r="N3" s="904"/>
      <c r="O3" s="904"/>
      <c r="P3" s="904"/>
      <c r="Q3" s="905"/>
      <c r="R3" s="867"/>
      <c r="S3" s="867"/>
      <c r="T3" s="910"/>
      <c r="U3" s="910"/>
      <c r="V3" s="867"/>
      <c r="W3" s="867"/>
      <c r="X3" s="867"/>
      <c r="Y3" s="910"/>
      <c r="Z3" s="912"/>
      <c r="AA3" s="867"/>
      <c r="AB3" s="867"/>
      <c r="AD3" s="902" t="s">
        <v>476</v>
      </c>
      <c r="AE3" s="903"/>
      <c r="AF3" s="904" t="s">
        <v>129</v>
      </c>
      <c r="AG3" s="904"/>
      <c r="AH3" s="904"/>
      <c r="AI3" s="904"/>
      <c r="AJ3" s="904"/>
      <c r="AK3" s="905"/>
      <c r="AL3" s="867"/>
      <c r="AM3" s="867"/>
      <c r="AN3" s="910"/>
      <c r="AO3" s="910"/>
      <c r="AP3" s="867"/>
      <c r="AQ3" s="867"/>
      <c r="AR3" s="867"/>
      <c r="AS3" s="910"/>
      <c r="AT3" s="912"/>
      <c r="AU3" s="867"/>
      <c r="AV3" s="867"/>
      <c r="AX3" s="902" t="s">
        <v>153</v>
      </c>
      <c r="AY3" s="903"/>
      <c r="AZ3" s="904" t="s">
        <v>129</v>
      </c>
      <c r="BA3" s="904"/>
      <c r="BB3" s="904"/>
      <c r="BC3" s="904"/>
      <c r="BD3" s="904"/>
      <c r="BE3" s="905"/>
      <c r="BF3" s="867"/>
      <c r="BG3" s="867"/>
      <c r="BH3" s="910"/>
      <c r="BI3" s="910"/>
      <c r="BJ3" s="867"/>
      <c r="BK3" s="867"/>
      <c r="BL3" s="867"/>
      <c r="BM3" s="910"/>
      <c r="BN3" s="912"/>
      <c r="BO3" s="867"/>
      <c r="BP3" s="867"/>
      <c r="BR3" s="902" t="s">
        <v>477</v>
      </c>
      <c r="BS3" s="903"/>
      <c r="BT3" s="904" t="s">
        <v>129</v>
      </c>
      <c r="BU3" s="904"/>
      <c r="BV3" s="904"/>
      <c r="BW3" s="904"/>
      <c r="BX3" s="904"/>
      <c r="BY3" s="905"/>
      <c r="BZ3" s="867"/>
      <c r="CA3" s="867"/>
      <c r="CB3" s="910"/>
      <c r="CC3" s="910"/>
      <c r="CD3" s="867"/>
      <c r="CE3" s="867"/>
      <c r="CF3" s="867"/>
      <c r="CG3" s="910"/>
      <c r="CH3" s="912"/>
      <c r="CI3" s="867"/>
      <c r="CJ3" s="867"/>
      <c r="CL3" s="902" t="s">
        <v>478</v>
      </c>
      <c r="CM3" s="903"/>
      <c r="CN3" s="904" t="s">
        <v>129</v>
      </c>
      <c r="CO3" s="904"/>
      <c r="CP3" s="904"/>
      <c r="CQ3" s="904"/>
      <c r="CR3" s="904"/>
      <c r="CS3" s="905"/>
      <c r="CT3" s="867"/>
      <c r="CU3" s="867"/>
      <c r="CV3" s="910"/>
      <c r="CW3" s="910"/>
      <c r="CX3" s="867"/>
      <c r="CY3" s="867"/>
      <c r="CZ3" s="867"/>
      <c r="DA3" s="910"/>
      <c r="DB3" s="912"/>
      <c r="DC3" s="867"/>
      <c r="DD3" s="867"/>
      <c r="DF3" s="916"/>
      <c r="DG3" s="917"/>
      <c r="DH3" s="904" t="s">
        <v>129</v>
      </c>
      <c r="DI3" s="904"/>
      <c r="DJ3" s="904"/>
      <c r="DK3" s="904"/>
      <c r="DL3" s="904"/>
      <c r="DM3" s="905"/>
      <c r="DN3" s="867"/>
      <c r="DO3" s="867"/>
      <c r="DP3" s="910"/>
      <c r="DQ3" s="910"/>
      <c r="DR3" s="867"/>
      <c r="DS3" s="867"/>
      <c r="DT3" s="867"/>
      <c r="DU3" s="910"/>
      <c r="DV3" s="912"/>
      <c r="DW3" s="867"/>
      <c r="DX3" s="867"/>
      <c r="DZ3" s="916"/>
      <c r="EA3" s="917"/>
      <c r="EB3" s="904" t="s">
        <v>129</v>
      </c>
      <c r="EC3" s="904"/>
      <c r="ED3" s="904"/>
      <c r="EE3" s="904"/>
      <c r="EF3" s="904"/>
      <c r="EG3" s="905"/>
      <c r="EH3" s="867"/>
      <c r="EI3" s="867"/>
      <c r="EJ3" s="910"/>
      <c r="EK3" s="910"/>
      <c r="EL3" s="867"/>
      <c r="EM3" s="867"/>
      <c r="EN3" s="867"/>
      <c r="EO3" s="910"/>
      <c r="EP3" s="912"/>
      <c r="EQ3" s="867"/>
      <c r="ER3" s="867"/>
      <c r="ET3" s="923" t="s">
        <v>479</v>
      </c>
      <c r="EU3" s="903"/>
      <c r="EV3" s="904" t="s">
        <v>129</v>
      </c>
      <c r="EW3" s="904"/>
      <c r="EX3" s="904"/>
      <c r="EY3" s="904"/>
      <c r="EZ3" s="904"/>
      <c r="FA3" s="905"/>
      <c r="FB3" s="867"/>
      <c r="FC3" s="867"/>
      <c r="FD3" s="910"/>
      <c r="FE3" s="910"/>
      <c r="FF3" s="867"/>
      <c r="FG3" s="867"/>
      <c r="FH3" s="867"/>
      <c r="FI3" s="910"/>
      <c r="FJ3" s="912"/>
      <c r="FK3" s="867"/>
      <c r="FL3" s="867"/>
      <c r="FN3" s="914" t="s">
        <v>480</v>
      </c>
      <c r="FO3" s="915"/>
      <c r="FP3" s="904" t="s">
        <v>129</v>
      </c>
      <c r="FQ3" s="904"/>
      <c r="FR3" s="904"/>
      <c r="FS3" s="904"/>
      <c r="FT3" s="904"/>
      <c r="FU3" s="905"/>
      <c r="FV3" s="867"/>
      <c r="FW3" s="867"/>
      <c r="FX3" s="910"/>
      <c r="FY3" s="910"/>
      <c r="FZ3" s="867"/>
      <c r="GA3" s="867"/>
      <c r="GB3" s="867"/>
      <c r="GC3" s="910"/>
      <c r="GD3" s="912"/>
      <c r="GE3" s="867"/>
      <c r="GF3" s="867"/>
      <c r="GH3" s="916"/>
      <c r="GI3" s="917"/>
      <c r="GJ3" s="904" t="s">
        <v>129</v>
      </c>
      <c r="GK3" s="904"/>
      <c r="GL3" s="904"/>
      <c r="GM3" s="904"/>
      <c r="GN3" s="904"/>
      <c r="GO3" s="905"/>
      <c r="GP3" s="867"/>
      <c r="GQ3" s="867"/>
      <c r="GR3" s="910"/>
      <c r="GS3" s="910"/>
      <c r="GT3" s="867"/>
      <c r="GU3" s="867"/>
      <c r="GV3" s="867"/>
      <c r="GW3" s="910"/>
      <c r="GX3" s="912"/>
      <c r="GY3" s="867"/>
      <c r="GZ3" s="867"/>
      <c r="HB3" s="902" t="s">
        <v>481</v>
      </c>
      <c r="HC3" s="903"/>
      <c r="HD3" s="904" t="s">
        <v>129</v>
      </c>
      <c r="HE3" s="904"/>
      <c r="HF3" s="904"/>
      <c r="HG3" s="904"/>
      <c r="HH3" s="904"/>
      <c r="HI3" s="905"/>
      <c r="HJ3" s="867"/>
      <c r="HK3" s="867"/>
      <c r="HL3" s="910"/>
      <c r="HM3" s="910"/>
      <c r="HN3" s="867"/>
      <c r="HO3" s="867"/>
      <c r="HP3" s="867"/>
      <c r="HQ3" s="910"/>
      <c r="HR3" s="912"/>
      <c r="HS3" s="867"/>
      <c r="HT3" s="867"/>
      <c r="HV3" s="902" t="s">
        <v>482</v>
      </c>
      <c r="HW3" s="903"/>
      <c r="HX3" s="904" t="s">
        <v>129</v>
      </c>
      <c r="HY3" s="904"/>
      <c r="HZ3" s="904"/>
      <c r="IA3" s="904"/>
      <c r="IB3" s="904"/>
      <c r="IC3" s="905"/>
      <c r="ID3" s="867"/>
      <c r="IE3" s="867"/>
      <c r="IF3" s="910"/>
      <c r="IG3" s="910"/>
      <c r="IH3" s="867"/>
      <c r="II3" s="867"/>
      <c r="IJ3" s="867"/>
      <c r="IK3" s="910"/>
      <c r="IL3" s="912"/>
      <c r="IM3" s="867"/>
      <c r="IN3" s="867"/>
      <c r="IP3" s="902" t="s">
        <v>153</v>
      </c>
      <c r="IQ3" s="903"/>
      <c r="IR3" s="904" t="s">
        <v>129</v>
      </c>
      <c r="IS3" s="904"/>
      <c r="IT3" s="904"/>
      <c r="IU3" s="904"/>
      <c r="IV3" s="904"/>
      <c r="IW3" s="905"/>
      <c r="IX3" s="867"/>
      <c r="IY3" s="867"/>
      <c r="IZ3" s="910"/>
      <c r="JA3" s="910"/>
      <c r="JB3" s="867"/>
      <c r="JC3" s="867"/>
      <c r="JD3" s="867"/>
      <c r="JE3" s="910"/>
      <c r="JF3" s="912"/>
      <c r="JG3" s="867"/>
      <c r="JH3" s="867"/>
      <c r="JJ3" s="924"/>
      <c r="JK3" s="925"/>
      <c r="JL3" s="926" t="s">
        <v>129</v>
      </c>
      <c r="JM3" s="926"/>
      <c r="JN3" s="926"/>
      <c r="JO3" s="926"/>
      <c r="JP3" s="926"/>
      <c r="JQ3" s="927"/>
      <c r="JR3" s="867"/>
      <c r="JS3" s="867"/>
      <c r="JT3" s="910"/>
      <c r="JU3" s="910"/>
      <c r="JV3" s="867"/>
      <c r="JW3" s="867"/>
      <c r="JX3" s="867"/>
      <c r="JY3" s="910"/>
      <c r="JZ3" s="912"/>
      <c r="KA3" s="867"/>
      <c r="KB3" s="867"/>
      <c r="KD3" s="902"/>
      <c r="KE3" s="903"/>
      <c r="KF3" s="904" t="s">
        <v>129</v>
      </c>
      <c r="KG3" s="904"/>
      <c r="KH3" s="904"/>
      <c r="KI3" s="904"/>
      <c r="KJ3" s="904"/>
      <c r="KK3" s="905"/>
      <c r="KL3" s="867"/>
      <c r="KM3" s="867"/>
      <c r="KN3" s="910"/>
      <c r="KO3" s="910"/>
      <c r="KP3" s="867"/>
      <c r="KQ3" s="867"/>
      <c r="KR3" s="867"/>
      <c r="KS3" s="910"/>
      <c r="KT3" s="912"/>
      <c r="KU3" s="867"/>
      <c r="KV3" s="867"/>
    </row>
    <row r="4" spans="1:310" ht="25.5" thickTop="1" thickBot="1">
      <c r="A4" s="423" t="s">
        <v>130</v>
      </c>
      <c r="B4" s="424" t="s">
        <v>131</v>
      </c>
      <c r="C4" s="425" t="s">
        <v>63</v>
      </c>
      <c r="D4" s="424" t="s">
        <v>64</v>
      </c>
      <c r="E4" s="425" t="s">
        <v>132</v>
      </c>
      <c r="F4" s="426" t="s">
        <v>133</v>
      </c>
      <c r="G4" s="426" t="s">
        <v>65</v>
      </c>
      <c r="H4" s="427" t="s">
        <v>32</v>
      </c>
      <c r="J4" s="423" t="s">
        <v>130</v>
      </c>
      <c r="K4" s="424" t="s">
        <v>131</v>
      </c>
      <c r="L4" s="425" t="s">
        <v>63</v>
      </c>
      <c r="M4" s="424" t="s">
        <v>64</v>
      </c>
      <c r="N4" s="425" t="s">
        <v>132</v>
      </c>
      <c r="O4" s="426" t="s">
        <v>133</v>
      </c>
      <c r="P4" s="426" t="s">
        <v>65</v>
      </c>
      <c r="Q4" s="427" t="s">
        <v>32</v>
      </c>
      <c r="R4" s="867"/>
      <c r="S4" s="867"/>
      <c r="T4" s="910"/>
      <c r="U4" s="910"/>
      <c r="V4" s="867"/>
      <c r="W4" s="867"/>
      <c r="X4" s="867"/>
      <c r="Y4" s="910"/>
      <c r="Z4" s="912"/>
      <c r="AA4" s="867"/>
      <c r="AB4" s="867"/>
      <c r="AD4" s="423" t="s">
        <v>130</v>
      </c>
      <c r="AE4" s="424" t="s">
        <v>131</v>
      </c>
      <c r="AF4" s="425" t="s">
        <v>63</v>
      </c>
      <c r="AG4" s="424" t="s">
        <v>64</v>
      </c>
      <c r="AH4" s="425" t="s">
        <v>132</v>
      </c>
      <c r="AI4" s="426" t="s">
        <v>133</v>
      </c>
      <c r="AJ4" s="426" t="s">
        <v>65</v>
      </c>
      <c r="AK4" s="427" t="s">
        <v>32</v>
      </c>
      <c r="AL4" s="867"/>
      <c r="AM4" s="867"/>
      <c r="AN4" s="910"/>
      <c r="AO4" s="910"/>
      <c r="AP4" s="867"/>
      <c r="AQ4" s="867"/>
      <c r="AR4" s="867"/>
      <c r="AS4" s="910"/>
      <c r="AT4" s="912"/>
      <c r="AU4" s="867"/>
      <c r="AV4" s="867"/>
      <c r="AX4" s="423" t="s">
        <v>130</v>
      </c>
      <c r="AY4" s="424" t="s">
        <v>131</v>
      </c>
      <c r="AZ4" s="425" t="s">
        <v>63</v>
      </c>
      <c r="BA4" s="424" t="s">
        <v>64</v>
      </c>
      <c r="BB4" s="425" t="s">
        <v>132</v>
      </c>
      <c r="BC4" s="426" t="s">
        <v>133</v>
      </c>
      <c r="BD4" s="426" t="s">
        <v>65</v>
      </c>
      <c r="BE4" s="427" t="s">
        <v>32</v>
      </c>
      <c r="BF4" s="867"/>
      <c r="BG4" s="867"/>
      <c r="BH4" s="910"/>
      <c r="BI4" s="910"/>
      <c r="BJ4" s="867"/>
      <c r="BK4" s="867"/>
      <c r="BL4" s="867"/>
      <c r="BM4" s="910"/>
      <c r="BN4" s="912"/>
      <c r="BO4" s="867"/>
      <c r="BP4" s="867"/>
      <c r="BR4" s="423" t="s">
        <v>130</v>
      </c>
      <c r="BS4" s="424" t="s">
        <v>131</v>
      </c>
      <c r="BT4" s="425" t="s">
        <v>63</v>
      </c>
      <c r="BU4" s="424" t="s">
        <v>64</v>
      </c>
      <c r="BV4" s="425" t="s">
        <v>132</v>
      </c>
      <c r="BW4" s="426" t="s">
        <v>133</v>
      </c>
      <c r="BX4" s="426" t="s">
        <v>65</v>
      </c>
      <c r="BY4" s="427" t="s">
        <v>32</v>
      </c>
      <c r="BZ4" s="867"/>
      <c r="CA4" s="867"/>
      <c r="CB4" s="910"/>
      <c r="CC4" s="910"/>
      <c r="CD4" s="867"/>
      <c r="CE4" s="867"/>
      <c r="CF4" s="867"/>
      <c r="CG4" s="910"/>
      <c r="CH4" s="912"/>
      <c r="CI4" s="867"/>
      <c r="CJ4" s="867"/>
      <c r="CL4" s="423" t="s">
        <v>130</v>
      </c>
      <c r="CM4" s="424" t="s">
        <v>131</v>
      </c>
      <c r="CN4" s="425" t="s">
        <v>63</v>
      </c>
      <c r="CO4" s="424" t="s">
        <v>64</v>
      </c>
      <c r="CP4" s="425" t="s">
        <v>132</v>
      </c>
      <c r="CQ4" s="426" t="s">
        <v>133</v>
      </c>
      <c r="CR4" s="426" t="s">
        <v>65</v>
      </c>
      <c r="CS4" s="427" t="s">
        <v>32</v>
      </c>
      <c r="CT4" s="867"/>
      <c r="CU4" s="867"/>
      <c r="CV4" s="910"/>
      <c r="CW4" s="910"/>
      <c r="CX4" s="867"/>
      <c r="CY4" s="867"/>
      <c r="CZ4" s="867"/>
      <c r="DA4" s="910"/>
      <c r="DB4" s="912"/>
      <c r="DC4" s="867"/>
      <c r="DD4" s="867"/>
      <c r="DF4" s="423" t="s">
        <v>130</v>
      </c>
      <c r="DG4" s="424" t="s">
        <v>131</v>
      </c>
      <c r="DH4" s="425" t="s">
        <v>63</v>
      </c>
      <c r="DI4" s="424" t="s">
        <v>64</v>
      </c>
      <c r="DJ4" s="425" t="s">
        <v>132</v>
      </c>
      <c r="DK4" s="426" t="s">
        <v>133</v>
      </c>
      <c r="DL4" s="426" t="s">
        <v>65</v>
      </c>
      <c r="DM4" s="427" t="s">
        <v>32</v>
      </c>
      <c r="DN4" s="867"/>
      <c r="DO4" s="867"/>
      <c r="DP4" s="910"/>
      <c r="DQ4" s="910"/>
      <c r="DR4" s="867"/>
      <c r="DS4" s="867"/>
      <c r="DT4" s="867"/>
      <c r="DU4" s="910"/>
      <c r="DV4" s="912"/>
      <c r="DW4" s="867"/>
      <c r="DX4" s="867"/>
      <c r="DZ4" s="423" t="s">
        <v>130</v>
      </c>
      <c r="EA4" s="424" t="s">
        <v>131</v>
      </c>
      <c r="EB4" s="425" t="s">
        <v>63</v>
      </c>
      <c r="EC4" s="424" t="s">
        <v>64</v>
      </c>
      <c r="ED4" s="425" t="s">
        <v>132</v>
      </c>
      <c r="EE4" s="426" t="s">
        <v>133</v>
      </c>
      <c r="EF4" s="426" t="s">
        <v>65</v>
      </c>
      <c r="EG4" s="427" t="s">
        <v>32</v>
      </c>
      <c r="EH4" s="867"/>
      <c r="EI4" s="867"/>
      <c r="EJ4" s="910"/>
      <c r="EK4" s="910"/>
      <c r="EL4" s="867"/>
      <c r="EM4" s="867"/>
      <c r="EN4" s="867"/>
      <c r="EO4" s="910"/>
      <c r="EP4" s="912"/>
      <c r="EQ4" s="867"/>
      <c r="ER4" s="867"/>
      <c r="ET4" s="423" t="s">
        <v>130</v>
      </c>
      <c r="EU4" s="424" t="s">
        <v>131</v>
      </c>
      <c r="EV4" s="425" t="s">
        <v>63</v>
      </c>
      <c r="EW4" s="424" t="s">
        <v>64</v>
      </c>
      <c r="EX4" s="425" t="s">
        <v>132</v>
      </c>
      <c r="EY4" s="426" t="s">
        <v>133</v>
      </c>
      <c r="EZ4" s="426" t="s">
        <v>65</v>
      </c>
      <c r="FA4" s="427" t="s">
        <v>32</v>
      </c>
      <c r="FB4" s="867"/>
      <c r="FC4" s="867"/>
      <c r="FD4" s="910"/>
      <c r="FE4" s="910"/>
      <c r="FF4" s="867"/>
      <c r="FG4" s="867"/>
      <c r="FH4" s="867"/>
      <c r="FI4" s="910"/>
      <c r="FJ4" s="912"/>
      <c r="FK4" s="867"/>
      <c r="FL4" s="867"/>
      <c r="FN4" s="423" t="s">
        <v>130</v>
      </c>
      <c r="FO4" s="424" t="s">
        <v>131</v>
      </c>
      <c r="FP4" s="425" t="s">
        <v>63</v>
      </c>
      <c r="FQ4" s="424" t="s">
        <v>64</v>
      </c>
      <c r="FR4" s="425" t="s">
        <v>132</v>
      </c>
      <c r="FS4" s="426" t="s">
        <v>133</v>
      </c>
      <c r="FT4" s="426" t="s">
        <v>65</v>
      </c>
      <c r="FU4" s="427" t="s">
        <v>32</v>
      </c>
      <c r="FV4" s="867"/>
      <c r="FW4" s="867"/>
      <c r="FX4" s="910"/>
      <c r="FY4" s="910"/>
      <c r="FZ4" s="867"/>
      <c r="GA4" s="867"/>
      <c r="GB4" s="867"/>
      <c r="GC4" s="910"/>
      <c r="GD4" s="912"/>
      <c r="GE4" s="867"/>
      <c r="GF4" s="867"/>
      <c r="GH4" s="423" t="s">
        <v>130</v>
      </c>
      <c r="GI4" s="424" t="s">
        <v>131</v>
      </c>
      <c r="GJ4" s="425" t="s">
        <v>63</v>
      </c>
      <c r="GK4" s="424" t="s">
        <v>64</v>
      </c>
      <c r="GL4" s="425" t="s">
        <v>132</v>
      </c>
      <c r="GM4" s="426" t="s">
        <v>133</v>
      </c>
      <c r="GN4" s="426" t="s">
        <v>65</v>
      </c>
      <c r="GO4" s="427" t="s">
        <v>32</v>
      </c>
      <c r="GP4" s="867"/>
      <c r="GQ4" s="867"/>
      <c r="GR4" s="910"/>
      <c r="GS4" s="910"/>
      <c r="GT4" s="867"/>
      <c r="GU4" s="867"/>
      <c r="GV4" s="867"/>
      <c r="GW4" s="910"/>
      <c r="GX4" s="912"/>
      <c r="GY4" s="867"/>
      <c r="GZ4" s="867"/>
      <c r="HB4" s="423" t="s">
        <v>130</v>
      </c>
      <c r="HC4" s="424" t="s">
        <v>131</v>
      </c>
      <c r="HD4" s="425" t="s">
        <v>63</v>
      </c>
      <c r="HE4" s="424" t="s">
        <v>64</v>
      </c>
      <c r="HF4" s="425" t="s">
        <v>132</v>
      </c>
      <c r="HG4" s="426" t="s">
        <v>133</v>
      </c>
      <c r="HH4" s="426" t="s">
        <v>65</v>
      </c>
      <c r="HI4" s="427" t="s">
        <v>32</v>
      </c>
      <c r="HJ4" s="867"/>
      <c r="HK4" s="867"/>
      <c r="HL4" s="910"/>
      <c r="HM4" s="910"/>
      <c r="HN4" s="867"/>
      <c r="HO4" s="867"/>
      <c r="HP4" s="867"/>
      <c r="HQ4" s="910"/>
      <c r="HR4" s="912"/>
      <c r="HS4" s="867"/>
      <c r="HT4" s="867"/>
      <c r="HV4" s="423" t="s">
        <v>130</v>
      </c>
      <c r="HW4" s="424" t="s">
        <v>131</v>
      </c>
      <c r="HX4" s="425" t="s">
        <v>63</v>
      </c>
      <c r="HY4" s="424" t="s">
        <v>64</v>
      </c>
      <c r="HZ4" s="425" t="s">
        <v>132</v>
      </c>
      <c r="IA4" s="426" t="s">
        <v>133</v>
      </c>
      <c r="IB4" s="426" t="s">
        <v>65</v>
      </c>
      <c r="IC4" s="427" t="s">
        <v>32</v>
      </c>
      <c r="ID4" s="867"/>
      <c r="IE4" s="867"/>
      <c r="IF4" s="910"/>
      <c r="IG4" s="910"/>
      <c r="IH4" s="867"/>
      <c r="II4" s="867"/>
      <c r="IJ4" s="867"/>
      <c r="IK4" s="910"/>
      <c r="IL4" s="912"/>
      <c r="IM4" s="867"/>
      <c r="IN4" s="867"/>
      <c r="IP4" s="423" t="s">
        <v>130</v>
      </c>
      <c r="IQ4" s="424" t="s">
        <v>131</v>
      </c>
      <c r="IR4" s="425" t="s">
        <v>63</v>
      </c>
      <c r="IS4" s="424" t="s">
        <v>64</v>
      </c>
      <c r="IT4" s="425" t="s">
        <v>132</v>
      </c>
      <c r="IU4" s="426" t="s">
        <v>133</v>
      </c>
      <c r="IV4" s="426" t="s">
        <v>65</v>
      </c>
      <c r="IW4" s="427" t="s">
        <v>32</v>
      </c>
      <c r="IX4" s="867"/>
      <c r="IY4" s="867"/>
      <c r="IZ4" s="910"/>
      <c r="JA4" s="910"/>
      <c r="JB4" s="867"/>
      <c r="JC4" s="867"/>
      <c r="JD4" s="867"/>
      <c r="JE4" s="910"/>
      <c r="JF4" s="912"/>
      <c r="JG4" s="867"/>
      <c r="JH4" s="867"/>
      <c r="JJ4" s="428" t="s">
        <v>130</v>
      </c>
      <c r="JK4" s="429" t="s">
        <v>131</v>
      </c>
      <c r="JL4" s="430" t="s">
        <v>63</v>
      </c>
      <c r="JM4" s="429" t="s">
        <v>64</v>
      </c>
      <c r="JN4" s="430" t="s">
        <v>132</v>
      </c>
      <c r="JO4" s="431" t="s">
        <v>133</v>
      </c>
      <c r="JP4" s="431" t="s">
        <v>65</v>
      </c>
      <c r="JQ4" s="432" t="s">
        <v>32</v>
      </c>
      <c r="JR4" s="867"/>
      <c r="JS4" s="867"/>
      <c r="JT4" s="910"/>
      <c r="JU4" s="910"/>
      <c r="JV4" s="867"/>
      <c r="JW4" s="867"/>
      <c r="JX4" s="867"/>
      <c r="JY4" s="910"/>
      <c r="JZ4" s="912"/>
      <c r="KA4" s="867"/>
      <c r="KB4" s="867"/>
      <c r="KD4" s="423" t="s">
        <v>130</v>
      </c>
      <c r="KE4" s="424" t="s">
        <v>131</v>
      </c>
      <c r="KF4" s="425" t="s">
        <v>63</v>
      </c>
      <c r="KG4" s="424" t="s">
        <v>64</v>
      </c>
      <c r="KH4" s="425" t="s">
        <v>132</v>
      </c>
      <c r="KI4" s="426" t="s">
        <v>133</v>
      </c>
      <c r="KJ4" s="426" t="s">
        <v>65</v>
      </c>
      <c r="KK4" s="427" t="s">
        <v>32</v>
      </c>
      <c r="KL4" s="867"/>
      <c r="KM4" s="867"/>
      <c r="KN4" s="910"/>
      <c r="KO4" s="910"/>
      <c r="KP4" s="867"/>
      <c r="KQ4" s="867"/>
      <c r="KR4" s="867"/>
      <c r="KS4" s="910"/>
      <c r="KT4" s="912"/>
      <c r="KU4" s="867"/>
      <c r="KV4" s="867"/>
    </row>
    <row r="5" spans="1:310" ht="14.25" thickTop="1" thickBot="1">
      <c r="A5" s="433" t="s">
        <v>117</v>
      </c>
      <c r="B5" s="434" t="s">
        <v>118</v>
      </c>
      <c r="C5" s="435"/>
      <c r="D5" s="435"/>
      <c r="E5" s="435"/>
      <c r="F5" s="435"/>
      <c r="G5" s="436"/>
      <c r="H5" s="437"/>
      <c r="J5" s="433" t="s">
        <v>117</v>
      </c>
      <c r="K5" s="434" t="s">
        <v>118</v>
      </c>
      <c r="L5" s="435"/>
      <c r="M5" s="435"/>
      <c r="N5" s="435"/>
      <c r="O5" s="435"/>
      <c r="P5" s="436"/>
      <c r="Q5" s="437"/>
      <c r="R5" s="867"/>
      <c r="S5" s="867"/>
      <c r="T5" s="910"/>
      <c r="U5" s="910"/>
      <c r="V5" s="867"/>
      <c r="W5" s="867"/>
      <c r="X5" s="867"/>
      <c r="Y5" s="910"/>
      <c r="Z5" s="912"/>
      <c r="AA5" s="867"/>
      <c r="AB5" s="867"/>
      <c r="AD5" s="433" t="s">
        <v>117</v>
      </c>
      <c r="AE5" s="434" t="s">
        <v>118</v>
      </c>
      <c r="AF5" s="435"/>
      <c r="AG5" s="435"/>
      <c r="AH5" s="435"/>
      <c r="AI5" s="435"/>
      <c r="AJ5" s="436"/>
      <c r="AK5" s="437"/>
      <c r="AL5" s="867"/>
      <c r="AM5" s="867"/>
      <c r="AN5" s="910"/>
      <c r="AO5" s="910"/>
      <c r="AP5" s="867"/>
      <c r="AQ5" s="867"/>
      <c r="AR5" s="867"/>
      <c r="AS5" s="910"/>
      <c r="AT5" s="912"/>
      <c r="AU5" s="867"/>
      <c r="AV5" s="867"/>
      <c r="AX5" s="433" t="s">
        <v>117</v>
      </c>
      <c r="AY5" s="434" t="s">
        <v>118</v>
      </c>
      <c r="AZ5" s="435"/>
      <c r="BA5" s="435"/>
      <c r="BB5" s="435"/>
      <c r="BC5" s="435"/>
      <c r="BD5" s="436"/>
      <c r="BE5" s="437"/>
      <c r="BF5" s="867"/>
      <c r="BG5" s="867"/>
      <c r="BH5" s="910"/>
      <c r="BI5" s="910"/>
      <c r="BJ5" s="867"/>
      <c r="BK5" s="867"/>
      <c r="BL5" s="867"/>
      <c r="BM5" s="910"/>
      <c r="BN5" s="912"/>
      <c r="BO5" s="867"/>
      <c r="BP5" s="867"/>
      <c r="BR5" s="433" t="s">
        <v>117</v>
      </c>
      <c r="BS5" s="434" t="s">
        <v>118</v>
      </c>
      <c r="BT5" s="435"/>
      <c r="BU5" s="435"/>
      <c r="BV5" s="435"/>
      <c r="BW5" s="435"/>
      <c r="BX5" s="436"/>
      <c r="BY5" s="437"/>
      <c r="BZ5" s="867"/>
      <c r="CA5" s="867"/>
      <c r="CB5" s="910"/>
      <c r="CC5" s="910"/>
      <c r="CD5" s="867"/>
      <c r="CE5" s="867"/>
      <c r="CF5" s="867"/>
      <c r="CG5" s="910"/>
      <c r="CH5" s="912"/>
      <c r="CI5" s="867"/>
      <c r="CJ5" s="867"/>
      <c r="CL5" s="433" t="s">
        <v>117</v>
      </c>
      <c r="CM5" s="434" t="s">
        <v>118</v>
      </c>
      <c r="CN5" s="435"/>
      <c r="CO5" s="435"/>
      <c r="CP5" s="435"/>
      <c r="CQ5" s="435"/>
      <c r="CR5" s="436"/>
      <c r="CS5" s="437"/>
      <c r="CT5" s="867"/>
      <c r="CU5" s="867"/>
      <c r="CV5" s="910"/>
      <c r="CW5" s="910"/>
      <c r="CX5" s="867"/>
      <c r="CY5" s="867"/>
      <c r="CZ5" s="867"/>
      <c r="DA5" s="910"/>
      <c r="DB5" s="912"/>
      <c r="DC5" s="867"/>
      <c r="DD5" s="867"/>
      <c r="DF5" s="433" t="s">
        <v>117</v>
      </c>
      <c r="DG5" s="434" t="s">
        <v>118</v>
      </c>
      <c r="DH5" s="435"/>
      <c r="DI5" s="435"/>
      <c r="DJ5" s="435"/>
      <c r="DK5" s="435"/>
      <c r="DL5" s="436"/>
      <c r="DM5" s="437"/>
      <c r="DN5" s="867"/>
      <c r="DO5" s="867"/>
      <c r="DP5" s="910"/>
      <c r="DQ5" s="910"/>
      <c r="DR5" s="867"/>
      <c r="DS5" s="867"/>
      <c r="DT5" s="867"/>
      <c r="DU5" s="910"/>
      <c r="DV5" s="912"/>
      <c r="DW5" s="867"/>
      <c r="DX5" s="867"/>
      <c r="DZ5" s="433" t="s">
        <v>117</v>
      </c>
      <c r="EA5" s="434" t="s">
        <v>118</v>
      </c>
      <c r="EB5" s="435"/>
      <c r="EC5" s="435"/>
      <c r="ED5" s="435"/>
      <c r="EE5" s="435"/>
      <c r="EF5" s="436"/>
      <c r="EG5" s="437"/>
      <c r="EH5" s="867"/>
      <c r="EI5" s="867"/>
      <c r="EJ5" s="910"/>
      <c r="EK5" s="910"/>
      <c r="EL5" s="867"/>
      <c r="EM5" s="867"/>
      <c r="EN5" s="867"/>
      <c r="EO5" s="910"/>
      <c r="EP5" s="912"/>
      <c r="EQ5" s="867"/>
      <c r="ER5" s="867"/>
      <c r="ET5" s="433" t="s">
        <v>117</v>
      </c>
      <c r="EU5" s="434" t="s">
        <v>118</v>
      </c>
      <c r="EV5" s="435"/>
      <c r="EW5" s="435"/>
      <c r="EX5" s="435"/>
      <c r="EY5" s="435"/>
      <c r="EZ5" s="436"/>
      <c r="FA5" s="437"/>
      <c r="FB5" s="867"/>
      <c r="FC5" s="867"/>
      <c r="FD5" s="910"/>
      <c r="FE5" s="910"/>
      <c r="FF5" s="867"/>
      <c r="FG5" s="867"/>
      <c r="FH5" s="867"/>
      <c r="FI5" s="910"/>
      <c r="FJ5" s="912"/>
      <c r="FK5" s="867"/>
      <c r="FL5" s="867"/>
      <c r="FN5" s="433" t="s">
        <v>117</v>
      </c>
      <c r="FO5" s="434" t="s">
        <v>118</v>
      </c>
      <c r="FP5" s="435"/>
      <c r="FQ5" s="435"/>
      <c r="FR5" s="435"/>
      <c r="FS5" s="435"/>
      <c r="FT5" s="436"/>
      <c r="FU5" s="437"/>
      <c r="FV5" s="867"/>
      <c r="FW5" s="867"/>
      <c r="FX5" s="910"/>
      <c r="FY5" s="910"/>
      <c r="FZ5" s="867"/>
      <c r="GA5" s="867"/>
      <c r="GB5" s="867"/>
      <c r="GC5" s="910"/>
      <c r="GD5" s="912"/>
      <c r="GE5" s="867"/>
      <c r="GF5" s="867"/>
      <c r="GH5" s="433" t="s">
        <v>117</v>
      </c>
      <c r="GI5" s="434" t="s">
        <v>118</v>
      </c>
      <c r="GJ5" s="435"/>
      <c r="GK5" s="435"/>
      <c r="GL5" s="435"/>
      <c r="GM5" s="435"/>
      <c r="GN5" s="436"/>
      <c r="GO5" s="437"/>
      <c r="GP5" s="867"/>
      <c r="GQ5" s="867"/>
      <c r="GR5" s="910"/>
      <c r="GS5" s="910"/>
      <c r="GT5" s="867"/>
      <c r="GU5" s="867"/>
      <c r="GV5" s="867"/>
      <c r="GW5" s="910"/>
      <c r="GX5" s="912"/>
      <c r="GY5" s="867"/>
      <c r="GZ5" s="867"/>
      <c r="HB5" s="433" t="s">
        <v>117</v>
      </c>
      <c r="HC5" s="434" t="s">
        <v>118</v>
      </c>
      <c r="HD5" s="435"/>
      <c r="HE5" s="435"/>
      <c r="HF5" s="435"/>
      <c r="HG5" s="435"/>
      <c r="HH5" s="436"/>
      <c r="HI5" s="437"/>
      <c r="HJ5" s="867"/>
      <c r="HK5" s="867"/>
      <c r="HL5" s="910"/>
      <c r="HM5" s="910"/>
      <c r="HN5" s="867"/>
      <c r="HO5" s="867"/>
      <c r="HP5" s="867"/>
      <c r="HQ5" s="910"/>
      <c r="HR5" s="912"/>
      <c r="HS5" s="867"/>
      <c r="HT5" s="867"/>
      <c r="HV5" s="433" t="s">
        <v>117</v>
      </c>
      <c r="HW5" s="434" t="s">
        <v>118</v>
      </c>
      <c r="HX5" s="435"/>
      <c r="HY5" s="435"/>
      <c r="HZ5" s="435"/>
      <c r="IA5" s="435"/>
      <c r="IB5" s="436"/>
      <c r="IC5" s="437"/>
      <c r="ID5" s="867"/>
      <c r="IE5" s="867"/>
      <c r="IF5" s="910"/>
      <c r="IG5" s="910"/>
      <c r="IH5" s="867"/>
      <c r="II5" s="867"/>
      <c r="IJ5" s="867"/>
      <c r="IK5" s="910"/>
      <c r="IL5" s="912"/>
      <c r="IM5" s="867"/>
      <c r="IN5" s="867"/>
      <c r="IP5" s="433" t="s">
        <v>117</v>
      </c>
      <c r="IQ5" s="434" t="s">
        <v>118</v>
      </c>
      <c r="IR5" s="435"/>
      <c r="IS5" s="435"/>
      <c r="IT5" s="435"/>
      <c r="IU5" s="435"/>
      <c r="IV5" s="436"/>
      <c r="IW5" s="437"/>
      <c r="IX5" s="867"/>
      <c r="IY5" s="867"/>
      <c r="IZ5" s="910"/>
      <c r="JA5" s="910"/>
      <c r="JB5" s="867"/>
      <c r="JC5" s="867"/>
      <c r="JD5" s="867"/>
      <c r="JE5" s="910"/>
      <c r="JF5" s="912"/>
      <c r="JG5" s="867"/>
      <c r="JH5" s="867"/>
      <c r="JJ5" s="438" t="s">
        <v>117</v>
      </c>
      <c r="JK5" s="439" t="s">
        <v>118</v>
      </c>
      <c r="JL5" s="440"/>
      <c r="JM5" s="440"/>
      <c r="JN5" s="440"/>
      <c r="JO5" s="440"/>
      <c r="JP5" s="441"/>
      <c r="JQ5" s="442"/>
      <c r="JR5" s="867"/>
      <c r="JS5" s="867"/>
      <c r="JT5" s="910"/>
      <c r="JU5" s="910"/>
      <c r="JV5" s="867"/>
      <c r="JW5" s="867"/>
      <c r="JX5" s="867"/>
      <c r="JY5" s="910"/>
      <c r="JZ5" s="912"/>
      <c r="KA5" s="867"/>
      <c r="KB5" s="867"/>
      <c r="KD5" s="433" t="s">
        <v>117</v>
      </c>
      <c r="KE5" s="434" t="s">
        <v>118</v>
      </c>
      <c r="KF5" s="435"/>
      <c r="KG5" s="435"/>
      <c r="KH5" s="435"/>
      <c r="KI5" s="435"/>
      <c r="KJ5" s="436"/>
      <c r="KK5" s="437"/>
      <c r="KL5" s="867"/>
      <c r="KM5" s="867"/>
      <c r="KN5" s="910"/>
      <c r="KO5" s="910"/>
      <c r="KP5" s="867"/>
      <c r="KQ5" s="867"/>
      <c r="KR5" s="867"/>
      <c r="KS5" s="910"/>
      <c r="KT5" s="912"/>
      <c r="KU5" s="867"/>
      <c r="KV5" s="867"/>
    </row>
    <row r="6" spans="1:310" ht="14.25" thickTop="1" thickBot="1">
      <c r="A6" s="443" t="s">
        <v>119</v>
      </c>
      <c r="B6" s="444" t="s">
        <v>120</v>
      </c>
      <c r="C6" s="445"/>
      <c r="D6" s="445"/>
      <c r="E6" s="445"/>
      <c r="F6" s="445"/>
      <c r="G6" s="446"/>
      <c r="H6" s="447"/>
      <c r="J6" s="443" t="s">
        <v>119</v>
      </c>
      <c r="K6" s="444" t="s">
        <v>120</v>
      </c>
      <c r="L6" s="445"/>
      <c r="M6" s="445"/>
      <c r="N6" s="445"/>
      <c r="O6" s="445"/>
      <c r="P6" s="446"/>
      <c r="Q6" s="447"/>
      <c r="R6" s="867"/>
      <c r="S6" s="867"/>
      <c r="T6" s="910"/>
      <c r="U6" s="910"/>
      <c r="V6" s="867"/>
      <c r="W6" s="867"/>
      <c r="X6" s="867"/>
      <c r="Y6" s="910"/>
      <c r="Z6" s="913"/>
      <c r="AA6" s="867"/>
      <c r="AB6" s="867"/>
      <c r="AD6" s="443" t="s">
        <v>119</v>
      </c>
      <c r="AE6" s="444" t="s">
        <v>120</v>
      </c>
      <c r="AF6" s="445"/>
      <c r="AG6" s="445"/>
      <c r="AH6" s="445"/>
      <c r="AI6" s="445"/>
      <c r="AJ6" s="446"/>
      <c r="AK6" s="447"/>
      <c r="AL6" s="867"/>
      <c r="AM6" s="867"/>
      <c r="AN6" s="910"/>
      <c r="AO6" s="910"/>
      <c r="AP6" s="867"/>
      <c r="AQ6" s="867"/>
      <c r="AR6" s="867"/>
      <c r="AS6" s="910"/>
      <c r="AT6" s="913"/>
      <c r="AU6" s="867"/>
      <c r="AV6" s="867"/>
      <c r="AX6" s="443" t="s">
        <v>119</v>
      </c>
      <c r="AY6" s="444" t="s">
        <v>120</v>
      </c>
      <c r="AZ6" s="445"/>
      <c r="BA6" s="445"/>
      <c r="BB6" s="445"/>
      <c r="BC6" s="445"/>
      <c r="BD6" s="446"/>
      <c r="BE6" s="447"/>
      <c r="BF6" s="867"/>
      <c r="BG6" s="867"/>
      <c r="BH6" s="910"/>
      <c r="BI6" s="910"/>
      <c r="BJ6" s="867"/>
      <c r="BK6" s="867"/>
      <c r="BL6" s="867"/>
      <c r="BM6" s="910"/>
      <c r="BN6" s="913"/>
      <c r="BO6" s="867"/>
      <c r="BP6" s="867"/>
      <c r="BR6" s="443" t="s">
        <v>119</v>
      </c>
      <c r="BS6" s="444" t="s">
        <v>120</v>
      </c>
      <c r="BT6" s="445"/>
      <c r="BU6" s="445"/>
      <c r="BV6" s="445"/>
      <c r="BW6" s="445"/>
      <c r="BX6" s="446"/>
      <c r="BY6" s="447"/>
      <c r="BZ6" s="867"/>
      <c r="CA6" s="867"/>
      <c r="CB6" s="910"/>
      <c r="CC6" s="910"/>
      <c r="CD6" s="867"/>
      <c r="CE6" s="867"/>
      <c r="CF6" s="867"/>
      <c r="CG6" s="910"/>
      <c r="CH6" s="913"/>
      <c r="CI6" s="867"/>
      <c r="CJ6" s="867"/>
      <c r="CL6" s="443" t="s">
        <v>119</v>
      </c>
      <c r="CM6" s="444" t="s">
        <v>120</v>
      </c>
      <c r="CN6" s="445"/>
      <c r="CO6" s="445"/>
      <c r="CP6" s="445"/>
      <c r="CQ6" s="445"/>
      <c r="CR6" s="446"/>
      <c r="CS6" s="447"/>
      <c r="CT6" s="867"/>
      <c r="CU6" s="867"/>
      <c r="CV6" s="910"/>
      <c r="CW6" s="910"/>
      <c r="CX6" s="867"/>
      <c r="CY6" s="867"/>
      <c r="CZ6" s="867"/>
      <c r="DA6" s="910"/>
      <c r="DB6" s="913"/>
      <c r="DC6" s="867"/>
      <c r="DD6" s="867"/>
      <c r="DF6" s="443" t="s">
        <v>119</v>
      </c>
      <c r="DG6" s="444" t="s">
        <v>120</v>
      </c>
      <c r="DH6" s="445"/>
      <c r="DI6" s="445"/>
      <c r="DJ6" s="445"/>
      <c r="DK6" s="445"/>
      <c r="DL6" s="446"/>
      <c r="DM6" s="447"/>
      <c r="DN6" s="867"/>
      <c r="DO6" s="867"/>
      <c r="DP6" s="910"/>
      <c r="DQ6" s="910"/>
      <c r="DR6" s="867"/>
      <c r="DS6" s="867"/>
      <c r="DT6" s="867"/>
      <c r="DU6" s="910"/>
      <c r="DV6" s="913"/>
      <c r="DW6" s="867"/>
      <c r="DX6" s="867"/>
      <c r="DZ6" s="443" t="s">
        <v>119</v>
      </c>
      <c r="EA6" s="444" t="s">
        <v>120</v>
      </c>
      <c r="EB6" s="445"/>
      <c r="EC6" s="445"/>
      <c r="ED6" s="445"/>
      <c r="EE6" s="445"/>
      <c r="EF6" s="446"/>
      <c r="EG6" s="447"/>
      <c r="EH6" s="867"/>
      <c r="EI6" s="867"/>
      <c r="EJ6" s="910"/>
      <c r="EK6" s="910"/>
      <c r="EL6" s="867"/>
      <c r="EM6" s="867"/>
      <c r="EN6" s="867"/>
      <c r="EO6" s="910"/>
      <c r="EP6" s="913"/>
      <c r="EQ6" s="867"/>
      <c r="ER6" s="867"/>
      <c r="ET6" s="443" t="s">
        <v>119</v>
      </c>
      <c r="EU6" s="444" t="s">
        <v>120</v>
      </c>
      <c r="EV6" s="445"/>
      <c r="EW6" s="445"/>
      <c r="EX6" s="445"/>
      <c r="EY6" s="445"/>
      <c r="EZ6" s="446"/>
      <c r="FA6" s="447"/>
      <c r="FB6" s="867"/>
      <c r="FC6" s="867"/>
      <c r="FD6" s="910"/>
      <c r="FE6" s="910"/>
      <c r="FF6" s="867"/>
      <c r="FG6" s="867"/>
      <c r="FH6" s="867"/>
      <c r="FI6" s="910"/>
      <c r="FJ6" s="913"/>
      <c r="FK6" s="867"/>
      <c r="FL6" s="867"/>
      <c r="FN6" s="443" t="s">
        <v>119</v>
      </c>
      <c r="FO6" s="444" t="s">
        <v>120</v>
      </c>
      <c r="FP6" s="445"/>
      <c r="FQ6" s="445"/>
      <c r="FR6" s="445"/>
      <c r="FS6" s="445"/>
      <c r="FT6" s="446"/>
      <c r="FU6" s="447"/>
      <c r="FV6" s="867"/>
      <c r="FW6" s="867"/>
      <c r="FX6" s="910"/>
      <c r="FY6" s="910"/>
      <c r="FZ6" s="867"/>
      <c r="GA6" s="867"/>
      <c r="GB6" s="867"/>
      <c r="GC6" s="910"/>
      <c r="GD6" s="913"/>
      <c r="GE6" s="867"/>
      <c r="GF6" s="867"/>
      <c r="GH6" s="443" t="s">
        <v>119</v>
      </c>
      <c r="GI6" s="444" t="s">
        <v>120</v>
      </c>
      <c r="GJ6" s="445"/>
      <c r="GK6" s="445"/>
      <c r="GL6" s="445"/>
      <c r="GM6" s="445"/>
      <c r="GN6" s="446"/>
      <c r="GO6" s="447"/>
      <c r="GP6" s="867"/>
      <c r="GQ6" s="867"/>
      <c r="GR6" s="910"/>
      <c r="GS6" s="910"/>
      <c r="GT6" s="867"/>
      <c r="GU6" s="867"/>
      <c r="GV6" s="867"/>
      <c r="GW6" s="910"/>
      <c r="GX6" s="913"/>
      <c r="GY6" s="867"/>
      <c r="GZ6" s="867"/>
      <c r="HB6" s="443" t="s">
        <v>119</v>
      </c>
      <c r="HC6" s="444" t="s">
        <v>120</v>
      </c>
      <c r="HD6" s="445"/>
      <c r="HE6" s="445"/>
      <c r="HF6" s="445"/>
      <c r="HG6" s="445"/>
      <c r="HH6" s="446"/>
      <c r="HI6" s="447"/>
      <c r="HJ6" s="867"/>
      <c r="HK6" s="867"/>
      <c r="HL6" s="910"/>
      <c r="HM6" s="910"/>
      <c r="HN6" s="867"/>
      <c r="HO6" s="867"/>
      <c r="HP6" s="867"/>
      <c r="HQ6" s="910"/>
      <c r="HR6" s="913"/>
      <c r="HS6" s="867"/>
      <c r="HT6" s="867"/>
      <c r="HV6" s="443" t="s">
        <v>119</v>
      </c>
      <c r="HW6" s="444" t="s">
        <v>120</v>
      </c>
      <c r="HX6" s="445"/>
      <c r="HY6" s="445"/>
      <c r="HZ6" s="445"/>
      <c r="IA6" s="445"/>
      <c r="IB6" s="446"/>
      <c r="IC6" s="447"/>
      <c r="ID6" s="867"/>
      <c r="IE6" s="867"/>
      <c r="IF6" s="910"/>
      <c r="IG6" s="910"/>
      <c r="IH6" s="867"/>
      <c r="II6" s="867"/>
      <c r="IJ6" s="867"/>
      <c r="IK6" s="910"/>
      <c r="IL6" s="913"/>
      <c r="IM6" s="867"/>
      <c r="IN6" s="867"/>
      <c r="IP6" s="443" t="s">
        <v>119</v>
      </c>
      <c r="IQ6" s="444" t="s">
        <v>120</v>
      </c>
      <c r="IR6" s="445"/>
      <c r="IS6" s="445"/>
      <c r="IT6" s="445"/>
      <c r="IU6" s="445"/>
      <c r="IV6" s="446"/>
      <c r="IW6" s="447"/>
      <c r="IX6" s="867"/>
      <c r="IY6" s="867"/>
      <c r="IZ6" s="910"/>
      <c r="JA6" s="910"/>
      <c r="JB6" s="867"/>
      <c r="JC6" s="867"/>
      <c r="JD6" s="867"/>
      <c r="JE6" s="910"/>
      <c r="JF6" s="913"/>
      <c r="JG6" s="867"/>
      <c r="JH6" s="867"/>
      <c r="JJ6" s="438" t="s">
        <v>119</v>
      </c>
      <c r="JK6" s="448" t="s">
        <v>120</v>
      </c>
      <c r="JL6" s="440"/>
      <c r="JM6" s="440"/>
      <c r="JN6" s="440"/>
      <c r="JO6" s="440"/>
      <c r="JP6" s="441"/>
      <c r="JQ6" s="442"/>
      <c r="JR6" s="867"/>
      <c r="JS6" s="867"/>
      <c r="JT6" s="910"/>
      <c r="JU6" s="910"/>
      <c r="JV6" s="867"/>
      <c r="JW6" s="867"/>
      <c r="JX6" s="867"/>
      <c r="JY6" s="910"/>
      <c r="JZ6" s="913"/>
      <c r="KA6" s="867"/>
      <c r="KB6" s="867"/>
      <c r="KD6" s="443" t="s">
        <v>119</v>
      </c>
      <c r="KE6" s="444" t="s">
        <v>120</v>
      </c>
      <c r="KF6" s="445"/>
      <c r="KG6" s="445"/>
      <c r="KH6" s="445"/>
      <c r="KI6" s="445"/>
      <c r="KJ6" s="446"/>
      <c r="KK6" s="447"/>
      <c r="KL6" s="867"/>
      <c r="KM6" s="867"/>
      <c r="KN6" s="910"/>
      <c r="KO6" s="910"/>
      <c r="KP6" s="867"/>
      <c r="KQ6" s="867"/>
      <c r="KR6" s="867"/>
      <c r="KS6" s="910"/>
      <c r="KT6" s="913"/>
      <c r="KU6" s="867"/>
      <c r="KV6" s="867"/>
    </row>
    <row r="7" spans="1:310" s="461" customFormat="1" ht="14.25" thickTop="1" thickBot="1">
      <c r="A7" s="449" t="s">
        <v>169</v>
      </c>
      <c r="B7" s="450" t="s">
        <v>468</v>
      </c>
      <c r="C7" s="451">
        <v>2898406</v>
      </c>
      <c r="D7" s="452">
        <v>0</v>
      </c>
      <c r="E7" s="453">
        <v>1</v>
      </c>
      <c r="F7" s="454">
        <v>2.5</v>
      </c>
      <c r="G7" s="455">
        <v>1</v>
      </c>
      <c r="H7" s="456">
        <f>ROUND((C7*D7*E7*F7*G7),0)</f>
        <v>0</v>
      </c>
      <c r="I7" s="457"/>
      <c r="J7" s="449" t="s">
        <v>169</v>
      </c>
      <c r="K7" s="450" t="s">
        <v>468</v>
      </c>
      <c r="L7" s="451">
        <v>2900000</v>
      </c>
      <c r="M7" s="452">
        <v>1.5</v>
      </c>
      <c r="N7" s="453">
        <v>1</v>
      </c>
      <c r="O7" s="454">
        <v>2.5</v>
      </c>
      <c r="P7" s="455">
        <v>1</v>
      </c>
      <c r="Q7" s="456">
        <f>ROUND((L7*M7*N7*O7*P7),0)</f>
        <v>10875000</v>
      </c>
      <c r="R7" s="250">
        <f>IF(EXACT($A$7,J7),1,0)</f>
        <v>1</v>
      </c>
      <c r="S7" s="250">
        <f>IF(EXACT($B$7,K7),1,0)</f>
        <v>1</v>
      </c>
      <c r="T7" s="458">
        <f>IF(AND(L7&lt;&gt;0,L7&gt;=$C$7),1,0)</f>
        <v>1</v>
      </c>
      <c r="U7" s="250">
        <f>IF(M7&lt;&gt;0,1,0)</f>
        <v>1</v>
      </c>
      <c r="V7" s="250">
        <f>IF(EXACT($E$7,N7),1,0)</f>
        <v>1</v>
      </c>
      <c r="W7" s="250">
        <f>IF(EXACT($F$7,O7),1,0)</f>
        <v>1</v>
      </c>
      <c r="X7" s="250">
        <f>IF(EXACT($G$7,P7),1,0)</f>
        <v>1</v>
      </c>
      <c r="Y7" s="250">
        <f>IF(Q7&lt;&gt;0,1,0)</f>
        <v>1</v>
      </c>
      <c r="Z7" s="250">
        <f>R7*S7*T7*U7*V7*W7*X7*Y7</f>
        <v>1</v>
      </c>
      <c r="AA7" s="459">
        <f>ROUND(Q7,0)</f>
        <v>10875000</v>
      </c>
      <c r="AB7" s="460">
        <f>Q7-AA7</f>
        <v>0</v>
      </c>
      <c r="AD7" s="449" t="s">
        <v>169</v>
      </c>
      <c r="AE7" s="450" t="s">
        <v>468</v>
      </c>
      <c r="AF7" s="451">
        <v>2898406</v>
      </c>
      <c r="AG7" s="452">
        <v>1.55</v>
      </c>
      <c r="AH7" s="453">
        <v>1</v>
      </c>
      <c r="AI7" s="454">
        <v>2.5</v>
      </c>
      <c r="AJ7" s="455">
        <v>1</v>
      </c>
      <c r="AK7" s="456">
        <f>ROUND((AF7*AG7*AH7*AI7*AJ7),0)</f>
        <v>11231323</v>
      </c>
      <c r="AL7" s="250">
        <f>IF(EXACT($A$7,AD7),1,0)</f>
        <v>1</v>
      </c>
      <c r="AM7" s="250">
        <f>IF(EXACT($B$7,AE7),1,0)</f>
        <v>1</v>
      </c>
      <c r="AN7" s="458">
        <f>IF(AND(AF7&lt;&gt;0,AF7&gt;=$C$7),1,0)</f>
        <v>1</v>
      </c>
      <c r="AO7" s="250">
        <f>IF(AG7&lt;&gt;0,1,0)</f>
        <v>1</v>
      </c>
      <c r="AP7" s="250">
        <f>IF(EXACT($E$7,AH7),1,0)</f>
        <v>1</v>
      </c>
      <c r="AQ7" s="250">
        <f>IF(EXACT($F$7,AI7),1,0)</f>
        <v>1</v>
      </c>
      <c r="AR7" s="250">
        <f>IF(EXACT($G$7,AJ7),1,0)</f>
        <v>1</v>
      </c>
      <c r="AS7" s="250">
        <f>IF(AK7&lt;&gt;0,1,0)</f>
        <v>1</v>
      </c>
      <c r="AT7" s="250">
        <f>AL7*AM7*AN7*AO7*AP7*AQ7*AR7*AS7</f>
        <v>1</v>
      </c>
      <c r="AU7" s="459">
        <f>ROUND(AK7,0)</f>
        <v>11231323</v>
      </c>
      <c r="AV7" s="460">
        <f>AK7-AU7</f>
        <v>0</v>
      </c>
      <c r="AX7" s="449" t="s">
        <v>169</v>
      </c>
      <c r="AY7" s="450" t="s">
        <v>468</v>
      </c>
      <c r="AZ7" s="451">
        <v>2900000</v>
      </c>
      <c r="BA7" s="452">
        <v>1.6</v>
      </c>
      <c r="BB7" s="453">
        <v>1</v>
      </c>
      <c r="BC7" s="454">
        <v>2.5</v>
      </c>
      <c r="BD7" s="455">
        <v>1</v>
      </c>
      <c r="BE7" s="456">
        <f>ROUND((AZ7*BA7*BB7*BC7*BD7),0)</f>
        <v>11600000</v>
      </c>
      <c r="BF7" s="250">
        <f>IF(EXACT($A$7,AX7),1,0)</f>
        <v>1</v>
      </c>
      <c r="BG7" s="250">
        <f>IF(EXACT($B$7,AY7),1,0)</f>
        <v>1</v>
      </c>
      <c r="BH7" s="458">
        <f>IF(AND(AZ7&lt;&gt;0,AZ7&gt;=$C$7),1,0)</f>
        <v>1</v>
      </c>
      <c r="BI7" s="250">
        <f>IF(BA7&lt;&gt;0,1,0)</f>
        <v>1</v>
      </c>
      <c r="BJ7" s="250">
        <f>IF(EXACT($E$7,BB7),1,0)</f>
        <v>1</v>
      </c>
      <c r="BK7" s="250">
        <f>IF(EXACT($F$7,BC7),1,0)</f>
        <v>1</v>
      </c>
      <c r="BL7" s="250">
        <f>IF(EXACT($G$7,BD7),1,0)</f>
        <v>1</v>
      </c>
      <c r="BM7" s="250">
        <f>IF(BE7&lt;&gt;0,1,0)</f>
        <v>1</v>
      </c>
      <c r="BN7" s="250">
        <f>BF7*BG7*BH7*BI7*BJ7*BK7*BL7*BM7</f>
        <v>1</v>
      </c>
      <c r="BO7" s="459">
        <f>ROUND(BE7,0)</f>
        <v>11600000</v>
      </c>
      <c r="BP7" s="460">
        <f>BE7-BO7</f>
        <v>0</v>
      </c>
      <c r="BR7" s="449" t="s">
        <v>169</v>
      </c>
      <c r="BS7" s="450" t="s">
        <v>468</v>
      </c>
      <c r="BT7" s="451">
        <v>2898406</v>
      </c>
      <c r="BU7" s="452">
        <v>1.6</v>
      </c>
      <c r="BV7" s="453">
        <v>1</v>
      </c>
      <c r="BW7" s="462">
        <v>2.5</v>
      </c>
      <c r="BX7" s="455">
        <v>1</v>
      </c>
      <c r="BY7" s="456">
        <f>ROUND((BT7*BU7*BV7*BW7*BX7),0)</f>
        <v>11593624</v>
      </c>
      <c r="BZ7" s="250">
        <f>IF(EXACT($A$7,BR7),1,0)</f>
        <v>1</v>
      </c>
      <c r="CA7" s="250">
        <f>IF(EXACT($B$7,BS7),1,0)</f>
        <v>1</v>
      </c>
      <c r="CB7" s="458">
        <f>IF(AND(BT7&lt;&gt;0,BT7&gt;=$C$7),1,0)</f>
        <v>1</v>
      </c>
      <c r="CC7" s="250">
        <f>IF(BU7&lt;&gt;0,1,0)</f>
        <v>1</v>
      </c>
      <c r="CD7" s="250">
        <f>IF(EXACT($E$7,BV7),1,0)</f>
        <v>1</v>
      </c>
      <c r="CE7" s="250">
        <f>IF(EXACT($F$7,BW7),1,0)</f>
        <v>1</v>
      </c>
      <c r="CF7" s="250">
        <f>IF(EXACT($G$7,BX7),1,0)</f>
        <v>1</v>
      </c>
      <c r="CG7" s="250">
        <f>IF(BY7&lt;&gt;0,1,0)</f>
        <v>1</v>
      </c>
      <c r="CH7" s="250">
        <f>BZ7*CA7*CB7*CC7*CD7*CE7*CF7*CG7</f>
        <v>1</v>
      </c>
      <c r="CI7" s="459">
        <f>ROUND(BY7,0)</f>
        <v>11593624</v>
      </c>
      <c r="CJ7" s="460">
        <f>BY7-CI7</f>
        <v>0</v>
      </c>
      <c r="CL7" s="449" t="s">
        <v>169</v>
      </c>
      <c r="CM7" s="450" t="s">
        <v>468</v>
      </c>
      <c r="CN7" s="451">
        <v>2900000</v>
      </c>
      <c r="CO7" s="452">
        <v>1.6</v>
      </c>
      <c r="CP7" s="453">
        <v>1</v>
      </c>
      <c r="CQ7" s="454">
        <v>2.5</v>
      </c>
      <c r="CR7" s="455">
        <v>1</v>
      </c>
      <c r="CS7" s="456">
        <f>ROUND((CN7*CO7*CP7*CQ7*CR7),0)</f>
        <v>11600000</v>
      </c>
      <c r="CT7" s="250">
        <f>IF(EXACT($A$7,CL7),1,0)</f>
        <v>1</v>
      </c>
      <c r="CU7" s="250">
        <f>IF(EXACT($B$7,CM7),1,0)</f>
        <v>1</v>
      </c>
      <c r="CV7" s="458">
        <f>IF(AND(CN7&lt;&gt;0,CN7&gt;=$C$7),1,0)</f>
        <v>1</v>
      </c>
      <c r="CW7" s="250">
        <f>IF(CO7&lt;&gt;0,1,0)</f>
        <v>1</v>
      </c>
      <c r="CX7" s="250">
        <f>IF(EXACT($E$7,CP7),1,0)</f>
        <v>1</v>
      </c>
      <c r="CY7" s="250">
        <f>IF(EXACT($F$7,CQ7),1,0)</f>
        <v>1</v>
      </c>
      <c r="CZ7" s="250">
        <f>IF(EXACT($G$7,CR7),1,0)</f>
        <v>1</v>
      </c>
      <c r="DA7" s="250">
        <f>IF(CS7&lt;&gt;0,1,0)</f>
        <v>1</v>
      </c>
      <c r="DB7" s="250">
        <f>CT7*CU7*CV7*CW7*CX7*CY7*CZ7*DA7</f>
        <v>1</v>
      </c>
      <c r="DC7" s="459">
        <f>ROUND(CS7,0)</f>
        <v>11600000</v>
      </c>
      <c r="DD7" s="460">
        <f>CS7-DC7</f>
        <v>0</v>
      </c>
      <c r="DE7" s="457"/>
      <c r="DF7" s="449" t="s">
        <v>169</v>
      </c>
      <c r="DG7" s="450" t="s">
        <v>468</v>
      </c>
      <c r="DH7" s="451">
        <v>2898406</v>
      </c>
      <c r="DI7" s="452">
        <v>1.6</v>
      </c>
      <c r="DJ7" s="453">
        <v>1</v>
      </c>
      <c r="DK7" s="454">
        <v>2.5</v>
      </c>
      <c r="DL7" s="455">
        <v>1</v>
      </c>
      <c r="DM7" s="456">
        <f>ROUND((DH7*DI7*DJ7*DK7*DL7),0)</f>
        <v>11593624</v>
      </c>
      <c r="DN7" s="250">
        <f>IF(EXACT($A$7,DF7),1,0)</f>
        <v>1</v>
      </c>
      <c r="DO7" s="250">
        <f>IF(EXACT($B$7,DG7),1,0)</f>
        <v>1</v>
      </c>
      <c r="DP7" s="458">
        <f>IF(AND(DH7&lt;&gt;0,DH7&gt;=$C$7),1,0)</f>
        <v>1</v>
      </c>
      <c r="DQ7" s="250">
        <f>IF(DI7&lt;&gt;0,1,0)</f>
        <v>1</v>
      </c>
      <c r="DR7" s="250">
        <f>IF(EXACT($E$7,DJ7),1,0)</f>
        <v>1</v>
      </c>
      <c r="DS7" s="250">
        <f>IF(EXACT($F$7,DK7),1,0)</f>
        <v>1</v>
      </c>
      <c r="DT7" s="250">
        <f>IF(EXACT($G$7,DL7),1,0)</f>
        <v>1</v>
      </c>
      <c r="DU7" s="250">
        <f>IF(DM7&lt;&gt;0,1,0)</f>
        <v>1</v>
      </c>
      <c r="DV7" s="250">
        <f>DN7*DO7*DP7*DQ7*DR7*DS7*DT7*DU7</f>
        <v>1</v>
      </c>
      <c r="DW7" s="459">
        <f>ROUND(DM7,0)</f>
        <v>11593624</v>
      </c>
      <c r="DX7" s="460">
        <f>DM7-DW7</f>
        <v>0</v>
      </c>
      <c r="DY7" s="457"/>
      <c r="DZ7" s="449" t="s">
        <v>169</v>
      </c>
      <c r="EA7" s="450" t="s">
        <v>468</v>
      </c>
      <c r="EB7" s="451">
        <v>2900000</v>
      </c>
      <c r="EC7" s="452">
        <v>1.6</v>
      </c>
      <c r="ED7" s="453">
        <v>1</v>
      </c>
      <c r="EE7" s="454">
        <v>2.5</v>
      </c>
      <c r="EF7" s="455">
        <v>1</v>
      </c>
      <c r="EG7" s="456">
        <f>ROUND((EB7*EC7*ED7*EE7*EF7),0)</f>
        <v>11600000</v>
      </c>
      <c r="EH7" s="250">
        <f>IF(EXACT($A$7,DZ7),1,0)</f>
        <v>1</v>
      </c>
      <c r="EI7" s="250">
        <f>IF(EXACT($B$7,EA7),1,0)</f>
        <v>1</v>
      </c>
      <c r="EJ7" s="458">
        <f>IF(AND(EB7&lt;&gt;0,EB7&gt;=$C$7),1,0)</f>
        <v>1</v>
      </c>
      <c r="EK7" s="250">
        <f>IF(EC7&lt;&gt;0,1,0)</f>
        <v>1</v>
      </c>
      <c r="EL7" s="250">
        <f>IF(EXACT($E$7,ED7),1,0)</f>
        <v>1</v>
      </c>
      <c r="EM7" s="250">
        <f>IF(EXACT($F$7,EE7),1,0)</f>
        <v>1</v>
      </c>
      <c r="EN7" s="250">
        <f>IF(EXACT($G$7,EF7),1,0)</f>
        <v>1</v>
      </c>
      <c r="EO7" s="250">
        <f>IF(EG7&lt;&gt;0,1,0)</f>
        <v>1</v>
      </c>
      <c r="EP7" s="250">
        <f>EH7*EI7*EJ7*EK7*EL7*EM7*EN7*EO7</f>
        <v>1</v>
      </c>
      <c r="EQ7" s="459">
        <f>ROUND(EG7,0)</f>
        <v>11600000</v>
      </c>
      <c r="ER7" s="460">
        <f>EG7-EQ7</f>
        <v>0</v>
      </c>
      <c r="ES7" s="457"/>
      <c r="ET7" s="449" t="s">
        <v>169</v>
      </c>
      <c r="EU7" s="450" t="s">
        <v>468</v>
      </c>
      <c r="EV7" s="451">
        <v>2900000</v>
      </c>
      <c r="EW7" s="452">
        <v>1.6</v>
      </c>
      <c r="EX7" s="453">
        <v>1</v>
      </c>
      <c r="EY7" s="454">
        <v>2.5</v>
      </c>
      <c r="EZ7" s="455">
        <v>1</v>
      </c>
      <c r="FA7" s="456">
        <f>ROUND((EV7*EW7*EX7*EY7*EZ7),0)</f>
        <v>11600000</v>
      </c>
      <c r="FB7" s="250">
        <f>IF(EXACT($A$7,ET7),1,0)</f>
        <v>1</v>
      </c>
      <c r="FC7" s="250">
        <f>IF(EXACT($B$7,EU7),1,0)</f>
        <v>1</v>
      </c>
      <c r="FD7" s="458">
        <f>IF(AND(EV7&lt;&gt;0,EV7&gt;=$C$7),1,0)</f>
        <v>1</v>
      </c>
      <c r="FE7" s="250">
        <f>IF(EW7&lt;&gt;0,1,0)</f>
        <v>1</v>
      </c>
      <c r="FF7" s="250">
        <f>IF(EXACT($E$7,EX7),1,0)</f>
        <v>1</v>
      </c>
      <c r="FG7" s="250">
        <f>IF(EXACT($F$7,EY7),1,0)</f>
        <v>1</v>
      </c>
      <c r="FH7" s="250">
        <f>IF(EXACT($G$7,EZ7),1,0)</f>
        <v>1</v>
      </c>
      <c r="FI7" s="250">
        <f>IF(FA7&lt;&gt;0,1,0)</f>
        <v>1</v>
      </c>
      <c r="FJ7" s="250">
        <f>FB7*FC7*FD7*FE7*FF7*FG7*FH7*FI7</f>
        <v>1</v>
      </c>
      <c r="FK7" s="459">
        <f>ROUND(FA7,0)</f>
        <v>11600000</v>
      </c>
      <c r="FL7" s="460">
        <f>FA7-FK7</f>
        <v>0</v>
      </c>
      <c r="FM7" s="457"/>
      <c r="FN7" s="449" t="s">
        <v>169</v>
      </c>
      <c r="FO7" s="450" t="s">
        <v>468</v>
      </c>
      <c r="FP7" s="451">
        <v>2900000</v>
      </c>
      <c r="FQ7" s="452">
        <v>1.6</v>
      </c>
      <c r="FR7" s="453">
        <v>1</v>
      </c>
      <c r="FS7" s="454">
        <v>2.5</v>
      </c>
      <c r="FT7" s="455">
        <v>1</v>
      </c>
      <c r="FU7" s="456">
        <f>ROUND((FP7*FQ7*FR7*FS7*FT7),0)</f>
        <v>11600000</v>
      </c>
      <c r="FV7" s="250">
        <f>IF(EXACT($A$7,FN7),1,0)</f>
        <v>1</v>
      </c>
      <c r="FW7" s="250">
        <f>IF(EXACT($B$7,FO7),1,0)</f>
        <v>1</v>
      </c>
      <c r="FX7" s="458">
        <f>IF(AND(FP7&lt;&gt;0,FP7&gt;=$C$7),1,0)</f>
        <v>1</v>
      </c>
      <c r="FY7" s="250">
        <f>IF(FQ7&lt;&gt;0,1,0)</f>
        <v>1</v>
      </c>
      <c r="FZ7" s="250">
        <f>IF(EXACT($E$7,FR7),1,0)</f>
        <v>1</v>
      </c>
      <c r="GA7" s="250">
        <f>IF(EXACT($F$7,FS7),1,0)</f>
        <v>1</v>
      </c>
      <c r="GB7" s="250">
        <f>IF(EXACT($G$7,FT7),1,0)</f>
        <v>1</v>
      </c>
      <c r="GC7" s="250">
        <f>IF(FU7&lt;&gt;0,1,0)</f>
        <v>1</v>
      </c>
      <c r="GD7" s="250">
        <f>FV7*FW7*FX7*FY7*FZ7*GA7*GB7*GC7</f>
        <v>1</v>
      </c>
      <c r="GE7" s="459">
        <f>ROUND(FU7,0)</f>
        <v>11600000</v>
      </c>
      <c r="GF7" s="460">
        <f>FU7-GE7</f>
        <v>0</v>
      </c>
      <c r="GG7" s="457"/>
      <c r="GH7" s="449" t="s">
        <v>169</v>
      </c>
      <c r="GI7" s="450" t="s">
        <v>468</v>
      </c>
      <c r="GJ7" s="451">
        <v>3200000</v>
      </c>
      <c r="GK7" s="452">
        <v>1.53</v>
      </c>
      <c r="GL7" s="453">
        <v>1</v>
      </c>
      <c r="GM7" s="454">
        <v>2.5</v>
      </c>
      <c r="GN7" s="455">
        <v>1</v>
      </c>
      <c r="GO7" s="456">
        <f>ROUND((GJ7*GK7*GL7*GM7*GN7),0)</f>
        <v>12240000</v>
      </c>
      <c r="GP7" s="250">
        <f>IF(EXACT($A$7,GH7),1,0)</f>
        <v>1</v>
      </c>
      <c r="GQ7" s="250">
        <f>IF(EXACT($B$7,GI7),1,0)</f>
        <v>1</v>
      </c>
      <c r="GR7" s="458">
        <f>IF(AND(GJ7&lt;&gt;0,GJ7&gt;=$C$7),1,0)</f>
        <v>1</v>
      </c>
      <c r="GS7" s="250">
        <f>IF(GK7&lt;&gt;0,1,0)</f>
        <v>1</v>
      </c>
      <c r="GT7" s="250">
        <f>IF(EXACT($E$7,GL7),1,0)</f>
        <v>1</v>
      </c>
      <c r="GU7" s="250">
        <f>IF(EXACT($F$7,GM7),1,0)</f>
        <v>1</v>
      </c>
      <c r="GV7" s="250">
        <f>IF(EXACT($G$7,GN7),1,0)</f>
        <v>1</v>
      </c>
      <c r="GW7" s="250">
        <f>IF(GO7&lt;&gt;0,1,0)</f>
        <v>1</v>
      </c>
      <c r="GX7" s="250">
        <f>GP7*GQ7*GR7*GS7*GT7*GU7*GV7*GW7</f>
        <v>1</v>
      </c>
      <c r="GY7" s="459">
        <f>ROUND(GO7,0)</f>
        <v>12240000</v>
      </c>
      <c r="GZ7" s="460">
        <f>GO7-GY7</f>
        <v>0</v>
      </c>
      <c r="HA7" s="457"/>
      <c r="HB7" s="449" t="s">
        <v>169</v>
      </c>
      <c r="HC7" s="450" t="s">
        <v>468</v>
      </c>
      <c r="HD7" s="451">
        <v>2900000</v>
      </c>
      <c r="HE7" s="452">
        <v>1.5829</v>
      </c>
      <c r="HF7" s="453">
        <v>1</v>
      </c>
      <c r="HG7" s="454">
        <v>2.5</v>
      </c>
      <c r="HH7" s="455">
        <v>1</v>
      </c>
      <c r="HI7" s="456">
        <f>ROUND((HD7*HE7*HF7*HG7*HH7),0)</f>
        <v>11476025</v>
      </c>
      <c r="HJ7" s="250">
        <f>IF(EXACT($A$7,HB7),1,0)</f>
        <v>1</v>
      </c>
      <c r="HK7" s="250">
        <f>IF(EXACT($B$7,HC7),1,0)</f>
        <v>1</v>
      </c>
      <c r="HL7" s="458">
        <f>IF(AND(HD7&lt;&gt;0,HD7&gt;=$C$7),1,0)</f>
        <v>1</v>
      </c>
      <c r="HM7" s="250">
        <f>IF(HE7&lt;&gt;0,1,0)</f>
        <v>1</v>
      </c>
      <c r="HN7" s="250">
        <f>IF(EXACT($E$7,HF7),1,0)</f>
        <v>1</v>
      </c>
      <c r="HO7" s="250">
        <f>IF(EXACT($F$7,HG7),1,0)</f>
        <v>1</v>
      </c>
      <c r="HP7" s="250">
        <f>IF(EXACT($G$7,HH7),1,0)</f>
        <v>1</v>
      </c>
      <c r="HQ7" s="250">
        <f>IF(HI7&lt;&gt;0,1,0)</f>
        <v>1</v>
      </c>
      <c r="HR7" s="250">
        <f>HJ7*HK7*HL7*HM7*HN7*HO7*HP7*HQ7</f>
        <v>1</v>
      </c>
      <c r="HS7" s="459">
        <f>ROUND(HI7,0)</f>
        <v>11476025</v>
      </c>
      <c r="HT7" s="460">
        <f>HI7-HS7</f>
        <v>0</v>
      </c>
      <c r="HU7" s="457"/>
      <c r="HV7" s="449" t="s">
        <v>169</v>
      </c>
      <c r="HW7" s="450" t="s">
        <v>468</v>
      </c>
      <c r="HX7" s="451">
        <v>2898406</v>
      </c>
      <c r="HY7" s="452">
        <v>1.68</v>
      </c>
      <c r="HZ7" s="453">
        <v>1</v>
      </c>
      <c r="IA7" s="454">
        <v>2.5</v>
      </c>
      <c r="IB7" s="455">
        <v>1</v>
      </c>
      <c r="IC7" s="456">
        <f>ROUND((HX7*HY7*HZ7*IA7*IB7),0)</f>
        <v>12173305</v>
      </c>
      <c r="ID7" s="250">
        <f>IF(EXACT($A$7,HV7),1,0)</f>
        <v>1</v>
      </c>
      <c r="IE7" s="250">
        <f>IF(EXACT($B$7,HW7),1,0)</f>
        <v>1</v>
      </c>
      <c r="IF7" s="458">
        <f>IF(AND(HX7&lt;&gt;0,HX7&gt;=$C$7),1,0)</f>
        <v>1</v>
      </c>
      <c r="IG7" s="250">
        <f>IF(HY7&lt;&gt;0,1,0)</f>
        <v>1</v>
      </c>
      <c r="IH7" s="250">
        <f>IF(EXACT($E$7,HZ7),1,0)</f>
        <v>1</v>
      </c>
      <c r="II7" s="250">
        <f>IF(EXACT($F$7,IA7),1,0)</f>
        <v>1</v>
      </c>
      <c r="IJ7" s="250">
        <f>IF(EXACT($G$7,IB7),1,0)</f>
        <v>1</v>
      </c>
      <c r="IK7" s="250">
        <f>IF(IC7&lt;&gt;0,1,0)</f>
        <v>1</v>
      </c>
      <c r="IL7" s="250">
        <f>ID7*IE7*IF7*IG7*IH7*II7*IJ7*IK7</f>
        <v>1</v>
      </c>
      <c r="IM7" s="459">
        <f>ROUND(IC7,0)</f>
        <v>12173305</v>
      </c>
      <c r="IN7" s="460">
        <f>IC7-IM7</f>
        <v>0</v>
      </c>
      <c r="IO7" s="457"/>
      <c r="IP7" s="449" t="s">
        <v>169</v>
      </c>
      <c r="IQ7" s="450" t="s">
        <v>468</v>
      </c>
      <c r="IR7" s="451">
        <v>2898406</v>
      </c>
      <c r="IS7" s="452">
        <v>1.65</v>
      </c>
      <c r="IT7" s="453">
        <v>1</v>
      </c>
      <c r="IU7" s="454">
        <v>2.5</v>
      </c>
      <c r="IV7" s="455">
        <v>1</v>
      </c>
      <c r="IW7" s="456">
        <f>ROUND((IR7*IS7*IT7*IU7*IV7),0)</f>
        <v>11955925</v>
      </c>
      <c r="IX7" s="250">
        <f>IF(EXACT($A$7,IP7),1,0)</f>
        <v>1</v>
      </c>
      <c r="IY7" s="250">
        <f>IF(EXACT($B$7,IQ7),1,0)</f>
        <v>1</v>
      </c>
      <c r="IZ7" s="458">
        <f>IF(AND(IR7&lt;&gt;0,IR7&gt;=$C$7),1,0)</f>
        <v>1</v>
      </c>
      <c r="JA7" s="250">
        <f>IF(IS7&lt;&gt;0,1,0)</f>
        <v>1</v>
      </c>
      <c r="JB7" s="250">
        <f>IF(EXACT($E$7,IT7),1,0)</f>
        <v>1</v>
      </c>
      <c r="JC7" s="250">
        <f>IF(EXACT($F$7,IU7),1,0)</f>
        <v>1</v>
      </c>
      <c r="JD7" s="250">
        <f>IF(EXACT($G$7,IV7),1,0)</f>
        <v>1</v>
      </c>
      <c r="JE7" s="250">
        <f>IF(IW7&lt;&gt;0,1,0)</f>
        <v>1</v>
      </c>
      <c r="JF7" s="250">
        <f>IX7*IY7*IZ7*JA7*JB7*JC7*JD7*JE7</f>
        <v>1</v>
      </c>
      <c r="JG7" s="459">
        <f>ROUND(IW7,0)</f>
        <v>11955925</v>
      </c>
      <c r="JH7" s="460">
        <f>IW7-JG7</f>
        <v>0</v>
      </c>
      <c r="JI7" s="457"/>
      <c r="JJ7" s="463" t="s">
        <v>169</v>
      </c>
      <c r="JK7" s="464" t="s">
        <v>468</v>
      </c>
      <c r="JL7" s="465">
        <v>2898406</v>
      </c>
      <c r="JM7" s="466">
        <v>1.5829</v>
      </c>
      <c r="JN7" s="467">
        <v>1</v>
      </c>
      <c r="JO7" s="468">
        <v>2.5</v>
      </c>
      <c r="JP7" s="469">
        <v>1</v>
      </c>
      <c r="JQ7" s="470">
        <f>ROUND((JL7*JM7*JN7*JO7*JP7),0)</f>
        <v>11469717</v>
      </c>
      <c r="JR7" s="250">
        <f>IF(EXACT($A$7,JJ7),1,0)</f>
        <v>1</v>
      </c>
      <c r="JS7" s="250">
        <f>IF(EXACT($B$7,JK7),1,0)</f>
        <v>1</v>
      </c>
      <c r="JT7" s="458">
        <f>IF(AND(JL7&lt;&gt;0,JL7&gt;=$C$7),1,0)</f>
        <v>1</v>
      </c>
      <c r="JU7" s="250">
        <f>IF(JM7&lt;&gt;0,1,0)</f>
        <v>1</v>
      </c>
      <c r="JV7" s="250">
        <f>IF(EXACT($E$7,JN7),1,0)</f>
        <v>1</v>
      </c>
      <c r="JW7" s="250">
        <f>IF(EXACT($F$7,JO7),1,0)</f>
        <v>1</v>
      </c>
      <c r="JX7" s="250">
        <f>IF(EXACT($G$7,JP7),1,0)</f>
        <v>1</v>
      </c>
      <c r="JY7" s="250">
        <f>IF(JQ7&lt;&gt;0,1,0)</f>
        <v>1</v>
      </c>
      <c r="JZ7" s="250">
        <f>JR7*JS7*JT7*JU7*JV7*JW7*JX7*JY7</f>
        <v>1</v>
      </c>
      <c r="KA7" s="459">
        <f>ROUND(JQ7,0)</f>
        <v>11469717</v>
      </c>
      <c r="KB7" s="460">
        <f>JQ7-KA7</f>
        <v>0</v>
      </c>
      <c r="KC7" s="457"/>
      <c r="KD7" s="449" t="s">
        <v>169</v>
      </c>
      <c r="KE7" s="450" t="s">
        <v>468</v>
      </c>
      <c r="KF7" s="451">
        <v>2898406</v>
      </c>
      <c r="KG7" s="452">
        <v>1.45</v>
      </c>
      <c r="KH7" s="453">
        <v>1</v>
      </c>
      <c r="KI7" s="454">
        <v>2.5</v>
      </c>
      <c r="KJ7" s="455">
        <v>1</v>
      </c>
      <c r="KK7" s="456">
        <f>ROUND((KF7*KG7*KH7*KI7*KJ7),0)</f>
        <v>10506722</v>
      </c>
      <c r="KL7" s="250">
        <f>IF(EXACT($A$7,KD7),1,0)</f>
        <v>1</v>
      </c>
      <c r="KM7" s="250">
        <f>IF(EXACT($B$7,KE7),1,0)</f>
        <v>1</v>
      </c>
      <c r="KN7" s="458">
        <f>IF(AND(KF7&lt;&gt;0,KF7&gt;=$C$7),1,0)</f>
        <v>1</v>
      </c>
      <c r="KO7" s="250">
        <f>IF(KG7&lt;&gt;0,1,0)</f>
        <v>1</v>
      </c>
      <c r="KP7" s="250">
        <f>IF(EXACT($E$7,KH7),1,0)</f>
        <v>1</v>
      </c>
      <c r="KQ7" s="250">
        <f>IF(EXACT($F$7,KI7),1,0)</f>
        <v>1</v>
      </c>
      <c r="KR7" s="250">
        <f>IF(EXACT($G$7,KJ7),1,0)</f>
        <v>1</v>
      </c>
      <c r="KS7" s="250">
        <f>IF(KK7&lt;&gt;0,1,0)</f>
        <v>1</v>
      </c>
      <c r="KT7" s="250">
        <f>KL7*KM7*KN7*KO7*KP7*KQ7*KR7*KS7</f>
        <v>1</v>
      </c>
      <c r="KU7" s="459">
        <f>ROUND(KK7,0)</f>
        <v>10506722</v>
      </c>
      <c r="KV7" s="460">
        <f>KK7-KU7</f>
        <v>0</v>
      </c>
      <c r="KW7" s="457"/>
      <c r="KX7" s="471"/>
    </row>
    <row r="8" spans="1:310" ht="14.25" customHeight="1" thickTop="1" thickBot="1">
      <c r="A8" s="433" t="s">
        <v>121</v>
      </c>
      <c r="B8" s="434" t="s">
        <v>122</v>
      </c>
      <c r="C8" s="472"/>
      <c r="D8" s="472"/>
      <c r="E8" s="472"/>
      <c r="F8" s="473"/>
      <c r="G8" s="474"/>
      <c r="H8" s="475"/>
      <c r="J8" s="433" t="s">
        <v>121</v>
      </c>
      <c r="K8" s="434" t="s">
        <v>122</v>
      </c>
      <c r="L8" s="472"/>
      <c r="M8" s="472"/>
      <c r="N8" s="472"/>
      <c r="O8" s="473"/>
      <c r="P8" s="474"/>
      <c r="Q8" s="475"/>
      <c r="R8" s="476"/>
      <c r="S8" s="476"/>
      <c r="T8" s="476"/>
      <c r="U8" s="476"/>
      <c r="V8" s="476"/>
      <c r="W8" s="476"/>
      <c r="X8" s="476"/>
      <c r="Y8" s="476"/>
      <c r="Z8" s="476"/>
      <c r="AA8" s="476"/>
      <c r="AB8" s="477"/>
      <c r="AD8" s="433" t="s">
        <v>121</v>
      </c>
      <c r="AE8" s="434" t="s">
        <v>122</v>
      </c>
      <c r="AF8" s="472"/>
      <c r="AG8" s="472"/>
      <c r="AH8" s="472"/>
      <c r="AI8" s="473"/>
      <c r="AJ8" s="474"/>
      <c r="AK8" s="475"/>
      <c r="AL8" s="476"/>
      <c r="AM8" s="476"/>
      <c r="AN8" s="476"/>
      <c r="AO8" s="476"/>
      <c r="AP8" s="476"/>
      <c r="AQ8" s="476"/>
      <c r="AR8" s="476"/>
      <c r="AS8" s="476"/>
      <c r="AT8" s="476"/>
      <c r="AU8" s="476"/>
      <c r="AV8" s="477"/>
      <c r="AX8" s="433" t="s">
        <v>121</v>
      </c>
      <c r="AY8" s="434" t="s">
        <v>122</v>
      </c>
      <c r="AZ8" s="472"/>
      <c r="BA8" s="472"/>
      <c r="BB8" s="472"/>
      <c r="BC8" s="473"/>
      <c r="BD8" s="474"/>
      <c r="BE8" s="475"/>
      <c r="BF8" s="476"/>
      <c r="BG8" s="476"/>
      <c r="BH8" s="476"/>
      <c r="BI8" s="476"/>
      <c r="BJ8" s="476"/>
      <c r="BK8" s="476"/>
      <c r="BL8" s="476"/>
      <c r="BM8" s="476"/>
      <c r="BN8" s="476"/>
      <c r="BO8" s="476"/>
      <c r="BP8" s="477"/>
      <c r="BR8" s="433" t="s">
        <v>121</v>
      </c>
      <c r="BS8" s="434" t="s">
        <v>122</v>
      </c>
      <c r="BT8" s="472"/>
      <c r="BU8" s="472"/>
      <c r="BV8" s="472"/>
      <c r="BW8" s="473"/>
      <c r="BX8" s="474"/>
      <c r="BY8" s="475"/>
      <c r="BZ8" s="476"/>
      <c r="CA8" s="476"/>
      <c r="CB8" s="476"/>
      <c r="CC8" s="476"/>
      <c r="CD8" s="476"/>
      <c r="CE8" s="476"/>
      <c r="CF8" s="476"/>
      <c r="CG8" s="476"/>
      <c r="CH8" s="476"/>
      <c r="CI8" s="476"/>
      <c r="CJ8" s="477"/>
      <c r="CL8" s="433" t="s">
        <v>121</v>
      </c>
      <c r="CM8" s="434" t="s">
        <v>122</v>
      </c>
      <c r="CN8" s="472"/>
      <c r="CO8" s="472"/>
      <c r="CP8" s="472"/>
      <c r="CQ8" s="473"/>
      <c r="CR8" s="474"/>
      <c r="CS8" s="475"/>
      <c r="CT8" s="476"/>
      <c r="CU8" s="476"/>
      <c r="CV8" s="476"/>
      <c r="CW8" s="476"/>
      <c r="CX8" s="476"/>
      <c r="CY8" s="476"/>
      <c r="CZ8" s="476"/>
      <c r="DA8" s="476"/>
      <c r="DB8" s="476"/>
      <c r="DC8" s="476"/>
      <c r="DD8" s="477"/>
      <c r="DF8" s="433" t="s">
        <v>121</v>
      </c>
      <c r="DG8" s="434" t="s">
        <v>122</v>
      </c>
      <c r="DH8" s="472"/>
      <c r="DI8" s="472"/>
      <c r="DJ8" s="472"/>
      <c r="DK8" s="473"/>
      <c r="DL8" s="474"/>
      <c r="DM8" s="475"/>
      <c r="DN8" s="476"/>
      <c r="DO8" s="476"/>
      <c r="DP8" s="476"/>
      <c r="DQ8" s="476"/>
      <c r="DR8" s="476"/>
      <c r="DS8" s="476"/>
      <c r="DT8" s="476"/>
      <c r="DU8" s="476"/>
      <c r="DV8" s="476"/>
      <c r="DW8" s="476"/>
      <c r="DX8" s="477"/>
      <c r="DZ8" s="433" t="s">
        <v>121</v>
      </c>
      <c r="EA8" s="434" t="s">
        <v>122</v>
      </c>
      <c r="EB8" s="472"/>
      <c r="EC8" s="472"/>
      <c r="ED8" s="472"/>
      <c r="EE8" s="473"/>
      <c r="EF8" s="474"/>
      <c r="EG8" s="475"/>
      <c r="EH8" s="476"/>
      <c r="EI8" s="476"/>
      <c r="EJ8" s="476"/>
      <c r="EK8" s="476"/>
      <c r="EL8" s="476"/>
      <c r="EM8" s="476"/>
      <c r="EN8" s="476"/>
      <c r="EO8" s="476"/>
      <c r="EP8" s="476"/>
      <c r="EQ8" s="476"/>
      <c r="ER8" s="477"/>
      <c r="ET8" s="433" t="s">
        <v>121</v>
      </c>
      <c r="EU8" s="434" t="s">
        <v>122</v>
      </c>
      <c r="EV8" s="472"/>
      <c r="EW8" s="472"/>
      <c r="EX8" s="472"/>
      <c r="EY8" s="473"/>
      <c r="EZ8" s="474"/>
      <c r="FA8" s="475"/>
      <c r="FB8" s="476"/>
      <c r="FC8" s="476"/>
      <c r="FD8" s="476"/>
      <c r="FE8" s="476"/>
      <c r="FF8" s="476"/>
      <c r="FG8" s="476"/>
      <c r="FH8" s="476"/>
      <c r="FI8" s="476"/>
      <c r="FJ8" s="476"/>
      <c r="FK8" s="476"/>
      <c r="FL8" s="477"/>
      <c r="FN8" s="433" t="s">
        <v>121</v>
      </c>
      <c r="FO8" s="434" t="s">
        <v>122</v>
      </c>
      <c r="FP8" s="472"/>
      <c r="FQ8" s="472"/>
      <c r="FR8" s="472"/>
      <c r="FS8" s="473"/>
      <c r="FT8" s="474"/>
      <c r="FU8" s="475"/>
      <c r="FV8" s="476"/>
      <c r="FW8" s="476"/>
      <c r="FX8" s="476"/>
      <c r="FY8" s="476"/>
      <c r="FZ8" s="476"/>
      <c r="GA8" s="476"/>
      <c r="GB8" s="476"/>
      <c r="GC8" s="476"/>
      <c r="GD8" s="476"/>
      <c r="GE8" s="476"/>
      <c r="GF8" s="477"/>
      <c r="GH8" s="433" t="s">
        <v>121</v>
      </c>
      <c r="GI8" s="434" t="s">
        <v>122</v>
      </c>
      <c r="GJ8" s="472"/>
      <c r="GK8" s="472"/>
      <c r="GL8" s="472"/>
      <c r="GM8" s="473"/>
      <c r="GN8" s="474"/>
      <c r="GO8" s="475"/>
      <c r="GP8" s="476"/>
      <c r="GQ8" s="476"/>
      <c r="GR8" s="476"/>
      <c r="GS8" s="476"/>
      <c r="GT8" s="476"/>
      <c r="GU8" s="476"/>
      <c r="GV8" s="476"/>
      <c r="GW8" s="476"/>
      <c r="GX8" s="476"/>
      <c r="GY8" s="476"/>
      <c r="GZ8" s="477"/>
      <c r="HB8" s="433" t="s">
        <v>121</v>
      </c>
      <c r="HC8" s="434" t="s">
        <v>122</v>
      </c>
      <c r="HD8" s="472"/>
      <c r="HE8" s="472"/>
      <c r="HF8" s="472"/>
      <c r="HG8" s="473"/>
      <c r="HH8" s="474"/>
      <c r="HI8" s="475"/>
      <c r="HJ8" s="476"/>
      <c r="HK8" s="476"/>
      <c r="HL8" s="476"/>
      <c r="HM8" s="476"/>
      <c r="HN8" s="476"/>
      <c r="HO8" s="476"/>
      <c r="HP8" s="476"/>
      <c r="HQ8" s="476"/>
      <c r="HR8" s="476"/>
      <c r="HS8" s="476"/>
      <c r="HT8" s="477"/>
      <c r="HV8" s="433" t="s">
        <v>121</v>
      </c>
      <c r="HW8" s="434" t="s">
        <v>122</v>
      </c>
      <c r="HX8" s="472"/>
      <c r="HY8" s="472"/>
      <c r="HZ8" s="472"/>
      <c r="IA8" s="473"/>
      <c r="IB8" s="474"/>
      <c r="IC8" s="475"/>
      <c r="ID8" s="476"/>
      <c r="IE8" s="476"/>
      <c r="IF8" s="476"/>
      <c r="IG8" s="476"/>
      <c r="IH8" s="476"/>
      <c r="II8" s="476"/>
      <c r="IJ8" s="476"/>
      <c r="IK8" s="476"/>
      <c r="IL8" s="476"/>
      <c r="IM8" s="476"/>
      <c r="IN8" s="477"/>
      <c r="IP8" s="433" t="s">
        <v>121</v>
      </c>
      <c r="IQ8" s="434" t="s">
        <v>122</v>
      </c>
      <c r="IR8" s="472"/>
      <c r="IS8" s="472"/>
      <c r="IT8" s="472"/>
      <c r="IU8" s="473"/>
      <c r="IV8" s="474"/>
      <c r="IW8" s="475"/>
      <c r="IX8" s="476"/>
      <c r="IY8" s="476"/>
      <c r="IZ8" s="476"/>
      <c r="JA8" s="476"/>
      <c r="JB8" s="476"/>
      <c r="JC8" s="476"/>
      <c r="JD8" s="476"/>
      <c r="JE8" s="476"/>
      <c r="JF8" s="476"/>
      <c r="JG8" s="476"/>
      <c r="JH8" s="477"/>
      <c r="JJ8" s="438" t="s">
        <v>121</v>
      </c>
      <c r="JK8" s="439" t="s">
        <v>122</v>
      </c>
      <c r="JL8" s="478"/>
      <c r="JM8" s="478"/>
      <c r="JN8" s="478"/>
      <c r="JO8" s="479"/>
      <c r="JP8" s="480"/>
      <c r="JQ8" s="481"/>
      <c r="JR8" s="476"/>
      <c r="JS8" s="476"/>
      <c r="JT8" s="476"/>
      <c r="JU8" s="476"/>
      <c r="JV8" s="476"/>
      <c r="JW8" s="476"/>
      <c r="JX8" s="476"/>
      <c r="JY8" s="476"/>
      <c r="JZ8" s="476"/>
      <c r="KA8" s="476"/>
      <c r="KB8" s="477"/>
      <c r="KD8" s="433" t="s">
        <v>121</v>
      </c>
      <c r="KE8" s="434" t="s">
        <v>122</v>
      </c>
      <c r="KF8" s="472"/>
      <c r="KG8" s="472"/>
      <c r="KH8" s="472"/>
      <c r="KI8" s="473"/>
      <c r="KJ8" s="474"/>
      <c r="KK8" s="475"/>
      <c r="KL8" s="476"/>
      <c r="KM8" s="476"/>
      <c r="KN8" s="476"/>
      <c r="KO8" s="476"/>
      <c r="KP8" s="476"/>
      <c r="KQ8" s="476"/>
      <c r="KR8" s="476"/>
      <c r="KS8" s="476"/>
      <c r="KT8" s="476"/>
      <c r="KU8" s="476"/>
      <c r="KV8" s="477"/>
    </row>
    <row r="9" spans="1:310" ht="14.25" thickTop="1" thickBot="1">
      <c r="A9" s="443" t="s">
        <v>134</v>
      </c>
      <c r="B9" s="444" t="s">
        <v>123</v>
      </c>
      <c r="C9" s="482"/>
      <c r="D9" s="482"/>
      <c r="E9" s="482"/>
      <c r="F9" s="483"/>
      <c r="G9" s="484"/>
      <c r="H9" s="485"/>
      <c r="J9" s="443" t="s">
        <v>134</v>
      </c>
      <c r="K9" s="444" t="s">
        <v>123</v>
      </c>
      <c r="L9" s="482"/>
      <c r="M9" s="482"/>
      <c r="N9" s="482"/>
      <c r="O9" s="483"/>
      <c r="P9" s="484"/>
      <c r="Q9" s="485"/>
      <c r="R9" s="476"/>
      <c r="S9" s="476"/>
      <c r="T9" s="476"/>
      <c r="U9" s="476"/>
      <c r="V9" s="476"/>
      <c r="W9" s="476"/>
      <c r="X9" s="476"/>
      <c r="Y9" s="476"/>
      <c r="Z9" s="476"/>
      <c r="AA9" s="476"/>
      <c r="AB9" s="477"/>
      <c r="AD9" s="443" t="s">
        <v>134</v>
      </c>
      <c r="AE9" s="444" t="s">
        <v>123</v>
      </c>
      <c r="AF9" s="482"/>
      <c r="AG9" s="482"/>
      <c r="AH9" s="482"/>
      <c r="AI9" s="483"/>
      <c r="AJ9" s="484"/>
      <c r="AK9" s="485"/>
      <c r="AL9" s="476"/>
      <c r="AM9" s="476"/>
      <c r="AN9" s="476"/>
      <c r="AO9" s="476"/>
      <c r="AP9" s="476"/>
      <c r="AQ9" s="476"/>
      <c r="AR9" s="476"/>
      <c r="AS9" s="476"/>
      <c r="AT9" s="476"/>
      <c r="AU9" s="476"/>
      <c r="AV9" s="477"/>
      <c r="AX9" s="443" t="s">
        <v>134</v>
      </c>
      <c r="AY9" s="444" t="s">
        <v>123</v>
      </c>
      <c r="AZ9" s="482"/>
      <c r="BA9" s="482"/>
      <c r="BB9" s="482"/>
      <c r="BC9" s="483"/>
      <c r="BD9" s="484"/>
      <c r="BE9" s="485"/>
      <c r="BF9" s="476"/>
      <c r="BG9" s="476"/>
      <c r="BH9" s="476"/>
      <c r="BI9" s="476"/>
      <c r="BJ9" s="476"/>
      <c r="BK9" s="476"/>
      <c r="BL9" s="476"/>
      <c r="BM9" s="476"/>
      <c r="BN9" s="476"/>
      <c r="BO9" s="476"/>
      <c r="BP9" s="477"/>
      <c r="BR9" s="443" t="s">
        <v>134</v>
      </c>
      <c r="BS9" s="444" t="s">
        <v>123</v>
      </c>
      <c r="BT9" s="482"/>
      <c r="BU9" s="482"/>
      <c r="BV9" s="482"/>
      <c r="BW9" s="483"/>
      <c r="BX9" s="484"/>
      <c r="BY9" s="485"/>
      <c r="BZ9" s="476"/>
      <c r="CA9" s="476"/>
      <c r="CB9" s="476"/>
      <c r="CC9" s="476"/>
      <c r="CD9" s="476"/>
      <c r="CE9" s="476"/>
      <c r="CF9" s="476"/>
      <c r="CG9" s="476"/>
      <c r="CH9" s="476"/>
      <c r="CI9" s="476"/>
      <c r="CJ9" s="477"/>
      <c r="CL9" s="443" t="s">
        <v>134</v>
      </c>
      <c r="CM9" s="444" t="s">
        <v>123</v>
      </c>
      <c r="CN9" s="482"/>
      <c r="CO9" s="482"/>
      <c r="CP9" s="482"/>
      <c r="CQ9" s="483"/>
      <c r="CR9" s="484"/>
      <c r="CS9" s="485"/>
      <c r="CT9" s="476"/>
      <c r="CU9" s="476"/>
      <c r="CV9" s="476"/>
      <c r="CW9" s="476"/>
      <c r="CX9" s="476"/>
      <c r="CY9" s="476"/>
      <c r="CZ9" s="476"/>
      <c r="DA9" s="476"/>
      <c r="DB9" s="476"/>
      <c r="DC9" s="476"/>
      <c r="DD9" s="477"/>
      <c r="DF9" s="443" t="s">
        <v>134</v>
      </c>
      <c r="DG9" s="444" t="s">
        <v>123</v>
      </c>
      <c r="DH9" s="482"/>
      <c r="DI9" s="482"/>
      <c r="DJ9" s="482"/>
      <c r="DK9" s="483"/>
      <c r="DL9" s="484"/>
      <c r="DM9" s="485"/>
      <c r="DN9" s="476"/>
      <c r="DO9" s="476"/>
      <c r="DP9" s="476"/>
      <c r="DQ9" s="476"/>
      <c r="DR9" s="476"/>
      <c r="DS9" s="476"/>
      <c r="DT9" s="476"/>
      <c r="DU9" s="476"/>
      <c r="DV9" s="476"/>
      <c r="DW9" s="476"/>
      <c r="DX9" s="477"/>
      <c r="DZ9" s="443" t="s">
        <v>134</v>
      </c>
      <c r="EA9" s="444" t="s">
        <v>123</v>
      </c>
      <c r="EB9" s="482"/>
      <c r="EC9" s="482"/>
      <c r="ED9" s="482"/>
      <c r="EE9" s="483"/>
      <c r="EF9" s="484"/>
      <c r="EG9" s="485"/>
      <c r="EH9" s="476"/>
      <c r="EI9" s="476"/>
      <c r="EJ9" s="476"/>
      <c r="EK9" s="476"/>
      <c r="EL9" s="476"/>
      <c r="EM9" s="476"/>
      <c r="EN9" s="476"/>
      <c r="EO9" s="476"/>
      <c r="EP9" s="476"/>
      <c r="EQ9" s="476"/>
      <c r="ER9" s="477"/>
      <c r="ET9" s="443" t="s">
        <v>134</v>
      </c>
      <c r="EU9" s="444" t="s">
        <v>123</v>
      </c>
      <c r="EV9" s="482"/>
      <c r="EW9" s="482"/>
      <c r="EX9" s="482"/>
      <c r="EY9" s="483"/>
      <c r="EZ9" s="484"/>
      <c r="FA9" s="485"/>
      <c r="FB9" s="476"/>
      <c r="FC9" s="476"/>
      <c r="FD9" s="476"/>
      <c r="FE9" s="476"/>
      <c r="FF9" s="476"/>
      <c r="FG9" s="476"/>
      <c r="FH9" s="476"/>
      <c r="FI9" s="476"/>
      <c r="FJ9" s="476"/>
      <c r="FK9" s="476"/>
      <c r="FL9" s="477"/>
      <c r="FN9" s="443" t="s">
        <v>134</v>
      </c>
      <c r="FO9" s="444" t="s">
        <v>123</v>
      </c>
      <c r="FP9" s="482"/>
      <c r="FQ9" s="482"/>
      <c r="FR9" s="482"/>
      <c r="FS9" s="483"/>
      <c r="FT9" s="484"/>
      <c r="FU9" s="485"/>
      <c r="FV9" s="476"/>
      <c r="FW9" s="476"/>
      <c r="FX9" s="476"/>
      <c r="FY9" s="476"/>
      <c r="FZ9" s="476"/>
      <c r="GA9" s="476"/>
      <c r="GB9" s="476"/>
      <c r="GC9" s="476"/>
      <c r="GD9" s="476"/>
      <c r="GE9" s="476"/>
      <c r="GF9" s="477"/>
      <c r="GH9" s="443" t="s">
        <v>134</v>
      </c>
      <c r="GI9" s="444" t="s">
        <v>123</v>
      </c>
      <c r="GJ9" s="482"/>
      <c r="GK9" s="482"/>
      <c r="GL9" s="482"/>
      <c r="GM9" s="483"/>
      <c r="GN9" s="484"/>
      <c r="GO9" s="485"/>
      <c r="GP9" s="476"/>
      <c r="GQ9" s="476"/>
      <c r="GR9" s="476"/>
      <c r="GS9" s="476"/>
      <c r="GT9" s="476"/>
      <c r="GU9" s="476"/>
      <c r="GV9" s="476"/>
      <c r="GW9" s="476"/>
      <c r="GX9" s="476"/>
      <c r="GY9" s="476"/>
      <c r="GZ9" s="477"/>
      <c r="HB9" s="443" t="s">
        <v>134</v>
      </c>
      <c r="HC9" s="444" t="s">
        <v>123</v>
      </c>
      <c r="HD9" s="482"/>
      <c r="HE9" s="482"/>
      <c r="HF9" s="482"/>
      <c r="HG9" s="483"/>
      <c r="HH9" s="484"/>
      <c r="HI9" s="485"/>
      <c r="HJ9" s="476"/>
      <c r="HK9" s="476"/>
      <c r="HL9" s="476"/>
      <c r="HM9" s="476"/>
      <c r="HN9" s="476"/>
      <c r="HO9" s="476"/>
      <c r="HP9" s="476"/>
      <c r="HQ9" s="476"/>
      <c r="HR9" s="476"/>
      <c r="HS9" s="476"/>
      <c r="HT9" s="477"/>
      <c r="HV9" s="443" t="s">
        <v>134</v>
      </c>
      <c r="HW9" s="444" t="s">
        <v>123</v>
      </c>
      <c r="HX9" s="482"/>
      <c r="HY9" s="482"/>
      <c r="HZ9" s="482"/>
      <c r="IA9" s="483"/>
      <c r="IB9" s="484"/>
      <c r="IC9" s="485"/>
      <c r="ID9" s="476"/>
      <c r="IE9" s="476"/>
      <c r="IF9" s="476"/>
      <c r="IG9" s="476"/>
      <c r="IH9" s="476"/>
      <c r="II9" s="476"/>
      <c r="IJ9" s="476"/>
      <c r="IK9" s="476"/>
      <c r="IL9" s="476"/>
      <c r="IM9" s="476"/>
      <c r="IN9" s="477"/>
      <c r="IP9" s="443" t="s">
        <v>134</v>
      </c>
      <c r="IQ9" s="444" t="s">
        <v>123</v>
      </c>
      <c r="IR9" s="482"/>
      <c r="IS9" s="482"/>
      <c r="IT9" s="482"/>
      <c r="IU9" s="483"/>
      <c r="IV9" s="484"/>
      <c r="IW9" s="485"/>
      <c r="IX9" s="476"/>
      <c r="IY9" s="476"/>
      <c r="IZ9" s="476"/>
      <c r="JA9" s="476"/>
      <c r="JB9" s="476"/>
      <c r="JC9" s="476"/>
      <c r="JD9" s="476"/>
      <c r="JE9" s="476"/>
      <c r="JF9" s="476"/>
      <c r="JG9" s="476"/>
      <c r="JH9" s="477"/>
      <c r="JJ9" s="438" t="s">
        <v>134</v>
      </c>
      <c r="JK9" s="448" t="s">
        <v>123</v>
      </c>
      <c r="JL9" s="478"/>
      <c r="JM9" s="478"/>
      <c r="JN9" s="478"/>
      <c r="JO9" s="479"/>
      <c r="JP9" s="480"/>
      <c r="JQ9" s="481"/>
      <c r="JR9" s="476"/>
      <c r="JS9" s="476"/>
      <c r="JT9" s="476"/>
      <c r="JU9" s="476"/>
      <c r="JV9" s="476"/>
      <c r="JW9" s="476"/>
      <c r="JX9" s="476"/>
      <c r="JY9" s="476"/>
      <c r="JZ9" s="476"/>
      <c r="KA9" s="476"/>
      <c r="KB9" s="477"/>
      <c r="KD9" s="443" t="s">
        <v>134</v>
      </c>
      <c r="KE9" s="444" t="s">
        <v>123</v>
      </c>
      <c r="KF9" s="482"/>
      <c r="KG9" s="482"/>
      <c r="KH9" s="482"/>
      <c r="KI9" s="483"/>
      <c r="KJ9" s="484"/>
      <c r="KK9" s="485"/>
      <c r="KL9" s="476"/>
      <c r="KM9" s="476"/>
      <c r="KN9" s="476"/>
      <c r="KO9" s="476"/>
      <c r="KP9" s="476"/>
      <c r="KQ9" s="476"/>
      <c r="KR9" s="476"/>
      <c r="KS9" s="476"/>
      <c r="KT9" s="476"/>
      <c r="KU9" s="476"/>
      <c r="KV9" s="477"/>
    </row>
    <row r="10" spans="1:310" s="461" customFormat="1" ht="24" customHeight="1" thickTop="1" thickBot="1">
      <c r="A10" s="486" t="s">
        <v>187</v>
      </c>
      <c r="B10" s="487" t="s">
        <v>469</v>
      </c>
      <c r="C10" s="451">
        <v>2070290</v>
      </c>
      <c r="D10" s="452">
        <v>0</v>
      </c>
      <c r="E10" s="453">
        <v>1</v>
      </c>
      <c r="F10" s="454">
        <v>2.5</v>
      </c>
      <c r="G10" s="455">
        <v>1</v>
      </c>
      <c r="H10" s="456">
        <f>ROUND((C10*D10*E10*F10*G10),0)</f>
        <v>0</v>
      </c>
      <c r="I10" s="488"/>
      <c r="J10" s="486" t="s">
        <v>187</v>
      </c>
      <c r="K10" s="487" t="s">
        <v>469</v>
      </c>
      <c r="L10" s="451">
        <v>2071000</v>
      </c>
      <c r="M10" s="452">
        <v>1.5</v>
      </c>
      <c r="N10" s="453">
        <v>1</v>
      </c>
      <c r="O10" s="454">
        <v>2.5</v>
      </c>
      <c r="P10" s="455">
        <v>1</v>
      </c>
      <c r="Q10" s="456">
        <f>ROUND((L10*M10*N10*O10*P10),0)</f>
        <v>7766250</v>
      </c>
      <c r="R10" s="250">
        <f>IF(EXACT($A$10,J10),1,0)</f>
        <v>1</v>
      </c>
      <c r="S10" s="250">
        <f>IF(EXACT($B$10,K10),1,0)</f>
        <v>1</v>
      </c>
      <c r="T10" s="458">
        <f>IF(AND(L10&lt;&gt;0,L10&gt;=$C$10),1,0)</f>
        <v>1</v>
      </c>
      <c r="U10" s="250">
        <f>IF(M10&lt;&gt;0,1,0)</f>
        <v>1</v>
      </c>
      <c r="V10" s="250">
        <f>IF(EXACT($E$10,N10),1,0)</f>
        <v>1</v>
      </c>
      <c r="W10" s="250">
        <f>IF(EXACT($F$10,O10),1,0)</f>
        <v>1</v>
      </c>
      <c r="X10" s="250">
        <f>IF(EXACT($G$10,P10),1,0)</f>
        <v>1</v>
      </c>
      <c r="Y10" s="250">
        <f>IF(Q10&lt;&gt;0,1,0)</f>
        <v>1</v>
      </c>
      <c r="Z10" s="250">
        <f>R10*S10*T10*U10*V10*W10*X10*Y10</f>
        <v>1</v>
      </c>
      <c r="AA10" s="459">
        <f>ROUND(Q10,0)</f>
        <v>7766250</v>
      </c>
      <c r="AB10" s="460">
        <f>Q10-AA10</f>
        <v>0</v>
      </c>
      <c r="AD10" s="486" t="s">
        <v>187</v>
      </c>
      <c r="AE10" s="487" t="s">
        <v>469</v>
      </c>
      <c r="AF10" s="451">
        <v>2070290</v>
      </c>
      <c r="AG10" s="452">
        <v>1.55</v>
      </c>
      <c r="AH10" s="453">
        <v>1</v>
      </c>
      <c r="AI10" s="454">
        <v>2.5</v>
      </c>
      <c r="AJ10" s="455">
        <v>1</v>
      </c>
      <c r="AK10" s="456">
        <f>ROUND((AF10*AG10*AH10*AI10*AJ10),0)</f>
        <v>8022374</v>
      </c>
      <c r="AL10" s="250">
        <f>IF(EXACT($A$10,AD10),1,0)</f>
        <v>1</v>
      </c>
      <c r="AM10" s="250">
        <f>IF(EXACT($B$10,AE10),1,0)</f>
        <v>1</v>
      </c>
      <c r="AN10" s="458">
        <f>IF(AND(AF10&lt;&gt;0,AF10&gt;=$C$10),1,0)</f>
        <v>1</v>
      </c>
      <c r="AO10" s="250">
        <f>IF(AG10&lt;&gt;0,1,0)</f>
        <v>1</v>
      </c>
      <c r="AP10" s="250">
        <f>IF(EXACT($E$10,AH10),1,0)</f>
        <v>1</v>
      </c>
      <c r="AQ10" s="250">
        <f>IF(EXACT($F$10,AI10),1,0)</f>
        <v>1</v>
      </c>
      <c r="AR10" s="250">
        <f>IF(EXACT($G$10,AJ10),1,0)</f>
        <v>1</v>
      </c>
      <c r="AS10" s="250">
        <f>IF(AK10&lt;&gt;0,1,0)</f>
        <v>1</v>
      </c>
      <c r="AT10" s="250">
        <f>AL10*AM10*AN10*AO10*AP10*AQ10*AR10*AS10</f>
        <v>1</v>
      </c>
      <c r="AU10" s="459">
        <f>ROUND(AK10,0)</f>
        <v>8022374</v>
      </c>
      <c r="AV10" s="460">
        <f>AK10-AU10</f>
        <v>0</v>
      </c>
      <c r="AX10" s="486" t="s">
        <v>187</v>
      </c>
      <c r="AY10" s="487" t="s">
        <v>469</v>
      </c>
      <c r="AZ10" s="451">
        <v>2071000</v>
      </c>
      <c r="BA10" s="452">
        <v>1.6</v>
      </c>
      <c r="BB10" s="453">
        <v>1</v>
      </c>
      <c r="BC10" s="454">
        <v>2.5</v>
      </c>
      <c r="BD10" s="455">
        <v>1</v>
      </c>
      <c r="BE10" s="456">
        <f>ROUND((AZ10*BA10*BB10*BC10*BD10),0)</f>
        <v>8284000</v>
      </c>
      <c r="BF10" s="250">
        <f>IF(EXACT($A$10,AX10),1,0)</f>
        <v>1</v>
      </c>
      <c r="BG10" s="250">
        <f>IF(EXACT($B$10,AY10),1,0)</f>
        <v>1</v>
      </c>
      <c r="BH10" s="458">
        <f>IF(AND(AZ10&lt;&gt;0,AZ10&gt;=$C$10),1,0)</f>
        <v>1</v>
      </c>
      <c r="BI10" s="250">
        <f>IF(BA10&lt;&gt;0,1,0)</f>
        <v>1</v>
      </c>
      <c r="BJ10" s="250">
        <f>IF(EXACT($E$10,BB10),1,0)</f>
        <v>1</v>
      </c>
      <c r="BK10" s="250">
        <f>IF(EXACT($F$10,BC10),1,0)</f>
        <v>1</v>
      </c>
      <c r="BL10" s="250">
        <f>IF(EXACT($G$10,BD10),1,0)</f>
        <v>1</v>
      </c>
      <c r="BM10" s="250">
        <f>IF(BE10&lt;&gt;0,1,0)</f>
        <v>1</v>
      </c>
      <c r="BN10" s="250">
        <f>BF10*BG10*BH10*BI10*BJ10*BK10*BL10*BM10</f>
        <v>1</v>
      </c>
      <c r="BO10" s="459">
        <f>ROUND(BE10,0)</f>
        <v>8284000</v>
      </c>
      <c r="BP10" s="460">
        <f>BE10-BO10</f>
        <v>0</v>
      </c>
      <c r="BR10" s="486" t="s">
        <v>187</v>
      </c>
      <c r="BS10" s="489" t="s">
        <v>469</v>
      </c>
      <c r="BT10" s="451">
        <v>2070290</v>
      </c>
      <c r="BU10" s="452">
        <v>1.6</v>
      </c>
      <c r="BV10" s="453">
        <v>1</v>
      </c>
      <c r="BW10" s="462">
        <v>2.5</v>
      </c>
      <c r="BX10" s="455">
        <v>1</v>
      </c>
      <c r="BY10" s="456">
        <f>ROUND((BT10*BU10*BV10*BW10*BX10),0)</f>
        <v>8281160</v>
      </c>
      <c r="BZ10" s="250">
        <f>IF(EXACT($A$10,BR10),1,0)</f>
        <v>1</v>
      </c>
      <c r="CA10" s="250">
        <f>IF(EXACT($B$10,BS10),1,0)</f>
        <v>1</v>
      </c>
      <c r="CB10" s="458">
        <f>IF(AND(BT10&lt;&gt;0,BT10&gt;=$C$10),1,0)</f>
        <v>1</v>
      </c>
      <c r="CC10" s="250">
        <f>IF(BU10&lt;&gt;0,1,0)</f>
        <v>1</v>
      </c>
      <c r="CD10" s="250">
        <f>IF(EXACT($E$10,BV10),1,0)</f>
        <v>1</v>
      </c>
      <c r="CE10" s="250">
        <f>IF(EXACT($F$10,BW10),1,0)</f>
        <v>1</v>
      </c>
      <c r="CF10" s="250">
        <f>IF(EXACT($G$10,BX10),1,0)</f>
        <v>1</v>
      </c>
      <c r="CG10" s="250">
        <f>IF(BY10&lt;&gt;0,1,0)</f>
        <v>1</v>
      </c>
      <c r="CH10" s="250">
        <f>BZ10*CA10*CB10*CC10*CD10*CE10*CF10*CG10</f>
        <v>1</v>
      </c>
      <c r="CI10" s="459">
        <f>ROUND(BY10,0)</f>
        <v>8281160</v>
      </c>
      <c r="CJ10" s="460">
        <f>BY10-CI10</f>
        <v>0</v>
      </c>
      <c r="CL10" s="486" t="s">
        <v>187</v>
      </c>
      <c r="CM10" s="487" t="s">
        <v>469</v>
      </c>
      <c r="CN10" s="451">
        <v>2100000</v>
      </c>
      <c r="CO10" s="452">
        <v>1.6</v>
      </c>
      <c r="CP10" s="453">
        <v>1</v>
      </c>
      <c r="CQ10" s="454">
        <v>2.5</v>
      </c>
      <c r="CR10" s="455">
        <v>1</v>
      </c>
      <c r="CS10" s="456">
        <f>ROUND((CN10*CO10*CP10*CQ10*CR10),0)</f>
        <v>8400000</v>
      </c>
      <c r="CT10" s="250">
        <f>IF(EXACT($A$10,CL10),1,0)</f>
        <v>1</v>
      </c>
      <c r="CU10" s="250">
        <f>IF(EXACT($B$10,CM10),1,0)</f>
        <v>1</v>
      </c>
      <c r="CV10" s="458">
        <f>IF(AND(CN10&lt;&gt;0,CN10&gt;=$C$10),1,0)</f>
        <v>1</v>
      </c>
      <c r="CW10" s="250">
        <f>IF(CO10&lt;&gt;0,1,0)</f>
        <v>1</v>
      </c>
      <c r="CX10" s="250">
        <f>IF(EXACT($E$10,CP10),1,0)</f>
        <v>1</v>
      </c>
      <c r="CY10" s="250">
        <f>IF(EXACT($F$10,CQ10),1,0)</f>
        <v>1</v>
      </c>
      <c r="CZ10" s="250">
        <f>IF(EXACT($G$10,CR10),1,0)</f>
        <v>1</v>
      </c>
      <c r="DA10" s="250">
        <f>IF(CS10&lt;&gt;0,1,0)</f>
        <v>1</v>
      </c>
      <c r="DB10" s="250">
        <f>CT10*CU10*CV10*CW10*CX10*CY10*CZ10*DA10</f>
        <v>1</v>
      </c>
      <c r="DC10" s="459">
        <f>ROUND(CS10,0)</f>
        <v>8400000</v>
      </c>
      <c r="DD10" s="460">
        <f>CS10-DC10</f>
        <v>0</v>
      </c>
      <c r="DE10" s="488"/>
      <c r="DF10" s="486" t="s">
        <v>187</v>
      </c>
      <c r="DG10" s="487" t="s">
        <v>469</v>
      </c>
      <c r="DH10" s="451">
        <v>2070290</v>
      </c>
      <c r="DI10" s="452">
        <v>1.6</v>
      </c>
      <c r="DJ10" s="453">
        <v>1</v>
      </c>
      <c r="DK10" s="454">
        <v>2.5</v>
      </c>
      <c r="DL10" s="455">
        <v>1</v>
      </c>
      <c r="DM10" s="456">
        <f>ROUND((DH10*DI10*DJ10*DK10*DL10),0)</f>
        <v>8281160</v>
      </c>
      <c r="DN10" s="250">
        <f>IF(EXACT($A$10,DF10),1,0)</f>
        <v>1</v>
      </c>
      <c r="DO10" s="250">
        <f>IF(EXACT($B$10,DG10),1,0)</f>
        <v>1</v>
      </c>
      <c r="DP10" s="458">
        <f>IF(AND(DH10&lt;&gt;0,DH10&gt;=$C$10),1,0)</f>
        <v>1</v>
      </c>
      <c r="DQ10" s="250">
        <f>IF(DI10&lt;&gt;0,1,0)</f>
        <v>1</v>
      </c>
      <c r="DR10" s="250">
        <f>IF(EXACT($E$10,DJ10),1,0)</f>
        <v>1</v>
      </c>
      <c r="DS10" s="250">
        <f>IF(EXACT($F$10,DK10),1,0)</f>
        <v>1</v>
      </c>
      <c r="DT10" s="250">
        <f>IF(EXACT($G$10,DL10),1,0)</f>
        <v>1</v>
      </c>
      <c r="DU10" s="250">
        <f>IF(DM10&lt;&gt;0,1,0)</f>
        <v>1</v>
      </c>
      <c r="DV10" s="250">
        <f>DN10*DO10*DP10*DQ10*DR10*DS10*DT10*DU10</f>
        <v>1</v>
      </c>
      <c r="DW10" s="459">
        <f>ROUND(DM10,0)</f>
        <v>8281160</v>
      </c>
      <c r="DX10" s="460">
        <f>DM10-DW10</f>
        <v>0</v>
      </c>
      <c r="DY10" s="488"/>
      <c r="DZ10" s="486" t="s">
        <v>187</v>
      </c>
      <c r="EA10" s="487" t="s">
        <v>469</v>
      </c>
      <c r="EB10" s="451">
        <v>2100000</v>
      </c>
      <c r="EC10" s="452">
        <v>1.6</v>
      </c>
      <c r="ED10" s="453">
        <v>1</v>
      </c>
      <c r="EE10" s="454">
        <v>2.5</v>
      </c>
      <c r="EF10" s="455">
        <v>1</v>
      </c>
      <c r="EG10" s="456">
        <f>ROUND((EB10*EC10*ED10*EE10*EF10),0)</f>
        <v>8400000</v>
      </c>
      <c r="EH10" s="250">
        <f>IF(EXACT($A$10,DZ10),1,0)</f>
        <v>1</v>
      </c>
      <c r="EI10" s="250">
        <f>IF(EXACT($B$10,EA10),1,0)</f>
        <v>1</v>
      </c>
      <c r="EJ10" s="458">
        <f>IF(AND(EB10&lt;&gt;0,EB10&gt;=$C$10),1,0)</f>
        <v>1</v>
      </c>
      <c r="EK10" s="250">
        <f>IF(EC10&lt;&gt;0,1,0)</f>
        <v>1</v>
      </c>
      <c r="EL10" s="250">
        <f>IF(EXACT($E$10,ED10),1,0)</f>
        <v>1</v>
      </c>
      <c r="EM10" s="250">
        <f>IF(EXACT($F$10,EE10),1,0)</f>
        <v>1</v>
      </c>
      <c r="EN10" s="250">
        <f>IF(EXACT($G$10,EF10),1,0)</f>
        <v>1</v>
      </c>
      <c r="EO10" s="250">
        <f>IF(EG10&lt;&gt;0,1,0)</f>
        <v>1</v>
      </c>
      <c r="EP10" s="250">
        <f>EH10*EI10*EJ10*EK10*EL10*EM10*EN10*EO10</f>
        <v>1</v>
      </c>
      <c r="EQ10" s="459">
        <f>ROUND(EG10,0)</f>
        <v>8400000</v>
      </c>
      <c r="ER10" s="460">
        <f>EG10-EQ10</f>
        <v>0</v>
      </c>
      <c r="ES10" s="488"/>
      <c r="ET10" s="486" t="s">
        <v>187</v>
      </c>
      <c r="EU10" s="487" t="s">
        <v>469</v>
      </c>
      <c r="EV10" s="451">
        <v>2100000</v>
      </c>
      <c r="EW10" s="452">
        <v>1.6</v>
      </c>
      <c r="EX10" s="453">
        <v>1</v>
      </c>
      <c r="EY10" s="454">
        <v>2.5</v>
      </c>
      <c r="EZ10" s="455">
        <v>1</v>
      </c>
      <c r="FA10" s="456">
        <f>ROUND((EV10*EW10*EX10*EY10*EZ10),0)</f>
        <v>8400000</v>
      </c>
      <c r="FB10" s="250">
        <f>IF(EXACT($A$10,ET10),1,0)</f>
        <v>1</v>
      </c>
      <c r="FC10" s="250">
        <f>IF(EXACT($B$10,EU10),1,0)</f>
        <v>1</v>
      </c>
      <c r="FD10" s="458">
        <f>IF(AND(EV10&lt;&gt;0,EV10&gt;=$C$10),1,0)</f>
        <v>1</v>
      </c>
      <c r="FE10" s="250">
        <f>IF(EW10&lt;&gt;0,1,0)</f>
        <v>1</v>
      </c>
      <c r="FF10" s="250">
        <f>IF(EXACT($E$10,EX10),1,0)</f>
        <v>1</v>
      </c>
      <c r="FG10" s="250">
        <f>IF(EXACT($F$10,EY10),1,0)</f>
        <v>1</v>
      </c>
      <c r="FH10" s="250">
        <f>IF(EXACT($G$10,EZ10),1,0)</f>
        <v>1</v>
      </c>
      <c r="FI10" s="250">
        <f>IF(FA10&lt;&gt;0,1,0)</f>
        <v>1</v>
      </c>
      <c r="FJ10" s="250">
        <f>FB10*FC10*FD10*FE10*FF10*FG10*FH10*FI10</f>
        <v>1</v>
      </c>
      <c r="FK10" s="459">
        <f>ROUND(FA10,0)</f>
        <v>8400000</v>
      </c>
      <c r="FL10" s="460">
        <f>FA10-FK10</f>
        <v>0</v>
      </c>
      <c r="FM10" s="488"/>
      <c r="FN10" s="486" t="s">
        <v>187</v>
      </c>
      <c r="FO10" s="487" t="s">
        <v>469</v>
      </c>
      <c r="FP10" s="451">
        <v>2100000</v>
      </c>
      <c r="FQ10" s="452">
        <v>1.6</v>
      </c>
      <c r="FR10" s="453">
        <v>1</v>
      </c>
      <c r="FS10" s="454">
        <v>2.5</v>
      </c>
      <c r="FT10" s="455">
        <v>1</v>
      </c>
      <c r="FU10" s="456">
        <f>ROUND((FP10*FQ10*FR10*FS10*FT10),0)</f>
        <v>8400000</v>
      </c>
      <c r="FV10" s="250">
        <f>IF(EXACT($A$10,FN10),1,0)</f>
        <v>1</v>
      </c>
      <c r="FW10" s="250">
        <f>IF(EXACT($B$10,FO10),1,0)</f>
        <v>1</v>
      </c>
      <c r="FX10" s="458">
        <f>IF(AND(FP10&lt;&gt;0,FP10&gt;=$C$10),1,0)</f>
        <v>1</v>
      </c>
      <c r="FY10" s="250">
        <f>IF(FQ10&lt;&gt;0,1,0)</f>
        <v>1</v>
      </c>
      <c r="FZ10" s="250">
        <f>IF(EXACT($E$10,FR10),1,0)</f>
        <v>1</v>
      </c>
      <c r="GA10" s="250">
        <f>IF(EXACT($F$10,FS10),1,0)</f>
        <v>1</v>
      </c>
      <c r="GB10" s="250">
        <f>IF(EXACT($G$10,FT10),1,0)</f>
        <v>1</v>
      </c>
      <c r="GC10" s="250">
        <f>IF(FU10&lt;&gt;0,1,0)</f>
        <v>1</v>
      </c>
      <c r="GD10" s="250">
        <f>FV10*FW10*FX10*FY10*FZ10*GA10*GB10*GC10</f>
        <v>1</v>
      </c>
      <c r="GE10" s="459">
        <f>ROUND(FU10,0)</f>
        <v>8400000</v>
      </c>
      <c r="GF10" s="460">
        <f>FU10-GE10</f>
        <v>0</v>
      </c>
      <c r="GG10" s="488"/>
      <c r="GH10" s="486" t="s">
        <v>187</v>
      </c>
      <c r="GI10" s="487" t="s">
        <v>469</v>
      </c>
      <c r="GJ10" s="451">
        <v>2080000</v>
      </c>
      <c r="GK10" s="452">
        <v>1.53</v>
      </c>
      <c r="GL10" s="453">
        <v>1</v>
      </c>
      <c r="GM10" s="454">
        <v>2.5</v>
      </c>
      <c r="GN10" s="455">
        <v>1</v>
      </c>
      <c r="GO10" s="456">
        <f>ROUND((GJ10*GK10*GL10*GM10*GN10),0)</f>
        <v>7956000</v>
      </c>
      <c r="GP10" s="250">
        <f>IF(EXACT($A$10,GH10),1,0)</f>
        <v>1</v>
      </c>
      <c r="GQ10" s="250">
        <f>IF(EXACT($B$10,GI10),1,0)</f>
        <v>1</v>
      </c>
      <c r="GR10" s="458">
        <f>IF(AND(GJ10&lt;&gt;0,GJ10&gt;=$C$10),1,0)</f>
        <v>1</v>
      </c>
      <c r="GS10" s="250">
        <f>IF(GK10&lt;&gt;0,1,0)</f>
        <v>1</v>
      </c>
      <c r="GT10" s="250">
        <f>IF(EXACT($E$10,GL10),1,0)</f>
        <v>1</v>
      </c>
      <c r="GU10" s="250">
        <f>IF(EXACT($F$10,GM10),1,0)</f>
        <v>1</v>
      </c>
      <c r="GV10" s="250">
        <f>IF(EXACT($G$10,GN10),1,0)</f>
        <v>1</v>
      </c>
      <c r="GW10" s="250">
        <f>IF(GO10&lt;&gt;0,1,0)</f>
        <v>1</v>
      </c>
      <c r="GX10" s="250">
        <f>GP10*GQ10*GR10*GS10*GT10*GU10*GV10*GW10</f>
        <v>1</v>
      </c>
      <c r="GY10" s="459">
        <f>ROUND(GO10,0)</f>
        <v>7956000</v>
      </c>
      <c r="GZ10" s="460">
        <f>GO10-GY10</f>
        <v>0</v>
      </c>
      <c r="HA10" s="488"/>
      <c r="HB10" s="486" t="s">
        <v>187</v>
      </c>
      <c r="HC10" s="487" t="s">
        <v>469</v>
      </c>
      <c r="HD10" s="451">
        <v>2100000</v>
      </c>
      <c r="HE10" s="452">
        <v>1.5829</v>
      </c>
      <c r="HF10" s="453">
        <v>1</v>
      </c>
      <c r="HG10" s="454">
        <v>2.5</v>
      </c>
      <c r="HH10" s="455">
        <v>1</v>
      </c>
      <c r="HI10" s="456">
        <f>ROUND((HD10*HE10*HF10*HG10*HH10),0)</f>
        <v>8310225</v>
      </c>
      <c r="HJ10" s="250">
        <f>IF(EXACT($A$10,HB10),1,0)</f>
        <v>1</v>
      </c>
      <c r="HK10" s="250">
        <f>IF(EXACT($B$10,HC10),1,0)</f>
        <v>1</v>
      </c>
      <c r="HL10" s="458">
        <f>IF(AND(HD10&lt;&gt;0,HD10&gt;=$C$10),1,0)</f>
        <v>1</v>
      </c>
      <c r="HM10" s="250">
        <f>IF(HE10&lt;&gt;0,1,0)</f>
        <v>1</v>
      </c>
      <c r="HN10" s="250">
        <f>IF(EXACT($E$10,HF10),1,0)</f>
        <v>1</v>
      </c>
      <c r="HO10" s="250">
        <f>IF(EXACT($F$10,HG10),1,0)</f>
        <v>1</v>
      </c>
      <c r="HP10" s="250">
        <f>IF(EXACT($G$10,HH10),1,0)</f>
        <v>1</v>
      </c>
      <c r="HQ10" s="250">
        <f>IF(HI10&lt;&gt;0,1,0)</f>
        <v>1</v>
      </c>
      <c r="HR10" s="250">
        <f>HJ10*HK10*HL10*HM10*HN10*HO10*HP10*HQ10</f>
        <v>1</v>
      </c>
      <c r="HS10" s="459">
        <f>ROUND(HI10,0)</f>
        <v>8310225</v>
      </c>
      <c r="HT10" s="460">
        <f>HI10-HS10</f>
        <v>0</v>
      </c>
      <c r="HU10" s="488"/>
      <c r="HV10" s="486" t="s">
        <v>187</v>
      </c>
      <c r="HW10" s="487" t="s">
        <v>469</v>
      </c>
      <c r="HX10" s="451">
        <v>2070290</v>
      </c>
      <c r="HY10" s="452">
        <v>1.68</v>
      </c>
      <c r="HZ10" s="453">
        <v>1</v>
      </c>
      <c r="IA10" s="454">
        <v>2.5</v>
      </c>
      <c r="IB10" s="455">
        <v>1</v>
      </c>
      <c r="IC10" s="456">
        <f>ROUND((HX10*HY10*HZ10*IA10*IB10),0)</f>
        <v>8695218</v>
      </c>
      <c r="ID10" s="250">
        <f>IF(EXACT($A$10,HV10),1,0)</f>
        <v>1</v>
      </c>
      <c r="IE10" s="250">
        <f>IF(EXACT($B$10,HW10),1,0)</f>
        <v>1</v>
      </c>
      <c r="IF10" s="458">
        <f>IF(AND(HX10&lt;&gt;0,HX10&gt;=$C$10),1,0)</f>
        <v>1</v>
      </c>
      <c r="IG10" s="250">
        <f>IF(HY10&lt;&gt;0,1,0)</f>
        <v>1</v>
      </c>
      <c r="IH10" s="250">
        <f>IF(EXACT($E$10,HZ10),1,0)</f>
        <v>1</v>
      </c>
      <c r="II10" s="250">
        <f>IF(EXACT($F$10,IA10),1,0)</f>
        <v>1</v>
      </c>
      <c r="IJ10" s="250">
        <f>IF(EXACT($G$10,IB10),1,0)</f>
        <v>1</v>
      </c>
      <c r="IK10" s="250">
        <f>IF(IC10&lt;&gt;0,1,0)</f>
        <v>1</v>
      </c>
      <c r="IL10" s="250">
        <f>ID10*IE10*IF10*IG10*IH10*II10*IJ10*IK10</f>
        <v>1</v>
      </c>
      <c r="IM10" s="459">
        <f>ROUND(IC10,0)</f>
        <v>8695218</v>
      </c>
      <c r="IN10" s="460">
        <f>IC10-IM10</f>
        <v>0</v>
      </c>
      <c r="IO10" s="488"/>
      <c r="IP10" s="486" t="s">
        <v>187</v>
      </c>
      <c r="IQ10" s="487" t="s">
        <v>469</v>
      </c>
      <c r="IR10" s="451">
        <v>2070290</v>
      </c>
      <c r="IS10" s="452">
        <v>1.65</v>
      </c>
      <c r="IT10" s="453">
        <v>1</v>
      </c>
      <c r="IU10" s="454">
        <v>2.5</v>
      </c>
      <c r="IV10" s="455">
        <v>1</v>
      </c>
      <c r="IW10" s="456">
        <f>ROUND((IR10*IS10*IT10*IU10*IV10),0)</f>
        <v>8539946</v>
      </c>
      <c r="IX10" s="250">
        <f>IF(EXACT($A$10,IP10),1,0)</f>
        <v>1</v>
      </c>
      <c r="IY10" s="250">
        <f>IF(EXACT($B$10,IQ10),1,0)</f>
        <v>1</v>
      </c>
      <c r="IZ10" s="458">
        <f>IF(AND(IR10&lt;&gt;0,IR10&gt;=$C$10),1,0)</f>
        <v>1</v>
      </c>
      <c r="JA10" s="250">
        <f>IF(IS10&lt;&gt;0,1,0)</f>
        <v>1</v>
      </c>
      <c r="JB10" s="250">
        <f>IF(EXACT($E$10,IT10),1,0)</f>
        <v>1</v>
      </c>
      <c r="JC10" s="250">
        <f>IF(EXACT($F$10,IU10),1,0)</f>
        <v>1</v>
      </c>
      <c r="JD10" s="250">
        <f>IF(EXACT($G$10,IV10),1,0)</f>
        <v>1</v>
      </c>
      <c r="JE10" s="250">
        <f>IF(IW10&lt;&gt;0,1,0)</f>
        <v>1</v>
      </c>
      <c r="JF10" s="250">
        <f>IX10*IY10*IZ10*JA10*JB10*JC10*JD10*JE10</f>
        <v>1</v>
      </c>
      <c r="JG10" s="459">
        <f>ROUND(IW10,0)</f>
        <v>8539946</v>
      </c>
      <c r="JH10" s="460">
        <f>IW10-JG10</f>
        <v>0</v>
      </c>
      <c r="JI10" s="488"/>
      <c r="JJ10" s="463" t="s">
        <v>187</v>
      </c>
      <c r="JK10" s="490" t="s">
        <v>469</v>
      </c>
      <c r="JL10" s="465">
        <v>2070290</v>
      </c>
      <c r="JM10" s="466">
        <v>1.5829</v>
      </c>
      <c r="JN10" s="467">
        <v>1</v>
      </c>
      <c r="JO10" s="468">
        <v>2.5</v>
      </c>
      <c r="JP10" s="469">
        <v>1</v>
      </c>
      <c r="JQ10" s="470">
        <f>ROUND((JL10*JM10*JN10*JO10*JP10),0)</f>
        <v>8192655</v>
      </c>
      <c r="JR10" s="250">
        <f>IF(EXACT($A$10,JJ10),1,0)</f>
        <v>1</v>
      </c>
      <c r="JS10" s="250">
        <f>IF(EXACT($B$10,JK10),1,0)</f>
        <v>1</v>
      </c>
      <c r="JT10" s="458">
        <f>IF(AND(JL10&lt;&gt;0,JL10&gt;=$C$10),1,0)</f>
        <v>1</v>
      </c>
      <c r="JU10" s="250">
        <f>IF(JM10&lt;&gt;0,1,0)</f>
        <v>1</v>
      </c>
      <c r="JV10" s="250">
        <f>IF(EXACT($E$10,JN10),1,0)</f>
        <v>1</v>
      </c>
      <c r="JW10" s="250">
        <f>IF(EXACT($F$10,JO10),1,0)</f>
        <v>1</v>
      </c>
      <c r="JX10" s="250">
        <f>IF(EXACT($G$10,JP10),1,0)</f>
        <v>1</v>
      </c>
      <c r="JY10" s="250">
        <f>IF(JQ10&lt;&gt;0,1,0)</f>
        <v>1</v>
      </c>
      <c r="JZ10" s="250">
        <f>JR10*JS10*JT10*JU10*JV10*JW10*JX10*JY10</f>
        <v>1</v>
      </c>
      <c r="KA10" s="459">
        <f>ROUND(JQ10,0)</f>
        <v>8192655</v>
      </c>
      <c r="KB10" s="460">
        <f>JQ10-KA10</f>
        <v>0</v>
      </c>
      <c r="KC10" s="488"/>
      <c r="KD10" s="486" t="s">
        <v>187</v>
      </c>
      <c r="KE10" s="487" t="s">
        <v>469</v>
      </c>
      <c r="KF10" s="451">
        <v>2070290</v>
      </c>
      <c r="KG10" s="452">
        <v>1.45</v>
      </c>
      <c r="KH10" s="453">
        <v>1</v>
      </c>
      <c r="KI10" s="454">
        <v>2.5</v>
      </c>
      <c r="KJ10" s="455">
        <v>1</v>
      </c>
      <c r="KK10" s="456">
        <f>ROUND((KF10*KG10*KH10*KI10*KJ10),0)</f>
        <v>7504801</v>
      </c>
      <c r="KL10" s="250">
        <f>IF(EXACT($A$10,KD10),1,0)</f>
        <v>1</v>
      </c>
      <c r="KM10" s="250">
        <f>IF(EXACT($B$10,KE10),1,0)</f>
        <v>1</v>
      </c>
      <c r="KN10" s="458">
        <f>IF(AND(KF10&lt;&gt;0,KF10&gt;=$C$10),1,0)</f>
        <v>1</v>
      </c>
      <c r="KO10" s="250">
        <f>IF(KG10&lt;&gt;0,1,0)</f>
        <v>1</v>
      </c>
      <c r="KP10" s="250">
        <f>IF(EXACT($E$10,KH10),1,0)</f>
        <v>1</v>
      </c>
      <c r="KQ10" s="250">
        <f>IF(EXACT($F$10,KI10),1,0)</f>
        <v>1</v>
      </c>
      <c r="KR10" s="250">
        <f>IF(EXACT($G$10,KJ10),1,0)</f>
        <v>1</v>
      </c>
      <c r="KS10" s="250">
        <f>IF(KK10&lt;&gt;0,1,0)</f>
        <v>1</v>
      </c>
      <c r="KT10" s="250">
        <f>KL10*KM10*KN10*KO10*KP10*KQ10*KR10*KS10</f>
        <v>1</v>
      </c>
      <c r="KU10" s="459">
        <f>ROUND(KK10,0)</f>
        <v>7504801</v>
      </c>
      <c r="KV10" s="460">
        <f>KK10-KU10</f>
        <v>0</v>
      </c>
      <c r="KW10" s="488"/>
    </row>
    <row r="11" spans="1:310" ht="14.25" thickTop="1" thickBot="1">
      <c r="A11" s="443" t="s">
        <v>470</v>
      </c>
      <c r="B11" s="444" t="s">
        <v>135</v>
      </c>
      <c r="C11" s="482"/>
      <c r="D11" s="482"/>
      <c r="E11" s="482"/>
      <c r="F11" s="482"/>
      <c r="G11" s="491"/>
      <c r="H11" s="485"/>
      <c r="J11" s="443" t="s">
        <v>470</v>
      </c>
      <c r="K11" s="444" t="s">
        <v>135</v>
      </c>
      <c r="L11" s="482"/>
      <c r="M11" s="482"/>
      <c r="N11" s="482"/>
      <c r="O11" s="482"/>
      <c r="P11" s="491"/>
      <c r="Q11" s="485"/>
      <c r="R11" s="476"/>
      <c r="S11" s="476"/>
      <c r="T11" s="476"/>
      <c r="U11" s="476"/>
      <c r="V11" s="476"/>
      <c r="W11" s="476"/>
      <c r="X11" s="476"/>
      <c r="Y11" s="476"/>
      <c r="Z11" s="476"/>
      <c r="AA11" s="476"/>
      <c r="AB11" s="477"/>
      <c r="AD11" s="443" t="s">
        <v>470</v>
      </c>
      <c r="AE11" s="444" t="s">
        <v>135</v>
      </c>
      <c r="AF11" s="482"/>
      <c r="AG11" s="482"/>
      <c r="AH11" s="482"/>
      <c r="AI11" s="482"/>
      <c r="AJ11" s="491"/>
      <c r="AK11" s="485"/>
      <c r="AL11" s="476"/>
      <c r="AM11" s="476"/>
      <c r="AN11" s="476"/>
      <c r="AO11" s="476"/>
      <c r="AP11" s="476"/>
      <c r="AQ11" s="476"/>
      <c r="AR11" s="476"/>
      <c r="AS11" s="476"/>
      <c r="AT11" s="476"/>
      <c r="AU11" s="476"/>
      <c r="AV11" s="477"/>
      <c r="AX11" s="443" t="s">
        <v>470</v>
      </c>
      <c r="AY11" s="444" t="s">
        <v>135</v>
      </c>
      <c r="AZ11" s="482"/>
      <c r="BA11" s="482"/>
      <c r="BB11" s="482"/>
      <c r="BC11" s="482"/>
      <c r="BD11" s="491"/>
      <c r="BE11" s="485"/>
      <c r="BF11" s="476"/>
      <c r="BG11" s="476"/>
      <c r="BH11" s="476"/>
      <c r="BI11" s="476"/>
      <c r="BJ11" s="476"/>
      <c r="BK11" s="476"/>
      <c r="BL11" s="476"/>
      <c r="BM11" s="476"/>
      <c r="BN11" s="476"/>
      <c r="BO11" s="476"/>
      <c r="BP11" s="477"/>
      <c r="BR11" s="443" t="s">
        <v>470</v>
      </c>
      <c r="BS11" s="444" t="s">
        <v>135</v>
      </c>
      <c r="BT11" s="482"/>
      <c r="BU11" s="482"/>
      <c r="BV11" s="482"/>
      <c r="BW11" s="482"/>
      <c r="BX11" s="491"/>
      <c r="BY11" s="485"/>
      <c r="BZ11" s="476"/>
      <c r="CA11" s="476"/>
      <c r="CB11" s="476"/>
      <c r="CC11" s="476"/>
      <c r="CD11" s="476"/>
      <c r="CE11" s="476"/>
      <c r="CF11" s="476"/>
      <c r="CG11" s="476"/>
      <c r="CH11" s="476"/>
      <c r="CI11" s="476"/>
      <c r="CJ11" s="477"/>
      <c r="CL11" s="443" t="s">
        <v>470</v>
      </c>
      <c r="CM11" s="444" t="s">
        <v>135</v>
      </c>
      <c r="CN11" s="482"/>
      <c r="CO11" s="482"/>
      <c r="CP11" s="482"/>
      <c r="CQ11" s="482"/>
      <c r="CR11" s="491"/>
      <c r="CS11" s="485"/>
      <c r="CT11" s="476"/>
      <c r="CU11" s="476"/>
      <c r="CV11" s="476"/>
      <c r="CW11" s="476"/>
      <c r="CX11" s="476"/>
      <c r="CY11" s="476"/>
      <c r="CZ11" s="476"/>
      <c r="DA11" s="476"/>
      <c r="DB11" s="476"/>
      <c r="DC11" s="476"/>
      <c r="DD11" s="477"/>
      <c r="DF11" s="443" t="s">
        <v>470</v>
      </c>
      <c r="DG11" s="444" t="s">
        <v>135</v>
      </c>
      <c r="DH11" s="482"/>
      <c r="DI11" s="482"/>
      <c r="DJ11" s="482"/>
      <c r="DK11" s="482"/>
      <c r="DL11" s="491"/>
      <c r="DM11" s="485"/>
      <c r="DN11" s="476"/>
      <c r="DO11" s="476"/>
      <c r="DP11" s="476"/>
      <c r="DQ11" s="476"/>
      <c r="DR11" s="476"/>
      <c r="DS11" s="476"/>
      <c r="DT11" s="476"/>
      <c r="DU11" s="476"/>
      <c r="DV11" s="476"/>
      <c r="DW11" s="476"/>
      <c r="DX11" s="477"/>
      <c r="DZ11" s="443" t="s">
        <v>470</v>
      </c>
      <c r="EA11" s="444" t="s">
        <v>135</v>
      </c>
      <c r="EB11" s="482"/>
      <c r="EC11" s="482"/>
      <c r="ED11" s="482"/>
      <c r="EE11" s="482"/>
      <c r="EF11" s="491"/>
      <c r="EG11" s="485"/>
      <c r="EH11" s="476"/>
      <c r="EI11" s="476"/>
      <c r="EJ11" s="476"/>
      <c r="EK11" s="476"/>
      <c r="EL11" s="476"/>
      <c r="EM11" s="476"/>
      <c r="EN11" s="476"/>
      <c r="EO11" s="476"/>
      <c r="EP11" s="476"/>
      <c r="EQ11" s="476"/>
      <c r="ER11" s="477"/>
      <c r="ET11" s="443" t="s">
        <v>470</v>
      </c>
      <c r="EU11" s="444" t="s">
        <v>135</v>
      </c>
      <c r="EV11" s="482"/>
      <c r="EW11" s="482"/>
      <c r="EX11" s="482"/>
      <c r="EY11" s="482"/>
      <c r="EZ11" s="491"/>
      <c r="FA11" s="485"/>
      <c r="FB11" s="476"/>
      <c r="FC11" s="476"/>
      <c r="FD11" s="476"/>
      <c r="FE11" s="476"/>
      <c r="FF11" s="476"/>
      <c r="FG11" s="476"/>
      <c r="FH11" s="476"/>
      <c r="FI11" s="476"/>
      <c r="FJ11" s="476"/>
      <c r="FK11" s="476"/>
      <c r="FL11" s="477"/>
      <c r="FN11" s="443" t="s">
        <v>470</v>
      </c>
      <c r="FO11" s="444" t="s">
        <v>135</v>
      </c>
      <c r="FP11" s="482"/>
      <c r="FQ11" s="482"/>
      <c r="FR11" s="482"/>
      <c r="FS11" s="482"/>
      <c r="FT11" s="491"/>
      <c r="FU11" s="485"/>
      <c r="FV11" s="476"/>
      <c r="FW11" s="476"/>
      <c r="FX11" s="476"/>
      <c r="FY11" s="476"/>
      <c r="FZ11" s="476"/>
      <c r="GA11" s="476"/>
      <c r="GB11" s="476"/>
      <c r="GC11" s="476"/>
      <c r="GD11" s="476"/>
      <c r="GE11" s="476"/>
      <c r="GF11" s="477"/>
      <c r="GH11" s="443" t="s">
        <v>470</v>
      </c>
      <c r="GI11" s="444" t="s">
        <v>135</v>
      </c>
      <c r="GJ11" s="482"/>
      <c r="GK11" s="482"/>
      <c r="GL11" s="482"/>
      <c r="GM11" s="482"/>
      <c r="GN11" s="491"/>
      <c r="GO11" s="485"/>
      <c r="GP11" s="476"/>
      <c r="GQ11" s="476"/>
      <c r="GR11" s="476"/>
      <c r="GS11" s="476"/>
      <c r="GT11" s="476"/>
      <c r="GU11" s="476"/>
      <c r="GV11" s="476"/>
      <c r="GW11" s="476"/>
      <c r="GX11" s="476"/>
      <c r="GY11" s="476"/>
      <c r="GZ11" s="477"/>
      <c r="HB11" s="443" t="s">
        <v>470</v>
      </c>
      <c r="HC11" s="444" t="s">
        <v>135</v>
      </c>
      <c r="HD11" s="482"/>
      <c r="HE11" s="482"/>
      <c r="HF11" s="482"/>
      <c r="HG11" s="482"/>
      <c r="HH11" s="491"/>
      <c r="HI11" s="485"/>
      <c r="HJ11" s="476"/>
      <c r="HK11" s="476"/>
      <c r="HL11" s="476"/>
      <c r="HM11" s="476"/>
      <c r="HN11" s="476"/>
      <c r="HO11" s="476"/>
      <c r="HP11" s="476"/>
      <c r="HQ11" s="476"/>
      <c r="HR11" s="476"/>
      <c r="HS11" s="476"/>
      <c r="HT11" s="477"/>
      <c r="HV11" s="443" t="s">
        <v>470</v>
      </c>
      <c r="HW11" s="444" t="s">
        <v>135</v>
      </c>
      <c r="HX11" s="482"/>
      <c r="HY11" s="482"/>
      <c r="HZ11" s="482"/>
      <c r="IA11" s="482"/>
      <c r="IB11" s="491"/>
      <c r="IC11" s="485"/>
      <c r="ID11" s="476"/>
      <c r="IE11" s="476"/>
      <c r="IF11" s="476"/>
      <c r="IG11" s="476"/>
      <c r="IH11" s="476"/>
      <c r="II11" s="476"/>
      <c r="IJ11" s="476"/>
      <c r="IK11" s="476"/>
      <c r="IL11" s="476"/>
      <c r="IM11" s="476"/>
      <c r="IN11" s="477"/>
      <c r="IP11" s="443" t="s">
        <v>470</v>
      </c>
      <c r="IQ11" s="444" t="s">
        <v>135</v>
      </c>
      <c r="IR11" s="482"/>
      <c r="IS11" s="482"/>
      <c r="IT11" s="482"/>
      <c r="IU11" s="482"/>
      <c r="IV11" s="491"/>
      <c r="IW11" s="485"/>
      <c r="IX11" s="476"/>
      <c r="IY11" s="476"/>
      <c r="IZ11" s="476"/>
      <c r="JA11" s="476"/>
      <c r="JB11" s="476"/>
      <c r="JC11" s="476"/>
      <c r="JD11" s="476"/>
      <c r="JE11" s="476"/>
      <c r="JF11" s="476"/>
      <c r="JG11" s="476"/>
      <c r="JH11" s="477"/>
      <c r="JJ11" s="438" t="s">
        <v>470</v>
      </c>
      <c r="JK11" s="448" t="s">
        <v>135</v>
      </c>
      <c r="JL11" s="478"/>
      <c r="JM11" s="478"/>
      <c r="JN11" s="478"/>
      <c r="JO11" s="478"/>
      <c r="JP11" s="492"/>
      <c r="JQ11" s="481"/>
      <c r="JR11" s="476"/>
      <c r="JS11" s="476"/>
      <c r="JT11" s="476"/>
      <c r="JU11" s="476"/>
      <c r="JV11" s="476"/>
      <c r="JW11" s="476"/>
      <c r="JX11" s="476"/>
      <c r="JY11" s="476"/>
      <c r="JZ11" s="476"/>
      <c r="KA11" s="476"/>
      <c r="KB11" s="477"/>
      <c r="KD11" s="443" t="s">
        <v>470</v>
      </c>
      <c r="KE11" s="444" t="s">
        <v>135</v>
      </c>
      <c r="KF11" s="482"/>
      <c r="KG11" s="482"/>
      <c r="KH11" s="482"/>
      <c r="KI11" s="482"/>
      <c r="KJ11" s="491"/>
      <c r="KK11" s="485"/>
      <c r="KL11" s="476"/>
      <c r="KM11" s="476"/>
      <c r="KN11" s="476"/>
      <c r="KO11" s="476"/>
      <c r="KP11" s="476"/>
      <c r="KQ11" s="476"/>
      <c r="KR11" s="476"/>
      <c r="KS11" s="476"/>
      <c r="KT11" s="476"/>
      <c r="KU11" s="476"/>
      <c r="KV11" s="477"/>
    </row>
    <row r="12" spans="1:310" s="461" customFormat="1" ht="25.5" thickTop="1" thickBot="1">
      <c r="A12" s="493" t="s">
        <v>471</v>
      </c>
      <c r="B12" s="494" t="s">
        <v>136</v>
      </c>
      <c r="C12" s="495">
        <v>0</v>
      </c>
      <c r="D12" s="496"/>
      <c r="E12" s="497"/>
      <c r="F12" s="498"/>
      <c r="G12" s="499"/>
      <c r="H12" s="500">
        <f>+C12</f>
        <v>0</v>
      </c>
      <c r="I12" s="501"/>
      <c r="J12" s="493" t="s">
        <v>471</v>
      </c>
      <c r="K12" s="494" t="s">
        <v>136</v>
      </c>
      <c r="L12" s="495">
        <v>3000000</v>
      </c>
      <c r="M12" s="496"/>
      <c r="N12" s="497"/>
      <c r="O12" s="498"/>
      <c r="P12" s="499"/>
      <c r="Q12" s="500">
        <f>+L12</f>
        <v>3000000</v>
      </c>
      <c r="R12" s="250">
        <f>IF(EXACT($A$12,J12),1,0)</f>
        <v>1</v>
      </c>
      <c r="S12" s="250">
        <f>IF(EXACT($B$12,K12),1,0)</f>
        <v>1</v>
      </c>
      <c r="T12" s="250">
        <f>IF(L12&lt;&gt;0,1,0)</f>
        <v>1</v>
      </c>
      <c r="U12" s="476"/>
      <c r="V12" s="476"/>
      <c r="W12" s="476"/>
      <c r="X12" s="476"/>
      <c r="Y12" s="250">
        <f>IF(Q12&lt;&gt;0,1,0)</f>
        <v>1</v>
      </c>
      <c r="Z12" s="250">
        <f>R12*S12*T12*Y12</f>
        <v>1</v>
      </c>
      <c r="AA12" s="459">
        <f>ROUND(Q12,0)</f>
        <v>3000000</v>
      </c>
      <c r="AB12" s="460">
        <f>Q12-AA12</f>
        <v>0</v>
      </c>
      <c r="AD12" s="493" t="s">
        <v>471</v>
      </c>
      <c r="AE12" s="494" t="s">
        <v>136</v>
      </c>
      <c r="AF12" s="495">
        <v>180000</v>
      </c>
      <c r="AG12" s="496"/>
      <c r="AH12" s="497"/>
      <c r="AI12" s="498"/>
      <c r="AJ12" s="499"/>
      <c r="AK12" s="500">
        <f>+AF12</f>
        <v>180000</v>
      </c>
      <c r="AL12" s="250">
        <f>IF(EXACT($A$12,AD12),1,0)</f>
        <v>1</v>
      </c>
      <c r="AM12" s="250">
        <f>IF(EXACT($B$12,AE12),1,0)</f>
        <v>1</v>
      </c>
      <c r="AN12" s="250">
        <f>IF(AF12&lt;&gt;0,1,0)</f>
        <v>1</v>
      </c>
      <c r="AO12" s="476"/>
      <c r="AP12" s="476"/>
      <c r="AQ12" s="476"/>
      <c r="AR12" s="476"/>
      <c r="AS12" s="250">
        <f>IF(AK12&lt;&gt;0,1,0)</f>
        <v>1</v>
      </c>
      <c r="AT12" s="250">
        <f>AL12*AM12*AN12*AS12</f>
        <v>1</v>
      </c>
      <c r="AU12" s="459">
        <f>ROUND(AK12,0)</f>
        <v>180000</v>
      </c>
      <c r="AV12" s="460">
        <f>AK12-AU12</f>
        <v>0</v>
      </c>
      <c r="AX12" s="493" t="s">
        <v>471</v>
      </c>
      <c r="AY12" s="494" t="s">
        <v>136</v>
      </c>
      <c r="AZ12" s="495">
        <v>440000</v>
      </c>
      <c r="BA12" s="496"/>
      <c r="BB12" s="497"/>
      <c r="BC12" s="498"/>
      <c r="BD12" s="499"/>
      <c r="BE12" s="500">
        <f>+AZ12</f>
        <v>440000</v>
      </c>
      <c r="BF12" s="250">
        <f>IF(EXACT($A$12,AX12),1,0)</f>
        <v>1</v>
      </c>
      <c r="BG12" s="250">
        <f>IF(EXACT($B$12,AY12),1,0)</f>
        <v>1</v>
      </c>
      <c r="BH12" s="250">
        <f>IF(AZ12&lt;&gt;0,1,0)</f>
        <v>1</v>
      </c>
      <c r="BI12" s="476"/>
      <c r="BJ12" s="476"/>
      <c r="BK12" s="476"/>
      <c r="BL12" s="476"/>
      <c r="BM12" s="250">
        <f>IF(BE12&lt;&gt;0,1,0)</f>
        <v>1</v>
      </c>
      <c r="BN12" s="250">
        <f>BF12*BG12*BH12*BM12</f>
        <v>1</v>
      </c>
      <c r="BO12" s="459">
        <f>ROUND(BE12,0)</f>
        <v>440000</v>
      </c>
      <c r="BP12" s="460">
        <f>BE12-BO12</f>
        <v>0</v>
      </c>
      <c r="BR12" s="493" t="s">
        <v>471</v>
      </c>
      <c r="BS12" s="494" t="s">
        <v>136</v>
      </c>
      <c r="BT12" s="495">
        <v>900000</v>
      </c>
      <c r="BU12" s="496"/>
      <c r="BV12" s="497"/>
      <c r="BW12" s="498"/>
      <c r="BX12" s="499"/>
      <c r="BY12" s="500">
        <f>+BT12</f>
        <v>900000</v>
      </c>
      <c r="BZ12" s="250">
        <f>IF(EXACT($A$12,BR12),1,0)</f>
        <v>1</v>
      </c>
      <c r="CA12" s="250">
        <f>IF(EXACT($B$12,BS12),1,0)</f>
        <v>1</v>
      </c>
      <c r="CB12" s="250">
        <f>IF(BT12&lt;&gt;0,1,0)</f>
        <v>1</v>
      </c>
      <c r="CC12" s="476"/>
      <c r="CD12" s="476"/>
      <c r="CE12" s="476"/>
      <c r="CF12" s="476"/>
      <c r="CG12" s="250">
        <f>IF(BY12&lt;&gt;0,1,0)</f>
        <v>1</v>
      </c>
      <c r="CH12" s="250">
        <f>BZ12*CA12*CB12*CG12</f>
        <v>1</v>
      </c>
      <c r="CI12" s="459">
        <f>ROUND(BY12,0)</f>
        <v>900000</v>
      </c>
      <c r="CJ12" s="460">
        <f>BY12-CI12</f>
        <v>0</v>
      </c>
      <c r="CL12" s="493" t="s">
        <v>471</v>
      </c>
      <c r="CM12" s="494" t="s">
        <v>136</v>
      </c>
      <c r="CN12" s="495">
        <v>1040000</v>
      </c>
      <c r="CO12" s="496"/>
      <c r="CP12" s="497"/>
      <c r="CQ12" s="498"/>
      <c r="CR12" s="499"/>
      <c r="CS12" s="500">
        <f>+CN12</f>
        <v>1040000</v>
      </c>
      <c r="CT12" s="250">
        <f>IF(EXACT($A$12,CL12),1,0)</f>
        <v>1</v>
      </c>
      <c r="CU12" s="250">
        <f>IF(EXACT($B$12,CM12),1,0)</f>
        <v>1</v>
      </c>
      <c r="CV12" s="250">
        <f>IF(CN12&lt;&gt;0,1,0)</f>
        <v>1</v>
      </c>
      <c r="CW12" s="476"/>
      <c r="CX12" s="476"/>
      <c r="CY12" s="476"/>
      <c r="CZ12" s="476"/>
      <c r="DA12" s="250">
        <f>IF(CS12&lt;&gt;0,1,0)</f>
        <v>1</v>
      </c>
      <c r="DB12" s="250">
        <f>CT12*CU12*CV12*DA12</f>
        <v>1</v>
      </c>
      <c r="DC12" s="459">
        <f>ROUND(CS12,0)</f>
        <v>1040000</v>
      </c>
      <c r="DD12" s="460">
        <f>CS12-DC12</f>
        <v>0</v>
      </c>
      <c r="DE12" s="501"/>
      <c r="DF12" s="493" t="s">
        <v>471</v>
      </c>
      <c r="DG12" s="494" t="s">
        <v>136</v>
      </c>
      <c r="DH12" s="495">
        <v>1200000</v>
      </c>
      <c r="DI12" s="496"/>
      <c r="DJ12" s="497"/>
      <c r="DK12" s="498"/>
      <c r="DL12" s="499"/>
      <c r="DM12" s="500">
        <f>+ROUND(DH12,0)</f>
        <v>1200000</v>
      </c>
      <c r="DN12" s="250">
        <f>IF(EXACT($A$12,DF12),1,0)</f>
        <v>1</v>
      </c>
      <c r="DO12" s="250">
        <f>IF(EXACT($B$12,DG12),1,0)</f>
        <v>1</v>
      </c>
      <c r="DP12" s="250">
        <f>IF(DH12&lt;&gt;0,1,0)</f>
        <v>1</v>
      </c>
      <c r="DQ12" s="476"/>
      <c r="DR12" s="476"/>
      <c r="DS12" s="476"/>
      <c r="DT12" s="476"/>
      <c r="DU12" s="250">
        <f>IF(DM12&lt;&gt;0,1,0)</f>
        <v>1</v>
      </c>
      <c r="DV12" s="250">
        <f>DN12*DO12*DP12*DU12</f>
        <v>1</v>
      </c>
      <c r="DW12" s="459">
        <f>ROUND(DM12,0)</f>
        <v>1200000</v>
      </c>
      <c r="DX12" s="460">
        <f>DM12-DW12</f>
        <v>0</v>
      </c>
      <c r="DY12" s="501"/>
      <c r="DZ12" s="493" t="s">
        <v>471</v>
      </c>
      <c r="EA12" s="494" t="s">
        <v>136</v>
      </c>
      <c r="EB12" s="495">
        <v>500000</v>
      </c>
      <c r="EC12" s="496"/>
      <c r="ED12" s="497"/>
      <c r="EE12" s="498"/>
      <c r="EF12" s="499"/>
      <c r="EG12" s="500">
        <f>+EB12</f>
        <v>500000</v>
      </c>
      <c r="EH12" s="250">
        <f>IF(EXACT($A$12,DZ12),1,0)</f>
        <v>1</v>
      </c>
      <c r="EI12" s="250">
        <f>IF(EXACT($B$12,EA12),1,0)</f>
        <v>1</v>
      </c>
      <c r="EJ12" s="250">
        <f>IF(EB12&lt;&gt;0,1,0)</f>
        <v>1</v>
      </c>
      <c r="EK12" s="476"/>
      <c r="EL12" s="476"/>
      <c r="EM12" s="476"/>
      <c r="EN12" s="476"/>
      <c r="EO12" s="250">
        <f>IF(EG12&lt;&gt;0,1,0)</f>
        <v>1</v>
      </c>
      <c r="EP12" s="250">
        <f>EH12*EI12*EJ12*EO12</f>
        <v>1</v>
      </c>
      <c r="EQ12" s="459">
        <f>ROUND(EG12,0)</f>
        <v>500000</v>
      </c>
      <c r="ER12" s="460">
        <f>EG12-EQ12</f>
        <v>0</v>
      </c>
      <c r="ES12" s="501"/>
      <c r="ET12" s="493" t="s">
        <v>471</v>
      </c>
      <c r="EU12" s="494" t="s">
        <v>136</v>
      </c>
      <c r="EV12" s="495">
        <v>500000</v>
      </c>
      <c r="EW12" s="496"/>
      <c r="EX12" s="497"/>
      <c r="EY12" s="498"/>
      <c r="EZ12" s="499"/>
      <c r="FA12" s="500">
        <f>+EV12</f>
        <v>500000</v>
      </c>
      <c r="FB12" s="250">
        <f>IF(EXACT($A$12,ET12),1,0)</f>
        <v>1</v>
      </c>
      <c r="FC12" s="250">
        <f>IF(EXACT($B$12,EU12),1,0)</f>
        <v>1</v>
      </c>
      <c r="FD12" s="250">
        <f>IF(EV12&lt;&gt;0,1,0)</f>
        <v>1</v>
      </c>
      <c r="FE12" s="476"/>
      <c r="FF12" s="476"/>
      <c r="FG12" s="476"/>
      <c r="FH12" s="476"/>
      <c r="FI12" s="250">
        <f>IF(FA12&lt;&gt;0,1,0)</f>
        <v>1</v>
      </c>
      <c r="FJ12" s="250">
        <f>FB12*FC12*FD12*FI12</f>
        <v>1</v>
      </c>
      <c r="FK12" s="459">
        <f>ROUND(FA12,0)</f>
        <v>500000</v>
      </c>
      <c r="FL12" s="460">
        <f>FA12-FK12</f>
        <v>0</v>
      </c>
      <c r="FM12" s="501"/>
      <c r="FN12" s="493" t="s">
        <v>471</v>
      </c>
      <c r="FO12" s="494" t="s">
        <v>136</v>
      </c>
      <c r="FP12" s="495">
        <v>500000</v>
      </c>
      <c r="FQ12" s="496"/>
      <c r="FR12" s="497"/>
      <c r="FS12" s="498"/>
      <c r="FT12" s="499"/>
      <c r="FU12" s="500">
        <f>+FP12</f>
        <v>500000</v>
      </c>
      <c r="FV12" s="250">
        <f>IF(EXACT($A$12,FN12),1,0)</f>
        <v>1</v>
      </c>
      <c r="FW12" s="250">
        <f>IF(EXACT($B$12,FO12),1,0)</f>
        <v>1</v>
      </c>
      <c r="FX12" s="250">
        <f>IF(FP12&lt;&gt;0,1,0)</f>
        <v>1</v>
      </c>
      <c r="FY12" s="476"/>
      <c r="FZ12" s="476"/>
      <c r="GA12" s="476"/>
      <c r="GB12" s="476"/>
      <c r="GC12" s="250">
        <f>IF(FU12&lt;&gt;0,1,0)</f>
        <v>1</v>
      </c>
      <c r="GD12" s="250">
        <f>FV12*FW12*FX12*GC12</f>
        <v>1</v>
      </c>
      <c r="GE12" s="459">
        <f>ROUND(FU12,0)</f>
        <v>500000</v>
      </c>
      <c r="GF12" s="460">
        <f>FU12-GE12</f>
        <v>0</v>
      </c>
      <c r="GG12" s="501"/>
      <c r="GH12" s="493" t="s">
        <v>471</v>
      </c>
      <c r="GI12" s="494" t="s">
        <v>136</v>
      </c>
      <c r="GJ12" s="495">
        <v>100000</v>
      </c>
      <c r="GK12" s="496"/>
      <c r="GL12" s="497"/>
      <c r="GM12" s="498"/>
      <c r="GN12" s="499"/>
      <c r="GO12" s="500">
        <f>+GJ12</f>
        <v>100000</v>
      </c>
      <c r="GP12" s="250">
        <f>IF(EXACT($A$12,GH12),1,0)</f>
        <v>1</v>
      </c>
      <c r="GQ12" s="250">
        <f>IF(EXACT($B$12,GI12),1,0)</f>
        <v>1</v>
      </c>
      <c r="GR12" s="250">
        <f>IF(GJ12&lt;&gt;0,1,0)</f>
        <v>1</v>
      </c>
      <c r="GS12" s="476"/>
      <c r="GT12" s="476"/>
      <c r="GU12" s="476"/>
      <c r="GV12" s="476"/>
      <c r="GW12" s="250">
        <f>IF(GO12&lt;&gt;0,1,0)</f>
        <v>1</v>
      </c>
      <c r="GX12" s="250">
        <f>GP12*GQ12*GR12*GW12</f>
        <v>1</v>
      </c>
      <c r="GY12" s="459">
        <f>ROUND(GO12,0)</f>
        <v>100000</v>
      </c>
      <c r="GZ12" s="460">
        <f>GO12-GY12</f>
        <v>0</v>
      </c>
      <c r="HA12" s="501"/>
      <c r="HB12" s="493" t="s">
        <v>471</v>
      </c>
      <c r="HC12" s="494" t="s">
        <v>136</v>
      </c>
      <c r="HD12" s="495">
        <v>320000</v>
      </c>
      <c r="HE12" s="496"/>
      <c r="HF12" s="497"/>
      <c r="HG12" s="498"/>
      <c r="HH12" s="499"/>
      <c r="HI12" s="500">
        <f>+HD12</f>
        <v>320000</v>
      </c>
      <c r="HJ12" s="250">
        <f>IF(EXACT($A$12,HB12),1,0)</f>
        <v>1</v>
      </c>
      <c r="HK12" s="250">
        <f>IF(EXACT($B$12,HC12),1,0)</f>
        <v>1</v>
      </c>
      <c r="HL12" s="250">
        <f>IF(HD12&lt;&gt;0,1,0)</f>
        <v>1</v>
      </c>
      <c r="HM12" s="476"/>
      <c r="HN12" s="476"/>
      <c r="HO12" s="476"/>
      <c r="HP12" s="476"/>
      <c r="HQ12" s="250">
        <f>IF(HI12&lt;&gt;0,1,0)</f>
        <v>1</v>
      </c>
      <c r="HR12" s="250">
        <f>HJ12*HK12*HL12*HQ12</f>
        <v>1</v>
      </c>
      <c r="HS12" s="459">
        <f>ROUND(HI12,0)</f>
        <v>320000</v>
      </c>
      <c r="HT12" s="460">
        <f>HI12-HS12</f>
        <v>0</v>
      </c>
      <c r="HU12" s="501"/>
      <c r="HV12" s="493" t="s">
        <v>471</v>
      </c>
      <c r="HW12" s="494" t="s">
        <v>136</v>
      </c>
      <c r="HX12" s="495">
        <v>570000</v>
      </c>
      <c r="HY12" s="496"/>
      <c r="HZ12" s="497"/>
      <c r="IA12" s="498"/>
      <c r="IB12" s="499"/>
      <c r="IC12" s="500">
        <f>+HX12</f>
        <v>570000</v>
      </c>
      <c r="ID12" s="250">
        <f>IF(EXACT($A$12,HV12),1,0)</f>
        <v>1</v>
      </c>
      <c r="IE12" s="250">
        <f>IF(EXACT($B$12,HW12),1,0)</f>
        <v>1</v>
      </c>
      <c r="IF12" s="250">
        <f>IF(HX12&lt;&gt;0,1,0)</f>
        <v>1</v>
      </c>
      <c r="IG12" s="476"/>
      <c r="IH12" s="476"/>
      <c r="II12" s="476"/>
      <c r="IJ12" s="476"/>
      <c r="IK12" s="250">
        <f>IF(IC12&lt;&gt;0,1,0)</f>
        <v>1</v>
      </c>
      <c r="IL12" s="250">
        <f>ID12*IE12*IF12*IK12</f>
        <v>1</v>
      </c>
      <c r="IM12" s="459">
        <f>ROUND(IC12,0)</f>
        <v>570000</v>
      </c>
      <c r="IN12" s="460">
        <f>IC12-IM12</f>
        <v>0</v>
      </c>
      <c r="IO12" s="501"/>
      <c r="IP12" s="493" t="s">
        <v>471</v>
      </c>
      <c r="IQ12" s="494" t="s">
        <v>136</v>
      </c>
      <c r="IR12" s="495">
        <v>650000</v>
      </c>
      <c r="IS12" s="496"/>
      <c r="IT12" s="497">
        <v>1</v>
      </c>
      <c r="IU12" s="498">
        <v>2.5</v>
      </c>
      <c r="IV12" s="499">
        <v>1</v>
      </c>
      <c r="IW12" s="500">
        <f>IV12*IU12*IT12*IR12</f>
        <v>1625000</v>
      </c>
      <c r="IX12" s="250">
        <f>IF(EXACT($A$12,IP12),1,0)</f>
        <v>1</v>
      </c>
      <c r="IY12" s="250">
        <f>IF(EXACT($B$12,IQ12),1,0)</f>
        <v>1</v>
      </c>
      <c r="IZ12" s="250">
        <f>IF(IR12&lt;&gt;0,1,0)</f>
        <v>1</v>
      </c>
      <c r="JA12" s="476"/>
      <c r="JB12" s="476"/>
      <c r="JC12" s="476"/>
      <c r="JD12" s="476"/>
      <c r="JE12" s="250">
        <f>IF(IW12&lt;&gt;0,1,0)</f>
        <v>1</v>
      </c>
      <c r="JF12" s="250">
        <f>IX12*IY12*IZ12*JE12</f>
        <v>1</v>
      </c>
      <c r="JG12" s="459">
        <f>ROUND(IW12,0)</f>
        <v>1625000</v>
      </c>
      <c r="JH12" s="460">
        <f>IW12-JG12</f>
        <v>0</v>
      </c>
      <c r="JI12" s="501"/>
      <c r="JJ12" s="502" t="s">
        <v>471</v>
      </c>
      <c r="JK12" s="503" t="s">
        <v>136</v>
      </c>
      <c r="JL12" s="504">
        <v>500000</v>
      </c>
      <c r="JM12" s="505"/>
      <c r="JN12" s="506"/>
      <c r="JO12" s="507"/>
      <c r="JP12" s="508"/>
      <c r="JQ12" s="509">
        <f>+JL12</f>
        <v>500000</v>
      </c>
      <c r="JR12" s="250">
        <f>IF(EXACT($A$12,JJ12),1,0)</f>
        <v>1</v>
      </c>
      <c r="JS12" s="250">
        <f>IF(EXACT($B$12,JK12),1,0)</f>
        <v>1</v>
      </c>
      <c r="JT12" s="250">
        <f>IF(JL12&lt;&gt;0,1,0)</f>
        <v>1</v>
      </c>
      <c r="JU12" s="476"/>
      <c r="JV12" s="476"/>
      <c r="JW12" s="476"/>
      <c r="JX12" s="476"/>
      <c r="JY12" s="250">
        <f>IF(JQ12&lt;&gt;0,1,0)</f>
        <v>1</v>
      </c>
      <c r="JZ12" s="250">
        <f>JR12*JS12*JT12*JY12</f>
        <v>1</v>
      </c>
      <c r="KA12" s="459">
        <f>ROUND(JQ12,0)</f>
        <v>500000</v>
      </c>
      <c r="KB12" s="460">
        <f>JQ12-KA12</f>
        <v>0</v>
      </c>
      <c r="KC12" s="501"/>
      <c r="KD12" s="493" t="s">
        <v>471</v>
      </c>
      <c r="KE12" s="494" t="s">
        <v>136</v>
      </c>
      <c r="KF12" s="495">
        <v>1000000</v>
      </c>
      <c r="KG12" s="496"/>
      <c r="KH12" s="497"/>
      <c r="KI12" s="498"/>
      <c r="KJ12" s="499"/>
      <c r="KK12" s="500">
        <f>+KF12</f>
        <v>1000000</v>
      </c>
      <c r="KL12" s="250">
        <f>IF(EXACT($A$12,KD12),1,0)</f>
        <v>1</v>
      </c>
      <c r="KM12" s="250">
        <f>IF(EXACT($B$12,KE12),1,0)</f>
        <v>1</v>
      </c>
      <c r="KN12" s="250">
        <f>IF(KF12&lt;&gt;0,1,0)</f>
        <v>1</v>
      </c>
      <c r="KO12" s="476"/>
      <c r="KP12" s="476"/>
      <c r="KQ12" s="476"/>
      <c r="KR12" s="476"/>
      <c r="KS12" s="250">
        <f>IF(KK12&lt;&gt;0,1,0)</f>
        <v>1</v>
      </c>
      <c r="KT12" s="250">
        <f>KL12*KM12*KN12*KS12</f>
        <v>1</v>
      </c>
      <c r="KU12" s="459">
        <f>ROUND(KK12,0)</f>
        <v>1000000</v>
      </c>
      <c r="KV12" s="460">
        <f>KK12-KU12</f>
        <v>0</v>
      </c>
      <c r="KW12" s="501"/>
    </row>
    <row r="13" spans="1:310" ht="14.25" thickTop="1" thickBot="1">
      <c r="A13" s="433">
        <v>3</v>
      </c>
      <c r="B13" s="434" t="s">
        <v>58</v>
      </c>
      <c r="C13" s="472"/>
      <c r="D13" s="472"/>
      <c r="E13" s="472"/>
      <c r="F13" s="472"/>
      <c r="G13" s="510"/>
      <c r="H13" s="475"/>
      <c r="J13" s="433">
        <v>3</v>
      </c>
      <c r="K13" s="434" t="s">
        <v>58</v>
      </c>
      <c r="L13" s="472"/>
      <c r="M13" s="472"/>
      <c r="N13" s="472"/>
      <c r="O13" s="472"/>
      <c r="P13" s="510"/>
      <c r="Q13" s="475"/>
      <c r="R13" s="476"/>
      <c r="S13" s="476"/>
      <c r="T13" s="476"/>
      <c r="U13" s="476"/>
      <c r="V13" s="476"/>
      <c r="W13" s="476"/>
      <c r="X13" s="476"/>
      <c r="Y13" s="476"/>
      <c r="Z13" s="476"/>
      <c r="AA13" s="476"/>
      <c r="AB13" s="477"/>
      <c r="AD13" s="433">
        <v>3</v>
      </c>
      <c r="AE13" s="434" t="s">
        <v>58</v>
      </c>
      <c r="AF13" s="472"/>
      <c r="AG13" s="472"/>
      <c r="AH13" s="472"/>
      <c r="AI13" s="472"/>
      <c r="AJ13" s="510"/>
      <c r="AK13" s="475"/>
      <c r="AL13" s="476"/>
      <c r="AM13" s="476"/>
      <c r="AN13" s="476"/>
      <c r="AO13" s="476"/>
      <c r="AP13" s="476"/>
      <c r="AQ13" s="476"/>
      <c r="AR13" s="476"/>
      <c r="AS13" s="476"/>
      <c r="AT13" s="476"/>
      <c r="AU13" s="476"/>
      <c r="AV13" s="477"/>
      <c r="AX13" s="433">
        <v>3</v>
      </c>
      <c r="AY13" s="434" t="s">
        <v>58</v>
      </c>
      <c r="AZ13" s="472"/>
      <c r="BA13" s="472"/>
      <c r="BB13" s="472"/>
      <c r="BC13" s="472"/>
      <c r="BD13" s="510"/>
      <c r="BE13" s="475"/>
      <c r="BF13" s="476"/>
      <c r="BG13" s="476"/>
      <c r="BH13" s="476"/>
      <c r="BI13" s="476"/>
      <c r="BJ13" s="476"/>
      <c r="BK13" s="476"/>
      <c r="BL13" s="476"/>
      <c r="BM13" s="476"/>
      <c r="BN13" s="476"/>
      <c r="BO13" s="476"/>
      <c r="BP13" s="477"/>
      <c r="BR13" s="433">
        <v>3</v>
      </c>
      <c r="BS13" s="434" t="s">
        <v>58</v>
      </c>
      <c r="BT13" s="472"/>
      <c r="BU13" s="472"/>
      <c r="BV13" s="472"/>
      <c r="BW13" s="472"/>
      <c r="BX13" s="510"/>
      <c r="BY13" s="475"/>
      <c r="BZ13" s="476"/>
      <c r="CA13" s="476"/>
      <c r="CB13" s="476"/>
      <c r="CC13" s="476"/>
      <c r="CD13" s="476"/>
      <c r="CE13" s="476"/>
      <c r="CF13" s="476"/>
      <c r="CG13" s="476"/>
      <c r="CH13" s="476"/>
      <c r="CI13" s="476"/>
      <c r="CJ13" s="477"/>
      <c r="CL13" s="433">
        <v>3</v>
      </c>
      <c r="CM13" s="434" t="s">
        <v>58</v>
      </c>
      <c r="CN13" s="472"/>
      <c r="CO13" s="472"/>
      <c r="CP13" s="472"/>
      <c r="CQ13" s="472"/>
      <c r="CR13" s="510"/>
      <c r="CS13" s="475"/>
      <c r="CT13" s="476"/>
      <c r="CU13" s="476"/>
      <c r="CV13" s="476"/>
      <c r="CW13" s="476"/>
      <c r="CX13" s="476"/>
      <c r="CY13" s="476"/>
      <c r="CZ13" s="476"/>
      <c r="DA13" s="476"/>
      <c r="DB13" s="476"/>
      <c r="DC13" s="476"/>
      <c r="DD13" s="477"/>
      <c r="DF13" s="433">
        <v>3</v>
      </c>
      <c r="DG13" s="434" t="s">
        <v>58</v>
      </c>
      <c r="DH13" s="472"/>
      <c r="DI13" s="472"/>
      <c r="DJ13" s="472"/>
      <c r="DK13" s="472"/>
      <c r="DL13" s="510"/>
      <c r="DM13" s="475"/>
      <c r="DN13" s="476"/>
      <c r="DO13" s="476"/>
      <c r="DP13" s="476"/>
      <c r="DQ13" s="476"/>
      <c r="DR13" s="476"/>
      <c r="DS13" s="476"/>
      <c r="DT13" s="476"/>
      <c r="DU13" s="476"/>
      <c r="DV13" s="476"/>
      <c r="DW13" s="476"/>
      <c r="DX13" s="477"/>
      <c r="DZ13" s="433">
        <v>3</v>
      </c>
      <c r="EA13" s="434" t="s">
        <v>58</v>
      </c>
      <c r="EB13" s="472"/>
      <c r="EC13" s="472"/>
      <c r="ED13" s="472"/>
      <c r="EE13" s="472"/>
      <c r="EF13" s="510"/>
      <c r="EG13" s="475"/>
      <c r="EH13" s="476"/>
      <c r="EI13" s="476"/>
      <c r="EJ13" s="476"/>
      <c r="EK13" s="476"/>
      <c r="EL13" s="476"/>
      <c r="EM13" s="476"/>
      <c r="EN13" s="476"/>
      <c r="EO13" s="476"/>
      <c r="EP13" s="476"/>
      <c r="EQ13" s="476"/>
      <c r="ER13" s="477"/>
      <c r="ET13" s="433">
        <v>3</v>
      </c>
      <c r="EU13" s="434" t="s">
        <v>58</v>
      </c>
      <c r="EV13" s="472"/>
      <c r="EW13" s="472"/>
      <c r="EX13" s="472"/>
      <c r="EY13" s="472"/>
      <c r="EZ13" s="510"/>
      <c r="FA13" s="475"/>
      <c r="FB13" s="476"/>
      <c r="FC13" s="476"/>
      <c r="FD13" s="476"/>
      <c r="FE13" s="476"/>
      <c r="FF13" s="476"/>
      <c r="FG13" s="476"/>
      <c r="FH13" s="476"/>
      <c r="FI13" s="476"/>
      <c r="FJ13" s="476"/>
      <c r="FK13" s="476"/>
      <c r="FL13" s="477"/>
      <c r="FN13" s="433">
        <v>3</v>
      </c>
      <c r="FO13" s="434" t="s">
        <v>58</v>
      </c>
      <c r="FP13" s="472"/>
      <c r="FQ13" s="472"/>
      <c r="FR13" s="472"/>
      <c r="FS13" s="472"/>
      <c r="FT13" s="510"/>
      <c r="FU13" s="475"/>
      <c r="FV13" s="476"/>
      <c r="FW13" s="476"/>
      <c r="FX13" s="476"/>
      <c r="FY13" s="476"/>
      <c r="FZ13" s="476"/>
      <c r="GA13" s="476"/>
      <c r="GB13" s="476"/>
      <c r="GC13" s="476"/>
      <c r="GD13" s="476"/>
      <c r="GE13" s="476"/>
      <c r="GF13" s="477"/>
      <c r="GH13" s="433">
        <v>3</v>
      </c>
      <c r="GI13" s="434" t="s">
        <v>58</v>
      </c>
      <c r="GJ13" s="472"/>
      <c r="GK13" s="472"/>
      <c r="GL13" s="472"/>
      <c r="GM13" s="472"/>
      <c r="GN13" s="510"/>
      <c r="GO13" s="475"/>
      <c r="GP13" s="476"/>
      <c r="GQ13" s="476"/>
      <c r="GR13" s="476"/>
      <c r="GS13" s="476"/>
      <c r="GT13" s="476"/>
      <c r="GU13" s="476"/>
      <c r="GV13" s="476"/>
      <c r="GW13" s="476"/>
      <c r="GX13" s="476"/>
      <c r="GY13" s="476"/>
      <c r="GZ13" s="477"/>
      <c r="HB13" s="433">
        <v>3</v>
      </c>
      <c r="HC13" s="434" t="s">
        <v>58</v>
      </c>
      <c r="HD13" s="472"/>
      <c r="HE13" s="472"/>
      <c r="HF13" s="472"/>
      <c r="HG13" s="472"/>
      <c r="HH13" s="510"/>
      <c r="HI13" s="475"/>
      <c r="HJ13" s="476"/>
      <c r="HK13" s="476"/>
      <c r="HL13" s="476"/>
      <c r="HM13" s="476"/>
      <c r="HN13" s="476"/>
      <c r="HO13" s="476"/>
      <c r="HP13" s="476"/>
      <c r="HQ13" s="476"/>
      <c r="HR13" s="476"/>
      <c r="HS13" s="476"/>
      <c r="HT13" s="477"/>
      <c r="HV13" s="433">
        <v>3</v>
      </c>
      <c r="HW13" s="434" t="s">
        <v>58</v>
      </c>
      <c r="HX13" s="472"/>
      <c r="HY13" s="472"/>
      <c r="HZ13" s="472"/>
      <c r="IA13" s="472"/>
      <c r="IB13" s="510"/>
      <c r="IC13" s="475"/>
      <c r="ID13" s="476"/>
      <c r="IE13" s="476"/>
      <c r="IF13" s="476"/>
      <c r="IG13" s="476"/>
      <c r="IH13" s="476"/>
      <c r="II13" s="476"/>
      <c r="IJ13" s="476"/>
      <c r="IK13" s="476"/>
      <c r="IL13" s="476"/>
      <c r="IM13" s="476"/>
      <c r="IN13" s="477"/>
      <c r="IP13" s="433">
        <v>3</v>
      </c>
      <c r="IQ13" s="434" t="s">
        <v>58</v>
      </c>
      <c r="IR13" s="472"/>
      <c r="IS13" s="472"/>
      <c r="IT13" s="472"/>
      <c r="IU13" s="472"/>
      <c r="IV13" s="510"/>
      <c r="IW13" s="475"/>
      <c r="IX13" s="476"/>
      <c r="IY13" s="476"/>
      <c r="IZ13" s="476"/>
      <c r="JA13" s="476"/>
      <c r="JB13" s="476"/>
      <c r="JC13" s="476"/>
      <c r="JD13" s="476"/>
      <c r="JE13" s="476"/>
      <c r="JF13" s="476"/>
      <c r="JG13" s="476"/>
      <c r="JH13" s="477"/>
      <c r="JJ13" s="438">
        <v>3</v>
      </c>
      <c r="JK13" s="439" t="s">
        <v>58</v>
      </c>
      <c r="JL13" s="478"/>
      <c r="JM13" s="478"/>
      <c r="JN13" s="478"/>
      <c r="JO13" s="478"/>
      <c r="JP13" s="492"/>
      <c r="JQ13" s="481"/>
      <c r="JR13" s="476"/>
      <c r="JS13" s="476"/>
      <c r="JT13" s="476"/>
      <c r="JU13" s="476"/>
      <c r="JV13" s="476"/>
      <c r="JW13" s="476"/>
      <c r="JX13" s="476"/>
      <c r="JY13" s="476"/>
      <c r="JZ13" s="476"/>
      <c r="KA13" s="476"/>
      <c r="KB13" s="477"/>
      <c r="KD13" s="433">
        <v>3</v>
      </c>
      <c r="KE13" s="434" t="s">
        <v>58</v>
      </c>
      <c r="KF13" s="472"/>
      <c r="KG13" s="472"/>
      <c r="KH13" s="472"/>
      <c r="KI13" s="472"/>
      <c r="KJ13" s="510"/>
      <c r="KK13" s="475"/>
      <c r="KL13" s="476"/>
      <c r="KM13" s="476"/>
      <c r="KN13" s="476"/>
      <c r="KO13" s="476"/>
      <c r="KP13" s="476"/>
      <c r="KQ13" s="476"/>
      <c r="KR13" s="476"/>
      <c r="KS13" s="476"/>
      <c r="KT13" s="476"/>
      <c r="KU13" s="476"/>
      <c r="KV13" s="477"/>
    </row>
    <row r="14" spans="1:310" s="461" customFormat="1" ht="14.25" thickTop="1" thickBot="1">
      <c r="A14" s="443" t="s">
        <v>46</v>
      </c>
      <c r="B14" s="444" t="s">
        <v>138</v>
      </c>
      <c r="C14" s="482"/>
      <c r="D14" s="482"/>
      <c r="E14" s="482"/>
      <c r="F14" s="483"/>
      <c r="G14" s="484"/>
      <c r="H14" s="485"/>
      <c r="I14" s="511"/>
      <c r="J14" s="443" t="s">
        <v>46</v>
      </c>
      <c r="K14" s="444" t="s">
        <v>138</v>
      </c>
      <c r="L14" s="482"/>
      <c r="M14" s="482"/>
      <c r="N14" s="482"/>
      <c r="O14" s="483"/>
      <c r="P14" s="484"/>
      <c r="Q14" s="485"/>
      <c r="R14" s="476"/>
      <c r="S14" s="476"/>
      <c r="T14" s="476"/>
      <c r="U14" s="476"/>
      <c r="V14" s="476"/>
      <c r="W14" s="476"/>
      <c r="X14" s="476"/>
      <c r="Y14" s="476"/>
      <c r="Z14" s="476"/>
      <c r="AA14" s="476"/>
      <c r="AB14" s="477"/>
      <c r="AD14" s="443" t="s">
        <v>46</v>
      </c>
      <c r="AE14" s="444" t="s">
        <v>138</v>
      </c>
      <c r="AF14" s="482"/>
      <c r="AG14" s="482"/>
      <c r="AH14" s="482"/>
      <c r="AI14" s="483"/>
      <c r="AJ14" s="484"/>
      <c r="AK14" s="485"/>
      <c r="AL14" s="476"/>
      <c r="AM14" s="476"/>
      <c r="AN14" s="476"/>
      <c r="AO14" s="476"/>
      <c r="AP14" s="476"/>
      <c r="AQ14" s="476"/>
      <c r="AR14" s="476"/>
      <c r="AS14" s="476"/>
      <c r="AT14" s="476"/>
      <c r="AU14" s="476"/>
      <c r="AV14" s="477"/>
      <c r="AX14" s="443" t="s">
        <v>46</v>
      </c>
      <c r="AY14" s="444" t="s">
        <v>138</v>
      </c>
      <c r="AZ14" s="482"/>
      <c r="BA14" s="482"/>
      <c r="BB14" s="482"/>
      <c r="BC14" s="483"/>
      <c r="BD14" s="484"/>
      <c r="BE14" s="485"/>
      <c r="BF14" s="476"/>
      <c r="BG14" s="476"/>
      <c r="BH14" s="476"/>
      <c r="BI14" s="476"/>
      <c r="BJ14" s="476"/>
      <c r="BK14" s="476"/>
      <c r="BL14" s="476"/>
      <c r="BM14" s="476"/>
      <c r="BN14" s="476"/>
      <c r="BO14" s="476"/>
      <c r="BP14" s="477"/>
      <c r="BR14" s="443" t="s">
        <v>46</v>
      </c>
      <c r="BS14" s="444" t="s">
        <v>138</v>
      </c>
      <c r="BT14" s="482"/>
      <c r="BU14" s="482"/>
      <c r="BV14" s="482"/>
      <c r="BW14" s="483"/>
      <c r="BX14" s="484"/>
      <c r="BY14" s="485"/>
      <c r="BZ14" s="476"/>
      <c r="CA14" s="476"/>
      <c r="CB14" s="476"/>
      <c r="CC14" s="476"/>
      <c r="CD14" s="476"/>
      <c r="CE14" s="476"/>
      <c r="CF14" s="476"/>
      <c r="CG14" s="476"/>
      <c r="CH14" s="476"/>
      <c r="CI14" s="476"/>
      <c r="CJ14" s="477"/>
      <c r="CL14" s="443" t="s">
        <v>46</v>
      </c>
      <c r="CM14" s="444" t="s">
        <v>138</v>
      </c>
      <c r="CN14" s="482"/>
      <c r="CO14" s="482"/>
      <c r="CP14" s="482"/>
      <c r="CQ14" s="483"/>
      <c r="CR14" s="484"/>
      <c r="CS14" s="485"/>
      <c r="CT14" s="476"/>
      <c r="CU14" s="476"/>
      <c r="CV14" s="476"/>
      <c r="CW14" s="476"/>
      <c r="CX14" s="476"/>
      <c r="CY14" s="476"/>
      <c r="CZ14" s="476"/>
      <c r="DA14" s="476"/>
      <c r="DB14" s="476"/>
      <c r="DC14" s="476"/>
      <c r="DD14" s="477"/>
      <c r="DE14" s="511"/>
      <c r="DF14" s="443" t="s">
        <v>46</v>
      </c>
      <c r="DG14" s="444" t="s">
        <v>138</v>
      </c>
      <c r="DH14" s="482"/>
      <c r="DI14" s="482"/>
      <c r="DJ14" s="482"/>
      <c r="DK14" s="483"/>
      <c r="DL14" s="484"/>
      <c r="DM14" s="485"/>
      <c r="DN14" s="476"/>
      <c r="DO14" s="476"/>
      <c r="DP14" s="476"/>
      <c r="DQ14" s="476"/>
      <c r="DR14" s="476"/>
      <c r="DS14" s="476"/>
      <c r="DT14" s="476"/>
      <c r="DU14" s="476"/>
      <c r="DV14" s="476"/>
      <c r="DW14" s="476"/>
      <c r="DX14" s="477"/>
      <c r="DY14" s="511"/>
      <c r="DZ14" s="443" t="s">
        <v>46</v>
      </c>
      <c r="EA14" s="444" t="s">
        <v>138</v>
      </c>
      <c r="EB14" s="482"/>
      <c r="EC14" s="482"/>
      <c r="ED14" s="482"/>
      <c r="EE14" s="483"/>
      <c r="EF14" s="484"/>
      <c r="EG14" s="485"/>
      <c r="EH14" s="476"/>
      <c r="EI14" s="476"/>
      <c r="EJ14" s="476"/>
      <c r="EK14" s="476"/>
      <c r="EL14" s="476"/>
      <c r="EM14" s="476"/>
      <c r="EN14" s="476"/>
      <c r="EO14" s="476"/>
      <c r="EP14" s="476"/>
      <c r="EQ14" s="476"/>
      <c r="ER14" s="477"/>
      <c r="ES14" s="511"/>
      <c r="ET14" s="443" t="s">
        <v>46</v>
      </c>
      <c r="EU14" s="444" t="s">
        <v>138</v>
      </c>
      <c r="EV14" s="482"/>
      <c r="EW14" s="482"/>
      <c r="EX14" s="482"/>
      <c r="EY14" s="483"/>
      <c r="EZ14" s="484"/>
      <c r="FA14" s="485"/>
      <c r="FB14" s="476"/>
      <c r="FC14" s="476"/>
      <c r="FD14" s="476"/>
      <c r="FE14" s="476"/>
      <c r="FF14" s="476"/>
      <c r="FG14" s="476"/>
      <c r="FH14" s="476"/>
      <c r="FI14" s="476"/>
      <c r="FJ14" s="476"/>
      <c r="FK14" s="476"/>
      <c r="FL14" s="477"/>
      <c r="FM14" s="511"/>
      <c r="FN14" s="443" t="s">
        <v>46</v>
      </c>
      <c r="FO14" s="444" t="s">
        <v>138</v>
      </c>
      <c r="FP14" s="482"/>
      <c r="FQ14" s="482"/>
      <c r="FR14" s="482"/>
      <c r="FS14" s="483"/>
      <c r="FT14" s="484"/>
      <c r="FU14" s="485"/>
      <c r="FV14" s="476"/>
      <c r="FW14" s="476"/>
      <c r="FX14" s="476"/>
      <c r="FY14" s="476"/>
      <c r="FZ14" s="476"/>
      <c r="GA14" s="476"/>
      <c r="GB14" s="476"/>
      <c r="GC14" s="476"/>
      <c r="GD14" s="476"/>
      <c r="GE14" s="476"/>
      <c r="GF14" s="477"/>
      <c r="GG14" s="511"/>
      <c r="GH14" s="443" t="s">
        <v>46</v>
      </c>
      <c r="GI14" s="444" t="s">
        <v>138</v>
      </c>
      <c r="GJ14" s="482"/>
      <c r="GK14" s="482"/>
      <c r="GL14" s="482"/>
      <c r="GM14" s="483"/>
      <c r="GN14" s="484"/>
      <c r="GO14" s="485"/>
      <c r="GP14" s="476"/>
      <c r="GQ14" s="476"/>
      <c r="GR14" s="476"/>
      <c r="GS14" s="476"/>
      <c r="GT14" s="476"/>
      <c r="GU14" s="476"/>
      <c r="GV14" s="476"/>
      <c r="GW14" s="476"/>
      <c r="GX14" s="476"/>
      <c r="GY14" s="476"/>
      <c r="GZ14" s="477"/>
      <c r="HA14" s="511"/>
      <c r="HB14" s="443" t="s">
        <v>46</v>
      </c>
      <c r="HC14" s="444" t="s">
        <v>138</v>
      </c>
      <c r="HD14" s="482"/>
      <c r="HE14" s="482"/>
      <c r="HF14" s="482"/>
      <c r="HG14" s="483"/>
      <c r="HH14" s="484"/>
      <c r="HI14" s="485"/>
      <c r="HJ14" s="476"/>
      <c r="HK14" s="476"/>
      <c r="HL14" s="476"/>
      <c r="HM14" s="476"/>
      <c r="HN14" s="476"/>
      <c r="HO14" s="476"/>
      <c r="HP14" s="476"/>
      <c r="HQ14" s="476"/>
      <c r="HR14" s="476"/>
      <c r="HS14" s="476"/>
      <c r="HT14" s="477"/>
      <c r="HU14" s="511"/>
      <c r="HV14" s="443" t="s">
        <v>46</v>
      </c>
      <c r="HW14" s="444" t="s">
        <v>138</v>
      </c>
      <c r="HX14" s="482"/>
      <c r="HY14" s="482"/>
      <c r="HZ14" s="482"/>
      <c r="IA14" s="483"/>
      <c r="IB14" s="484"/>
      <c r="IC14" s="485"/>
      <c r="ID14" s="476"/>
      <c r="IE14" s="476"/>
      <c r="IF14" s="476"/>
      <c r="IG14" s="476"/>
      <c r="IH14" s="476"/>
      <c r="II14" s="476"/>
      <c r="IJ14" s="476"/>
      <c r="IK14" s="476"/>
      <c r="IL14" s="476"/>
      <c r="IM14" s="476"/>
      <c r="IN14" s="477"/>
      <c r="IO14" s="511"/>
      <c r="IP14" s="443" t="s">
        <v>46</v>
      </c>
      <c r="IQ14" s="444" t="s">
        <v>138</v>
      </c>
      <c r="IR14" s="482"/>
      <c r="IS14" s="482"/>
      <c r="IT14" s="482"/>
      <c r="IU14" s="483"/>
      <c r="IV14" s="484"/>
      <c r="IW14" s="485"/>
      <c r="IX14" s="476"/>
      <c r="IY14" s="476"/>
      <c r="IZ14" s="476"/>
      <c r="JA14" s="476"/>
      <c r="JB14" s="476"/>
      <c r="JC14" s="476"/>
      <c r="JD14" s="476"/>
      <c r="JE14" s="476"/>
      <c r="JF14" s="476"/>
      <c r="JG14" s="476"/>
      <c r="JH14" s="477"/>
      <c r="JI14" s="511"/>
      <c r="JJ14" s="438" t="s">
        <v>46</v>
      </c>
      <c r="JK14" s="448" t="s">
        <v>138</v>
      </c>
      <c r="JL14" s="478"/>
      <c r="JM14" s="478"/>
      <c r="JN14" s="478"/>
      <c r="JO14" s="479"/>
      <c r="JP14" s="480"/>
      <c r="JQ14" s="481"/>
      <c r="JR14" s="476"/>
      <c r="JS14" s="476"/>
      <c r="JT14" s="476"/>
      <c r="JU14" s="476"/>
      <c r="JV14" s="476"/>
      <c r="JW14" s="476"/>
      <c r="JX14" s="476"/>
      <c r="JY14" s="476"/>
      <c r="JZ14" s="476"/>
      <c r="KA14" s="476"/>
      <c r="KB14" s="477"/>
      <c r="KC14" s="511"/>
      <c r="KD14" s="443" t="s">
        <v>46</v>
      </c>
      <c r="KE14" s="444" t="s">
        <v>138</v>
      </c>
      <c r="KF14" s="482"/>
      <c r="KG14" s="482"/>
      <c r="KH14" s="482"/>
      <c r="KI14" s="483"/>
      <c r="KJ14" s="484"/>
      <c r="KK14" s="485"/>
      <c r="KL14" s="476"/>
      <c r="KM14" s="476"/>
      <c r="KN14" s="476"/>
      <c r="KO14" s="476"/>
      <c r="KP14" s="476"/>
      <c r="KQ14" s="476"/>
      <c r="KR14" s="476"/>
      <c r="KS14" s="476"/>
      <c r="KT14" s="476"/>
      <c r="KU14" s="476"/>
      <c r="KV14" s="477"/>
      <c r="KW14" s="511"/>
    </row>
    <row r="15" spans="1:310" s="461" customFormat="1" ht="13.5" thickTop="1">
      <c r="A15" s="449" t="s">
        <v>47</v>
      </c>
      <c r="B15" s="512" t="s">
        <v>59</v>
      </c>
      <c r="C15" s="451">
        <v>0</v>
      </c>
      <c r="D15" s="452">
        <v>0</v>
      </c>
      <c r="E15" s="453">
        <v>0.03</v>
      </c>
      <c r="F15" s="513">
        <v>2.5</v>
      </c>
      <c r="G15" s="455">
        <v>1</v>
      </c>
      <c r="H15" s="514">
        <f>ROUND((C15*D15*E15*F15*G15),0)</f>
        <v>0</v>
      </c>
      <c r="I15" s="511"/>
      <c r="J15" s="449" t="s">
        <v>47</v>
      </c>
      <c r="K15" s="512" t="s">
        <v>59</v>
      </c>
      <c r="L15" s="451">
        <v>900000</v>
      </c>
      <c r="M15" s="452">
        <v>1.5</v>
      </c>
      <c r="N15" s="453">
        <v>0.03</v>
      </c>
      <c r="O15" s="513">
        <v>2.5</v>
      </c>
      <c r="P15" s="455">
        <v>1</v>
      </c>
      <c r="Q15" s="514">
        <f>ROUND((L15*M15*N15*O15*P15),0)</f>
        <v>101250</v>
      </c>
      <c r="R15" s="250">
        <f>IF(EXACT($A$15,J15),1,0)</f>
        <v>1</v>
      </c>
      <c r="S15" s="250">
        <f>IF(EXACT($B$15,K15),1,0)</f>
        <v>1</v>
      </c>
      <c r="T15" s="250">
        <f>IF(L15&lt;&gt;0,1,0)</f>
        <v>1</v>
      </c>
      <c r="U15" s="250">
        <f>IF(M15&lt;&gt;0,1,0)</f>
        <v>1</v>
      </c>
      <c r="V15" s="250">
        <f>IF(EXACT($E$15,N15),1,0)</f>
        <v>1</v>
      </c>
      <c r="W15" s="250">
        <f>IF(EXACT($F$15,O15),1,0)</f>
        <v>1</v>
      </c>
      <c r="X15" s="250">
        <f>IF(EXACT($G$15,P15),1,0)</f>
        <v>1</v>
      </c>
      <c r="Y15" s="250">
        <f>IF(Q15&lt;&gt;0,1,0)</f>
        <v>1</v>
      </c>
      <c r="Z15" s="250">
        <f>R15*S15*T15*U15*V15*W15*X15*Y15</f>
        <v>1</v>
      </c>
      <c r="AA15" s="459">
        <f>ROUND(Q15,0)</f>
        <v>101250</v>
      </c>
      <c r="AB15" s="460">
        <f>Q15-AA15</f>
        <v>0</v>
      </c>
      <c r="AD15" s="449" t="s">
        <v>47</v>
      </c>
      <c r="AE15" s="512" t="s">
        <v>59</v>
      </c>
      <c r="AF15" s="451">
        <v>1100000</v>
      </c>
      <c r="AG15" s="452">
        <v>1.55</v>
      </c>
      <c r="AH15" s="453">
        <v>0.03</v>
      </c>
      <c r="AI15" s="513">
        <v>2.5</v>
      </c>
      <c r="AJ15" s="455">
        <v>1</v>
      </c>
      <c r="AK15" s="514">
        <f>ROUND((AF15*AG15*AH15*AI15*AJ15),0)</f>
        <v>127875</v>
      </c>
      <c r="AL15" s="250">
        <f>IF(EXACT($A$15,AD15),1,0)</f>
        <v>1</v>
      </c>
      <c r="AM15" s="250">
        <f>IF(EXACT($B$15,AE15),1,0)</f>
        <v>1</v>
      </c>
      <c r="AN15" s="250">
        <f>IF(AF15&lt;&gt;0,1,0)</f>
        <v>1</v>
      </c>
      <c r="AO15" s="250">
        <f>IF(AG15&lt;&gt;0,1,0)</f>
        <v>1</v>
      </c>
      <c r="AP15" s="250">
        <f>IF(EXACT($E$15,AH15),1,0)</f>
        <v>1</v>
      </c>
      <c r="AQ15" s="250">
        <f>IF(EXACT($F$15,AI15),1,0)</f>
        <v>1</v>
      </c>
      <c r="AR15" s="250">
        <f>IF(EXACT($G$15,AJ15),1,0)</f>
        <v>1</v>
      </c>
      <c r="AS15" s="250">
        <f>IF(AK15&lt;&gt;0,1,0)</f>
        <v>1</v>
      </c>
      <c r="AT15" s="250">
        <f>AL15*AM15*AN15*AO15*AP15*AQ15*AR15*AS15</f>
        <v>1</v>
      </c>
      <c r="AU15" s="459">
        <f>ROUND(AK15,0)</f>
        <v>127875</v>
      </c>
      <c r="AV15" s="460">
        <f>AK15-AU15</f>
        <v>0</v>
      </c>
      <c r="AX15" s="449" t="s">
        <v>47</v>
      </c>
      <c r="AY15" s="512" t="s">
        <v>59</v>
      </c>
      <c r="AZ15" s="451">
        <v>828116</v>
      </c>
      <c r="BA15" s="452">
        <v>1.6</v>
      </c>
      <c r="BB15" s="453">
        <v>0.03</v>
      </c>
      <c r="BC15" s="513">
        <v>2.5</v>
      </c>
      <c r="BD15" s="455">
        <v>1</v>
      </c>
      <c r="BE15" s="514">
        <f>ROUND((AZ15*BA15*BB15*BC15*BD15),0)</f>
        <v>99374</v>
      </c>
      <c r="BF15" s="250">
        <f>IF(EXACT($A$15,AX15),1,0)</f>
        <v>1</v>
      </c>
      <c r="BG15" s="250">
        <f>IF(EXACT($B$15,AY15),1,0)</f>
        <v>1</v>
      </c>
      <c r="BH15" s="250">
        <f>IF(AZ15&lt;&gt;0,1,0)</f>
        <v>1</v>
      </c>
      <c r="BI15" s="250">
        <f>IF(BA15&lt;&gt;0,1,0)</f>
        <v>1</v>
      </c>
      <c r="BJ15" s="250">
        <f>IF(EXACT($E$15,BB15),1,0)</f>
        <v>1</v>
      </c>
      <c r="BK15" s="250">
        <f>IF(EXACT($F$15,BC15),1,0)</f>
        <v>1</v>
      </c>
      <c r="BL15" s="250">
        <f>IF(EXACT($G$15,BD15),1,0)</f>
        <v>1</v>
      </c>
      <c r="BM15" s="250">
        <f>IF(BE15&lt;&gt;0,1,0)</f>
        <v>1</v>
      </c>
      <c r="BN15" s="250">
        <f>BF15*BG15*BH15*BI15*BJ15*BK15*BL15*BM15</f>
        <v>1</v>
      </c>
      <c r="BO15" s="459">
        <f>ROUND(BE15,0)</f>
        <v>99374</v>
      </c>
      <c r="BP15" s="460">
        <f>BE15-BO15</f>
        <v>0</v>
      </c>
      <c r="BR15" s="449" t="s">
        <v>47</v>
      </c>
      <c r="BS15" s="512" t="s">
        <v>59</v>
      </c>
      <c r="BT15" s="451">
        <v>828116</v>
      </c>
      <c r="BU15" s="452">
        <v>1.6</v>
      </c>
      <c r="BV15" s="453">
        <v>0.03</v>
      </c>
      <c r="BW15" s="513">
        <v>2.5</v>
      </c>
      <c r="BX15" s="455">
        <v>1</v>
      </c>
      <c r="BY15" s="514">
        <f>ROUND((BT15*BU15*BV15*BW15*BX15),0)</f>
        <v>99374</v>
      </c>
      <c r="BZ15" s="250">
        <f>IF(EXACT($A$15,BR15),1,0)</f>
        <v>1</v>
      </c>
      <c r="CA15" s="250">
        <f>IF(EXACT($B$15,BS15),1,0)</f>
        <v>1</v>
      </c>
      <c r="CB15" s="250">
        <f>IF(BT15&lt;&gt;0,1,0)</f>
        <v>1</v>
      </c>
      <c r="CC15" s="250">
        <f>IF(BU15&lt;&gt;0,1,0)</f>
        <v>1</v>
      </c>
      <c r="CD15" s="250">
        <f>IF(EXACT($E$15,BV15),1,0)</f>
        <v>1</v>
      </c>
      <c r="CE15" s="250">
        <f>IF(EXACT($F$15,BW15),1,0)</f>
        <v>1</v>
      </c>
      <c r="CF15" s="250">
        <f>IF(EXACT($G$15,BX15),1,0)</f>
        <v>1</v>
      </c>
      <c r="CG15" s="250">
        <f>IF(BY15&lt;&gt;0,1,0)</f>
        <v>1</v>
      </c>
      <c r="CH15" s="250">
        <f>BZ15*CA15*CB15*CC15*CD15*CE15*CF15*CG15</f>
        <v>1</v>
      </c>
      <c r="CI15" s="459">
        <f>ROUND(BY15,0)</f>
        <v>99374</v>
      </c>
      <c r="CJ15" s="460">
        <f>BY15-CI15</f>
        <v>0</v>
      </c>
      <c r="CL15" s="449" t="s">
        <v>47</v>
      </c>
      <c r="CM15" s="512" t="s">
        <v>59</v>
      </c>
      <c r="CN15" s="451">
        <v>1500000</v>
      </c>
      <c r="CO15" s="452">
        <v>1.6</v>
      </c>
      <c r="CP15" s="453">
        <v>0.03</v>
      </c>
      <c r="CQ15" s="513">
        <v>2.5</v>
      </c>
      <c r="CR15" s="455">
        <v>1</v>
      </c>
      <c r="CS15" s="514">
        <f>ROUND((CN15*CO15*CP15*CQ15*CR15),0)</f>
        <v>180000</v>
      </c>
      <c r="CT15" s="250">
        <f>IF(EXACT($A$15,CL15),1,0)</f>
        <v>1</v>
      </c>
      <c r="CU15" s="250">
        <f>IF(EXACT($B$15,CM15),1,0)</f>
        <v>1</v>
      </c>
      <c r="CV15" s="250">
        <f>IF(CN15&lt;&gt;0,1,0)</f>
        <v>1</v>
      </c>
      <c r="CW15" s="250">
        <f>IF(CO15&lt;&gt;0,1,0)</f>
        <v>1</v>
      </c>
      <c r="CX15" s="250">
        <f>IF(EXACT($E$15,CP15),1,0)</f>
        <v>1</v>
      </c>
      <c r="CY15" s="250">
        <f>IF(EXACT($F$15,CQ15),1,0)</f>
        <v>1</v>
      </c>
      <c r="CZ15" s="250">
        <f>IF(EXACT($G$15,CR15),1,0)</f>
        <v>1</v>
      </c>
      <c r="DA15" s="250">
        <f>IF(CS15&lt;&gt;0,1,0)</f>
        <v>1</v>
      </c>
      <c r="DB15" s="250">
        <f>CT15*CU15*CV15*CW15*CX15*CY15*CZ15*DA15</f>
        <v>1</v>
      </c>
      <c r="DC15" s="459">
        <f>ROUND(CS15,0)</f>
        <v>180000</v>
      </c>
      <c r="DD15" s="460">
        <f>CS15-DC15</f>
        <v>0</v>
      </c>
      <c r="DE15" s="511"/>
      <c r="DF15" s="449" t="s">
        <v>47</v>
      </c>
      <c r="DG15" s="512" t="s">
        <v>59</v>
      </c>
      <c r="DH15" s="451">
        <v>828116</v>
      </c>
      <c r="DI15" s="452">
        <v>1.6</v>
      </c>
      <c r="DJ15" s="453">
        <v>0.03</v>
      </c>
      <c r="DK15" s="513">
        <v>2.5</v>
      </c>
      <c r="DL15" s="455">
        <v>1</v>
      </c>
      <c r="DM15" s="514">
        <f>ROUND((DH15*DI15*DJ15*DK15*DL15),0)</f>
        <v>99374</v>
      </c>
      <c r="DN15" s="250">
        <f>IF(EXACT($A$15,DF15),1,0)</f>
        <v>1</v>
      </c>
      <c r="DO15" s="250">
        <f>IF(EXACT($B$15,DG15),1,0)</f>
        <v>1</v>
      </c>
      <c r="DP15" s="250">
        <f>IF(DH15&lt;&gt;0,1,0)</f>
        <v>1</v>
      </c>
      <c r="DQ15" s="250">
        <f>IF(DI15&lt;&gt;0,1,0)</f>
        <v>1</v>
      </c>
      <c r="DR15" s="250">
        <f>IF(EXACT($E$15,DJ15),1,0)</f>
        <v>1</v>
      </c>
      <c r="DS15" s="250">
        <f>IF(EXACT($F$15,DK15),1,0)</f>
        <v>1</v>
      </c>
      <c r="DT15" s="250">
        <f>IF(EXACT($G$15,DL15),1,0)</f>
        <v>1</v>
      </c>
      <c r="DU15" s="250">
        <f>IF(DM15&lt;&gt;0,1,0)</f>
        <v>1</v>
      </c>
      <c r="DV15" s="250">
        <f>DN15*DO15*DP15*DQ15*DR15*DS15*DT15*DU15</f>
        <v>1</v>
      </c>
      <c r="DW15" s="459">
        <f>ROUND(DM15,0)</f>
        <v>99374</v>
      </c>
      <c r="DX15" s="460">
        <f>DM15-DW15</f>
        <v>0</v>
      </c>
      <c r="DY15" s="511"/>
      <c r="DZ15" s="449" t="s">
        <v>47</v>
      </c>
      <c r="EA15" s="512" t="s">
        <v>59</v>
      </c>
      <c r="EB15" s="451">
        <v>1250000</v>
      </c>
      <c r="EC15" s="452">
        <v>1.6</v>
      </c>
      <c r="ED15" s="453">
        <v>0.03</v>
      </c>
      <c r="EE15" s="513">
        <v>2.5</v>
      </c>
      <c r="EF15" s="455">
        <v>1</v>
      </c>
      <c r="EG15" s="514">
        <f>ROUND((EB15*EC15*ED15*EE15*EF15),0)</f>
        <v>150000</v>
      </c>
      <c r="EH15" s="250">
        <f>IF(EXACT($A$15,DZ15),1,0)</f>
        <v>1</v>
      </c>
      <c r="EI15" s="250">
        <f>IF(EXACT($B$15,EA15),1,0)</f>
        <v>1</v>
      </c>
      <c r="EJ15" s="250">
        <f>IF(EB15&lt;&gt;0,1,0)</f>
        <v>1</v>
      </c>
      <c r="EK15" s="250">
        <f>IF(EC15&lt;&gt;0,1,0)</f>
        <v>1</v>
      </c>
      <c r="EL15" s="250">
        <f>IF(EXACT($E$15,ED15),1,0)</f>
        <v>1</v>
      </c>
      <c r="EM15" s="250">
        <f>IF(EXACT($F$15,EE15),1,0)</f>
        <v>1</v>
      </c>
      <c r="EN15" s="250">
        <f>IF(EXACT($G$15,EF15),1,0)</f>
        <v>1</v>
      </c>
      <c r="EO15" s="250">
        <f>IF(EG15&lt;&gt;0,1,0)</f>
        <v>1</v>
      </c>
      <c r="EP15" s="250">
        <f>EH15*EI15*EJ15*EK15*EL15*EM15*EN15*EO15</f>
        <v>1</v>
      </c>
      <c r="EQ15" s="459">
        <f>ROUND(EG15,0)</f>
        <v>150000</v>
      </c>
      <c r="ER15" s="460">
        <f>EG15-EQ15</f>
        <v>0</v>
      </c>
      <c r="ES15" s="511"/>
      <c r="ET15" s="449" t="s">
        <v>47</v>
      </c>
      <c r="EU15" s="512" t="s">
        <v>59</v>
      </c>
      <c r="EV15" s="451">
        <v>1250000</v>
      </c>
      <c r="EW15" s="452">
        <v>1.6</v>
      </c>
      <c r="EX15" s="453">
        <v>0.03</v>
      </c>
      <c r="EY15" s="513">
        <v>2.5</v>
      </c>
      <c r="EZ15" s="455">
        <v>1</v>
      </c>
      <c r="FA15" s="514">
        <f>ROUND((EV15*EW15*EX15*EY15*EZ15),0)</f>
        <v>150000</v>
      </c>
      <c r="FB15" s="250">
        <f>IF(EXACT($A$15,ET15),1,0)</f>
        <v>1</v>
      </c>
      <c r="FC15" s="250">
        <f>IF(EXACT($B$15,EU15),1,0)</f>
        <v>1</v>
      </c>
      <c r="FD15" s="250">
        <f>IF(EV15&lt;&gt;0,1,0)</f>
        <v>1</v>
      </c>
      <c r="FE15" s="250">
        <f>IF(EW15&lt;&gt;0,1,0)</f>
        <v>1</v>
      </c>
      <c r="FF15" s="250">
        <f>IF(EXACT($E$15,EX15),1,0)</f>
        <v>1</v>
      </c>
      <c r="FG15" s="250">
        <f>IF(EXACT($F$15,EY15),1,0)</f>
        <v>1</v>
      </c>
      <c r="FH15" s="250">
        <f>IF(EXACT($G$15,EZ15),1,0)</f>
        <v>1</v>
      </c>
      <c r="FI15" s="250">
        <f>IF(FA15&lt;&gt;0,1,0)</f>
        <v>1</v>
      </c>
      <c r="FJ15" s="250">
        <f>FB15*FC15*FD15*FE15*FF15*FG15*FH15*FI15</f>
        <v>1</v>
      </c>
      <c r="FK15" s="459">
        <f>ROUND(FA15,0)</f>
        <v>150000</v>
      </c>
      <c r="FL15" s="460">
        <f>FA15-FK15</f>
        <v>0</v>
      </c>
      <c r="FM15" s="511"/>
      <c r="FN15" s="449" t="s">
        <v>47</v>
      </c>
      <c r="FO15" s="512" t="s">
        <v>59</v>
      </c>
      <c r="FP15" s="451">
        <v>1250000</v>
      </c>
      <c r="FQ15" s="452">
        <v>1.6</v>
      </c>
      <c r="FR15" s="453">
        <v>0.03</v>
      </c>
      <c r="FS15" s="513">
        <v>2.5</v>
      </c>
      <c r="FT15" s="455">
        <v>1</v>
      </c>
      <c r="FU15" s="514">
        <f>ROUND((FP15*FQ15*FR15*FS15*FT15),0)</f>
        <v>150000</v>
      </c>
      <c r="FV15" s="250">
        <f>IF(EXACT($A$15,FN15),1,0)</f>
        <v>1</v>
      </c>
      <c r="FW15" s="250">
        <f>IF(EXACT($B$15,FO15),1,0)</f>
        <v>1</v>
      </c>
      <c r="FX15" s="250">
        <f>IF(FP15&lt;&gt;0,1,0)</f>
        <v>1</v>
      </c>
      <c r="FY15" s="250">
        <f>IF(FQ15&lt;&gt;0,1,0)</f>
        <v>1</v>
      </c>
      <c r="FZ15" s="250">
        <f>IF(EXACT($E$15,FR15),1,0)</f>
        <v>1</v>
      </c>
      <c r="GA15" s="250">
        <f>IF(EXACT($F$15,FS15),1,0)</f>
        <v>1</v>
      </c>
      <c r="GB15" s="250">
        <f>IF(EXACT($G$15,FT15),1,0)</f>
        <v>1</v>
      </c>
      <c r="GC15" s="250">
        <f>IF(FU15&lt;&gt;0,1,0)</f>
        <v>1</v>
      </c>
      <c r="GD15" s="250">
        <f>FV15*FW15*FX15*FY15*FZ15*GA15*GB15*GC15</f>
        <v>1</v>
      </c>
      <c r="GE15" s="459">
        <f>ROUND(FU15,0)</f>
        <v>150000</v>
      </c>
      <c r="GF15" s="460">
        <f>FU15-GE15</f>
        <v>0</v>
      </c>
      <c r="GG15" s="511"/>
      <c r="GH15" s="449" t="s">
        <v>47</v>
      </c>
      <c r="GI15" s="512" t="s">
        <v>59</v>
      </c>
      <c r="GJ15" s="451">
        <v>1000000</v>
      </c>
      <c r="GK15" s="452">
        <v>1.53</v>
      </c>
      <c r="GL15" s="453">
        <v>0.03</v>
      </c>
      <c r="GM15" s="513">
        <v>2.5</v>
      </c>
      <c r="GN15" s="455">
        <v>1</v>
      </c>
      <c r="GO15" s="514">
        <f>ROUND((GJ15*GK15*GL15*GM15*GN15),0)</f>
        <v>114750</v>
      </c>
      <c r="GP15" s="250">
        <f>IF(EXACT($A$15,GH15),1,0)</f>
        <v>1</v>
      </c>
      <c r="GQ15" s="250">
        <f>IF(EXACT($B$15,GI15),1,0)</f>
        <v>1</v>
      </c>
      <c r="GR15" s="250">
        <f>IF(GJ15&lt;&gt;0,1,0)</f>
        <v>1</v>
      </c>
      <c r="GS15" s="250">
        <f>IF(GK15&lt;&gt;0,1,0)</f>
        <v>1</v>
      </c>
      <c r="GT15" s="250">
        <f>IF(EXACT($E$15,GL15),1,0)</f>
        <v>1</v>
      </c>
      <c r="GU15" s="250">
        <f>IF(EXACT($F$15,GM15),1,0)</f>
        <v>1</v>
      </c>
      <c r="GV15" s="250">
        <f>IF(EXACT($G$15,GN15),1,0)</f>
        <v>1</v>
      </c>
      <c r="GW15" s="250">
        <f>IF(GO15&lt;&gt;0,1,0)</f>
        <v>1</v>
      </c>
      <c r="GX15" s="250">
        <f>GP15*GQ15*GR15*GS15*GT15*GU15*GV15*GW15</f>
        <v>1</v>
      </c>
      <c r="GY15" s="459">
        <f>ROUND(GO15,0)</f>
        <v>114750</v>
      </c>
      <c r="GZ15" s="460">
        <f>GO15-GY15</f>
        <v>0</v>
      </c>
      <c r="HA15" s="511"/>
      <c r="HB15" s="449" t="s">
        <v>47</v>
      </c>
      <c r="HC15" s="512" t="s">
        <v>59</v>
      </c>
      <c r="HD15" s="451">
        <v>1200000</v>
      </c>
      <c r="HE15" s="452">
        <v>1.6085</v>
      </c>
      <c r="HF15" s="453">
        <v>0.03</v>
      </c>
      <c r="HG15" s="513">
        <v>2.5</v>
      </c>
      <c r="HH15" s="455">
        <v>1</v>
      </c>
      <c r="HI15" s="514">
        <f>ROUND((HD15*HE15*HF15*HG15*HH15),0)</f>
        <v>144765</v>
      </c>
      <c r="HJ15" s="250">
        <f>IF(EXACT($A$15,HB15),1,0)</f>
        <v>1</v>
      </c>
      <c r="HK15" s="250">
        <f>IF(EXACT($B$15,HC15),1,0)</f>
        <v>1</v>
      </c>
      <c r="HL15" s="250">
        <f>IF(HD15&lt;&gt;0,1,0)</f>
        <v>1</v>
      </c>
      <c r="HM15" s="250">
        <f>IF(HE15&lt;&gt;0,1,0)</f>
        <v>1</v>
      </c>
      <c r="HN15" s="250">
        <f>IF(EXACT($E$15,HF15),1,0)</f>
        <v>1</v>
      </c>
      <c r="HO15" s="250">
        <f>IF(EXACT($F$15,HG15),1,0)</f>
        <v>1</v>
      </c>
      <c r="HP15" s="250">
        <f>IF(EXACT($G$15,HH15),1,0)</f>
        <v>1</v>
      </c>
      <c r="HQ15" s="250">
        <f>IF(HI15&lt;&gt;0,1,0)</f>
        <v>1</v>
      </c>
      <c r="HR15" s="250">
        <f>HJ15*HK15*HL15*HM15*HN15*HO15*HP15*HQ15</f>
        <v>1</v>
      </c>
      <c r="HS15" s="459">
        <f>ROUND(HI15,0)</f>
        <v>144765</v>
      </c>
      <c r="HT15" s="460">
        <f>HI15-HS15</f>
        <v>0</v>
      </c>
      <c r="HU15" s="511"/>
      <c r="HV15" s="449" t="s">
        <v>47</v>
      </c>
      <c r="HW15" s="512" t="s">
        <v>59</v>
      </c>
      <c r="HX15" s="451">
        <v>2200000</v>
      </c>
      <c r="HY15" s="452">
        <v>1.68</v>
      </c>
      <c r="HZ15" s="453">
        <v>0.03</v>
      </c>
      <c r="IA15" s="513">
        <v>2.5</v>
      </c>
      <c r="IB15" s="455">
        <v>1</v>
      </c>
      <c r="IC15" s="514">
        <f>ROUND((HX15*HY15*HZ15*IA15*IB15),0)</f>
        <v>277200</v>
      </c>
      <c r="ID15" s="250">
        <f>IF(EXACT($A$15,HV15),1,0)</f>
        <v>1</v>
      </c>
      <c r="IE15" s="250">
        <f>IF(EXACT($B$15,HW15),1,0)</f>
        <v>1</v>
      </c>
      <c r="IF15" s="250">
        <f>IF(HX15&lt;&gt;0,1,0)</f>
        <v>1</v>
      </c>
      <c r="IG15" s="250">
        <f>IF(HY15&lt;&gt;0,1,0)</f>
        <v>1</v>
      </c>
      <c r="IH15" s="250">
        <f>IF(EXACT($E$15,HZ15),1,0)</f>
        <v>1</v>
      </c>
      <c r="II15" s="250">
        <f>IF(EXACT($F$15,IA15),1,0)</f>
        <v>1</v>
      </c>
      <c r="IJ15" s="250">
        <f>IF(EXACT($G$15,IB15),1,0)</f>
        <v>1</v>
      </c>
      <c r="IK15" s="250">
        <f>IF(IC15&lt;&gt;0,1,0)</f>
        <v>1</v>
      </c>
      <c r="IL15" s="250">
        <f>ID15*IE15*IF15*IG15*IH15*II15*IJ15*IK15</f>
        <v>1</v>
      </c>
      <c r="IM15" s="459">
        <f>ROUND(IC15,0)</f>
        <v>277200</v>
      </c>
      <c r="IN15" s="460">
        <f>IC15-IM15</f>
        <v>0</v>
      </c>
      <c r="IO15" s="511"/>
      <c r="IP15" s="449" t="s">
        <v>47</v>
      </c>
      <c r="IQ15" s="512" t="s">
        <v>59</v>
      </c>
      <c r="IR15" s="451">
        <v>828116</v>
      </c>
      <c r="IS15" s="452">
        <v>1.65</v>
      </c>
      <c r="IT15" s="453">
        <v>0.03</v>
      </c>
      <c r="IU15" s="513">
        <v>2.5</v>
      </c>
      <c r="IV15" s="455">
        <v>1</v>
      </c>
      <c r="IW15" s="514">
        <f>ROUND((IR15*IS15*IT15*IU15*IV15),0)</f>
        <v>102479</v>
      </c>
      <c r="IX15" s="250">
        <f>IF(EXACT($A$15,IP15),1,0)</f>
        <v>1</v>
      </c>
      <c r="IY15" s="250">
        <f>IF(EXACT($B$15,IQ15),1,0)</f>
        <v>1</v>
      </c>
      <c r="IZ15" s="250">
        <f>IF(IR15&lt;&gt;0,1,0)</f>
        <v>1</v>
      </c>
      <c r="JA15" s="250">
        <f>IF(IS15&lt;&gt;0,1,0)</f>
        <v>1</v>
      </c>
      <c r="JB15" s="250">
        <f>IF(EXACT($E$15,IT15),1,0)</f>
        <v>1</v>
      </c>
      <c r="JC15" s="250">
        <f>IF(EXACT($F$15,IU15),1,0)</f>
        <v>1</v>
      </c>
      <c r="JD15" s="250">
        <f>IF(EXACT($G$15,IV15),1,0)</f>
        <v>1</v>
      </c>
      <c r="JE15" s="250">
        <f>IF(IW15&lt;&gt;0,1,0)</f>
        <v>1</v>
      </c>
      <c r="JF15" s="250">
        <f>IX15*IY15*IZ15*JA15*JB15*JC15*JD15*JE15</f>
        <v>1</v>
      </c>
      <c r="JG15" s="459">
        <f>ROUND(IW15,0)</f>
        <v>102479</v>
      </c>
      <c r="JH15" s="460">
        <f>IW15-JG15</f>
        <v>0</v>
      </c>
      <c r="JI15" s="511"/>
      <c r="JJ15" s="463" t="s">
        <v>47</v>
      </c>
      <c r="JK15" s="515" t="s">
        <v>59</v>
      </c>
      <c r="JL15" s="465">
        <v>828116</v>
      </c>
      <c r="JM15" s="466">
        <v>1.5829</v>
      </c>
      <c r="JN15" s="467">
        <v>0.03</v>
      </c>
      <c r="JO15" s="516">
        <v>2.5</v>
      </c>
      <c r="JP15" s="469">
        <v>1</v>
      </c>
      <c r="JQ15" s="517">
        <f>ROUND((JL15*JM15*JN15*JO15*JP15),0)</f>
        <v>98312</v>
      </c>
      <c r="JR15" s="250">
        <f>IF(EXACT($A$15,JJ15),1,0)</f>
        <v>1</v>
      </c>
      <c r="JS15" s="250">
        <f>IF(EXACT($B$15,JK15),1,0)</f>
        <v>1</v>
      </c>
      <c r="JT15" s="250">
        <f>IF(JL15&lt;&gt;0,1,0)</f>
        <v>1</v>
      </c>
      <c r="JU15" s="250">
        <f>IF(JM15&lt;&gt;0,1,0)</f>
        <v>1</v>
      </c>
      <c r="JV15" s="250">
        <f>IF(EXACT($E$15,JN15),1,0)</f>
        <v>1</v>
      </c>
      <c r="JW15" s="250">
        <f>IF(EXACT($F$15,JO15),1,0)</f>
        <v>1</v>
      </c>
      <c r="JX15" s="250">
        <f>IF(EXACT($G$15,JP15),1,0)</f>
        <v>1</v>
      </c>
      <c r="JY15" s="250">
        <f>IF(JQ15&lt;&gt;0,1,0)</f>
        <v>1</v>
      </c>
      <c r="JZ15" s="250">
        <f>JR15*JS15*JT15*JU15*JV15*JW15*JX15*JY15</f>
        <v>1</v>
      </c>
      <c r="KA15" s="459">
        <f>ROUND(JQ15,0)</f>
        <v>98312</v>
      </c>
      <c r="KB15" s="460">
        <f>JQ15-KA15</f>
        <v>0</v>
      </c>
      <c r="KC15" s="511"/>
      <c r="KD15" s="449" t="s">
        <v>47</v>
      </c>
      <c r="KE15" s="512" t="s">
        <v>59</v>
      </c>
      <c r="KF15" s="451">
        <v>1500000</v>
      </c>
      <c r="KG15" s="452">
        <v>1.45</v>
      </c>
      <c r="KH15" s="453">
        <v>0.03</v>
      </c>
      <c r="KI15" s="513">
        <v>2.5</v>
      </c>
      <c r="KJ15" s="455">
        <v>1</v>
      </c>
      <c r="KK15" s="514">
        <f>ROUND((KF15*KG15*KH15*KI15*KJ15),0)</f>
        <v>163125</v>
      </c>
      <c r="KL15" s="250">
        <f>IF(EXACT($A$15,KD15),1,0)</f>
        <v>1</v>
      </c>
      <c r="KM15" s="250">
        <f>IF(EXACT($B$15,KE15),1,0)</f>
        <v>1</v>
      </c>
      <c r="KN15" s="250">
        <f>IF(KF15&lt;&gt;0,1,0)</f>
        <v>1</v>
      </c>
      <c r="KO15" s="250">
        <f>IF(KG15&lt;&gt;0,1,0)</f>
        <v>1</v>
      </c>
      <c r="KP15" s="250">
        <f>IF(EXACT($E$15,KH15),1,0)</f>
        <v>1</v>
      </c>
      <c r="KQ15" s="250">
        <f>IF(EXACT($F$15,KI15),1,0)</f>
        <v>1</v>
      </c>
      <c r="KR15" s="250">
        <f>IF(EXACT($G$15,KJ15),1,0)</f>
        <v>1</v>
      </c>
      <c r="KS15" s="250">
        <f>IF(KK15&lt;&gt;0,1,0)</f>
        <v>1</v>
      </c>
      <c r="KT15" s="250">
        <f>KL15*KM15*KN15*KO15*KP15*KQ15*KR15*KS15</f>
        <v>1</v>
      </c>
      <c r="KU15" s="459">
        <f>ROUND(KK15,0)</f>
        <v>163125</v>
      </c>
      <c r="KV15" s="460">
        <f>KK15-KU15</f>
        <v>0</v>
      </c>
      <c r="KW15" s="511"/>
    </row>
    <row r="16" spans="1:310" s="461" customFormat="1" ht="13.5" thickBot="1">
      <c r="A16" s="449" t="s">
        <v>198</v>
      </c>
      <c r="B16" s="518" t="s">
        <v>60</v>
      </c>
      <c r="C16" s="451">
        <v>0</v>
      </c>
      <c r="D16" s="452">
        <v>0</v>
      </c>
      <c r="E16" s="519">
        <v>0.03</v>
      </c>
      <c r="F16" s="520">
        <v>2.5</v>
      </c>
      <c r="G16" s="521">
        <v>1</v>
      </c>
      <c r="H16" s="522">
        <f>ROUND((C16*D16*E16*F16*G16),0)</f>
        <v>0</v>
      </c>
      <c r="I16" s="511"/>
      <c r="J16" s="449" t="s">
        <v>198</v>
      </c>
      <c r="K16" s="518" t="s">
        <v>60</v>
      </c>
      <c r="L16" s="451">
        <v>900000</v>
      </c>
      <c r="M16" s="452">
        <v>1.5</v>
      </c>
      <c r="N16" s="519">
        <v>0.03</v>
      </c>
      <c r="O16" s="520">
        <v>2.5</v>
      </c>
      <c r="P16" s="521">
        <v>1</v>
      </c>
      <c r="Q16" s="522">
        <f>ROUND((L16*M16*N16*O16*P16),0)</f>
        <v>101250</v>
      </c>
      <c r="R16" s="250">
        <f>IF(EXACT($A$16,J16),1,0)</f>
        <v>1</v>
      </c>
      <c r="S16" s="250">
        <f>IF(EXACT($B$16,K16),1,0)</f>
        <v>1</v>
      </c>
      <c r="T16" s="250">
        <f>IF(L16&lt;&gt;0,1,0)</f>
        <v>1</v>
      </c>
      <c r="U16" s="250">
        <f>IF(M16&lt;&gt;0,1,0)</f>
        <v>1</v>
      </c>
      <c r="V16" s="250">
        <f>IF(EXACT($E$16,N16),1,0)</f>
        <v>1</v>
      </c>
      <c r="W16" s="250">
        <f>IF(EXACT($F$16,O16),1,0)</f>
        <v>1</v>
      </c>
      <c r="X16" s="250">
        <f>IF(EXACT($G$16,P16),1,0)</f>
        <v>1</v>
      </c>
      <c r="Y16" s="250">
        <f>IF(Q16&lt;&gt;0,1,0)</f>
        <v>1</v>
      </c>
      <c r="Z16" s="250">
        <f>R16*S16*T16*U16*V16*W16*X16*Y16</f>
        <v>1</v>
      </c>
      <c r="AA16" s="459">
        <f>ROUND(Q16,0)</f>
        <v>101250</v>
      </c>
      <c r="AB16" s="460">
        <f>Q16-AA16</f>
        <v>0</v>
      </c>
      <c r="AD16" s="449" t="s">
        <v>198</v>
      </c>
      <c r="AE16" s="518" t="s">
        <v>60</v>
      </c>
      <c r="AF16" s="451">
        <v>900000</v>
      </c>
      <c r="AG16" s="452">
        <v>1.55</v>
      </c>
      <c r="AH16" s="519">
        <v>0.03</v>
      </c>
      <c r="AI16" s="520">
        <v>2.5</v>
      </c>
      <c r="AJ16" s="521">
        <v>1</v>
      </c>
      <c r="AK16" s="522">
        <f>ROUND((AF16*AG16*AH16*AI16*AJ16),0)</f>
        <v>104625</v>
      </c>
      <c r="AL16" s="250">
        <f>IF(EXACT($A$16,AD16),1,0)</f>
        <v>1</v>
      </c>
      <c r="AM16" s="250">
        <f>IF(EXACT($B$16,AE16),1,0)</f>
        <v>1</v>
      </c>
      <c r="AN16" s="250">
        <f>IF(AF16&lt;&gt;0,1,0)</f>
        <v>1</v>
      </c>
      <c r="AO16" s="250">
        <f>IF(AG16&lt;&gt;0,1,0)</f>
        <v>1</v>
      </c>
      <c r="AP16" s="250">
        <f>IF(EXACT($E$16,AH16),1,0)</f>
        <v>1</v>
      </c>
      <c r="AQ16" s="250">
        <f>IF(EXACT($F$16,AI16),1,0)</f>
        <v>1</v>
      </c>
      <c r="AR16" s="250">
        <f>IF(EXACT($G$16,AJ16),1,0)</f>
        <v>1</v>
      </c>
      <c r="AS16" s="250">
        <f>IF(AK16&lt;&gt;0,1,0)</f>
        <v>1</v>
      </c>
      <c r="AT16" s="250">
        <f>AL16*AM16*AN16*AO16*AP16*AQ16*AR16*AS16</f>
        <v>1</v>
      </c>
      <c r="AU16" s="459">
        <f>ROUND(AK16,0)</f>
        <v>104625</v>
      </c>
      <c r="AV16" s="460">
        <f>AK16-AU16</f>
        <v>0</v>
      </c>
      <c r="AX16" s="449" t="s">
        <v>198</v>
      </c>
      <c r="AY16" s="518" t="s">
        <v>60</v>
      </c>
      <c r="AZ16" s="451">
        <v>828116</v>
      </c>
      <c r="BA16" s="452">
        <v>1.6</v>
      </c>
      <c r="BB16" s="519">
        <v>0.03</v>
      </c>
      <c r="BC16" s="520">
        <v>2.5</v>
      </c>
      <c r="BD16" s="521">
        <v>1</v>
      </c>
      <c r="BE16" s="522">
        <f>ROUND((AZ16*BA16*BB16*BC16*BD16),0)</f>
        <v>99374</v>
      </c>
      <c r="BF16" s="250">
        <f>IF(EXACT($A$16,AX16),1,0)</f>
        <v>1</v>
      </c>
      <c r="BG16" s="250">
        <f>IF(EXACT($B$16,AY16),1,0)</f>
        <v>1</v>
      </c>
      <c r="BH16" s="250">
        <f>IF(AZ16&lt;&gt;0,1,0)</f>
        <v>1</v>
      </c>
      <c r="BI16" s="250">
        <f>IF(BA16&lt;&gt;0,1,0)</f>
        <v>1</v>
      </c>
      <c r="BJ16" s="250">
        <f>IF(EXACT($E$16,BB16),1,0)</f>
        <v>1</v>
      </c>
      <c r="BK16" s="250">
        <f>IF(EXACT($F$16,BC16),1,0)</f>
        <v>1</v>
      </c>
      <c r="BL16" s="250">
        <f>IF(EXACT($G$16,BD16),1,0)</f>
        <v>1</v>
      </c>
      <c r="BM16" s="250">
        <f>IF(BE16&lt;&gt;0,1,0)</f>
        <v>1</v>
      </c>
      <c r="BN16" s="250">
        <f>BF16*BG16*BH16*BI16*BJ16*BK16*BL16*BM16</f>
        <v>1</v>
      </c>
      <c r="BO16" s="459">
        <f>ROUND(BE16,0)</f>
        <v>99374</v>
      </c>
      <c r="BP16" s="460">
        <f>BE16-BO16</f>
        <v>0</v>
      </c>
      <c r="BR16" s="449" t="s">
        <v>198</v>
      </c>
      <c r="BS16" s="518" t="s">
        <v>60</v>
      </c>
      <c r="BT16" s="451">
        <v>828116</v>
      </c>
      <c r="BU16" s="452">
        <v>1.6</v>
      </c>
      <c r="BV16" s="519">
        <v>0.03</v>
      </c>
      <c r="BW16" s="520">
        <v>2.5</v>
      </c>
      <c r="BX16" s="521">
        <v>1</v>
      </c>
      <c r="BY16" s="522">
        <f>ROUND((BT16*BU16*BV16*BW16*BX16),0)</f>
        <v>99374</v>
      </c>
      <c r="BZ16" s="250">
        <f>IF(EXACT($A$16,BR16),1,0)</f>
        <v>1</v>
      </c>
      <c r="CA16" s="250">
        <f>IF(EXACT($B$16,BS16),1,0)</f>
        <v>1</v>
      </c>
      <c r="CB16" s="250">
        <f>IF(BT16&lt;&gt;0,1,0)</f>
        <v>1</v>
      </c>
      <c r="CC16" s="250">
        <f>IF(BU16&lt;&gt;0,1,0)</f>
        <v>1</v>
      </c>
      <c r="CD16" s="250">
        <f>IF(EXACT($E$16,BV16),1,0)</f>
        <v>1</v>
      </c>
      <c r="CE16" s="250">
        <f>IF(EXACT($F$16,BW16),1,0)</f>
        <v>1</v>
      </c>
      <c r="CF16" s="250">
        <f>IF(EXACT($G$16,BX16),1,0)</f>
        <v>1</v>
      </c>
      <c r="CG16" s="250">
        <f>IF(BY16&lt;&gt;0,1,0)</f>
        <v>1</v>
      </c>
      <c r="CH16" s="250">
        <f>BZ16*CA16*CB16*CC16*CD16*CE16*CF16*CG16</f>
        <v>1</v>
      </c>
      <c r="CI16" s="459">
        <f>ROUND(BY16,0)</f>
        <v>99374</v>
      </c>
      <c r="CJ16" s="460">
        <f>BY16-CI16</f>
        <v>0</v>
      </c>
      <c r="CL16" s="449" t="s">
        <v>198</v>
      </c>
      <c r="CM16" s="518" t="s">
        <v>60</v>
      </c>
      <c r="CN16" s="451">
        <v>1100000</v>
      </c>
      <c r="CO16" s="452">
        <v>1.6</v>
      </c>
      <c r="CP16" s="519">
        <v>0.03</v>
      </c>
      <c r="CQ16" s="520">
        <v>2.5</v>
      </c>
      <c r="CR16" s="521">
        <v>1</v>
      </c>
      <c r="CS16" s="522">
        <f>ROUND((CN16*CO16*CP16*CQ16*CR16),0)</f>
        <v>132000</v>
      </c>
      <c r="CT16" s="250">
        <f>IF(EXACT($A$16,CL16),1,0)</f>
        <v>1</v>
      </c>
      <c r="CU16" s="250">
        <f>IF(EXACT($B$16,CM16),1,0)</f>
        <v>1</v>
      </c>
      <c r="CV16" s="250">
        <f>IF(CN16&lt;&gt;0,1,0)</f>
        <v>1</v>
      </c>
      <c r="CW16" s="250">
        <f>IF(CO16&lt;&gt;0,1,0)</f>
        <v>1</v>
      </c>
      <c r="CX16" s="250">
        <f>IF(EXACT($E$16,CP16),1,0)</f>
        <v>1</v>
      </c>
      <c r="CY16" s="250">
        <f>IF(EXACT($F$16,CQ16),1,0)</f>
        <v>1</v>
      </c>
      <c r="CZ16" s="250">
        <f>IF(EXACT($G$16,CR16),1,0)</f>
        <v>1</v>
      </c>
      <c r="DA16" s="250">
        <f>IF(CS16&lt;&gt;0,1,0)</f>
        <v>1</v>
      </c>
      <c r="DB16" s="250">
        <f>CT16*CU16*CV16*CW16*CX16*CY16*CZ16*DA16</f>
        <v>1</v>
      </c>
      <c r="DC16" s="459">
        <f>ROUND(CS16,0)</f>
        <v>132000</v>
      </c>
      <c r="DD16" s="460">
        <f>CS16-DC16</f>
        <v>0</v>
      </c>
      <c r="DE16" s="511"/>
      <c r="DF16" s="449" t="s">
        <v>198</v>
      </c>
      <c r="DG16" s="518" t="s">
        <v>60</v>
      </c>
      <c r="DH16" s="451">
        <v>828116</v>
      </c>
      <c r="DI16" s="452">
        <v>1.6</v>
      </c>
      <c r="DJ16" s="519">
        <v>0.03</v>
      </c>
      <c r="DK16" s="520">
        <v>2.5</v>
      </c>
      <c r="DL16" s="521">
        <v>1</v>
      </c>
      <c r="DM16" s="522">
        <f>ROUND((DH16*DI16*DJ16*DK16*DL16),0)</f>
        <v>99374</v>
      </c>
      <c r="DN16" s="250">
        <f>IF(EXACT($A$16,DF16),1,0)</f>
        <v>1</v>
      </c>
      <c r="DO16" s="250">
        <f>IF(EXACT($B$16,DG16),1,0)</f>
        <v>1</v>
      </c>
      <c r="DP16" s="250">
        <f>IF(DH16&lt;&gt;0,1,0)</f>
        <v>1</v>
      </c>
      <c r="DQ16" s="250">
        <f>IF(DI16&lt;&gt;0,1,0)</f>
        <v>1</v>
      </c>
      <c r="DR16" s="250">
        <f>IF(EXACT($E$16,DJ16),1,0)</f>
        <v>1</v>
      </c>
      <c r="DS16" s="250">
        <f>IF(EXACT($F$16,DK16),1,0)</f>
        <v>1</v>
      </c>
      <c r="DT16" s="250">
        <f>IF(EXACT($G$16,DL16),1,0)</f>
        <v>1</v>
      </c>
      <c r="DU16" s="250">
        <f>IF(DM16&lt;&gt;0,1,0)</f>
        <v>1</v>
      </c>
      <c r="DV16" s="250">
        <f>DN16*DO16*DP16*DQ16*DR16*DS16*DT16*DU16</f>
        <v>1</v>
      </c>
      <c r="DW16" s="459">
        <f>ROUND(DM16,0)</f>
        <v>99374</v>
      </c>
      <c r="DX16" s="460">
        <f>DM16-DW16</f>
        <v>0</v>
      </c>
      <c r="DY16" s="511"/>
      <c r="DZ16" s="449" t="s">
        <v>198</v>
      </c>
      <c r="EA16" s="518" t="s">
        <v>60</v>
      </c>
      <c r="EB16" s="451">
        <v>1100000</v>
      </c>
      <c r="EC16" s="452">
        <v>1.6</v>
      </c>
      <c r="ED16" s="519">
        <v>0.03</v>
      </c>
      <c r="EE16" s="520">
        <v>2.5</v>
      </c>
      <c r="EF16" s="521">
        <v>1</v>
      </c>
      <c r="EG16" s="522">
        <f>ROUND((EB16*EC16*ED16*EE16*EF16),0)</f>
        <v>132000</v>
      </c>
      <c r="EH16" s="250">
        <f>IF(EXACT($A$16,DZ16),1,0)</f>
        <v>1</v>
      </c>
      <c r="EI16" s="250">
        <f>IF(EXACT($B$16,EA16),1,0)</f>
        <v>1</v>
      </c>
      <c r="EJ16" s="250">
        <f>IF(EB16&lt;&gt;0,1,0)</f>
        <v>1</v>
      </c>
      <c r="EK16" s="250">
        <f>IF(EC16&lt;&gt;0,1,0)</f>
        <v>1</v>
      </c>
      <c r="EL16" s="250">
        <f>IF(EXACT($E$16,ED16),1,0)</f>
        <v>1</v>
      </c>
      <c r="EM16" s="250">
        <f>IF(EXACT($F$16,EE16),1,0)</f>
        <v>1</v>
      </c>
      <c r="EN16" s="250">
        <f>IF(EXACT($G$16,EF16),1,0)</f>
        <v>1</v>
      </c>
      <c r="EO16" s="250">
        <f>IF(EG16&lt;&gt;0,1,0)</f>
        <v>1</v>
      </c>
      <c r="EP16" s="250">
        <f>EH16*EI16*EJ16*EK16*EL16*EM16*EN16*EO16</f>
        <v>1</v>
      </c>
      <c r="EQ16" s="459">
        <f>ROUND(EG16,0)</f>
        <v>132000</v>
      </c>
      <c r="ER16" s="460">
        <f>EG16-EQ16</f>
        <v>0</v>
      </c>
      <c r="ES16" s="511"/>
      <c r="ET16" s="449" t="s">
        <v>198</v>
      </c>
      <c r="EU16" s="518" t="s">
        <v>60</v>
      </c>
      <c r="EV16" s="451">
        <v>1100000</v>
      </c>
      <c r="EW16" s="452">
        <v>1.6</v>
      </c>
      <c r="EX16" s="519">
        <v>0.03</v>
      </c>
      <c r="EY16" s="520">
        <v>2.5</v>
      </c>
      <c r="EZ16" s="521">
        <v>1</v>
      </c>
      <c r="FA16" s="522">
        <f>ROUND((EV16*EW16*EX16*EY16*EZ16),0)</f>
        <v>132000</v>
      </c>
      <c r="FB16" s="250">
        <f>IF(EXACT($A$16,ET16),1,0)</f>
        <v>1</v>
      </c>
      <c r="FC16" s="250">
        <f>IF(EXACT($B$16,EU16),1,0)</f>
        <v>1</v>
      </c>
      <c r="FD16" s="250">
        <f>IF(EV16&lt;&gt;0,1,0)</f>
        <v>1</v>
      </c>
      <c r="FE16" s="250">
        <f>IF(EW16&lt;&gt;0,1,0)</f>
        <v>1</v>
      </c>
      <c r="FF16" s="250">
        <f>IF(EXACT($E$16,EX16),1,0)</f>
        <v>1</v>
      </c>
      <c r="FG16" s="250">
        <f>IF(EXACT($F$16,EY16),1,0)</f>
        <v>1</v>
      </c>
      <c r="FH16" s="250">
        <f>IF(EXACT($G$16,EZ16),1,0)</f>
        <v>1</v>
      </c>
      <c r="FI16" s="250">
        <f>IF(FA16&lt;&gt;0,1,0)</f>
        <v>1</v>
      </c>
      <c r="FJ16" s="250">
        <f>FB16*FC16*FD16*FE16*FF16*FG16*FH16*FI16</f>
        <v>1</v>
      </c>
      <c r="FK16" s="459">
        <f>ROUND(FA16,0)</f>
        <v>132000</v>
      </c>
      <c r="FL16" s="460">
        <f>FA16-FK16</f>
        <v>0</v>
      </c>
      <c r="FM16" s="511"/>
      <c r="FN16" s="449" t="s">
        <v>198</v>
      </c>
      <c r="FO16" s="518" t="s">
        <v>60</v>
      </c>
      <c r="FP16" s="451">
        <v>1100000</v>
      </c>
      <c r="FQ16" s="452">
        <v>1.6</v>
      </c>
      <c r="FR16" s="519">
        <v>0.03</v>
      </c>
      <c r="FS16" s="520">
        <v>2.5</v>
      </c>
      <c r="FT16" s="521">
        <v>1</v>
      </c>
      <c r="FU16" s="522">
        <f>ROUND((FP16*FQ16*FR16*FS16*FT16),0)</f>
        <v>132000</v>
      </c>
      <c r="FV16" s="250">
        <f>IF(EXACT($A$16,FN16),1,0)</f>
        <v>1</v>
      </c>
      <c r="FW16" s="250">
        <f>IF(EXACT($B$16,FO16),1,0)</f>
        <v>1</v>
      </c>
      <c r="FX16" s="250">
        <f>IF(FP16&lt;&gt;0,1,0)</f>
        <v>1</v>
      </c>
      <c r="FY16" s="250">
        <f>IF(FQ16&lt;&gt;0,1,0)</f>
        <v>1</v>
      </c>
      <c r="FZ16" s="250">
        <f>IF(EXACT($E$16,FR16),1,0)</f>
        <v>1</v>
      </c>
      <c r="GA16" s="250">
        <f>IF(EXACT($F$16,FS16),1,0)</f>
        <v>1</v>
      </c>
      <c r="GB16" s="250">
        <f>IF(EXACT($G$16,FT16),1,0)</f>
        <v>1</v>
      </c>
      <c r="GC16" s="250">
        <f>IF(FU16&lt;&gt;0,1,0)</f>
        <v>1</v>
      </c>
      <c r="GD16" s="250">
        <f>FV16*FW16*FX16*FY16*FZ16*GA16*GB16*GC16</f>
        <v>1</v>
      </c>
      <c r="GE16" s="459">
        <f>ROUND(FU16,0)</f>
        <v>132000</v>
      </c>
      <c r="GF16" s="460">
        <f>FU16-GE16</f>
        <v>0</v>
      </c>
      <c r="GG16" s="511"/>
      <c r="GH16" s="449" t="s">
        <v>198</v>
      </c>
      <c r="GI16" s="518" t="s">
        <v>60</v>
      </c>
      <c r="GJ16" s="451">
        <v>1000000</v>
      </c>
      <c r="GK16" s="452">
        <v>1.53</v>
      </c>
      <c r="GL16" s="519">
        <v>0.03</v>
      </c>
      <c r="GM16" s="520">
        <v>2.5</v>
      </c>
      <c r="GN16" s="521">
        <v>1</v>
      </c>
      <c r="GO16" s="522">
        <f>ROUND((GJ16*GK16*GL16*GM16*GN16),0)</f>
        <v>114750</v>
      </c>
      <c r="GP16" s="250">
        <f>IF(EXACT($A$16,GH16),1,0)</f>
        <v>1</v>
      </c>
      <c r="GQ16" s="250">
        <f>IF(EXACT($B$16,GI16),1,0)</f>
        <v>1</v>
      </c>
      <c r="GR16" s="250">
        <f>IF(GJ16&lt;&gt;0,1,0)</f>
        <v>1</v>
      </c>
      <c r="GS16" s="250">
        <f>IF(GK16&lt;&gt;0,1,0)</f>
        <v>1</v>
      </c>
      <c r="GT16" s="250">
        <f>IF(EXACT($E$16,GL16),1,0)</f>
        <v>1</v>
      </c>
      <c r="GU16" s="250">
        <f>IF(EXACT($F$16,GM16),1,0)</f>
        <v>1</v>
      </c>
      <c r="GV16" s="250">
        <f>IF(EXACT($G$16,GN16),1,0)</f>
        <v>1</v>
      </c>
      <c r="GW16" s="250">
        <f>IF(GO16&lt;&gt;0,1,0)</f>
        <v>1</v>
      </c>
      <c r="GX16" s="250">
        <f>GP16*GQ16*GR16*GS16*GT16*GU16*GV16*GW16</f>
        <v>1</v>
      </c>
      <c r="GY16" s="459">
        <f>ROUND(GO16,0)</f>
        <v>114750</v>
      </c>
      <c r="GZ16" s="460">
        <f>GO16-GY16</f>
        <v>0</v>
      </c>
      <c r="HA16" s="511"/>
      <c r="HB16" s="449" t="s">
        <v>198</v>
      </c>
      <c r="HC16" s="518" t="s">
        <v>60</v>
      </c>
      <c r="HD16" s="451">
        <v>900000</v>
      </c>
      <c r="HE16" s="452">
        <v>1.6021000000000001</v>
      </c>
      <c r="HF16" s="519">
        <v>0.03</v>
      </c>
      <c r="HG16" s="520">
        <v>2.5</v>
      </c>
      <c r="HH16" s="521">
        <v>1</v>
      </c>
      <c r="HI16" s="522">
        <f>ROUND((HD16*HE16*HF16*HG16*HH16),0)</f>
        <v>108142</v>
      </c>
      <c r="HJ16" s="250">
        <f>IF(EXACT($A$16,HB16),1,0)</f>
        <v>1</v>
      </c>
      <c r="HK16" s="250">
        <f>IF(EXACT($B$16,HC16),1,0)</f>
        <v>1</v>
      </c>
      <c r="HL16" s="250">
        <f>IF(HD16&lt;&gt;0,1,0)</f>
        <v>1</v>
      </c>
      <c r="HM16" s="250">
        <f>IF(HE16&lt;&gt;0,1,0)</f>
        <v>1</v>
      </c>
      <c r="HN16" s="250">
        <f>IF(EXACT($E$16,HF16),1,0)</f>
        <v>1</v>
      </c>
      <c r="HO16" s="250">
        <f>IF(EXACT($F$16,HG16),1,0)</f>
        <v>1</v>
      </c>
      <c r="HP16" s="250">
        <f>IF(EXACT($G$16,HH16),1,0)</f>
        <v>1</v>
      </c>
      <c r="HQ16" s="250">
        <f>IF(HI16&lt;&gt;0,1,0)</f>
        <v>1</v>
      </c>
      <c r="HR16" s="250">
        <f>HJ16*HK16*HL16*HM16*HN16*HO16*HP16*HQ16</f>
        <v>1</v>
      </c>
      <c r="HS16" s="459">
        <f>ROUND(HI16,0)</f>
        <v>108142</v>
      </c>
      <c r="HT16" s="460">
        <f>HI16-HS16</f>
        <v>0</v>
      </c>
      <c r="HU16" s="511"/>
      <c r="HV16" s="449" t="s">
        <v>198</v>
      </c>
      <c r="HW16" s="518" t="s">
        <v>60</v>
      </c>
      <c r="HX16" s="451">
        <v>850000</v>
      </c>
      <c r="HY16" s="452">
        <v>1.68</v>
      </c>
      <c r="HZ16" s="519">
        <v>0.03</v>
      </c>
      <c r="IA16" s="520">
        <v>2.5</v>
      </c>
      <c r="IB16" s="521">
        <v>1</v>
      </c>
      <c r="IC16" s="522">
        <f>ROUND((HX16*HY16*HZ16*IA16*IB16),0)</f>
        <v>107100</v>
      </c>
      <c r="ID16" s="250">
        <f>IF(EXACT($A$16,HV16),1,0)</f>
        <v>1</v>
      </c>
      <c r="IE16" s="250">
        <f>IF(EXACT($B$16,HW16),1,0)</f>
        <v>1</v>
      </c>
      <c r="IF16" s="250">
        <f>IF(HX16&lt;&gt;0,1,0)</f>
        <v>1</v>
      </c>
      <c r="IG16" s="250">
        <f>IF(HY16&lt;&gt;0,1,0)</f>
        <v>1</v>
      </c>
      <c r="IH16" s="250">
        <f>IF(EXACT($E$16,HZ16),1,0)</f>
        <v>1</v>
      </c>
      <c r="II16" s="250">
        <f>IF(EXACT($F$16,IA16),1,0)</f>
        <v>1</v>
      </c>
      <c r="IJ16" s="250">
        <f>IF(EXACT($G$16,IB16),1,0)</f>
        <v>1</v>
      </c>
      <c r="IK16" s="250">
        <f>IF(IC16&lt;&gt;0,1,0)</f>
        <v>1</v>
      </c>
      <c r="IL16" s="250">
        <f>ID16*IE16*IF16*IG16*IH16*II16*IJ16*IK16</f>
        <v>1</v>
      </c>
      <c r="IM16" s="459">
        <f>ROUND(IC16,0)</f>
        <v>107100</v>
      </c>
      <c r="IN16" s="460">
        <f>IC16-IM16</f>
        <v>0</v>
      </c>
      <c r="IO16" s="511"/>
      <c r="IP16" s="449" t="s">
        <v>198</v>
      </c>
      <c r="IQ16" s="518" t="s">
        <v>60</v>
      </c>
      <c r="IR16" s="451">
        <v>828116</v>
      </c>
      <c r="IS16" s="452">
        <v>1.65</v>
      </c>
      <c r="IT16" s="519">
        <v>0.03</v>
      </c>
      <c r="IU16" s="520">
        <v>2.5</v>
      </c>
      <c r="IV16" s="521">
        <v>1</v>
      </c>
      <c r="IW16" s="522">
        <f>ROUND((IR16*IS16*IT16*IU16*IV16),0)</f>
        <v>102479</v>
      </c>
      <c r="IX16" s="250">
        <f>IF(EXACT($A$16,IP16),1,0)</f>
        <v>1</v>
      </c>
      <c r="IY16" s="250">
        <f>IF(EXACT($B$16,IQ16),1,0)</f>
        <v>1</v>
      </c>
      <c r="IZ16" s="250">
        <f>IF(IR16&lt;&gt;0,1,0)</f>
        <v>1</v>
      </c>
      <c r="JA16" s="250">
        <f>IF(IS16&lt;&gt;0,1,0)</f>
        <v>1</v>
      </c>
      <c r="JB16" s="250">
        <f>IF(EXACT($E$16,IT16),1,0)</f>
        <v>1</v>
      </c>
      <c r="JC16" s="250">
        <f>IF(EXACT($F$16,IU16),1,0)</f>
        <v>1</v>
      </c>
      <c r="JD16" s="250">
        <f>IF(EXACT($G$16,IV16),1,0)</f>
        <v>1</v>
      </c>
      <c r="JE16" s="250">
        <f>IF(IW16&lt;&gt;0,1,0)</f>
        <v>1</v>
      </c>
      <c r="JF16" s="250">
        <f>IX16*IY16*IZ16*JA16*JB16*JC16*JD16*JE16</f>
        <v>1</v>
      </c>
      <c r="JG16" s="459">
        <f>ROUND(IW16,0)</f>
        <v>102479</v>
      </c>
      <c r="JH16" s="460">
        <f>IW16-JG16</f>
        <v>0</v>
      </c>
      <c r="JI16" s="511"/>
      <c r="JJ16" s="463" t="s">
        <v>198</v>
      </c>
      <c r="JK16" s="515" t="s">
        <v>60</v>
      </c>
      <c r="JL16" s="465">
        <v>828116</v>
      </c>
      <c r="JM16" s="466">
        <v>1.5829</v>
      </c>
      <c r="JN16" s="467">
        <v>0.03</v>
      </c>
      <c r="JO16" s="516">
        <v>2.5</v>
      </c>
      <c r="JP16" s="469">
        <v>1</v>
      </c>
      <c r="JQ16" s="517">
        <f>ROUND((JL16*JM16*JN16*JO16*JP16),0)</f>
        <v>98312</v>
      </c>
      <c r="JR16" s="250">
        <f>IF(EXACT($A$16,JJ16),1,0)</f>
        <v>1</v>
      </c>
      <c r="JS16" s="250">
        <f>IF(EXACT($B$16,JK16),1,0)</f>
        <v>1</v>
      </c>
      <c r="JT16" s="250">
        <f>IF(JL16&lt;&gt;0,1,0)</f>
        <v>1</v>
      </c>
      <c r="JU16" s="250">
        <f>IF(JM16&lt;&gt;0,1,0)</f>
        <v>1</v>
      </c>
      <c r="JV16" s="250">
        <f>IF(EXACT($E$16,JN16),1,0)</f>
        <v>1</v>
      </c>
      <c r="JW16" s="250">
        <f>IF(EXACT($F$16,JO16),1,0)</f>
        <v>1</v>
      </c>
      <c r="JX16" s="250">
        <f>IF(EXACT($G$16,JP16),1,0)</f>
        <v>1</v>
      </c>
      <c r="JY16" s="250">
        <f>IF(JQ16&lt;&gt;0,1,0)</f>
        <v>1</v>
      </c>
      <c r="JZ16" s="250">
        <f>JR16*JS16*JT16*JU16*JV16*JW16*JX16*JY16</f>
        <v>1</v>
      </c>
      <c r="KA16" s="459">
        <f>ROUND(JQ16,0)</f>
        <v>98312</v>
      </c>
      <c r="KB16" s="460">
        <f>JQ16-KA16</f>
        <v>0</v>
      </c>
      <c r="KC16" s="511"/>
      <c r="KD16" s="449" t="s">
        <v>198</v>
      </c>
      <c r="KE16" s="518" t="s">
        <v>60</v>
      </c>
      <c r="KF16" s="451">
        <v>1200000</v>
      </c>
      <c r="KG16" s="452">
        <v>1.45</v>
      </c>
      <c r="KH16" s="519">
        <v>0.03</v>
      </c>
      <c r="KI16" s="520">
        <v>2.5</v>
      </c>
      <c r="KJ16" s="521">
        <v>1</v>
      </c>
      <c r="KK16" s="522">
        <f>ROUND((KF16*KG16*KH16*KI16*KJ16),0)</f>
        <v>130500</v>
      </c>
      <c r="KL16" s="250">
        <f>IF(EXACT($A$16,KD16),1,0)</f>
        <v>1</v>
      </c>
      <c r="KM16" s="250">
        <f>IF(EXACT($B$16,KE16),1,0)</f>
        <v>1</v>
      </c>
      <c r="KN16" s="250">
        <f>IF(KF16&lt;&gt;0,1,0)</f>
        <v>1</v>
      </c>
      <c r="KO16" s="250">
        <f>IF(KG16&lt;&gt;0,1,0)</f>
        <v>1</v>
      </c>
      <c r="KP16" s="250">
        <f>IF(EXACT($E$16,KH16),1,0)</f>
        <v>1</v>
      </c>
      <c r="KQ16" s="250">
        <f>IF(EXACT($F$16,KI16),1,0)</f>
        <v>1</v>
      </c>
      <c r="KR16" s="250">
        <f>IF(EXACT($G$16,KJ16),1,0)</f>
        <v>1</v>
      </c>
      <c r="KS16" s="250">
        <f>IF(KK16&lt;&gt;0,1,0)</f>
        <v>1</v>
      </c>
      <c r="KT16" s="250">
        <f>KL16*KM16*KN16*KO16*KP16*KQ16*KR16*KS16</f>
        <v>1</v>
      </c>
      <c r="KU16" s="459">
        <f>ROUND(KK16,0)</f>
        <v>130500</v>
      </c>
      <c r="KV16" s="460">
        <f>KK16-KU16</f>
        <v>0</v>
      </c>
      <c r="KW16" s="511"/>
    </row>
    <row r="17" spans="1:309" s="461" customFormat="1" ht="14.25" thickTop="1" thickBot="1">
      <c r="A17" s="443" t="s">
        <v>124</v>
      </c>
      <c r="B17" s="444" t="s">
        <v>127</v>
      </c>
      <c r="C17" s="482"/>
      <c r="D17" s="482"/>
      <c r="E17" s="482"/>
      <c r="F17" s="483"/>
      <c r="G17" s="484"/>
      <c r="H17" s="485"/>
      <c r="I17" s="511"/>
      <c r="J17" s="443" t="s">
        <v>124</v>
      </c>
      <c r="K17" s="444" t="s">
        <v>127</v>
      </c>
      <c r="L17" s="482"/>
      <c r="M17" s="482"/>
      <c r="N17" s="482"/>
      <c r="O17" s="483"/>
      <c r="P17" s="484"/>
      <c r="Q17" s="485"/>
      <c r="R17" s="476"/>
      <c r="S17" s="476"/>
      <c r="T17" s="476"/>
      <c r="U17" s="476"/>
      <c r="V17" s="476"/>
      <c r="W17" s="476"/>
      <c r="X17" s="476"/>
      <c r="Y17" s="476"/>
      <c r="Z17" s="476"/>
      <c r="AA17" s="476"/>
      <c r="AB17" s="477"/>
      <c r="AD17" s="443" t="s">
        <v>124</v>
      </c>
      <c r="AE17" s="444" t="s">
        <v>127</v>
      </c>
      <c r="AF17" s="482"/>
      <c r="AG17" s="482"/>
      <c r="AH17" s="482"/>
      <c r="AI17" s="483"/>
      <c r="AJ17" s="484"/>
      <c r="AK17" s="485"/>
      <c r="AL17" s="476"/>
      <c r="AM17" s="476"/>
      <c r="AN17" s="476"/>
      <c r="AO17" s="476"/>
      <c r="AP17" s="476"/>
      <c r="AQ17" s="476"/>
      <c r="AR17" s="476"/>
      <c r="AS17" s="476"/>
      <c r="AT17" s="476"/>
      <c r="AU17" s="476"/>
      <c r="AV17" s="477"/>
      <c r="AX17" s="443" t="s">
        <v>124</v>
      </c>
      <c r="AY17" s="444" t="s">
        <v>127</v>
      </c>
      <c r="AZ17" s="482"/>
      <c r="BA17" s="482"/>
      <c r="BB17" s="482"/>
      <c r="BC17" s="483"/>
      <c r="BD17" s="484"/>
      <c r="BE17" s="485"/>
      <c r="BF17" s="476"/>
      <c r="BG17" s="476"/>
      <c r="BH17" s="476"/>
      <c r="BI17" s="476"/>
      <c r="BJ17" s="476"/>
      <c r="BK17" s="476"/>
      <c r="BL17" s="476"/>
      <c r="BM17" s="476"/>
      <c r="BN17" s="476"/>
      <c r="BO17" s="476"/>
      <c r="BP17" s="477"/>
      <c r="BR17" s="443" t="s">
        <v>124</v>
      </c>
      <c r="BS17" s="444" t="s">
        <v>127</v>
      </c>
      <c r="BT17" s="482"/>
      <c r="BU17" s="482"/>
      <c r="BV17" s="482"/>
      <c r="BW17" s="483"/>
      <c r="BX17" s="484"/>
      <c r="BY17" s="485"/>
      <c r="BZ17" s="476"/>
      <c r="CA17" s="476"/>
      <c r="CB17" s="476"/>
      <c r="CC17" s="476"/>
      <c r="CD17" s="476"/>
      <c r="CE17" s="476"/>
      <c r="CF17" s="476"/>
      <c r="CG17" s="476"/>
      <c r="CH17" s="476"/>
      <c r="CI17" s="476"/>
      <c r="CJ17" s="477"/>
      <c r="CL17" s="443" t="s">
        <v>124</v>
      </c>
      <c r="CM17" s="444" t="s">
        <v>127</v>
      </c>
      <c r="CN17" s="482"/>
      <c r="CO17" s="482"/>
      <c r="CP17" s="482"/>
      <c r="CQ17" s="483"/>
      <c r="CR17" s="484"/>
      <c r="CS17" s="485"/>
      <c r="CT17" s="476"/>
      <c r="CU17" s="476"/>
      <c r="CV17" s="476"/>
      <c r="CW17" s="476"/>
      <c r="CX17" s="476"/>
      <c r="CY17" s="476"/>
      <c r="CZ17" s="476"/>
      <c r="DA17" s="476"/>
      <c r="DB17" s="476"/>
      <c r="DC17" s="476"/>
      <c r="DD17" s="477"/>
      <c r="DE17" s="511"/>
      <c r="DF17" s="443" t="s">
        <v>124</v>
      </c>
      <c r="DG17" s="444" t="s">
        <v>127</v>
      </c>
      <c r="DH17" s="482"/>
      <c r="DI17" s="482"/>
      <c r="DJ17" s="482"/>
      <c r="DK17" s="483"/>
      <c r="DL17" s="484"/>
      <c r="DM17" s="485"/>
      <c r="DN17" s="476"/>
      <c r="DO17" s="476"/>
      <c r="DP17" s="476"/>
      <c r="DQ17" s="476"/>
      <c r="DR17" s="476"/>
      <c r="DS17" s="476"/>
      <c r="DT17" s="476"/>
      <c r="DU17" s="476"/>
      <c r="DV17" s="476"/>
      <c r="DW17" s="476"/>
      <c r="DX17" s="477"/>
      <c r="DY17" s="511"/>
      <c r="DZ17" s="443" t="s">
        <v>124</v>
      </c>
      <c r="EA17" s="444" t="s">
        <v>127</v>
      </c>
      <c r="EB17" s="482"/>
      <c r="EC17" s="482"/>
      <c r="ED17" s="482"/>
      <c r="EE17" s="483"/>
      <c r="EF17" s="484"/>
      <c r="EG17" s="485"/>
      <c r="EH17" s="476"/>
      <c r="EI17" s="476"/>
      <c r="EJ17" s="476"/>
      <c r="EK17" s="476"/>
      <c r="EL17" s="476"/>
      <c r="EM17" s="476"/>
      <c r="EN17" s="476"/>
      <c r="EO17" s="476"/>
      <c r="EP17" s="476"/>
      <c r="EQ17" s="476"/>
      <c r="ER17" s="477"/>
      <c r="ES17" s="511"/>
      <c r="ET17" s="443" t="s">
        <v>124</v>
      </c>
      <c r="EU17" s="444" t="s">
        <v>127</v>
      </c>
      <c r="EV17" s="482"/>
      <c r="EW17" s="482"/>
      <c r="EX17" s="482"/>
      <c r="EY17" s="483"/>
      <c r="EZ17" s="484"/>
      <c r="FA17" s="485"/>
      <c r="FB17" s="476"/>
      <c r="FC17" s="476"/>
      <c r="FD17" s="476"/>
      <c r="FE17" s="476"/>
      <c r="FF17" s="476"/>
      <c r="FG17" s="476"/>
      <c r="FH17" s="476"/>
      <c r="FI17" s="476"/>
      <c r="FJ17" s="476"/>
      <c r="FK17" s="476"/>
      <c r="FL17" s="477"/>
      <c r="FM17" s="511"/>
      <c r="FN17" s="443" t="s">
        <v>124</v>
      </c>
      <c r="FO17" s="444" t="s">
        <v>127</v>
      </c>
      <c r="FP17" s="482"/>
      <c r="FQ17" s="482"/>
      <c r="FR17" s="482"/>
      <c r="FS17" s="483"/>
      <c r="FT17" s="484"/>
      <c r="FU17" s="485"/>
      <c r="FV17" s="476"/>
      <c r="FW17" s="476"/>
      <c r="FX17" s="476"/>
      <c r="FY17" s="476"/>
      <c r="FZ17" s="476"/>
      <c r="GA17" s="476"/>
      <c r="GB17" s="476"/>
      <c r="GC17" s="476"/>
      <c r="GD17" s="476"/>
      <c r="GE17" s="476"/>
      <c r="GF17" s="477"/>
      <c r="GG17" s="511"/>
      <c r="GH17" s="443" t="s">
        <v>124</v>
      </c>
      <c r="GI17" s="444" t="s">
        <v>127</v>
      </c>
      <c r="GJ17" s="482"/>
      <c r="GK17" s="482"/>
      <c r="GL17" s="482"/>
      <c r="GM17" s="483"/>
      <c r="GN17" s="484"/>
      <c r="GO17" s="485"/>
      <c r="GP17" s="476"/>
      <c r="GQ17" s="476"/>
      <c r="GR17" s="476"/>
      <c r="GS17" s="476"/>
      <c r="GT17" s="476"/>
      <c r="GU17" s="476"/>
      <c r="GV17" s="476"/>
      <c r="GW17" s="476"/>
      <c r="GX17" s="476"/>
      <c r="GY17" s="476"/>
      <c r="GZ17" s="477"/>
      <c r="HA17" s="511"/>
      <c r="HB17" s="443" t="s">
        <v>124</v>
      </c>
      <c r="HC17" s="444" t="s">
        <v>127</v>
      </c>
      <c r="HD17" s="482"/>
      <c r="HE17" s="482"/>
      <c r="HF17" s="482"/>
      <c r="HG17" s="483"/>
      <c r="HH17" s="484"/>
      <c r="HI17" s="485"/>
      <c r="HJ17" s="476"/>
      <c r="HK17" s="476"/>
      <c r="HL17" s="476"/>
      <c r="HM17" s="476"/>
      <c r="HN17" s="476"/>
      <c r="HO17" s="476"/>
      <c r="HP17" s="476"/>
      <c r="HQ17" s="476"/>
      <c r="HR17" s="476"/>
      <c r="HS17" s="476"/>
      <c r="HT17" s="477"/>
      <c r="HU17" s="511"/>
      <c r="HV17" s="443" t="s">
        <v>124</v>
      </c>
      <c r="HW17" s="444" t="s">
        <v>127</v>
      </c>
      <c r="HX17" s="482"/>
      <c r="HY17" s="482"/>
      <c r="HZ17" s="482"/>
      <c r="IA17" s="483"/>
      <c r="IB17" s="484"/>
      <c r="IC17" s="485"/>
      <c r="ID17" s="476"/>
      <c r="IE17" s="476"/>
      <c r="IF17" s="476"/>
      <c r="IG17" s="476"/>
      <c r="IH17" s="476"/>
      <c r="II17" s="476"/>
      <c r="IJ17" s="476"/>
      <c r="IK17" s="476"/>
      <c r="IL17" s="476"/>
      <c r="IM17" s="476"/>
      <c r="IN17" s="477"/>
      <c r="IO17" s="511"/>
      <c r="IP17" s="443" t="s">
        <v>124</v>
      </c>
      <c r="IQ17" s="444" t="s">
        <v>127</v>
      </c>
      <c r="IR17" s="482"/>
      <c r="IS17" s="482"/>
      <c r="IT17" s="482"/>
      <c r="IU17" s="483"/>
      <c r="IV17" s="484"/>
      <c r="IW17" s="485"/>
      <c r="IX17" s="476"/>
      <c r="IY17" s="476"/>
      <c r="IZ17" s="476"/>
      <c r="JA17" s="476"/>
      <c r="JB17" s="476"/>
      <c r="JC17" s="476"/>
      <c r="JD17" s="476"/>
      <c r="JE17" s="476"/>
      <c r="JF17" s="476"/>
      <c r="JG17" s="476"/>
      <c r="JH17" s="477"/>
      <c r="JI17" s="511"/>
      <c r="JJ17" s="438" t="s">
        <v>124</v>
      </c>
      <c r="JK17" s="448" t="s">
        <v>127</v>
      </c>
      <c r="JL17" s="478"/>
      <c r="JM17" s="478"/>
      <c r="JN17" s="478"/>
      <c r="JO17" s="479"/>
      <c r="JP17" s="480"/>
      <c r="JQ17" s="481"/>
      <c r="JR17" s="476"/>
      <c r="JS17" s="476"/>
      <c r="JT17" s="476"/>
      <c r="JU17" s="476"/>
      <c r="JV17" s="476"/>
      <c r="JW17" s="476"/>
      <c r="JX17" s="476"/>
      <c r="JY17" s="476"/>
      <c r="JZ17" s="476"/>
      <c r="KA17" s="476"/>
      <c r="KB17" s="477"/>
      <c r="KC17" s="511"/>
      <c r="KD17" s="443" t="s">
        <v>124</v>
      </c>
      <c r="KE17" s="444" t="s">
        <v>127</v>
      </c>
      <c r="KF17" s="482"/>
      <c r="KG17" s="482"/>
      <c r="KH17" s="482"/>
      <c r="KI17" s="483"/>
      <c r="KJ17" s="484"/>
      <c r="KK17" s="485"/>
      <c r="KL17" s="476"/>
      <c r="KM17" s="476"/>
      <c r="KN17" s="476"/>
      <c r="KO17" s="476"/>
      <c r="KP17" s="476"/>
      <c r="KQ17" s="476"/>
      <c r="KR17" s="476"/>
      <c r="KS17" s="476"/>
      <c r="KT17" s="476"/>
      <c r="KU17" s="476"/>
      <c r="KV17" s="477"/>
      <c r="KW17" s="511"/>
    </row>
    <row r="18" spans="1:309" s="461" customFormat="1" ht="13.5" thickTop="1">
      <c r="A18" s="449" t="s">
        <v>125</v>
      </c>
      <c r="B18" s="523" t="s">
        <v>139</v>
      </c>
      <c r="C18" s="524">
        <v>0</v>
      </c>
      <c r="D18" s="525"/>
      <c r="E18" s="526">
        <v>1</v>
      </c>
      <c r="F18" s="520">
        <v>2.5</v>
      </c>
      <c r="G18" s="527">
        <v>1</v>
      </c>
      <c r="H18" s="528">
        <f>ROUND((C18*E18*F18),0)</f>
        <v>0</v>
      </c>
      <c r="I18" s="511"/>
      <c r="J18" s="449" t="s">
        <v>125</v>
      </c>
      <c r="K18" s="523" t="s">
        <v>139</v>
      </c>
      <c r="L18" s="524">
        <v>300000</v>
      </c>
      <c r="M18" s="525"/>
      <c r="N18" s="526">
        <v>1</v>
      </c>
      <c r="O18" s="520">
        <v>2.5</v>
      </c>
      <c r="P18" s="527">
        <v>1</v>
      </c>
      <c r="Q18" s="528">
        <f>ROUND((L18*N18*O18),0)</f>
        <v>750000</v>
      </c>
      <c r="R18" s="250">
        <f>IF(EXACT($A$18,J18),1,0)</f>
        <v>1</v>
      </c>
      <c r="S18" s="250">
        <f>IF(EXACT($B$18,K18),1,0)</f>
        <v>1</v>
      </c>
      <c r="T18" s="250">
        <f>IF(L18&lt;&gt;0,1,0)</f>
        <v>1</v>
      </c>
      <c r="U18" s="476"/>
      <c r="V18" s="250">
        <f>IF(EXACT($E$18,N18),1,0)</f>
        <v>1</v>
      </c>
      <c r="W18" s="250">
        <f>IF(EXACT($F$18,O18),1,0)</f>
        <v>1</v>
      </c>
      <c r="X18" s="250">
        <f>IF(EXACT($G$18,P18),1,0)</f>
        <v>1</v>
      </c>
      <c r="Y18" s="250">
        <f>IF(Q18&lt;&gt;0,1,0)</f>
        <v>1</v>
      </c>
      <c r="Z18" s="250">
        <f>R18*S18*T18*V18*W18*X18*Y18</f>
        <v>1</v>
      </c>
      <c r="AA18" s="459">
        <f>ROUND(Q18,0)</f>
        <v>750000</v>
      </c>
      <c r="AB18" s="460">
        <f>Q18-AA18</f>
        <v>0</v>
      </c>
      <c r="AD18" s="449" t="s">
        <v>125</v>
      </c>
      <c r="AE18" s="523" t="s">
        <v>139</v>
      </c>
      <c r="AF18" s="524">
        <v>50000</v>
      </c>
      <c r="AG18" s="525"/>
      <c r="AH18" s="526">
        <v>1</v>
      </c>
      <c r="AI18" s="520">
        <v>2.5</v>
      </c>
      <c r="AJ18" s="527">
        <v>1</v>
      </c>
      <c r="AK18" s="528">
        <f>ROUND((AF18*AH18*AI18),0)</f>
        <v>125000</v>
      </c>
      <c r="AL18" s="250">
        <f>IF(EXACT($A$18,AD18),1,0)</f>
        <v>1</v>
      </c>
      <c r="AM18" s="250">
        <f>IF(EXACT($B$18,AE18),1,0)</f>
        <v>1</v>
      </c>
      <c r="AN18" s="250">
        <f>IF(AF18&lt;&gt;0,1,0)</f>
        <v>1</v>
      </c>
      <c r="AO18" s="476"/>
      <c r="AP18" s="250">
        <f>IF(EXACT($E$18,AH18),1,0)</f>
        <v>1</v>
      </c>
      <c r="AQ18" s="250">
        <f>IF(EXACT($F$18,AI18),1,0)</f>
        <v>1</v>
      </c>
      <c r="AR18" s="250">
        <f>IF(EXACT($G$18,AJ18),1,0)</f>
        <v>1</v>
      </c>
      <c r="AS18" s="250">
        <f>IF(AK18&lt;&gt;0,1,0)</f>
        <v>1</v>
      </c>
      <c r="AT18" s="250">
        <f>AL18*AM18*AN18*AP18*AQ18*AR18*AS18</f>
        <v>1</v>
      </c>
      <c r="AU18" s="459">
        <f>ROUND(AK18,0)</f>
        <v>125000</v>
      </c>
      <c r="AV18" s="460">
        <f>AK18-AU18</f>
        <v>0</v>
      </c>
      <c r="AX18" s="449" t="s">
        <v>125</v>
      </c>
      <c r="AY18" s="523" t="s">
        <v>139</v>
      </c>
      <c r="AZ18" s="524">
        <v>100000</v>
      </c>
      <c r="BA18" s="525"/>
      <c r="BB18" s="526">
        <v>1</v>
      </c>
      <c r="BC18" s="520">
        <v>2.5</v>
      </c>
      <c r="BD18" s="527">
        <v>1</v>
      </c>
      <c r="BE18" s="528">
        <f>ROUND((AZ18*BB18*BC18),0)</f>
        <v>250000</v>
      </c>
      <c r="BF18" s="250">
        <f>IF(EXACT($A$18,AX18),1,0)</f>
        <v>1</v>
      </c>
      <c r="BG18" s="250">
        <f>IF(EXACT($B$18,AY18),1,0)</f>
        <v>1</v>
      </c>
      <c r="BH18" s="250">
        <f>IF(AZ18&lt;&gt;0,1,0)</f>
        <v>1</v>
      </c>
      <c r="BI18" s="476"/>
      <c r="BJ18" s="250">
        <f>IF(EXACT($E$18,BB18),1,0)</f>
        <v>1</v>
      </c>
      <c r="BK18" s="250">
        <f>IF(EXACT($F$18,BC18),1,0)</f>
        <v>1</v>
      </c>
      <c r="BL18" s="250">
        <f>IF(EXACT($G$18,BD18),1,0)</f>
        <v>1</v>
      </c>
      <c r="BM18" s="250">
        <f>IF(BE18&lt;&gt;0,1,0)</f>
        <v>1</v>
      </c>
      <c r="BN18" s="250">
        <f>BF18*BG18*BH18*BJ18*BK18*BL18*BM18</f>
        <v>1</v>
      </c>
      <c r="BO18" s="459">
        <f>ROUND(BE18,0)</f>
        <v>250000</v>
      </c>
      <c r="BP18" s="460">
        <f>BE18-BO18</f>
        <v>0</v>
      </c>
      <c r="BR18" s="449" t="s">
        <v>125</v>
      </c>
      <c r="BS18" s="523" t="s">
        <v>139</v>
      </c>
      <c r="BT18" s="524">
        <v>50000</v>
      </c>
      <c r="BU18" s="525"/>
      <c r="BV18" s="526">
        <v>1</v>
      </c>
      <c r="BW18" s="520">
        <v>2.5</v>
      </c>
      <c r="BX18" s="527">
        <v>1</v>
      </c>
      <c r="BY18" s="528">
        <f>ROUND((BT18*BV18*BW18),0)</f>
        <v>125000</v>
      </c>
      <c r="BZ18" s="250">
        <f>IF(EXACT($A$18,BR18),1,0)</f>
        <v>1</v>
      </c>
      <c r="CA18" s="250">
        <f>IF(EXACT($B$18,BS18),1,0)</f>
        <v>1</v>
      </c>
      <c r="CB18" s="250">
        <f>IF(BT18&lt;&gt;0,1,0)</f>
        <v>1</v>
      </c>
      <c r="CC18" s="476"/>
      <c r="CD18" s="250">
        <f>IF(EXACT($E$18,BV18),1,0)</f>
        <v>1</v>
      </c>
      <c r="CE18" s="250">
        <f>IF(EXACT($F$18,BW18),1,0)</f>
        <v>1</v>
      </c>
      <c r="CF18" s="250">
        <f>IF(EXACT($G$18,BX18),1,0)</f>
        <v>1</v>
      </c>
      <c r="CG18" s="250">
        <f>IF(BY18&lt;&gt;0,1,0)</f>
        <v>1</v>
      </c>
      <c r="CH18" s="250">
        <f>BZ18*CA18*CB18*CD18*CE18*CF18*CG18</f>
        <v>1</v>
      </c>
      <c r="CI18" s="459">
        <f>ROUND(BY18,0)</f>
        <v>125000</v>
      </c>
      <c r="CJ18" s="460">
        <f>BY18-CI18</f>
        <v>0</v>
      </c>
      <c r="CL18" s="449" t="s">
        <v>125</v>
      </c>
      <c r="CM18" s="523" t="s">
        <v>139</v>
      </c>
      <c r="CN18" s="524">
        <v>150000</v>
      </c>
      <c r="CO18" s="525"/>
      <c r="CP18" s="526">
        <v>1</v>
      </c>
      <c r="CQ18" s="520">
        <v>2.5</v>
      </c>
      <c r="CR18" s="527">
        <v>1</v>
      </c>
      <c r="CS18" s="528">
        <f>ROUND((CN18*CP18*CQ18),0)</f>
        <v>375000</v>
      </c>
      <c r="CT18" s="250">
        <f>IF(EXACT($A$18,CL18),1,0)</f>
        <v>1</v>
      </c>
      <c r="CU18" s="250">
        <f>IF(EXACT($B$18,CM18),1,0)</f>
        <v>1</v>
      </c>
      <c r="CV18" s="250">
        <f>IF(CN18&lt;&gt;0,1,0)</f>
        <v>1</v>
      </c>
      <c r="CW18" s="476"/>
      <c r="CX18" s="250">
        <f>IF(EXACT($E$18,CP18),1,0)</f>
        <v>1</v>
      </c>
      <c r="CY18" s="250">
        <f>IF(EXACT($F$18,CQ18),1,0)</f>
        <v>1</v>
      </c>
      <c r="CZ18" s="250">
        <f>IF(EXACT($G$18,CR18),1,0)</f>
        <v>1</v>
      </c>
      <c r="DA18" s="250">
        <f>IF(CS18&lt;&gt;0,1,0)</f>
        <v>1</v>
      </c>
      <c r="DB18" s="250">
        <f>CT18*CU18*CV18*CX18*CY18*CZ18*DA18</f>
        <v>1</v>
      </c>
      <c r="DC18" s="459">
        <f>ROUND(CS18,0)</f>
        <v>375000</v>
      </c>
      <c r="DD18" s="460">
        <f>CS18-DC18</f>
        <v>0</v>
      </c>
      <c r="DE18" s="511"/>
      <c r="DF18" s="449" t="s">
        <v>125</v>
      </c>
      <c r="DG18" s="523" t="s">
        <v>139</v>
      </c>
      <c r="DH18" s="524">
        <v>100000</v>
      </c>
      <c r="DI18" s="525"/>
      <c r="DJ18" s="526">
        <v>1</v>
      </c>
      <c r="DK18" s="520">
        <v>2.5</v>
      </c>
      <c r="DL18" s="527">
        <v>1</v>
      </c>
      <c r="DM18" s="528">
        <f>ROUND((DH18*DJ18*DK18*DL18),0)</f>
        <v>250000</v>
      </c>
      <c r="DN18" s="250">
        <f>IF(EXACT($A$18,DF18),1,0)</f>
        <v>1</v>
      </c>
      <c r="DO18" s="250">
        <f>IF(EXACT($B$18,DG18),1,0)</f>
        <v>1</v>
      </c>
      <c r="DP18" s="250">
        <f>IF(DH18&lt;&gt;0,1,0)</f>
        <v>1</v>
      </c>
      <c r="DQ18" s="476"/>
      <c r="DR18" s="250">
        <f>IF(EXACT($E$18,DJ18),1,0)</f>
        <v>1</v>
      </c>
      <c r="DS18" s="250">
        <f>IF(EXACT($F$18,DK18),1,0)</f>
        <v>1</v>
      </c>
      <c r="DT18" s="250">
        <f>IF(EXACT($G$18,DL18),1,0)</f>
        <v>1</v>
      </c>
      <c r="DU18" s="250">
        <f>IF(DM18&lt;&gt;0,1,0)</f>
        <v>1</v>
      </c>
      <c r="DV18" s="250">
        <f>DN18*DO18*DP18*DR18*DS18*DT18*DU18</f>
        <v>1</v>
      </c>
      <c r="DW18" s="459">
        <f>ROUND(DM18,0)</f>
        <v>250000</v>
      </c>
      <c r="DX18" s="460">
        <f>DM18-DW18</f>
        <v>0</v>
      </c>
      <c r="DY18" s="511"/>
      <c r="DZ18" s="449" t="s">
        <v>125</v>
      </c>
      <c r="EA18" s="523" t="s">
        <v>139</v>
      </c>
      <c r="EB18" s="524">
        <v>100000</v>
      </c>
      <c r="EC18" s="525"/>
      <c r="ED18" s="526">
        <v>1</v>
      </c>
      <c r="EE18" s="520">
        <v>2.5</v>
      </c>
      <c r="EF18" s="527">
        <v>1</v>
      </c>
      <c r="EG18" s="528">
        <f>ROUND((EB18*ED18*EE18),0)</f>
        <v>250000</v>
      </c>
      <c r="EH18" s="250">
        <f>IF(EXACT($A$18,DZ18),1,0)</f>
        <v>1</v>
      </c>
      <c r="EI18" s="250">
        <f>IF(EXACT($B$18,EA18),1,0)</f>
        <v>1</v>
      </c>
      <c r="EJ18" s="250">
        <f>IF(EB18&lt;&gt;0,1,0)</f>
        <v>1</v>
      </c>
      <c r="EK18" s="476"/>
      <c r="EL18" s="250">
        <f>IF(EXACT($E$18,ED18),1,0)</f>
        <v>1</v>
      </c>
      <c r="EM18" s="250">
        <f>IF(EXACT($F$18,EE18),1,0)</f>
        <v>1</v>
      </c>
      <c r="EN18" s="250">
        <f>IF(EXACT($G$18,EF18),1,0)</f>
        <v>1</v>
      </c>
      <c r="EO18" s="250">
        <f>IF(EG18&lt;&gt;0,1,0)</f>
        <v>1</v>
      </c>
      <c r="EP18" s="250">
        <f>EH18*EI18*EJ18*EL18*EM18*EN18*EO18</f>
        <v>1</v>
      </c>
      <c r="EQ18" s="459">
        <f>ROUND(EG18,0)</f>
        <v>250000</v>
      </c>
      <c r="ER18" s="460">
        <f>EG18-EQ18</f>
        <v>0</v>
      </c>
      <c r="ES18" s="511"/>
      <c r="ET18" s="449" t="s">
        <v>125</v>
      </c>
      <c r="EU18" s="523" t="s">
        <v>139</v>
      </c>
      <c r="EV18" s="524">
        <v>100000</v>
      </c>
      <c r="EW18" s="525"/>
      <c r="EX18" s="526">
        <v>1</v>
      </c>
      <c r="EY18" s="520">
        <v>2.5</v>
      </c>
      <c r="EZ18" s="527">
        <v>1</v>
      </c>
      <c r="FA18" s="528">
        <f>ROUND((EV18*EX18*EY18),0)</f>
        <v>250000</v>
      </c>
      <c r="FB18" s="250">
        <f>IF(EXACT($A$18,ET18),1,0)</f>
        <v>1</v>
      </c>
      <c r="FC18" s="250">
        <f>IF(EXACT($B$18,EU18),1,0)</f>
        <v>1</v>
      </c>
      <c r="FD18" s="250">
        <f>IF(EV18&lt;&gt;0,1,0)</f>
        <v>1</v>
      </c>
      <c r="FE18" s="476"/>
      <c r="FF18" s="250">
        <f>IF(EXACT($E$18,EX18),1,0)</f>
        <v>1</v>
      </c>
      <c r="FG18" s="250">
        <f>IF(EXACT($F$18,EY18),1,0)</f>
        <v>1</v>
      </c>
      <c r="FH18" s="250">
        <f>IF(EXACT($G$18,EZ18),1,0)</f>
        <v>1</v>
      </c>
      <c r="FI18" s="250">
        <f>IF(FA18&lt;&gt;0,1,0)</f>
        <v>1</v>
      </c>
      <c r="FJ18" s="250">
        <f>FB18*FC18*FD18*FF18*FG18*FH18*FI18</f>
        <v>1</v>
      </c>
      <c r="FK18" s="459">
        <f>ROUND(FA18,0)</f>
        <v>250000</v>
      </c>
      <c r="FL18" s="460">
        <f>FA18-FK18</f>
        <v>0</v>
      </c>
      <c r="FM18" s="511"/>
      <c r="FN18" s="449" t="s">
        <v>125</v>
      </c>
      <c r="FO18" s="523" t="s">
        <v>139</v>
      </c>
      <c r="FP18" s="524">
        <v>95000</v>
      </c>
      <c r="FQ18" s="525"/>
      <c r="FR18" s="526">
        <v>1</v>
      </c>
      <c r="FS18" s="520">
        <v>2.5</v>
      </c>
      <c r="FT18" s="527">
        <v>1</v>
      </c>
      <c r="FU18" s="528">
        <f>ROUND((FP18*FR18*FS18),0)</f>
        <v>237500</v>
      </c>
      <c r="FV18" s="250">
        <f>IF(EXACT($A$18,FN18),1,0)</f>
        <v>1</v>
      </c>
      <c r="FW18" s="250">
        <f>IF(EXACT($B$18,FO18),1,0)</f>
        <v>1</v>
      </c>
      <c r="FX18" s="250">
        <f>IF(FP18&lt;&gt;0,1,0)</f>
        <v>1</v>
      </c>
      <c r="FY18" s="476"/>
      <c r="FZ18" s="250">
        <f>IF(EXACT($E$18,FR18),1,0)</f>
        <v>1</v>
      </c>
      <c r="GA18" s="250">
        <f>IF(EXACT($F$18,FS18),1,0)</f>
        <v>1</v>
      </c>
      <c r="GB18" s="250">
        <f>IF(EXACT($G$18,FT18),1,0)</f>
        <v>1</v>
      </c>
      <c r="GC18" s="250">
        <f>IF(FU18&lt;&gt;0,1,0)</f>
        <v>1</v>
      </c>
      <c r="GD18" s="250">
        <f>FV18*FW18*FX18*FZ18*GA18*GB18*GC18</f>
        <v>1</v>
      </c>
      <c r="GE18" s="459">
        <f>ROUND(FU18,0)</f>
        <v>237500</v>
      </c>
      <c r="GF18" s="460">
        <f>FU18-GE18</f>
        <v>0</v>
      </c>
      <c r="GG18" s="511"/>
      <c r="GH18" s="449" t="s">
        <v>125</v>
      </c>
      <c r="GI18" s="523" t="s">
        <v>139</v>
      </c>
      <c r="GJ18" s="524">
        <v>50000</v>
      </c>
      <c r="GK18" s="525"/>
      <c r="GL18" s="526">
        <v>1</v>
      </c>
      <c r="GM18" s="520">
        <v>2.5</v>
      </c>
      <c r="GN18" s="527">
        <v>1</v>
      </c>
      <c r="GO18" s="528">
        <f>ROUND((GJ18*GL18*GM18),0)</f>
        <v>125000</v>
      </c>
      <c r="GP18" s="250">
        <f>IF(EXACT($A$18,GH18),1,0)</f>
        <v>1</v>
      </c>
      <c r="GQ18" s="250">
        <f>IF(EXACT($B$18,GI18),1,0)</f>
        <v>1</v>
      </c>
      <c r="GR18" s="250">
        <f>IF(GJ18&lt;&gt;0,1,0)</f>
        <v>1</v>
      </c>
      <c r="GS18" s="476"/>
      <c r="GT18" s="250">
        <f>IF(EXACT($E$18,GL18),1,0)</f>
        <v>1</v>
      </c>
      <c r="GU18" s="250">
        <f>IF(EXACT($F$18,GM18),1,0)</f>
        <v>1</v>
      </c>
      <c r="GV18" s="250">
        <f>IF(EXACT($G$18,GN18),1,0)</f>
        <v>1</v>
      </c>
      <c r="GW18" s="250">
        <f>IF(GO18&lt;&gt;0,1,0)</f>
        <v>1</v>
      </c>
      <c r="GX18" s="250">
        <f>GP18*GQ18*GR18*GT18*GU18*GV18*GW18</f>
        <v>1</v>
      </c>
      <c r="GY18" s="459">
        <f>ROUND(GO18,0)</f>
        <v>125000</v>
      </c>
      <c r="GZ18" s="460">
        <f>GO18-GY18</f>
        <v>0</v>
      </c>
      <c r="HA18" s="511"/>
      <c r="HB18" s="449" t="s">
        <v>125</v>
      </c>
      <c r="HC18" s="523" t="s">
        <v>139</v>
      </c>
      <c r="HD18" s="524">
        <v>100000</v>
      </c>
      <c r="HE18" s="525"/>
      <c r="HF18" s="526">
        <v>1</v>
      </c>
      <c r="HG18" s="520">
        <v>2.5</v>
      </c>
      <c r="HH18" s="527">
        <v>1</v>
      </c>
      <c r="HI18" s="528">
        <f>ROUND((HD18*HF18*HG18),0)</f>
        <v>250000</v>
      </c>
      <c r="HJ18" s="250">
        <f>IF(EXACT($A$18,HB18),1,0)</f>
        <v>1</v>
      </c>
      <c r="HK18" s="250">
        <f>IF(EXACT($B$18,HC18),1,0)</f>
        <v>1</v>
      </c>
      <c r="HL18" s="250">
        <f>IF(HD18&lt;&gt;0,1,0)</f>
        <v>1</v>
      </c>
      <c r="HM18" s="476"/>
      <c r="HN18" s="250">
        <f>IF(EXACT($E$18,HF18),1,0)</f>
        <v>1</v>
      </c>
      <c r="HO18" s="250">
        <f>IF(EXACT($F$18,HG18),1,0)</f>
        <v>1</v>
      </c>
      <c r="HP18" s="250">
        <f>IF(EXACT($G$18,HH18),1,0)</f>
        <v>1</v>
      </c>
      <c r="HQ18" s="250">
        <f>IF(HI18&lt;&gt;0,1,0)</f>
        <v>1</v>
      </c>
      <c r="HR18" s="250">
        <f>HJ18*HK18*HL18*HN18*HO18*HP18*HQ18</f>
        <v>1</v>
      </c>
      <c r="HS18" s="459">
        <f>ROUND(HI18,0)</f>
        <v>250000</v>
      </c>
      <c r="HT18" s="460">
        <f>HI18-HS18</f>
        <v>0</v>
      </c>
      <c r="HU18" s="511"/>
      <c r="HV18" s="449" t="s">
        <v>125</v>
      </c>
      <c r="HW18" s="523" t="s">
        <v>139</v>
      </c>
      <c r="HX18" s="524">
        <v>70000</v>
      </c>
      <c r="HY18" s="525"/>
      <c r="HZ18" s="526">
        <v>1</v>
      </c>
      <c r="IA18" s="520">
        <v>2.5</v>
      </c>
      <c r="IB18" s="527">
        <v>1</v>
      </c>
      <c r="IC18" s="528">
        <f>ROUND((HX18*HZ18*IA18),0)</f>
        <v>175000</v>
      </c>
      <c r="ID18" s="250">
        <f>IF(EXACT($A$18,HV18),1,0)</f>
        <v>1</v>
      </c>
      <c r="IE18" s="250">
        <f>IF(EXACT($B$18,HW18),1,0)</f>
        <v>1</v>
      </c>
      <c r="IF18" s="250">
        <f>IF(HX18&lt;&gt;0,1,0)</f>
        <v>1</v>
      </c>
      <c r="IG18" s="476"/>
      <c r="IH18" s="250">
        <f>IF(EXACT($E$18,HZ18),1,0)</f>
        <v>1</v>
      </c>
      <c r="II18" s="250">
        <f>IF(EXACT($F$18,IA18),1,0)</f>
        <v>1</v>
      </c>
      <c r="IJ18" s="250">
        <f>IF(EXACT($G$18,IB18),1,0)</f>
        <v>1</v>
      </c>
      <c r="IK18" s="250">
        <f>IF(IC18&lt;&gt;0,1,0)</f>
        <v>1</v>
      </c>
      <c r="IL18" s="250">
        <f>ID18*IE18*IF18*IH18*II18*IJ18*IK18</f>
        <v>1</v>
      </c>
      <c r="IM18" s="459">
        <f>ROUND(IC18,0)</f>
        <v>175000</v>
      </c>
      <c r="IN18" s="460">
        <f>IC18-IM18</f>
        <v>0</v>
      </c>
      <c r="IO18" s="511"/>
      <c r="IP18" s="449" t="s">
        <v>125</v>
      </c>
      <c r="IQ18" s="523" t="s">
        <v>139</v>
      </c>
      <c r="IR18" s="524">
        <v>30000</v>
      </c>
      <c r="IS18" s="525"/>
      <c r="IT18" s="526">
        <v>1</v>
      </c>
      <c r="IU18" s="520">
        <v>2.5</v>
      </c>
      <c r="IV18" s="527">
        <v>1</v>
      </c>
      <c r="IW18" s="528">
        <f>ROUND((IR18*IT18*IU18),0)</f>
        <v>75000</v>
      </c>
      <c r="IX18" s="250">
        <f>IF(EXACT($A$18,IP18),1,0)</f>
        <v>1</v>
      </c>
      <c r="IY18" s="250">
        <f>IF(EXACT($B$18,IQ18),1,0)</f>
        <v>1</v>
      </c>
      <c r="IZ18" s="250">
        <f>IF(IR18&lt;&gt;0,1,0)</f>
        <v>1</v>
      </c>
      <c r="JA18" s="476"/>
      <c r="JB18" s="250">
        <f>IF(EXACT($E$18,IT18),1,0)</f>
        <v>1</v>
      </c>
      <c r="JC18" s="250">
        <f>IF(EXACT($F$18,IU18),1,0)</f>
        <v>1</v>
      </c>
      <c r="JD18" s="250">
        <f>IF(EXACT($G$18,IV18),1,0)</f>
        <v>1</v>
      </c>
      <c r="JE18" s="250">
        <f>IF(IW18&lt;&gt;0,1,0)</f>
        <v>1</v>
      </c>
      <c r="JF18" s="250">
        <f>IX18*IY18*IZ18*JB18*JC18*JD18*JE18</f>
        <v>1</v>
      </c>
      <c r="JG18" s="459">
        <f>ROUND(IW18,0)</f>
        <v>75000</v>
      </c>
      <c r="JH18" s="460">
        <f>IW18-JG18</f>
        <v>0</v>
      </c>
      <c r="JI18" s="511"/>
      <c r="JJ18" s="463" t="s">
        <v>125</v>
      </c>
      <c r="JK18" s="529" t="s">
        <v>139</v>
      </c>
      <c r="JL18" s="530">
        <v>30000</v>
      </c>
      <c r="JM18" s="531"/>
      <c r="JN18" s="532">
        <v>1</v>
      </c>
      <c r="JO18" s="516">
        <v>2.5</v>
      </c>
      <c r="JP18" s="533">
        <v>1</v>
      </c>
      <c r="JQ18" s="534">
        <f>ROUND((JL18*JN18*JO18),0)</f>
        <v>75000</v>
      </c>
      <c r="JR18" s="250">
        <f>IF(EXACT($A$18,JJ18),1,0)</f>
        <v>1</v>
      </c>
      <c r="JS18" s="250">
        <f>IF(EXACT($B$18,JK18),1,0)</f>
        <v>1</v>
      </c>
      <c r="JT18" s="250">
        <f>IF(JL18&lt;&gt;0,1,0)</f>
        <v>1</v>
      </c>
      <c r="JU18" s="476"/>
      <c r="JV18" s="250">
        <f>IF(EXACT($E$18,JN18),1,0)</f>
        <v>1</v>
      </c>
      <c r="JW18" s="250">
        <f>IF(EXACT($F$18,JO18),1,0)</f>
        <v>1</v>
      </c>
      <c r="JX18" s="250">
        <f>IF(EXACT($G$18,JP18),1,0)</f>
        <v>1</v>
      </c>
      <c r="JY18" s="250">
        <f>IF(JQ18&lt;&gt;0,1,0)</f>
        <v>1</v>
      </c>
      <c r="JZ18" s="250">
        <f>JR18*JS18*JT18*JV18*JW18*JX18*JY18</f>
        <v>1</v>
      </c>
      <c r="KA18" s="459">
        <f>ROUND(JQ18,0)</f>
        <v>75000</v>
      </c>
      <c r="KB18" s="460">
        <f>JQ18-KA18</f>
        <v>0</v>
      </c>
      <c r="KC18" s="511"/>
      <c r="KD18" s="449" t="s">
        <v>125</v>
      </c>
      <c r="KE18" s="523" t="s">
        <v>139</v>
      </c>
      <c r="KF18" s="524">
        <v>200000</v>
      </c>
      <c r="KG18" s="525"/>
      <c r="KH18" s="526">
        <v>1</v>
      </c>
      <c r="KI18" s="520">
        <v>2.5</v>
      </c>
      <c r="KJ18" s="527">
        <v>1</v>
      </c>
      <c r="KK18" s="528">
        <f>ROUND((KF18*KH18*KI18),0)</f>
        <v>500000</v>
      </c>
      <c r="KL18" s="250">
        <f>IF(EXACT($A$18,KD18),1,0)</f>
        <v>1</v>
      </c>
      <c r="KM18" s="250">
        <f>IF(EXACT($B$18,KE18),1,0)</f>
        <v>1</v>
      </c>
      <c r="KN18" s="250">
        <f>IF(KF18&lt;&gt;0,1,0)</f>
        <v>1</v>
      </c>
      <c r="KO18" s="476"/>
      <c r="KP18" s="250">
        <f>IF(EXACT($E$18,KH18),1,0)</f>
        <v>1</v>
      </c>
      <c r="KQ18" s="250">
        <f>IF(EXACT($F$18,KI18),1,0)</f>
        <v>1</v>
      </c>
      <c r="KR18" s="250">
        <f>IF(EXACT($G$18,KJ18),1,0)</f>
        <v>1</v>
      </c>
      <c r="KS18" s="250">
        <f>IF(KK18&lt;&gt;0,1,0)</f>
        <v>1</v>
      </c>
      <c r="KT18" s="250">
        <f>KL18*KM18*KN18*KP18*KQ18*KR18*KS18</f>
        <v>1</v>
      </c>
      <c r="KU18" s="459">
        <f>ROUND(KK18,0)</f>
        <v>500000</v>
      </c>
      <c r="KV18" s="460">
        <f>KK18-KU18</f>
        <v>0</v>
      </c>
      <c r="KW18" s="511"/>
    </row>
    <row r="19" spans="1:309" s="461" customFormat="1" ht="13.5" thickBot="1">
      <c r="A19" s="449" t="s">
        <v>472</v>
      </c>
      <c r="B19" s="535" t="s">
        <v>140</v>
      </c>
      <c r="C19" s="524">
        <v>0</v>
      </c>
      <c r="D19" s="536"/>
      <c r="E19" s="537">
        <v>1</v>
      </c>
      <c r="F19" s="513">
        <v>2.5</v>
      </c>
      <c r="G19" s="538">
        <v>1</v>
      </c>
      <c r="H19" s="539">
        <f>+C19*E19*F19*G19</f>
        <v>0</v>
      </c>
      <c r="I19" s="511"/>
      <c r="J19" s="449" t="s">
        <v>472</v>
      </c>
      <c r="K19" s="535" t="s">
        <v>140</v>
      </c>
      <c r="L19" s="524">
        <v>1000000</v>
      </c>
      <c r="M19" s="536"/>
      <c r="N19" s="537">
        <v>1</v>
      </c>
      <c r="O19" s="513">
        <v>2.5</v>
      </c>
      <c r="P19" s="538">
        <v>1</v>
      </c>
      <c r="Q19" s="539">
        <f>+L19*N19*O19*P19</f>
        <v>2500000</v>
      </c>
      <c r="R19" s="250">
        <f>IF(EXACT($A$19,J19),1,0)</f>
        <v>1</v>
      </c>
      <c r="S19" s="250">
        <f>IF(EXACT($B$19,K19),1,0)</f>
        <v>1</v>
      </c>
      <c r="T19" s="250">
        <f>IF(L19&lt;&gt;0,1,0)</f>
        <v>1</v>
      </c>
      <c r="U19" s="476"/>
      <c r="V19" s="250">
        <f>IF(EXACT($E$19,N19),1,0)</f>
        <v>1</v>
      </c>
      <c r="W19" s="250">
        <f>IF(EXACT($F$19,O19),1,0)</f>
        <v>1</v>
      </c>
      <c r="X19" s="250">
        <f>IF(EXACT($G$19,P19),1,0)</f>
        <v>1</v>
      </c>
      <c r="Y19" s="250">
        <f>IF(Q19&lt;&gt;0,1,0)</f>
        <v>1</v>
      </c>
      <c r="Z19" s="250">
        <f>R19*S19*T19*V19*W19*X19*Y19</f>
        <v>1</v>
      </c>
      <c r="AA19" s="459">
        <f>ROUND(Q19,0)</f>
        <v>2500000</v>
      </c>
      <c r="AB19" s="460">
        <f>Q19-AA19</f>
        <v>0</v>
      </c>
      <c r="AD19" s="449" t="s">
        <v>472</v>
      </c>
      <c r="AE19" s="535" t="s">
        <v>140</v>
      </c>
      <c r="AF19" s="524">
        <v>150000</v>
      </c>
      <c r="AG19" s="536"/>
      <c r="AH19" s="537">
        <v>1</v>
      </c>
      <c r="AI19" s="513">
        <v>2.5</v>
      </c>
      <c r="AJ19" s="538">
        <v>1</v>
      </c>
      <c r="AK19" s="539">
        <f>+AF19*AH19*AI19*AJ19</f>
        <v>375000</v>
      </c>
      <c r="AL19" s="250">
        <f>IF(EXACT($A$19,AD19),1,0)</f>
        <v>1</v>
      </c>
      <c r="AM19" s="250">
        <f>IF(EXACT($B$19,AE19),1,0)</f>
        <v>1</v>
      </c>
      <c r="AN19" s="250">
        <f>IF(AF19&lt;&gt;0,1,0)</f>
        <v>1</v>
      </c>
      <c r="AO19" s="476"/>
      <c r="AP19" s="250">
        <f>IF(EXACT($E$19,AH19),1,0)</f>
        <v>1</v>
      </c>
      <c r="AQ19" s="250">
        <f>IF(EXACT($F$19,AI19),1,0)</f>
        <v>1</v>
      </c>
      <c r="AR19" s="250">
        <f>IF(EXACT($G$19,AJ19),1,0)</f>
        <v>1</v>
      </c>
      <c r="AS19" s="250">
        <f>IF(AK19&lt;&gt;0,1,0)</f>
        <v>1</v>
      </c>
      <c r="AT19" s="250">
        <f>AL19*AM19*AN19*AP19*AQ19*AR19*AS19</f>
        <v>1</v>
      </c>
      <c r="AU19" s="459">
        <f>ROUND(AK19,0)</f>
        <v>375000</v>
      </c>
      <c r="AV19" s="460">
        <f>AK19-AU19</f>
        <v>0</v>
      </c>
      <c r="AX19" s="449" t="s">
        <v>472</v>
      </c>
      <c r="AY19" s="535" t="s">
        <v>140</v>
      </c>
      <c r="AZ19" s="524">
        <v>50000</v>
      </c>
      <c r="BA19" s="536"/>
      <c r="BB19" s="537">
        <v>1</v>
      </c>
      <c r="BC19" s="513">
        <v>2.5</v>
      </c>
      <c r="BD19" s="538">
        <v>1</v>
      </c>
      <c r="BE19" s="539">
        <f>+AZ19*BB19*BC19*BD19</f>
        <v>125000</v>
      </c>
      <c r="BF19" s="250">
        <f>IF(EXACT($A$19,AX19),1,0)</f>
        <v>1</v>
      </c>
      <c r="BG19" s="250">
        <f>IF(EXACT($B$19,AY19),1,0)</f>
        <v>1</v>
      </c>
      <c r="BH19" s="250">
        <f>IF(AZ19&lt;&gt;0,1,0)</f>
        <v>1</v>
      </c>
      <c r="BI19" s="476"/>
      <c r="BJ19" s="250">
        <f>IF(EXACT($E$19,BB19),1,0)</f>
        <v>1</v>
      </c>
      <c r="BK19" s="250">
        <f>IF(EXACT($F$19,BC19),1,0)</f>
        <v>1</v>
      </c>
      <c r="BL19" s="250">
        <f>IF(EXACT($G$19,BD19),1,0)</f>
        <v>1</v>
      </c>
      <c r="BM19" s="250">
        <f>IF(BE19&lt;&gt;0,1,0)</f>
        <v>1</v>
      </c>
      <c r="BN19" s="250">
        <f>BF19*BG19*BH19*BJ19*BK19*BL19*BM19</f>
        <v>1</v>
      </c>
      <c r="BO19" s="459">
        <f>ROUND(BE19,0)</f>
        <v>125000</v>
      </c>
      <c r="BP19" s="460">
        <f>BE19-BO19</f>
        <v>0</v>
      </c>
      <c r="BR19" s="449" t="s">
        <v>472</v>
      </c>
      <c r="BS19" s="535" t="s">
        <v>140</v>
      </c>
      <c r="BT19" s="524">
        <v>150000</v>
      </c>
      <c r="BU19" s="536"/>
      <c r="BV19" s="537">
        <v>1</v>
      </c>
      <c r="BW19" s="513">
        <v>2.5</v>
      </c>
      <c r="BX19" s="538">
        <v>1</v>
      </c>
      <c r="BY19" s="539">
        <f>+BT19*BV19*BW19*BX19</f>
        <v>375000</v>
      </c>
      <c r="BZ19" s="250">
        <f>IF(EXACT($A$19,BR19),1,0)</f>
        <v>1</v>
      </c>
      <c r="CA19" s="250">
        <f>IF(EXACT($B$19,BS19),1,0)</f>
        <v>1</v>
      </c>
      <c r="CB19" s="250">
        <f>IF(BT19&lt;&gt;0,1,0)</f>
        <v>1</v>
      </c>
      <c r="CC19" s="476"/>
      <c r="CD19" s="250">
        <f>IF(EXACT($E$19,BV19),1,0)</f>
        <v>1</v>
      </c>
      <c r="CE19" s="250">
        <f>IF(EXACT($F$19,BW19),1,0)</f>
        <v>1</v>
      </c>
      <c r="CF19" s="250">
        <f>IF(EXACT($G$19,BX19),1,0)</f>
        <v>1</v>
      </c>
      <c r="CG19" s="250">
        <f>IF(BY19&lt;&gt;0,1,0)</f>
        <v>1</v>
      </c>
      <c r="CH19" s="250">
        <f>BZ19*CA19*CB19*CD19*CE19*CF19*CG19</f>
        <v>1</v>
      </c>
      <c r="CI19" s="459">
        <f>ROUND(BY19,0)</f>
        <v>375000</v>
      </c>
      <c r="CJ19" s="460">
        <f>BY19-CI19</f>
        <v>0</v>
      </c>
      <c r="CL19" s="449" t="s">
        <v>472</v>
      </c>
      <c r="CM19" s="535" t="s">
        <v>140</v>
      </c>
      <c r="CN19" s="524">
        <v>150000</v>
      </c>
      <c r="CO19" s="536"/>
      <c r="CP19" s="537">
        <v>1</v>
      </c>
      <c r="CQ19" s="513">
        <v>2.5</v>
      </c>
      <c r="CR19" s="538">
        <v>1</v>
      </c>
      <c r="CS19" s="539">
        <f>+CN19*CP19*CQ19*CR19</f>
        <v>375000</v>
      </c>
      <c r="CT19" s="250">
        <f>IF(EXACT($A$19,CL19),1,0)</f>
        <v>1</v>
      </c>
      <c r="CU19" s="250">
        <f>IF(EXACT($B$19,CM19),1,0)</f>
        <v>1</v>
      </c>
      <c r="CV19" s="250">
        <f>IF(CN19&lt;&gt;0,1,0)</f>
        <v>1</v>
      </c>
      <c r="CW19" s="476"/>
      <c r="CX19" s="250">
        <f>IF(EXACT($E$19,CP19),1,0)</f>
        <v>1</v>
      </c>
      <c r="CY19" s="250">
        <f>IF(EXACT($F$19,CQ19),1,0)</f>
        <v>1</v>
      </c>
      <c r="CZ19" s="250">
        <f>IF(EXACT($G$19,CR19),1,0)</f>
        <v>1</v>
      </c>
      <c r="DA19" s="250">
        <f>IF(CS19&lt;&gt;0,1,0)</f>
        <v>1</v>
      </c>
      <c r="DB19" s="250">
        <f>CT19*CU19*CV19*CX19*CY19*CZ19*DA19</f>
        <v>1</v>
      </c>
      <c r="DC19" s="459">
        <f>ROUND(CS19,0)</f>
        <v>375000</v>
      </c>
      <c r="DD19" s="460">
        <f>CS19-DC19</f>
        <v>0</v>
      </c>
      <c r="DE19" s="511"/>
      <c r="DF19" s="449" t="s">
        <v>472</v>
      </c>
      <c r="DG19" s="535" t="s">
        <v>140</v>
      </c>
      <c r="DH19" s="524">
        <v>100000</v>
      </c>
      <c r="DI19" s="536"/>
      <c r="DJ19" s="537">
        <v>1</v>
      </c>
      <c r="DK19" s="513">
        <v>2.5</v>
      </c>
      <c r="DL19" s="538">
        <v>1</v>
      </c>
      <c r="DM19" s="528">
        <f>ROUND((DH19*DJ19*DK19*DL19),0)</f>
        <v>250000</v>
      </c>
      <c r="DN19" s="250">
        <f>IF(EXACT($A$19,DF19),1,0)</f>
        <v>1</v>
      </c>
      <c r="DO19" s="250">
        <f>IF(EXACT($B$19,DG19),1,0)</f>
        <v>1</v>
      </c>
      <c r="DP19" s="250">
        <f>IF(DH19&lt;&gt;0,1,0)</f>
        <v>1</v>
      </c>
      <c r="DQ19" s="476"/>
      <c r="DR19" s="250">
        <f>IF(EXACT($E$19,DJ19),1,0)</f>
        <v>1</v>
      </c>
      <c r="DS19" s="250">
        <f>IF(EXACT($F$19,DK19),1,0)</f>
        <v>1</v>
      </c>
      <c r="DT19" s="250">
        <f>IF(EXACT($G$19,DL19),1,0)</f>
        <v>1</v>
      </c>
      <c r="DU19" s="250">
        <f>IF(DM19&lt;&gt;0,1,0)</f>
        <v>1</v>
      </c>
      <c r="DV19" s="250">
        <f>DN19*DO19*DP19*DR19*DS19*DT19*DU19</f>
        <v>1</v>
      </c>
      <c r="DW19" s="459">
        <f>ROUND(DM19,0)</f>
        <v>250000</v>
      </c>
      <c r="DX19" s="460">
        <f>DM19-DW19</f>
        <v>0</v>
      </c>
      <c r="DY19" s="511"/>
      <c r="DZ19" s="449" t="s">
        <v>472</v>
      </c>
      <c r="EA19" s="535" t="s">
        <v>140</v>
      </c>
      <c r="EB19" s="524">
        <v>100000</v>
      </c>
      <c r="EC19" s="536"/>
      <c r="ED19" s="537">
        <v>1</v>
      </c>
      <c r="EE19" s="513">
        <v>2.5</v>
      </c>
      <c r="EF19" s="538">
        <v>1</v>
      </c>
      <c r="EG19" s="539">
        <f>+EB19*ED19*EE19*EF19</f>
        <v>250000</v>
      </c>
      <c r="EH19" s="250">
        <f>IF(EXACT($A$19,DZ19),1,0)</f>
        <v>1</v>
      </c>
      <c r="EI19" s="250">
        <f>IF(EXACT($B$19,EA19),1,0)</f>
        <v>1</v>
      </c>
      <c r="EJ19" s="250">
        <f>IF(EB19&lt;&gt;0,1,0)</f>
        <v>1</v>
      </c>
      <c r="EK19" s="476"/>
      <c r="EL19" s="250">
        <f>IF(EXACT($E$19,ED19),1,0)</f>
        <v>1</v>
      </c>
      <c r="EM19" s="250">
        <f>IF(EXACT($F$19,EE19),1,0)</f>
        <v>1</v>
      </c>
      <c r="EN19" s="250">
        <f>IF(EXACT($G$19,EF19),1,0)</f>
        <v>1</v>
      </c>
      <c r="EO19" s="250">
        <f>IF(EG19&lt;&gt;0,1,0)</f>
        <v>1</v>
      </c>
      <c r="EP19" s="250">
        <f>EH19*EI19*EJ19*EL19*EM19*EN19*EO19</f>
        <v>1</v>
      </c>
      <c r="EQ19" s="459">
        <f>ROUND(EG19,0)</f>
        <v>250000</v>
      </c>
      <c r="ER19" s="460">
        <f>EG19-EQ19</f>
        <v>0</v>
      </c>
      <c r="ES19" s="511"/>
      <c r="ET19" s="449" t="s">
        <v>472</v>
      </c>
      <c r="EU19" s="535" t="s">
        <v>140</v>
      </c>
      <c r="EV19" s="524">
        <v>100000</v>
      </c>
      <c r="EW19" s="536"/>
      <c r="EX19" s="537">
        <v>1</v>
      </c>
      <c r="EY19" s="513">
        <v>2.5</v>
      </c>
      <c r="EZ19" s="538">
        <v>1</v>
      </c>
      <c r="FA19" s="539">
        <f>+EV19*EX19*EY19*EZ19</f>
        <v>250000</v>
      </c>
      <c r="FB19" s="250">
        <f>IF(EXACT($A$19,ET19),1,0)</f>
        <v>1</v>
      </c>
      <c r="FC19" s="250">
        <f>IF(EXACT($B$19,EU19),1,0)</f>
        <v>1</v>
      </c>
      <c r="FD19" s="250">
        <f>IF(EV19&lt;&gt;0,1,0)</f>
        <v>1</v>
      </c>
      <c r="FE19" s="476"/>
      <c r="FF19" s="250">
        <f>IF(EXACT($E$19,EX19),1,0)</f>
        <v>1</v>
      </c>
      <c r="FG19" s="250">
        <f>IF(EXACT($F$19,EY19),1,0)</f>
        <v>1</v>
      </c>
      <c r="FH19" s="250">
        <f>IF(EXACT($G$19,EZ19),1,0)</f>
        <v>1</v>
      </c>
      <c r="FI19" s="250">
        <f>IF(FA19&lt;&gt;0,1,0)</f>
        <v>1</v>
      </c>
      <c r="FJ19" s="250">
        <f>FB19*FC19*FD19*FF19*FG19*FH19*FI19</f>
        <v>1</v>
      </c>
      <c r="FK19" s="459">
        <f>ROUND(FA19,0)</f>
        <v>250000</v>
      </c>
      <c r="FL19" s="460">
        <f>FA19-FK19</f>
        <v>0</v>
      </c>
      <c r="FM19" s="511"/>
      <c r="FN19" s="449" t="s">
        <v>472</v>
      </c>
      <c r="FO19" s="535" t="s">
        <v>140</v>
      </c>
      <c r="FP19" s="524">
        <v>95000</v>
      </c>
      <c r="FQ19" s="536"/>
      <c r="FR19" s="537">
        <v>1</v>
      </c>
      <c r="FS19" s="513">
        <v>2.5</v>
      </c>
      <c r="FT19" s="538">
        <v>1</v>
      </c>
      <c r="FU19" s="539">
        <f>+FP19*FR19*FS19*FT19</f>
        <v>237500</v>
      </c>
      <c r="FV19" s="250">
        <f>IF(EXACT($A$19,FN19),1,0)</f>
        <v>1</v>
      </c>
      <c r="FW19" s="250">
        <f>IF(EXACT($B$19,FO19),1,0)</f>
        <v>1</v>
      </c>
      <c r="FX19" s="250">
        <f>IF(FP19&lt;&gt;0,1,0)</f>
        <v>1</v>
      </c>
      <c r="FY19" s="476"/>
      <c r="FZ19" s="250">
        <f>IF(EXACT($E$19,FR19),1,0)</f>
        <v>1</v>
      </c>
      <c r="GA19" s="250">
        <f>IF(EXACT($F$19,FS19),1,0)</f>
        <v>1</v>
      </c>
      <c r="GB19" s="250">
        <f>IF(EXACT($G$19,FT19),1,0)</f>
        <v>1</v>
      </c>
      <c r="GC19" s="250">
        <f>IF(FU19&lt;&gt;0,1,0)</f>
        <v>1</v>
      </c>
      <c r="GD19" s="250">
        <f>FV19*FW19*FX19*FZ19*GA19*GB19*GC19</f>
        <v>1</v>
      </c>
      <c r="GE19" s="459">
        <f>ROUND(FU19,0)</f>
        <v>237500</v>
      </c>
      <c r="GF19" s="460">
        <f>FU19-GE19</f>
        <v>0</v>
      </c>
      <c r="GG19" s="511"/>
      <c r="GH19" s="449" t="s">
        <v>472</v>
      </c>
      <c r="GI19" s="535" t="s">
        <v>140</v>
      </c>
      <c r="GJ19" s="524">
        <v>50000</v>
      </c>
      <c r="GK19" s="536"/>
      <c r="GL19" s="537">
        <v>1</v>
      </c>
      <c r="GM19" s="513">
        <v>2.5</v>
      </c>
      <c r="GN19" s="538">
        <v>1</v>
      </c>
      <c r="GO19" s="539">
        <f>+GJ19*GL19*GM19*GN19</f>
        <v>125000</v>
      </c>
      <c r="GP19" s="250">
        <f>IF(EXACT($A$19,GH19),1,0)</f>
        <v>1</v>
      </c>
      <c r="GQ19" s="250">
        <f>IF(EXACT($B$19,GI19),1,0)</f>
        <v>1</v>
      </c>
      <c r="GR19" s="250">
        <f>IF(GJ19&lt;&gt;0,1,0)</f>
        <v>1</v>
      </c>
      <c r="GS19" s="476"/>
      <c r="GT19" s="250">
        <f>IF(EXACT($E$19,GL19),1,0)</f>
        <v>1</v>
      </c>
      <c r="GU19" s="250">
        <f>IF(EXACT($F$19,GM19),1,0)</f>
        <v>1</v>
      </c>
      <c r="GV19" s="250">
        <f>IF(EXACT($G$19,GN19),1,0)</f>
        <v>1</v>
      </c>
      <c r="GW19" s="250">
        <f>IF(GO19&lt;&gt;0,1,0)</f>
        <v>1</v>
      </c>
      <c r="GX19" s="250">
        <f>GP19*GQ19*GR19*GT19*GU19*GV19*GW19</f>
        <v>1</v>
      </c>
      <c r="GY19" s="459">
        <f>ROUND(GO19,0)</f>
        <v>125000</v>
      </c>
      <c r="GZ19" s="460">
        <f>GO19-GY19</f>
        <v>0</v>
      </c>
      <c r="HA19" s="511"/>
      <c r="HB19" s="449" t="s">
        <v>472</v>
      </c>
      <c r="HC19" s="535" t="s">
        <v>140</v>
      </c>
      <c r="HD19" s="524">
        <v>100000</v>
      </c>
      <c r="HE19" s="536"/>
      <c r="HF19" s="537">
        <v>1</v>
      </c>
      <c r="HG19" s="513">
        <v>2.5</v>
      </c>
      <c r="HH19" s="538">
        <v>1</v>
      </c>
      <c r="HI19" s="539">
        <f>+HD19*HF19*HG19*HH19</f>
        <v>250000</v>
      </c>
      <c r="HJ19" s="250">
        <f>IF(EXACT($A$19,HB19),1,0)</f>
        <v>1</v>
      </c>
      <c r="HK19" s="250">
        <f>IF(EXACT($B$19,HC19),1,0)</f>
        <v>1</v>
      </c>
      <c r="HL19" s="250">
        <f>IF(HD19&lt;&gt;0,1,0)</f>
        <v>1</v>
      </c>
      <c r="HM19" s="476"/>
      <c r="HN19" s="250">
        <f>IF(EXACT($E$19,HF19),1,0)</f>
        <v>1</v>
      </c>
      <c r="HO19" s="250">
        <f>IF(EXACT($F$19,HG19),1,0)</f>
        <v>1</v>
      </c>
      <c r="HP19" s="250">
        <f>IF(EXACT($G$19,HH19),1,0)</f>
        <v>1</v>
      </c>
      <c r="HQ19" s="250">
        <f>IF(HI19&lt;&gt;0,1,0)</f>
        <v>1</v>
      </c>
      <c r="HR19" s="250">
        <f>HJ19*HK19*HL19*HN19*HO19*HP19*HQ19</f>
        <v>1</v>
      </c>
      <c r="HS19" s="459">
        <f>ROUND(HI19,0)</f>
        <v>250000</v>
      </c>
      <c r="HT19" s="460">
        <f>HI19-HS19</f>
        <v>0</v>
      </c>
      <c r="HU19" s="511"/>
      <c r="HV19" s="449" t="s">
        <v>472</v>
      </c>
      <c r="HW19" s="535" t="s">
        <v>140</v>
      </c>
      <c r="HX19" s="524">
        <v>70000</v>
      </c>
      <c r="HY19" s="536"/>
      <c r="HZ19" s="537">
        <v>1</v>
      </c>
      <c r="IA19" s="513">
        <v>2.5</v>
      </c>
      <c r="IB19" s="538">
        <v>1</v>
      </c>
      <c r="IC19" s="539">
        <f>+HX19*HZ19*IA19*IB19</f>
        <v>175000</v>
      </c>
      <c r="ID19" s="250">
        <f>IF(EXACT($A$19,HV19),1,0)</f>
        <v>1</v>
      </c>
      <c r="IE19" s="250">
        <f>IF(EXACT($B$19,HW19),1,0)</f>
        <v>1</v>
      </c>
      <c r="IF19" s="250">
        <f>IF(HX19&lt;&gt;0,1,0)</f>
        <v>1</v>
      </c>
      <c r="IG19" s="476"/>
      <c r="IH19" s="250">
        <f>IF(EXACT($E$19,HZ19),1,0)</f>
        <v>1</v>
      </c>
      <c r="II19" s="250">
        <f>IF(EXACT($F$19,IA19),1,0)</f>
        <v>1</v>
      </c>
      <c r="IJ19" s="250">
        <f>IF(EXACT($G$19,IB19),1,0)</f>
        <v>1</v>
      </c>
      <c r="IK19" s="250">
        <f>IF(IC19&lt;&gt;0,1,0)</f>
        <v>1</v>
      </c>
      <c r="IL19" s="250">
        <f>ID19*IE19*IF19*IH19*II19*IJ19*IK19</f>
        <v>1</v>
      </c>
      <c r="IM19" s="459">
        <f>ROUND(IC19,0)</f>
        <v>175000</v>
      </c>
      <c r="IN19" s="460">
        <f>IC19-IM19</f>
        <v>0</v>
      </c>
      <c r="IO19" s="511"/>
      <c r="IP19" s="449" t="s">
        <v>472</v>
      </c>
      <c r="IQ19" s="535" t="s">
        <v>140</v>
      </c>
      <c r="IR19" s="524">
        <v>80000</v>
      </c>
      <c r="IS19" s="536"/>
      <c r="IT19" s="537">
        <v>1</v>
      </c>
      <c r="IU19" s="513">
        <v>2.5</v>
      </c>
      <c r="IV19" s="538">
        <v>1</v>
      </c>
      <c r="IW19" s="539">
        <f>+IR19*IT19*IU19*IV19</f>
        <v>200000</v>
      </c>
      <c r="IX19" s="250">
        <f>IF(EXACT($A$19,IP19),1,0)</f>
        <v>1</v>
      </c>
      <c r="IY19" s="250">
        <f>IF(EXACT($B$19,IQ19),1,0)</f>
        <v>1</v>
      </c>
      <c r="IZ19" s="250">
        <f>IF(IR19&lt;&gt;0,1,0)</f>
        <v>1</v>
      </c>
      <c r="JA19" s="476"/>
      <c r="JB19" s="250">
        <f>IF(EXACT($E$19,IT19),1,0)</f>
        <v>1</v>
      </c>
      <c r="JC19" s="250">
        <f>IF(EXACT($F$19,IU19),1,0)</f>
        <v>1</v>
      </c>
      <c r="JD19" s="250">
        <f>IF(EXACT($G$19,IV19),1,0)</f>
        <v>1</v>
      </c>
      <c r="JE19" s="250">
        <f>IF(IW19&lt;&gt;0,1,0)</f>
        <v>1</v>
      </c>
      <c r="JF19" s="250">
        <f>IX19*IY19*IZ19*JB19*JC19*JD19*JE19</f>
        <v>1</v>
      </c>
      <c r="JG19" s="459">
        <f>ROUND(IW19,0)</f>
        <v>200000</v>
      </c>
      <c r="JH19" s="460">
        <f>IW19-JG19</f>
        <v>0</v>
      </c>
      <c r="JI19" s="511"/>
      <c r="JJ19" s="463" t="s">
        <v>472</v>
      </c>
      <c r="JK19" s="529" t="s">
        <v>140</v>
      </c>
      <c r="JL19" s="530">
        <v>100000</v>
      </c>
      <c r="JM19" s="531"/>
      <c r="JN19" s="532">
        <v>1</v>
      </c>
      <c r="JO19" s="516">
        <v>2.5</v>
      </c>
      <c r="JP19" s="533">
        <v>1</v>
      </c>
      <c r="JQ19" s="534">
        <f>+JL19*JN19*JO19*JP19</f>
        <v>250000</v>
      </c>
      <c r="JR19" s="250">
        <f>IF(EXACT($A$19,JJ19),1,0)</f>
        <v>1</v>
      </c>
      <c r="JS19" s="250">
        <f>IF(EXACT($B$19,JK19),1,0)</f>
        <v>1</v>
      </c>
      <c r="JT19" s="250">
        <f>IF(JL19&lt;&gt;0,1,0)</f>
        <v>1</v>
      </c>
      <c r="JU19" s="476"/>
      <c r="JV19" s="250">
        <f>IF(EXACT($E$19,JN19),1,0)</f>
        <v>1</v>
      </c>
      <c r="JW19" s="250">
        <f>IF(EXACT($F$19,JO19),1,0)</f>
        <v>1</v>
      </c>
      <c r="JX19" s="250">
        <f>IF(EXACT($G$19,JP19),1,0)</f>
        <v>1</v>
      </c>
      <c r="JY19" s="250">
        <f>IF(JQ19&lt;&gt;0,1,0)</f>
        <v>1</v>
      </c>
      <c r="JZ19" s="250">
        <f>JR19*JS19*JT19*JV19*JW19*JX19*JY19</f>
        <v>1</v>
      </c>
      <c r="KA19" s="459">
        <f>ROUND(JQ19,0)</f>
        <v>250000</v>
      </c>
      <c r="KB19" s="460">
        <f>JQ19-KA19</f>
        <v>0</v>
      </c>
      <c r="KC19" s="511"/>
      <c r="KD19" s="449" t="s">
        <v>472</v>
      </c>
      <c r="KE19" s="535" t="s">
        <v>140</v>
      </c>
      <c r="KF19" s="524">
        <v>200000</v>
      </c>
      <c r="KG19" s="536"/>
      <c r="KH19" s="537">
        <v>1</v>
      </c>
      <c r="KI19" s="513">
        <v>2.5</v>
      </c>
      <c r="KJ19" s="538">
        <v>1</v>
      </c>
      <c r="KK19" s="539">
        <f>+KF19*KH19*KI19*KJ19</f>
        <v>500000</v>
      </c>
      <c r="KL19" s="250">
        <f>IF(EXACT($A$19,KD19),1,0)</f>
        <v>1</v>
      </c>
      <c r="KM19" s="250">
        <f>IF(EXACT($B$19,KE19),1,0)</f>
        <v>1</v>
      </c>
      <c r="KN19" s="250">
        <f>IF(KF19&lt;&gt;0,1,0)</f>
        <v>1</v>
      </c>
      <c r="KO19" s="476"/>
      <c r="KP19" s="250">
        <f>IF(EXACT($E$19,KH19),1,0)</f>
        <v>1</v>
      </c>
      <c r="KQ19" s="250">
        <f>IF(EXACT($F$19,KI19),1,0)</f>
        <v>1</v>
      </c>
      <c r="KR19" s="250">
        <f>IF(EXACT($G$19,KJ19),1,0)</f>
        <v>1</v>
      </c>
      <c r="KS19" s="250">
        <f>IF(KK19&lt;&gt;0,1,0)</f>
        <v>1</v>
      </c>
      <c r="KT19" s="250">
        <f>KL19*KM19*KN19*KP19*KQ19*KR19*KS19</f>
        <v>1</v>
      </c>
      <c r="KU19" s="459">
        <f>ROUND(KK19,0)</f>
        <v>500000</v>
      </c>
      <c r="KV19" s="460">
        <f>KK19-KU19</f>
        <v>0</v>
      </c>
      <c r="KW19" s="511"/>
    </row>
    <row r="20" spans="1:309" ht="14.25" thickTop="1" thickBot="1">
      <c r="A20" s="540" t="s">
        <v>48</v>
      </c>
      <c r="B20" s="434" t="s">
        <v>49</v>
      </c>
      <c r="C20" s="472"/>
      <c r="D20" s="472"/>
      <c r="E20" s="472"/>
      <c r="F20" s="472"/>
      <c r="G20" s="510"/>
      <c r="H20" s="475"/>
      <c r="J20" s="540" t="s">
        <v>48</v>
      </c>
      <c r="K20" s="434" t="s">
        <v>49</v>
      </c>
      <c r="L20" s="472"/>
      <c r="M20" s="472"/>
      <c r="N20" s="472"/>
      <c r="O20" s="472"/>
      <c r="P20" s="510"/>
      <c r="Q20" s="475"/>
      <c r="R20" s="476"/>
      <c r="S20" s="476"/>
      <c r="T20" s="476"/>
      <c r="U20" s="476"/>
      <c r="V20" s="476"/>
      <c r="W20" s="476"/>
      <c r="X20" s="476"/>
      <c r="Y20" s="476"/>
      <c r="Z20" s="476"/>
      <c r="AA20" s="476"/>
      <c r="AB20" s="477"/>
      <c r="AD20" s="540" t="s">
        <v>48</v>
      </c>
      <c r="AE20" s="434" t="s">
        <v>49</v>
      </c>
      <c r="AF20" s="472"/>
      <c r="AG20" s="472"/>
      <c r="AH20" s="472"/>
      <c r="AI20" s="472"/>
      <c r="AJ20" s="510"/>
      <c r="AK20" s="475"/>
      <c r="AL20" s="476"/>
      <c r="AM20" s="476"/>
      <c r="AN20" s="476"/>
      <c r="AO20" s="476"/>
      <c r="AP20" s="476"/>
      <c r="AQ20" s="476"/>
      <c r="AR20" s="476"/>
      <c r="AS20" s="476"/>
      <c r="AT20" s="476"/>
      <c r="AU20" s="476"/>
      <c r="AV20" s="477"/>
      <c r="AX20" s="540" t="s">
        <v>48</v>
      </c>
      <c r="AY20" s="434" t="s">
        <v>49</v>
      </c>
      <c r="AZ20" s="472"/>
      <c r="BA20" s="472"/>
      <c r="BB20" s="472"/>
      <c r="BC20" s="472"/>
      <c r="BD20" s="510"/>
      <c r="BE20" s="475"/>
      <c r="BF20" s="476"/>
      <c r="BG20" s="476"/>
      <c r="BH20" s="476"/>
      <c r="BI20" s="476"/>
      <c r="BJ20" s="476"/>
      <c r="BK20" s="476"/>
      <c r="BL20" s="476"/>
      <c r="BM20" s="476"/>
      <c r="BN20" s="476"/>
      <c r="BO20" s="476"/>
      <c r="BP20" s="477"/>
      <c r="BR20" s="540" t="s">
        <v>48</v>
      </c>
      <c r="BS20" s="434" t="s">
        <v>49</v>
      </c>
      <c r="BT20" s="472"/>
      <c r="BU20" s="472"/>
      <c r="BV20" s="472"/>
      <c r="BW20" s="472"/>
      <c r="BX20" s="510"/>
      <c r="BY20" s="475"/>
      <c r="BZ20" s="476"/>
      <c r="CA20" s="476"/>
      <c r="CB20" s="476"/>
      <c r="CC20" s="476"/>
      <c r="CD20" s="476"/>
      <c r="CE20" s="476"/>
      <c r="CF20" s="476"/>
      <c r="CG20" s="476"/>
      <c r="CH20" s="476"/>
      <c r="CI20" s="476"/>
      <c r="CJ20" s="477"/>
      <c r="CL20" s="540" t="s">
        <v>48</v>
      </c>
      <c r="CM20" s="434" t="s">
        <v>49</v>
      </c>
      <c r="CN20" s="472"/>
      <c r="CO20" s="472"/>
      <c r="CP20" s="472"/>
      <c r="CQ20" s="472"/>
      <c r="CR20" s="510"/>
      <c r="CS20" s="475"/>
      <c r="CT20" s="476"/>
      <c r="CU20" s="476"/>
      <c r="CV20" s="476"/>
      <c r="CW20" s="476"/>
      <c r="CX20" s="476"/>
      <c r="CY20" s="476"/>
      <c r="CZ20" s="476"/>
      <c r="DA20" s="476"/>
      <c r="DB20" s="476"/>
      <c r="DC20" s="476"/>
      <c r="DD20" s="477"/>
      <c r="DF20" s="540" t="s">
        <v>48</v>
      </c>
      <c r="DG20" s="434" t="s">
        <v>49</v>
      </c>
      <c r="DH20" s="472"/>
      <c r="DI20" s="472"/>
      <c r="DJ20" s="472"/>
      <c r="DK20" s="472"/>
      <c r="DL20" s="510"/>
      <c r="DM20" s="475"/>
      <c r="DN20" s="476"/>
      <c r="DO20" s="476"/>
      <c r="DP20" s="476"/>
      <c r="DQ20" s="476"/>
      <c r="DR20" s="476"/>
      <c r="DS20" s="476"/>
      <c r="DT20" s="476"/>
      <c r="DU20" s="476"/>
      <c r="DV20" s="476"/>
      <c r="DW20" s="476"/>
      <c r="DX20" s="477"/>
      <c r="DZ20" s="540" t="s">
        <v>48</v>
      </c>
      <c r="EA20" s="434" t="s">
        <v>49</v>
      </c>
      <c r="EB20" s="472"/>
      <c r="EC20" s="472"/>
      <c r="ED20" s="472"/>
      <c r="EE20" s="472"/>
      <c r="EF20" s="510"/>
      <c r="EG20" s="475"/>
      <c r="EH20" s="476"/>
      <c r="EI20" s="476"/>
      <c r="EJ20" s="476"/>
      <c r="EK20" s="476"/>
      <c r="EL20" s="476"/>
      <c r="EM20" s="476"/>
      <c r="EN20" s="476"/>
      <c r="EO20" s="476"/>
      <c r="EP20" s="476"/>
      <c r="EQ20" s="476"/>
      <c r="ER20" s="477"/>
      <c r="ET20" s="540" t="s">
        <v>48</v>
      </c>
      <c r="EU20" s="434" t="s">
        <v>49</v>
      </c>
      <c r="EV20" s="472"/>
      <c r="EW20" s="472"/>
      <c r="EX20" s="472"/>
      <c r="EY20" s="472"/>
      <c r="EZ20" s="510"/>
      <c r="FA20" s="475"/>
      <c r="FB20" s="476"/>
      <c r="FC20" s="476"/>
      <c r="FD20" s="476"/>
      <c r="FE20" s="476"/>
      <c r="FF20" s="476"/>
      <c r="FG20" s="476"/>
      <c r="FH20" s="476"/>
      <c r="FI20" s="476"/>
      <c r="FJ20" s="476"/>
      <c r="FK20" s="476"/>
      <c r="FL20" s="477"/>
      <c r="FN20" s="540" t="s">
        <v>48</v>
      </c>
      <c r="FO20" s="434" t="s">
        <v>49</v>
      </c>
      <c r="FP20" s="472"/>
      <c r="FQ20" s="472"/>
      <c r="FR20" s="472"/>
      <c r="FS20" s="472"/>
      <c r="FT20" s="510"/>
      <c r="FU20" s="475"/>
      <c r="FV20" s="476"/>
      <c r="FW20" s="476"/>
      <c r="FX20" s="476"/>
      <c r="FY20" s="476"/>
      <c r="FZ20" s="476"/>
      <c r="GA20" s="476"/>
      <c r="GB20" s="476"/>
      <c r="GC20" s="476"/>
      <c r="GD20" s="476"/>
      <c r="GE20" s="476"/>
      <c r="GF20" s="477"/>
      <c r="GH20" s="540" t="s">
        <v>48</v>
      </c>
      <c r="GI20" s="434" t="s">
        <v>49</v>
      </c>
      <c r="GJ20" s="472"/>
      <c r="GK20" s="472"/>
      <c r="GL20" s="472"/>
      <c r="GM20" s="472"/>
      <c r="GN20" s="510"/>
      <c r="GO20" s="475"/>
      <c r="GP20" s="476"/>
      <c r="GQ20" s="476"/>
      <c r="GR20" s="476"/>
      <c r="GS20" s="476"/>
      <c r="GT20" s="476"/>
      <c r="GU20" s="476"/>
      <c r="GV20" s="476"/>
      <c r="GW20" s="476"/>
      <c r="GX20" s="476"/>
      <c r="GY20" s="476"/>
      <c r="GZ20" s="477"/>
      <c r="HB20" s="540" t="s">
        <v>48</v>
      </c>
      <c r="HC20" s="434" t="s">
        <v>49</v>
      </c>
      <c r="HD20" s="472"/>
      <c r="HE20" s="472"/>
      <c r="HF20" s="472"/>
      <c r="HG20" s="472"/>
      <c r="HH20" s="510"/>
      <c r="HI20" s="475"/>
      <c r="HJ20" s="476"/>
      <c r="HK20" s="476"/>
      <c r="HL20" s="476"/>
      <c r="HM20" s="476"/>
      <c r="HN20" s="476"/>
      <c r="HO20" s="476"/>
      <c r="HP20" s="476"/>
      <c r="HQ20" s="476"/>
      <c r="HR20" s="476"/>
      <c r="HS20" s="476"/>
      <c r="HT20" s="477"/>
      <c r="HV20" s="540" t="s">
        <v>48</v>
      </c>
      <c r="HW20" s="434" t="s">
        <v>49</v>
      </c>
      <c r="HX20" s="472"/>
      <c r="HY20" s="472"/>
      <c r="HZ20" s="472"/>
      <c r="IA20" s="472"/>
      <c r="IB20" s="510"/>
      <c r="IC20" s="475"/>
      <c r="ID20" s="476"/>
      <c r="IE20" s="476"/>
      <c r="IF20" s="476"/>
      <c r="IG20" s="476"/>
      <c r="IH20" s="476"/>
      <c r="II20" s="476"/>
      <c r="IJ20" s="476"/>
      <c r="IK20" s="476"/>
      <c r="IL20" s="476"/>
      <c r="IM20" s="476"/>
      <c r="IN20" s="477"/>
      <c r="IP20" s="540" t="s">
        <v>48</v>
      </c>
      <c r="IQ20" s="434" t="s">
        <v>49</v>
      </c>
      <c r="IR20" s="472"/>
      <c r="IS20" s="472"/>
      <c r="IT20" s="472"/>
      <c r="IU20" s="472"/>
      <c r="IV20" s="510"/>
      <c r="IW20" s="475"/>
      <c r="IX20" s="476"/>
      <c r="IY20" s="476"/>
      <c r="IZ20" s="476"/>
      <c r="JA20" s="476"/>
      <c r="JB20" s="476"/>
      <c r="JC20" s="476"/>
      <c r="JD20" s="476"/>
      <c r="JE20" s="476"/>
      <c r="JF20" s="476"/>
      <c r="JG20" s="476"/>
      <c r="JH20" s="477"/>
      <c r="JJ20" s="541" t="s">
        <v>48</v>
      </c>
      <c r="JK20" s="439" t="s">
        <v>49</v>
      </c>
      <c r="JL20" s="478"/>
      <c r="JM20" s="478"/>
      <c r="JN20" s="478"/>
      <c r="JO20" s="478"/>
      <c r="JP20" s="492"/>
      <c r="JQ20" s="481"/>
      <c r="JR20" s="476"/>
      <c r="JS20" s="476"/>
      <c r="JT20" s="476"/>
      <c r="JU20" s="476"/>
      <c r="JV20" s="476"/>
      <c r="JW20" s="476"/>
      <c r="JX20" s="476"/>
      <c r="JY20" s="476"/>
      <c r="JZ20" s="476"/>
      <c r="KA20" s="476"/>
      <c r="KB20" s="477"/>
      <c r="KD20" s="540" t="s">
        <v>48</v>
      </c>
      <c r="KE20" s="434" t="s">
        <v>49</v>
      </c>
      <c r="KF20" s="472"/>
      <c r="KG20" s="472"/>
      <c r="KH20" s="472"/>
      <c r="KI20" s="472"/>
      <c r="KJ20" s="510"/>
      <c r="KK20" s="475"/>
      <c r="KL20" s="476"/>
      <c r="KM20" s="476"/>
      <c r="KN20" s="476"/>
      <c r="KO20" s="476"/>
      <c r="KP20" s="476"/>
      <c r="KQ20" s="476"/>
      <c r="KR20" s="476"/>
      <c r="KS20" s="476"/>
      <c r="KT20" s="476"/>
      <c r="KU20" s="476"/>
      <c r="KV20" s="477"/>
    </row>
    <row r="21" spans="1:309" ht="14.25" thickTop="1" thickBot="1">
      <c r="A21" s="542" t="s">
        <v>137</v>
      </c>
      <c r="B21" s="543" t="s">
        <v>61</v>
      </c>
      <c r="C21" s="544">
        <v>0</v>
      </c>
      <c r="D21" s="545"/>
      <c r="E21" s="546"/>
      <c r="F21" s="545"/>
      <c r="G21" s="547"/>
      <c r="H21" s="548">
        <f>+C21</f>
        <v>0</v>
      </c>
      <c r="J21" s="542" t="s">
        <v>137</v>
      </c>
      <c r="K21" s="543" t="s">
        <v>61</v>
      </c>
      <c r="L21" s="544">
        <f>170000000*0.04</f>
        <v>6800000</v>
      </c>
      <c r="M21" s="545"/>
      <c r="N21" s="546"/>
      <c r="O21" s="545"/>
      <c r="P21" s="547"/>
      <c r="Q21" s="548">
        <f>+L21</f>
        <v>6800000</v>
      </c>
      <c r="R21" s="250">
        <f>IF(EXACT($A$21,J21),1,0)</f>
        <v>1</v>
      </c>
      <c r="S21" s="250">
        <f>IF(EXACT($B$21,K21),1,0)</f>
        <v>1</v>
      </c>
      <c r="T21" s="250">
        <f>IF(L21&lt;&gt;0,1,0)</f>
        <v>1</v>
      </c>
      <c r="U21" s="476"/>
      <c r="V21" s="476"/>
      <c r="W21" s="476"/>
      <c r="X21" s="476"/>
      <c r="Y21" s="250">
        <f>IF(Q21&lt;&gt;0,1,0)</f>
        <v>1</v>
      </c>
      <c r="Z21" s="250">
        <f>R21*S21*T21*Y21</f>
        <v>1</v>
      </c>
      <c r="AA21" s="459">
        <f>ROUND(Q21,0)</f>
        <v>6800000</v>
      </c>
      <c r="AB21" s="460">
        <f>Q21-AA21</f>
        <v>0</v>
      </c>
      <c r="AD21" s="542" t="s">
        <v>137</v>
      </c>
      <c r="AE21" s="543" t="s">
        <v>61</v>
      </c>
      <c r="AF21" s="544">
        <v>100000</v>
      </c>
      <c r="AG21" s="545"/>
      <c r="AH21" s="546"/>
      <c r="AI21" s="545"/>
      <c r="AJ21" s="547"/>
      <c r="AK21" s="548">
        <f>+AF21</f>
        <v>100000</v>
      </c>
      <c r="AL21" s="250">
        <f>IF(EXACT($A$21,AD21),1,0)</f>
        <v>1</v>
      </c>
      <c r="AM21" s="250">
        <f>IF(EXACT($B$21,AE21),1,0)</f>
        <v>1</v>
      </c>
      <c r="AN21" s="250">
        <f>IF(AF21&lt;&gt;0,1,0)</f>
        <v>1</v>
      </c>
      <c r="AO21" s="476"/>
      <c r="AP21" s="476"/>
      <c r="AQ21" s="476"/>
      <c r="AR21" s="476"/>
      <c r="AS21" s="250">
        <f>IF(AK21&lt;&gt;0,1,0)</f>
        <v>1</v>
      </c>
      <c r="AT21" s="250">
        <f>AL21*AM21*AN21*AS21</f>
        <v>1</v>
      </c>
      <c r="AU21" s="459">
        <f>ROUND(AK21,0)</f>
        <v>100000</v>
      </c>
      <c r="AV21" s="460">
        <f>AK21-AU21</f>
        <v>0</v>
      </c>
      <c r="AX21" s="542" t="s">
        <v>137</v>
      </c>
      <c r="AY21" s="543" t="s">
        <v>61</v>
      </c>
      <c r="AZ21" s="544">
        <v>440000</v>
      </c>
      <c r="BA21" s="545"/>
      <c r="BB21" s="546"/>
      <c r="BC21" s="545"/>
      <c r="BD21" s="547"/>
      <c r="BE21" s="548">
        <f>+AZ21</f>
        <v>440000</v>
      </c>
      <c r="BF21" s="250">
        <f>IF(EXACT($A$21,AX21),1,0)</f>
        <v>1</v>
      </c>
      <c r="BG21" s="250">
        <f>IF(EXACT($B$21,AY21),1,0)</f>
        <v>1</v>
      </c>
      <c r="BH21" s="250">
        <f>IF(AZ21&lt;&gt;0,1,0)</f>
        <v>1</v>
      </c>
      <c r="BI21" s="476"/>
      <c r="BJ21" s="476"/>
      <c r="BK21" s="476"/>
      <c r="BL21" s="476"/>
      <c r="BM21" s="250">
        <f>IF(BE21&lt;&gt;0,1,0)</f>
        <v>1</v>
      </c>
      <c r="BN21" s="250">
        <f>BF21*BG21*BH21*BM21</f>
        <v>1</v>
      </c>
      <c r="BO21" s="459">
        <f>ROUND(BE21,0)</f>
        <v>440000</v>
      </c>
      <c r="BP21" s="460">
        <f>BE21-BO21</f>
        <v>0</v>
      </c>
      <c r="BR21" s="542" t="s">
        <v>137</v>
      </c>
      <c r="BS21" s="543" t="s">
        <v>61</v>
      </c>
      <c r="BT21" s="524">
        <v>1270938</v>
      </c>
      <c r="BU21" s="545"/>
      <c r="BV21" s="546"/>
      <c r="BW21" s="545"/>
      <c r="BX21" s="547"/>
      <c r="BY21" s="548">
        <f>+BT21</f>
        <v>1270938</v>
      </c>
      <c r="BZ21" s="250">
        <f>IF(EXACT($A$21,BR21),1,0)</f>
        <v>1</v>
      </c>
      <c r="CA21" s="250">
        <f>IF(EXACT($B$21,BS21),1,0)</f>
        <v>1</v>
      </c>
      <c r="CB21" s="250">
        <f>IF(BT21&lt;&gt;0,1,0)</f>
        <v>1</v>
      </c>
      <c r="CC21" s="476"/>
      <c r="CD21" s="476"/>
      <c r="CE21" s="476"/>
      <c r="CF21" s="476"/>
      <c r="CG21" s="250">
        <f>IF(BY21&lt;&gt;0,1,0)</f>
        <v>1</v>
      </c>
      <c r="CH21" s="250">
        <f>BZ21*CA21*CB21*CG21</f>
        <v>1</v>
      </c>
      <c r="CI21" s="459">
        <f>ROUND(BY21,0)</f>
        <v>1270938</v>
      </c>
      <c r="CJ21" s="460">
        <f>BY21-CI21</f>
        <v>0</v>
      </c>
      <c r="CL21" s="542" t="s">
        <v>137</v>
      </c>
      <c r="CM21" s="543" t="s">
        <v>61</v>
      </c>
      <c r="CN21" s="544">
        <v>1500000</v>
      </c>
      <c r="CO21" s="545"/>
      <c r="CP21" s="546"/>
      <c r="CQ21" s="545"/>
      <c r="CR21" s="547"/>
      <c r="CS21" s="548">
        <f>+CN21</f>
        <v>1500000</v>
      </c>
      <c r="CT21" s="250">
        <f>IF(EXACT($A$21,CL21),1,0)</f>
        <v>1</v>
      </c>
      <c r="CU21" s="250">
        <f>IF(EXACT($B$21,CM21),1,0)</f>
        <v>1</v>
      </c>
      <c r="CV21" s="250">
        <f>IF(CN21&lt;&gt;0,1,0)</f>
        <v>1</v>
      </c>
      <c r="CW21" s="476"/>
      <c r="CX21" s="476"/>
      <c r="CY21" s="476"/>
      <c r="CZ21" s="476"/>
      <c r="DA21" s="250">
        <f>IF(CS21&lt;&gt;0,1,0)</f>
        <v>1</v>
      </c>
      <c r="DB21" s="250">
        <f>CT21*CU21*CV21*DA21</f>
        <v>1</v>
      </c>
      <c r="DC21" s="459">
        <f>ROUND(CS21,0)</f>
        <v>1500000</v>
      </c>
      <c r="DD21" s="460">
        <f>CS21-DC21</f>
        <v>0</v>
      </c>
      <c r="DF21" s="542" t="s">
        <v>137</v>
      </c>
      <c r="DG21" s="543" t="s">
        <v>61</v>
      </c>
      <c r="DH21" s="544">
        <v>1519102.1804758471</v>
      </c>
      <c r="DI21" s="545"/>
      <c r="DJ21" s="546"/>
      <c r="DK21" s="545"/>
      <c r="DL21" s="547"/>
      <c r="DM21" s="548">
        <f>ROUND(+DH21,0)</f>
        <v>1519102</v>
      </c>
      <c r="DN21" s="250">
        <f>IF(EXACT($A$21,DF21),1,0)</f>
        <v>1</v>
      </c>
      <c r="DO21" s="250">
        <f>IF(EXACT($B$21,DG21),1,0)</f>
        <v>1</v>
      </c>
      <c r="DP21" s="250">
        <f>IF(DH21&lt;&gt;0,1,0)</f>
        <v>1</v>
      </c>
      <c r="DQ21" s="476"/>
      <c r="DR21" s="476"/>
      <c r="DS21" s="476"/>
      <c r="DT21" s="476"/>
      <c r="DU21" s="250">
        <f>IF(DM21&lt;&gt;0,1,0)</f>
        <v>1</v>
      </c>
      <c r="DV21" s="250">
        <f>DN21*DO21*DP21*DU21</f>
        <v>1</v>
      </c>
      <c r="DW21" s="459">
        <f>ROUND(DM21,0)</f>
        <v>1519102</v>
      </c>
      <c r="DX21" s="460">
        <f>DM21-DW21</f>
        <v>0</v>
      </c>
      <c r="DZ21" s="542" t="s">
        <v>137</v>
      </c>
      <c r="EA21" s="543" t="s">
        <v>61</v>
      </c>
      <c r="EB21" s="549">
        <v>1294525</v>
      </c>
      <c r="EC21" s="545"/>
      <c r="ED21" s="546"/>
      <c r="EE21" s="545"/>
      <c r="EF21" s="547"/>
      <c r="EG21" s="548">
        <f>+EB21</f>
        <v>1294525</v>
      </c>
      <c r="EH21" s="250">
        <f>IF(EXACT($A$21,DZ21),1,0)</f>
        <v>1</v>
      </c>
      <c r="EI21" s="250">
        <f>IF(EXACT($B$21,EA21),1,0)</f>
        <v>1</v>
      </c>
      <c r="EJ21" s="250">
        <f>IF(EB21&lt;&gt;0,1,0)</f>
        <v>1</v>
      </c>
      <c r="EK21" s="476"/>
      <c r="EL21" s="476"/>
      <c r="EM21" s="476"/>
      <c r="EN21" s="476"/>
      <c r="EO21" s="250">
        <f>IF(EG21&lt;&gt;0,1,0)</f>
        <v>1</v>
      </c>
      <c r="EP21" s="250">
        <f>EH21*EI21*EJ21*EO21</f>
        <v>1</v>
      </c>
      <c r="EQ21" s="459">
        <f>ROUND(EG21,0)</f>
        <v>1294525</v>
      </c>
      <c r="ER21" s="460">
        <f>EG21-EQ21</f>
        <v>0</v>
      </c>
      <c r="ET21" s="542" t="s">
        <v>137</v>
      </c>
      <c r="EU21" s="543" t="s">
        <v>61</v>
      </c>
      <c r="EV21" s="544">
        <v>1310000</v>
      </c>
      <c r="EW21" s="545"/>
      <c r="EX21" s="546"/>
      <c r="EY21" s="545"/>
      <c r="EZ21" s="547"/>
      <c r="FA21" s="548">
        <f>+EV21</f>
        <v>1310000</v>
      </c>
      <c r="FB21" s="250">
        <f>IF(EXACT($A$21,ET21),1,0)</f>
        <v>1</v>
      </c>
      <c r="FC21" s="250">
        <f>IF(EXACT($B$21,EU21),1,0)</f>
        <v>1</v>
      </c>
      <c r="FD21" s="250">
        <f>IF(EV21&lt;&gt;0,1,0)</f>
        <v>1</v>
      </c>
      <c r="FE21" s="476"/>
      <c r="FF21" s="476"/>
      <c r="FG21" s="476"/>
      <c r="FH21" s="476"/>
      <c r="FI21" s="250">
        <f>IF(FA21&lt;&gt;0,1,0)</f>
        <v>1</v>
      </c>
      <c r="FJ21" s="250">
        <f>FB21*FC21*FD21*FI21</f>
        <v>1</v>
      </c>
      <c r="FK21" s="459">
        <f>ROUND(FA21,0)</f>
        <v>1310000</v>
      </c>
      <c r="FL21" s="460">
        <f>FA21-FK21</f>
        <v>0</v>
      </c>
      <c r="FN21" s="542" t="s">
        <v>137</v>
      </c>
      <c r="FO21" s="543" t="s">
        <v>61</v>
      </c>
      <c r="FP21" s="544">
        <v>1295160</v>
      </c>
      <c r="FQ21" s="545"/>
      <c r="FR21" s="546"/>
      <c r="FS21" s="545"/>
      <c r="FT21" s="547"/>
      <c r="FU21" s="548">
        <f>+FP21</f>
        <v>1295160</v>
      </c>
      <c r="FV21" s="250">
        <f>IF(EXACT($A$21,FN21),1,0)</f>
        <v>1</v>
      </c>
      <c r="FW21" s="250">
        <f>IF(EXACT($B$21,FO21),1,0)</f>
        <v>1</v>
      </c>
      <c r="FX21" s="250">
        <f>IF(FP21&lt;&gt;0,1,0)</f>
        <v>1</v>
      </c>
      <c r="FY21" s="476"/>
      <c r="FZ21" s="476"/>
      <c r="GA21" s="476"/>
      <c r="GB21" s="476"/>
      <c r="GC21" s="250">
        <f>IF(FU21&lt;&gt;0,1,0)</f>
        <v>1</v>
      </c>
      <c r="GD21" s="250">
        <f>FV21*FW21*FX21*GC21</f>
        <v>1</v>
      </c>
      <c r="GE21" s="459">
        <f>ROUND(FU21,0)</f>
        <v>1295160</v>
      </c>
      <c r="GF21" s="460">
        <f>FU21-GE21</f>
        <v>0</v>
      </c>
      <c r="GH21" s="542" t="s">
        <v>137</v>
      </c>
      <c r="GI21" s="543" t="s">
        <v>61</v>
      </c>
      <c r="GJ21" s="544">
        <v>1000000</v>
      </c>
      <c r="GK21" s="545"/>
      <c r="GL21" s="546"/>
      <c r="GM21" s="545"/>
      <c r="GN21" s="547"/>
      <c r="GO21" s="548">
        <f>+GJ21</f>
        <v>1000000</v>
      </c>
      <c r="GP21" s="250">
        <f>IF(EXACT($A$21,GH21),1,0)</f>
        <v>1</v>
      </c>
      <c r="GQ21" s="250">
        <f>IF(EXACT($B$21,GI21),1,0)</f>
        <v>1</v>
      </c>
      <c r="GR21" s="250">
        <f>IF(GJ21&lt;&gt;0,1,0)</f>
        <v>1</v>
      </c>
      <c r="GS21" s="476"/>
      <c r="GT21" s="476"/>
      <c r="GU21" s="476"/>
      <c r="GV21" s="476"/>
      <c r="GW21" s="250">
        <f>IF(GO21&lt;&gt;0,1,0)</f>
        <v>1</v>
      </c>
      <c r="GX21" s="250">
        <f>GP21*GQ21*GR21*GW21</f>
        <v>1</v>
      </c>
      <c r="GY21" s="459">
        <f>ROUND(GO21,0)</f>
        <v>1000000</v>
      </c>
      <c r="GZ21" s="460">
        <f>GO21-GY21</f>
        <v>0</v>
      </c>
      <c r="HB21" s="542" t="s">
        <v>137</v>
      </c>
      <c r="HC21" s="543" t="s">
        <v>61</v>
      </c>
      <c r="HD21" s="544">
        <v>1000000</v>
      </c>
      <c r="HE21" s="545"/>
      <c r="HF21" s="546"/>
      <c r="HG21" s="545"/>
      <c r="HH21" s="547"/>
      <c r="HI21" s="548">
        <f>+HD21</f>
        <v>1000000</v>
      </c>
      <c r="HJ21" s="250">
        <f>IF(EXACT($A$21,HB21),1,0)</f>
        <v>1</v>
      </c>
      <c r="HK21" s="250">
        <f>IF(EXACT($B$21,HC21),1,0)</f>
        <v>1</v>
      </c>
      <c r="HL21" s="250">
        <f>IF(HD21&lt;&gt;0,1,0)</f>
        <v>1</v>
      </c>
      <c r="HM21" s="476"/>
      <c r="HN21" s="476"/>
      <c r="HO21" s="476"/>
      <c r="HP21" s="476"/>
      <c r="HQ21" s="250">
        <f>IF(HI21&lt;&gt;0,1,0)</f>
        <v>1</v>
      </c>
      <c r="HR21" s="250">
        <f>HJ21*HK21*HL21*HQ21</f>
        <v>1</v>
      </c>
      <c r="HS21" s="459">
        <f>ROUND(HI21,0)</f>
        <v>1000000</v>
      </c>
      <c r="HT21" s="460">
        <f>HI21-HS21</f>
        <v>0</v>
      </c>
      <c r="HV21" s="542" t="s">
        <v>137</v>
      </c>
      <c r="HW21" s="543" t="s">
        <v>61</v>
      </c>
      <c r="HX21" s="549">
        <v>850000</v>
      </c>
      <c r="HY21" s="545"/>
      <c r="HZ21" s="546"/>
      <c r="IA21" s="545"/>
      <c r="IB21" s="547"/>
      <c r="IC21" s="548">
        <f>+HX21</f>
        <v>850000</v>
      </c>
      <c r="ID21" s="250">
        <f>IF(EXACT($A$21,HV21),1,0)</f>
        <v>1</v>
      </c>
      <c r="IE21" s="250">
        <f>IF(EXACT($B$21,HW21),1,0)</f>
        <v>1</v>
      </c>
      <c r="IF21" s="250">
        <f>IF(HX21&lt;&gt;0,1,0)</f>
        <v>1</v>
      </c>
      <c r="IG21" s="476"/>
      <c r="IH21" s="476"/>
      <c r="II21" s="476"/>
      <c r="IJ21" s="476"/>
      <c r="IK21" s="250">
        <f>IF(IC21&lt;&gt;0,1,0)</f>
        <v>1</v>
      </c>
      <c r="IL21" s="250">
        <f>ID21*IE21*IF21*IK21</f>
        <v>1</v>
      </c>
      <c r="IM21" s="459">
        <f>ROUND(IC21,0)</f>
        <v>850000</v>
      </c>
      <c r="IN21" s="460">
        <f>IC21-IM21</f>
        <v>0</v>
      </c>
      <c r="IP21" s="542" t="s">
        <v>137</v>
      </c>
      <c r="IQ21" s="543" t="s">
        <v>61</v>
      </c>
      <c r="IR21" s="544">
        <v>1000000</v>
      </c>
      <c r="IS21" s="545"/>
      <c r="IT21" s="546"/>
      <c r="IU21" s="545"/>
      <c r="IV21" s="547"/>
      <c r="IW21" s="548">
        <f>+IR21</f>
        <v>1000000</v>
      </c>
      <c r="IX21" s="250">
        <f>IF(EXACT($A$21,IP21),1,0)</f>
        <v>1</v>
      </c>
      <c r="IY21" s="250">
        <f>IF(EXACT($B$21,IQ21),1,0)</f>
        <v>1</v>
      </c>
      <c r="IZ21" s="250">
        <f>IF(IR21&lt;&gt;0,1,0)</f>
        <v>1</v>
      </c>
      <c r="JA21" s="476"/>
      <c r="JB21" s="476"/>
      <c r="JC21" s="476"/>
      <c r="JD21" s="476"/>
      <c r="JE21" s="250">
        <f>IF(IW21&lt;&gt;0,1,0)</f>
        <v>1</v>
      </c>
      <c r="JF21" s="250">
        <f>IX21*IY21*IZ21*JE21</f>
        <v>1</v>
      </c>
      <c r="JG21" s="459">
        <f>ROUND(IW21,0)</f>
        <v>1000000</v>
      </c>
      <c r="JH21" s="460">
        <f>IW21-JG21</f>
        <v>0</v>
      </c>
      <c r="JJ21" s="550" t="s">
        <v>137</v>
      </c>
      <c r="JK21" s="551" t="s">
        <v>61</v>
      </c>
      <c r="JL21" s="530">
        <v>1600000</v>
      </c>
      <c r="JM21" s="552"/>
      <c r="JN21" s="553"/>
      <c r="JO21" s="552"/>
      <c r="JP21" s="554"/>
      <c r="JQ21" s="517">
        <f>+JL21</f>
        <v>1600000</v>
      </c>
      <c r="JR21" s="250">
        <f>IF(EXACT($A$21,JJ21),1,0)</f>
        <v>1</v>
      </c>
      <c r="JS21" s="250">
        <f>IF(EXACT($B$21,JK21),1,0)</f>
        <v>1</v>
      </c>
      <c r="JT21" s="250">
        <f>IF(JL21&lt;&gt;0,1,0)</f>
        <v>1</v>
      </c>
      <c r="JU21" s="476"/>
      <c r="JV21" s="476"/>
      <c r="JW21" s="476"/>
      <c r="JX21" s="476"/>
      <c r="JY21" s="250">
        <f>IF(JQ21&lt;&gt;0,1,0)</f>
        <v>1</v>
      </c>
      <c r="JZ21" s="250">
        <f>JR21*JS21*JT21*JY21</f>
        <v>1</v>
      </c>
      <c r="KA21" s="459">
        <f>ROUND(JQ21,0)</f>
        <v>1600000</v>
      </c>
      <c r="KB21" s="460">
        <f>JQ21-KA21</f>
        <v>0</v>
      </c>
      <c r="KD21" s="542" t="s">
        <v>137</v>
      </c>
      <c r="KE21" s="543" t="s">
        <v>61</v>
      </c>
      <c r="KF21" s="549">
        <v>1260000</v>
      </c>
      <c r="KG21" s="545"/>
      <c r="KH21" s="546"/>
      <c r="KI21" s="545"/>
      <c r="KJ21" s="547"/>
      <c r="KK21" s="548">
        <f>+KF21</f>
        <v>1260000</v>
      </c>
      <c r="KL21" s="250">
        <f>IF(EXACT($A$21,KD21),1,0)</f>
        <v>1</v>
      </c>
      <c r="KM21" s="250">
        <f>IF(EXACT($B$21,KE21),1,0)</f>
        <v>1</v>
      </c>
      <c r="KN21" s="250">
        <f>IF(KF21&lt;&gt;0,1,0)</f>
        <v>1</v>
      </c>
      <c r="KO21" s="476"/>
      <c r="KP21" s="476"/>
      <c r="KQ21" s="476"/>
      <c r="KR21" s="476"/>
      <c r="KS21" s="250">
        <f>IF(KK21&lt;&gt;0,1,0)</f>
        <v>1</v>
      </c>
      <c r="KT21" s="250">
        <f>KL21*KM21*KN21*KS21</f>
        <v>1</v>
      </c>
      <c r="KU21" s="459">
        <f>ROUND(KK21,0)</f>
        <v>1260000</v>
      </c>
      <c r="KV21" s="460">
        <f>KK21-KU21</f>
        <v>0</v>
      </c>
    </row>
    <row r="22" spans="1:309" ht="14.25" thickTop="1" thickBot="1">
      <c r="A22" s="555"/>
      <c r="B22" s="556" t="s">
        <v>73</v>
      </c>
      <c r="C22" s="557"/>
      <c r="D22" s="557"/>
      <c r="E22" s="557"/>
      <c r="F22" s="557"/>
      <c r="G22" s="558"/>
      <c r="H22" s="559">
        <f>ROUND(SUM(H7:H21),0)</f>
        <v>0</v>
      </c>
      <c r="J22" s="555"/>
      <c r="K22" s="556" t="s">
        <v>73</v>
      </c>
      <c r="L22" s="557"/>
      <c r="M22" s="557"/>
      <c r="N22" s="557"/>
      <c r="O22" s="557"/>
      <c r="P22" s="558"/>
      <c r="Q22" s="559">
        <f>ROUND(SUM(Q7:Q21),0)</f>
        <v>31893750</v>
      </c>
      <c r="R22" s="476"/>
      <c r="S22" s="250">
        <f>IF(EXACT($B$22,K22),1,0)</f>
        <v>1</v>
      </c>
      <c r="T22" s="476"/>
      <c r="U22" s="476"/>
      <c r="V22" s="476"/>
      <c r="W22" s="476"/>
      <c r="X22" s="476"/>
      <c r="Y22" s="250">
        <f>IF(Q22&lt;&gt;0,1,0)</f>
        <v>1</v>
      </c>
      <c r="Z22" s="250">
        <f>Y22*S22</f>
        <v>1</v>
      </c>
      <c r="AA22" s="476"/>
      <c r="AB22" s="476"/>
      <c r="AD22" s="555"/>
      <c r="AE22" s="556" t="s">
        <v>73</v>
      </c>
      <c r="AF22" s="557"/>
      <c r="AG22" s="557"/>
      <c r="AH22" s="557"/>
      <c r="AI22" s="557"/>
      <c r="AJ22" s="558"/>
      <c r="AK22" s="559">
        <f>ROUND(SUM(AK7:AK21),0)</f>
        <v>20266197</v>
      </c>
      <c r="AL22" s="476"/>
      <c r="AM22" s="250">
        <f>IF(EXACT($B$22,AE22),1,0)</f>
        <v>1</v>
      </c>
      <c r="AN22" s="476"/>
      <c r="AO22" s="476"/>
      <c r="AP22" s="476"/>
      <c r="AQ22" s="476"/>
      <c r="AR22" s="476"/>
      <c r="AS22" s="250">
        <f>IF(AK22&lt;&gt;0,1,0)</f>
        <v>1</v>
      </c>
      <c r="AT22" s="250">
        <f>AS22*AM22</f>
        <v>1</v>
      </c>
      <c r="AU22" s="476"/>
      <c r="AV22" s="476"/>
      <c r="AX22" s="555"/>
      <c r="AY22" s="556" t="s">
        <v>73</v>
      </c>
      <c r="AZ22" s="557"/>
      <c r="BA22" s="557"/>
      <c r="BB22" s="557"/>
      <c r="BC22" s="557"/>
      <c r="BD22" s="558"/>
      <c r="BE22" s="559">
        <f>ROUND(SUM(BE7:BE21),0)</f>
        <v>21337748</v>
      </c>
      <c r="BF22" s="476"/>
      <c r="BG22" s="250">
        <f>IF(EXACT($B$22,AY22),1,0)</f>
        <v>1</v>
      </c>
      <c r="BH22" s="476"/>
      <c r="BI22" s="476"/>
      <c r="BJ22" s="476"/>
      <c r="BK22" s="476"/>
      <c r="BL22" s="476"/>
      <c r="BM22" s="250">
        <f>IF(BE22&lt;&gt;0,1,0)</f>
        <v>1</v>
      </c>
      <c r="BN22" s="250">
        <f>BM22*BG22</f>
        <v>1</v>
      </c>
      <c r="BO22" s="476"/>
      <c r="BP22" s="476"/>
      <c r="BR22" s="555"/>
      <c r="BS22" s="556" t="s">
        <v>73</v>
      </c>
      <c r="BT22" s="557"/>
      <c r="BU22" s="557"/>
      <c r="BV22" s="557"/>
      <c r="BW22" s="557"/>
      <c r="BX22" s="558"/>
      <c r="BY22" s="559">
        <f>ROUND(SUM(BY7:BY21),0)</f>
        <v>22744470</v>
      </c>
      <c r="BZ22" s="476"/>
      <c r="CA22" s="250">
        <f>IF(EXACT($B$22,BS22),1,0)</f>
        <v>1</v>
      </c>
      <c r="CB22" s="476"/>
      <c r="CC22" s="476"/>
      <c r="CD22" s="476"/>
      <c r="CE22" s="476"/>
      <c r="CF22" s="476"/>
      <c r="CG22" s="250">
        <f>IF(BY22&lt;&gt;0,1,0)</f>
        <v>1</v>
      </c>
      <c r="CH22" s="250">
        <f>CG22*CA22</f>
        <v>1</v>
      </c>
      <c r="CI22" s="476"/>
      <c r="CJ22" s="476"/>
      <c r="CL22" s="555"/>
      <c r="CM22" s="556" t="s">
        <v>73</v>
      </c>
      <c r="CN22" s="557"/>
      <c r="CO22" s="557"/>
      <c r="CP22" s="557"/>
      <c r="CQ22" s="557"/>
      <c r="CR22" s="558"/>
      <c r="CS22" s="559">
        <f>ROUND(SUM(CS7:CS21),0)</f>
        <v>23602000</v>
      </c>
      <c r="CT22" s="476"/>
      <c r="CU22" s="250">
        <f>IF(EXACT($B$22,CM22),1,0)</f>
        <v>1</v>
      </c>
      <c r="CV22" s="476"/>
      <c r="CW22" s="476"/>
      <c r="CX22" s="476"/>
      <c r="CY22" s="476"/>
      <c r="CZ22" s="476"/>
      <c r="DA22" s="250">
        <f>IF(CS22&lt;&gt;0,1,0)</f>
        <v>1</v>
      </c>
      <c r="DB22" s="250">
        <f>DA22*CU22</f>
        <v>1</v>
      </c>
      <c r="DC22" s="476"/>
      <c r="DD22" s="476"/>
      <c r="DF22" s="555"/>
      <c r="DG22" s="556" t="s">
        <v>73</v>
      </c>
      <c r="DH22" s="557"/>
      <c r="DI22" s="557"/>
      <c r="DJ22" s="557"/>
      <c r="DK22" s="557"/>
      <c r="DL22" s="558"/>
      <c r="DM22" s="560">
        <f>ROUND(SUM(DM7:DM21),0)</f>
        <v>23292634</v>
      </c>
      <c r="DN22" s="476"/>
      <c r="DO22" s="250">
        <f>IF(EXACT($B$22,DG22),1,0)</f>
        <v>1</v>
      </c>
      <c r="DP22" s="476"/>
      <c r="DQ22" s="476"/>
      <c r="DR22" s="476"/>
      <c r="DS22" s="476"/>
      <c r="DT22" s="476"/>
      <c r="DU22" s="250">
        <f>IF(DM22&lt;&gt;0,1,0)</f>
        <v>1</v>
      </c>
      <c r="DV22" s="250">
        <f>DU22*DO22</f>
        <v>1</v>
      </c>
      <c r="DW22" s="476"/>
      <c r="DX22" s="476"/>
      <c r="DZ22" s="555"/>
      <c r="EA22" s="556" t="s">
        <v>73</v>
      </c>
      <c r="EB22" s="557"/>
      <c r="EC22" s="557"/>
      <c r="ED22" s="557"/>
      <c r="EE22" s="557"/>
      <c r="EF22" s="558"/>
      <c r="EG22" s="559">
        <f>ROUND(SUM(EG7:EG21),0)</f>
        <v>22576525</v>
      </c>
      <c r="EH22" s="476"/>
      <c r="EI22" s="250">
        <f>IF(EXACT($B$22,EA22),1,0)</f>
        <v>1</v>
      </c>
      <c r="EJ22" s="476"/>
      <c r="EK22" s="476"/>
      <c r="EL22" s="476"/>
      <c r="EM22" s="476"/>
      <c r="EN22" s="476"/>
      <c r="EO22" s="250">
        <f>IF(EG22&lt;&gt;0,1,0)</f>
        <v>1</v>
      </c>
      <c r="EP22" s="250">
        <f>EO22*EI22</f>
        <v>1</v>
      </c>
      <c r="EQ22" s="476"/>
      <c r="ER22" s="476"/>
      <c r="ET22" s="555"/>
      <c r="EU22" s="556" t="s">
        <v>73</v>
      </c>
      <c r="EV22" s="557"/>
      <c r="EW22" s="557"/>
      <c r="EX22" s="557"/>
      <c r="EY22" s="557"/>
      <c r="EZ22" s="558"/>
      <c r="FA22" s="559">
        <f>ROUND(SUM(FA7:FA21),0)</f>
        <v>22592000</v>
      </c>
      <c r="FB22" s="476"/>
      <c r="FC22" s="250">
        <f>IF(EXACT($B$22,EU22),1,0)</f>
        <v>1</v>
      </c>
      <c r="FD22" s="476"/>
      <c r="FE22" s="476"/>
      <c r="FF22" s="476"/>
      <c r="FG22" s="476"/>
      <c r="FH22" s="476"/>
      <c r="FI22" s="250">
        <f>IF(FA22&lt;&gt;0,1,0)</f>
        <v>1</v>
      </c>
      <c r="FJ22" s="250">
        <f>FI22*FC22</f>
        <v>1</v>
      </c>
      <c r="FK22" s="476"/>
      <c r="FL22" s="476"/>
      <c r="FN22" s="555"/>
      <c r="FO22" s="556" t="s">
        <v>73</v>
      </c>
      <c r="FP22" s="557"/>
      <c r="FQ22" s="557"/>
      <c r="FR22" s="557"/>
      <c r="FS22" s="557"/>
      <c r="FT22" s="558"/>
      <c r="FU22" s="559">
        <f>ROUND(SUM(FU7:FU21),0)</f>
        <v>22552160</v>
      </c>
      <c r="FV22" s="476"/>
      <c r="FW22" s="250">
        <f>IF(EXACT($B$22,FO22),1,0)</f>
        <v>1</v>
      </c>
      <c r="FX22" s="476"/>
      <c r="FY22" s="476"/>
      <c r="FZ22" s="476"/>
      <c r="GA22" s="476"/>
      <c r="GB22" s="476"/>
      <c r="GC22" s="250">
        <f>IF(FU22&lt;&gt;0,1,0)</f>
        <v>1</v>
      </c>
      <c r="GD22" s="250">
        <f>GC22*FW22</f>
        <v>1</v>
      </c>
      <c r="GE22" s="476"/>
      <c r="GF22" s="476"/>
      <c r="GH22" s="555"/>
      <c r="GI22" s="556" t="s">
        <v>73</v>
      </c>
      <c r="GJ22" s="557"/>
      <c r="GK22" s="557"/>
      <c r="GL22" s="557"/>
      <c r="GM22" s="557"/>
      <c r="GN22" s="558"/>
      <c r="GO22" s="559">
        <f>ROUND(SUM(GO7:GO21),0)</f>
        <v>21775500</v>
      </c>
      <c r="GP22" s="476"/>
      <c r="GQ22" s="250">
        <f>IF(EXACT($B$22,GI22),1,0)</f>
        <v>1</v>
      </c>
      <c r="GR22" s="476"/>
      <c r="GS22" s="476"/>
      <c r="GT22" s="476"/>
      <c r="GU22" s="476"/>
      <c r="GV22" s="476"/>
      <c r="GW22" s="250">
        <f>IF(GO22&lt;&gt;0,1,0)</f>
        <v>1</v>
      </c>
      <c r="GX22" s="250">
        <f>GW22*GQ22</f>
        <v>1</v>
      </c>
      <c r="GY22" s="476"/>
      <c r="GZ22" s="476"/>
      <c r="HB22" s="555"/>
      <c r="HC22" s="556" t="s">
        <v>73</v>
      </c>
      <c r="HD22" s="557"/>
      <c r="HE22" s="557"/>
      <c r="HF22" s="557"/>
      <c r="HG22" s="557"/>
      <c r="HH22" s="558"/>
      <c r="HI22" s="559">
        <f>ROUND(SUM(HI7:HI21),0)</f>
        <v>21859157</v>
      </c>
      <c r="HJ22" s="476"/>
      <c r="HK22" s="250">
        <f>IF(EXACT($B$22,HC22),1,0)</f>
        <v>1</v>
      </c>
      <c r="HL22" s="476"/>
      <c r="HM22" s="476"/>
      <c r="HN22" s="476"/>
      <c r="HO22" s="476"/>
      <c r="HP22" s="476"/>
      <c r="HQ22" s="250">
        <f>IF(HI22&lt;&gt;0,1,0)</f>
        <v>1</v>
      </c>
      <c r="HR22" s="250">
        <f>HQ22*HK22</f>
        <v>1</v>
      </c>
      <c r="HS22" s="476"/>
      <c r="HT22" s="476"/>
      <c r="HV22" s="555"/>
      <c r="HW22" s="556" t="s">
        <v>73</v>
      </c>
      <c r="HX22" s="557"/>
      <c r="HY22" s="557"/>
      <c r="HZ22" s="557"/>
      <c r="IA22" s="557"/>
      <c r="IB22" s="558"/>
      <c r="IC22" s="559">
        <f>ROUND(SUM(IC7:IC21),0)</f>
        <v>23022823</v>
      </c>
      <c r="ID22" s="476"/>
      <c r="IE22" s="250">
        <f>IF(EXACT($B$22,HW22),1,0)</f>
        <v>1</v>
      </c>
      <c r="IF22" s="476"/>
      <c r="IG22" s="476"/>
      <c r="IH22" s="476"/>
      <c r="II22" s="476"/>
      <c r="IJ22" s="476"/>
      <c r="IK22" s="250">
        <f>IF(IC22&lt;&gt;0,1,0)</f>
        <v>1</v>
      </c>
      <c r="IL22" s="250">
        <f>IK22*IE22</f>
        <v>1</v>
      </c>
      <c r="IM22" s="476"/>
      <c r="IN22" s="476"/>
      <c r="IP22" s="555"/>
      <c r="IQ22" s="556" t="s">
        <v>73</v>
      </c>
      <c r="IR22" s="557"/>
      <c r="IS22" s="557"/>
      <c r="IT22" s="557"/>
      <c r="IU22" s="557"/>
      <c r="IV22" s="558"/>
      <c r="IW22" s="559">
        <f>ROUND(SUM(IW7:IW21),0)</f>
        <v>23600829</v>
      </c>
      <c r="IX22" s="476"/>
      <c r="IY22" s="250">
        <f>IF(EXACT($B$22,IQ22),1,0)</f>
        <v>1</v>
      </c>
      <c r="IZ22" s="476"/>
      <c r="JA22" s="476"/>
      <c r="JB22" s="476"/>
      <c r="JC22" s="476"/>
      <c r="JD22" s="476"/>
      <c r="JE22" s="250">
        <f>IF(IW22&lt;&gt;0,1,0)</f>
        <v>1</v>
      </c>
      <c r="JF22" s="250">
        <f>JE22*IY22</f>
        <v>1</v>
      </c>
      <c r="JG22" s="476"/>
      <c r="JH22" s="476"/>
      <c r="JJ22" s="561"/>
      <c r="JK22" s="562" t="s">
        <v>73</v>
      </c>
      <c r="JL22" s="563"/>
      <c r="JM22" s="563"/>
      <c r="JN22" s="563"/>
      <c r="JO22" s="563"/>
      <c r="JP22" s="564"/>
      <c r="JQ22" s="565">
        <f>ROUND(SUM(JQ7:JQ21),0)</f>
        <v>22283996</v>
      </c>
      <c r="JR22" s="476"/>
      <c r="JS22" s="250">
        <f>IF(EXACT($B$22,JK22),1,0)</f>
        <v>1</v>
      </c>
      <c r="JT22" s="476"/>
      <c r="JU22" s="476"/>
      <c r="JV22" s="476"/>
      <c r="JW22" s="476"/>
      <c r="JX22" s="476"/>
      <c r="JY22" s="250">
        <f>IF(JQ22&lt;&gt;0,1,0)</f>
        <v>1</v>
      </c>
      <c r="JZ22" s="250">
        <f>JY22*JS22</f>
        <v>1</v>
      </c>
      <c r="KA22" s="476"/>
      <c r="KB22" s="476"/>
      <c r="KD22" s="555"/>
      <c r="KE22" s="556" t="s">
        <v>73</v>
      </c>
      <c r="KF22" s="557"/>
      <c r="KG22" s="557"/>
      <c r="KH22" s="557"/>
      <c r="KI22" s="557"/>
      <c r="KJ22" s="558"/>
      <c r="KK22" s="559">
        <f>ROUND(SUM(KK7:KK21),0)</f>
        <v>21565148</v>
      </c>
      <c r="KL22" s="476"/>
      <c r="KM22" s="250">
        <f>IF(EXACT($B$22,KE22),1,0)</f>
        <v>1</v>
      </c>
      <c r="KN22" s="476"/>
      <c r="KO22" s="476"/>
      <c r="KP22" s="476"/>
      <c r="KQ22" s="476"/>
      <c r="KR22" s="476"/>
      <c r="KS22" s="250">
        <f>IF(KK22&lt;&gt;0,1,0)</f>
        <v>1</v>
      </c>
      <c r="KT22" s="250">
        <f>KS22*KM22</f>
        <v>1</v>
      </c>
      <c r="KU22" s="476"/>
      <c r="KV22" s="476"/>
    </row>
    <row r="23" spans="1:309" ht="14.25" thickTop="1" thickBot="1">
      <c r="H23" s="461"/>
      <c r="Q23" s="461"/>
      <c r="R23" s="476"/>
      <c r="S23" s="476"/>
      <c r="T23" s="476"/>
      <c r="U23" s="476"/>
      <c r="V23" s="476"/>
      <c r="W23" s="476"/>
      <c r="X23" s="476"/>
      <c r="Y23" s="476"/>
      <c r="Z23" s="476"/>
      <c r="AA23" s="476"/>
      <c r="AB23" s="566"/>
      <c r="AK23" s="461"/>
      <c r="AL23" s="476"/>
      <c r="AM23" s="476"/>
      <c r="AN23" s="476"/>
      <c r="AO23" s="476"/>
      <c r="AP23" s="476"/>
      <c r="AQ23" s="476"/>
      <c r="AR23" s="476"/>
      <c r="AS23" s="476"/>
      <c r="AT23" s="476"/>
      <c r="AU23" s="476"/>
      <c r="AV23" s="566"/>
      <c r="BE23" s="461"/>
      <c r="BF23" s="476"/>
      <c r="BG23" s="476"/>
      <c r="BH23" s="476"/>
      <c r="BI23" s="476"/>
      <c r="BJ23" s="476"/>
      <c r="BK23" s="476"/>
      <c r="BL23" s="476"/>
      <c r="BM23" s="476"/>
      <c r="BN23" s="476"/>
      <c r="BO23" s="476"/>
      <c r="BP23" s="566"/>
      <c r="BY23" s="461"/>
      <c r="BZ23" s="476"/>
      <c r="CA23" s="476"/>
      <c r="CB23" s="476"/>
      <c r="CC23" s="476"/>
      <c r="CD23" s="476"/>
      <c r="CE23" s="476"/>
      <c r="CF23" s="476"/>
      <c r="CG23" s="476"/>
      <c r="CH23" s="476"/>
      <c r="CI23" s="476"/>
      <c r="CJ23" s="566"/>
      <c r="CS23" s="461"/>
      <c r="CT23" s="476"/>
      <c r="CU23" s="476"/>
      <c r="CV23" s="476"/>
      <c r="CW23" s="476"/>
      <c r="CX23" s="476"/>
      <c r="CY23" s="476"/>
      <c r="CZ23" s="476"/>
      <c r="DA23" s="476"/>
      <c r="DB23" s="476"/>
      <c r="DC23" s="476"/>
      <c r="DD23" s="566"/>
      <c r="DM23" s="461"/>
      <c r="DN23" s="476"/>
      <c r="DO23" s="476"/>
      <c r="DP23" s="476"/>
      <c r="DQ23" s="476"/>
      <c r="DR23" s="476"/>
      <c r="DS23" s="476"/>
      <c r="DT23" s="476"/>
      <c r="DU23" s="476"/>
      <c r="DV23" s="476"/>
      <c r="DW23" s="476"/>
      <c r="DX23" s="566"/>
      <c r="EG23" s="461"/>
      <c r="EH23" s="476"/>
      <c r="EI23" s="476"/>
      <c r="EJ23" s="476"/>
      <c r="EK23" s="476"/>
      <c r="EL23" s="476"/>
      <c r="EM23" s="476"/>
      <c r="EN23" s="476"/>
      <c r="EO23" s="476"/>
      <c r="EP23" s="476"/>
      <c r="EQ23" s="476"/>
      <c r="ER23" s="566"/>
      <c r="FA23" s="461"/>
      <c r="FB23" s="476"/>
      <c r="FC23" s="476"/>
      <c r="FD23" s="476"/>
      <c r="FE23" s="476"/>
      <c r="FF23" s="476"/>
      <c r="FG23" s="476"/>
      <c r="FH23" s="476"/>
      <c r="FI23" s="476"/>
      <c r="FJ23" s="476"/>
      <c r="FK23" s="476"/>
      <c r="FL23" s="566"/>
      <c r="FU23" s="461"/>
      <c r="FV23" s="476"/>
      <c r="FW23" s="476"/>
      <c r="FX23" s="476"/>
      <c r="FY23" s="476"/>
      <c r="FZ23" s="476"/>
      <c r="GA23" s="476"/>
      <c r="GB23" s="476"/>
      <c r="GC23" s="476"/>
      <c r="GD23" s="476"/>
      <c r="GE23" s="476"/>
      <c r="GF23" s="566"/>
      <c r="GO23" s="461"/>
      <c r="GP23" s="476"/>
      <c r="GQ23" s="476"/>
      <c r="GR23" s="476"/>
      <c r="GS23" s="476"/>
      <c r="GT23" s="476"/>
      <c r="GU23" s="476"/>
      <c r="GV23" s="476"/>
      <c r="GW23" s="476"/>
      <c r="GX23" s="476"/>
      <c r="GY23" s="476"/>
      <c r="GZ23" s="566"/>
      <c r="HI23" s="461"/>
      <c r="HJ23" s="476"/>
      <c r="HK23" s="476"/>
      <c r="HL23" s="476"/>
      <c r="HM23" s="476"/>
      <c r="HN23" s="476"/>
      <c r="HO23" s="476"/>
      <c r="HP23" s="476"/>
      <c r="HQ23" s="476"/>
      <c r="HR23" s="476"/>
      <c r="HS23" s="476"/>
      <c r="HT23" s="566"/>
      <c r="IC23" s="461"/>
      <c r="ID23" s="476"/>
      <c r="IE23" s="476"/>
      <c r="IF23" s="476"/>
      <c r="IG23" s="476"/>
      <c r="IH23" s="476"/>
      <c r="II23" s="476"/>
      <c r="IJ23" s="476"/>
      <c r="IK23" s="476"/>
      <c r="IL23" s="476"/>
      <c r="IM23" s="476"/>
      <c r="IN23" s="566"/>
      <c r="IW23" s="461"/>
      <c r="IX23" s="476"/>
      <c r="IY23" s="476"/>
      <c r="IZ23" s="476"/>
      <c r="JA23" s="476"/>
      <c r="JB23" s="476"/>
      <c r="JC23" s="476"/>
      <c r="JD23" s="476"/>
      <c r="JE23" s="476"/>
      <c r="JF23" s="476"/>
      <c r="JG23" s="476"/>
      <c r="JH23" s="566"/>
      <c r="JJ23" s="567"/>
      <c r="JK23" s="567"/>
      <c r="JL23" s="567"/>
      <c r="JM23" s="567"/>
      <c r="JN23" s="567"/>
      <c r="JO23" s="567"/>
      <c r="JP23" s="567"/>
      <c r="JQ23" s="568"/>
      <c r="JR23" s="476"/>
      <c r="JS23" s="476"/>
      <c r="JT23" s="476"/>
      <c r="JU23" s="476"/>
      <c r="JV23" s="476"/>
      <c r="JW23" s="476"/>
      <c r="JX23" s="476"/>
      <c r="JY23" s="476"/>
      <c r="JZ23" s="476"/>
      <c r="KA23" s="476"/>
      <c r="KB23" s="566"/>
      <c r="KK23" s="461"/>
      <c r="KL23" s="476"/>
      <c r="KM23" s="476"/>
      <c r="KN23" s="476"/>
      <c r="KO23" s="476"/>
      <c r="KP23" s="476"/>
      <c r="KQ23" s="476"/>
      <c r="KR23" s="476"/>
      <c r="KS23" s="476"/>
      <c r="KT23" s="476"/>
      <c r="KU23" s="476"/>
      <c r="KV23" s="566"/>
    </row>
    <row r="24" spans="1:309" ht="14.25" thickTop="1" thickBot="1">
      <c r="A24" s="569"/>
      <c r="B24" s="570" t="s">
        <v>74</v>
      </c>
      <c r="C24" s="571"/>
      <c r="D24" s="571"/>
      <c r="E24" s="571"/>
      <c r="F24" s="571"/>
      <c r="G24" s="572"/>
      <c r="H24" s="573">
        <f>'[2]Presupuesto Consolidado'!H160</f>
        <v>0</v>
      </c>
      <c r="J24" s="569"/>
      <c r="K24" s="570" t="s">
        <v>74</v>
      </c>
      <c r="L24" s="571"/>
      <c r="M24" s="571"/>
      <c r="N24" s="571"/>
      <c r="O24" s="571"/>
      <c r="P24" s="572"/>
      <c r="Q24" s="573">
        <f>PRESUPUESTOS!M156</f>
        <v>128809200</v>
      </c>
      <c r="R24" s="476"/>
      <c r="S24" s="476"/>
      <c r="T24" s="476"/>
      <c r="U24" s="476"/>
      <c r="V24" s="476"/>
      <c r="W24" s="476"/>
      <c r="X24" s="476"/>
      <c r="Y24" s="250">
        <f>IF(Q24&lt;&gt;0,1,0)</f>
        <v>1</v>
      </c>
      <c r="Z24" s="250">
        <f>Y24</f>
        <v>1</v>
      </c>
      <c r="AA24" s="476"/>
      <c r="AB24" s="476"/>
      <c r="AD24" s="569"/>
      <c r="AE24" s="570" t="s">
        <v>74</v>
      </c>
      <c r="AF24" s="571"/>
      <c r="AG24" s="571"/>
      <c r="AH24" s="571"/>
      <c r="AI24" s="571"/>
      <c r="AJ24" s="572"/>
      <c r="AK24" s="573">
        <f>PRESUPUESTOS!AC156</f>
        <v>138568889</v>
      </c>
      <c r="AL24" s="476"/>
      <c r="AM24" s="476"/>
      <c r="AN24" s="476"/>
      <c r="AO24" s="476"/>
      <c r="AP24" s="476"/>
      <c r="AQ24" s="476"/>
      <c r="AR24" s="476"/>
      <c r="AS24" s="250">
        <f>IF(AK24&lt;&gt;0,1,0)</f>
        <v>1</v>
      </c>
      <c r="AT24" s="250">
        <f>AS24</f>
        <v>1</v>
      </c>
      <c r="AU24" s="476"/>
      <c r="AV24" s="476"/>
      <c r="AX24" s="569"/>
      <c r="AY24" s="570" t="s">
        <v>74</v>
      </c>
      <c r="AZ24" s="571"/>
      <c r="BA24" s="571"/>
      <c r="BB24" s="571"/>
      <c r="BC24" s="571"/>
      <c r="BD24" s="572"/>
      <c r="BE24" s="573">
        <f>PRESUPUESTOS!AS156</f>
        <v>143235900</v>
      </c>
      <c r="BF24" s="476"/>
      <c r="BG24" s="476"/>
      <c r="BH24" s="476"/>
      <c r="BI24" s="476"/>
      <c r="BJ24" s="476"/>
      <c r="BK24" s="476"/>
      <c r="BL24" s="476"/>
      <c r="BM24" s="250">
        <f>IF(BE24&lt;&gt;0,1,0)</f>
        <v>1</v>
      </c>
      <c r="BN24" s="250">
        <f>BM24</f>
        <v>1</v>
      </c>
      <c r="BO24" s="476"/>
      <c r="BP24" s="476"/>
      <c r="BR24" s="569"/>
      <c r="BS24" s="570" t="s">
        <v>74</v>
      </c>
      <c r="BT24" s="571"/>
      <c r="BU24" s="571"/>
      <c r="BV24" s="571"/>
      <c r="BW24" s="571"/>
      <c r="BX24" s="572"/>
      <c r="BY24" s="573">
        <f>PRESUPUESTOS!BI156</f>
        <v>133791000</v>
      </c>
      <c r="BZ24" s="476"/>
      <c r="CA24" s="476"/>
      <c r="CB24" s="476"/>
      <c r="CC24" s="476"/>
      <c r="CD24" s="476"/>
      <c r="CE24" s="476"/>
      <c r="CF24" s="476"/>
      <c r="CG24" s="250">
        <f>IF(BY24&lt;&gt;0,1,0)</f>
        <v>1</v>
      </c>
      <c r="CH24" s="250">
        <f>CG24</f>
        <v>1</v>
      </c>
      <c r="CI24" s="476"/>
      <c r="CJ24" s="476"/>
      <c r="CL24" s="569"/>
      <c r="CM24" s="570" t="s">
        <v>74</v>
      </c>
      <c r="CN24" s="571"/>
      <c r="CO24" s="571"/>
      <c r="CP24" s="571"/>
      <c r="CQ24" s="571"/>
      <c r="CR24" s="572"/>
      <c r="CS24" s="573">
        <f>PRESUPUESTOS!BY156</f>
        <v>139360950</v>
      </c>
      <c r="CT24" s="476"/>
      <c r="CU24" s="476"/>
      <c r="CV24" s="476"/>
      <c r="CW24" s="476"/>
      <c r="CX24" s="476"/>
      <c r="CY24" s="476"/>
      <c r="CZ24" s="476"/>
      <c r="DA24" s="250">
        <f>IF(CS24&lt;&gt;0,1,0)</f>
        <v>1</v>
      </c>
      <c r="DB24" s="250">
        <f>DA24</f>
        <v>1</v>
      </c>
      <c r="DC24" s="476"/>
      <c r="DD24" s="476"/>
      <c r="DF24" s="569"/>
      <c r="DG24" s="570" t="s">
        <v>74</v>
      </c>
      <c r="DH24" s="571"/>
      <c r="DI24" s="571"/>
      <c r="DJ24" s="571"/>
      <c r="DK24" s="571"/>
      <c r="DL24" s="572"/>
      <c r="DM24" s="573">
        <f>PRESUPUESTOS!CO156</f>
        <v>142974864</v>
      </c>
      <c r="DN24" s="476"/>
      <c r="DO24" s="476"/>
      <c r="DP24" s="476"/>
      <c r="DQ24" s="476"/>
      <c r="DR24" s="476"/>
      <c r="DS24" s="476"/>
      <c r="DT24" s="476"/>
      <c r="DU24" s="250">
        <f>IF(DM24&lt;&gt;0,1,0)</f>
        <v>1</v>
      </c>
      <c r="DV24" s="250">
        <f>DU24</f>
        <v>1</v>
      </c>
      <c r="DW24" s="476"/>
      <c r="DX24" s="476"/>
      <c r="DZ24" s="569"/>
      <c r="EA24" s="570" t="s">
        <v>74</v>
      </c>
      <c r="EB24" s="571"/>
      <c r="EC24" s="571"/>
      <c r="ED24" s="571"/>
      <c r="EE24" s="571"/>
      <c r="EF24" s="572"/>
      <c r="EG24" s="573">
        <f>PRESUPUESTOS!DE156</f>
        <v>140751400</v>
      </c>
      <c r="EH24" s="476"/>
      <c r="EI24" s="476"/>
      <c r="EJ24" s="476"/>
      <c r="EK24" s="476"/>
      <c r="EL24" s="476"/>
      <c r="EM24" s="476"/>
      <c r="EN24" s="476"/>
      <c r="EO24" s="250">
        <f>IF(EG24&lt;&gt;0,1,0)</f>
        <v>1</v>
      </c>
      <c r="EP24" s="250">
        <f>EO24</f>
        <v>1</v>
      </c>
      <c r="EQ24" s="476"/>
      <c r="ER24" s="476"/>
      <c r="ET24" s="569"/>
      <c r="EU24" s="570" t="s">
        <v>74</v>
      </c>
      <c r="EV24" s="571"/>
      <c r="EW24" s="571"/>
      <c r="EX24" s="571"/>
      <c r="EY24" s="571"/>
      <c r="EZ24" s="572"/>
      <c r="FA24" s="573">
        <f>PRESUPUESTOS!DU156</f>
        <v>139808800</v>
      </c>
      <c r="FB24" s="476"/>
      <c r="FC24" s="476"/>
      <c r="FD24" s="476"/>
      <c r="FE24" s="476"/>
      <c r="FF24" s="476"/>
      <c r="FG24" s="476"/>
      <c r="FH24" s="476"/>
      <c r="FI24" s="250">
        <f>IF(FA24&lt;&gt;0,1,0)</f>
        <v>1</v>
      </c>
      <c r="FJ24" s="250">
        <f>FI24</f>
        <v>1</v>
      </c>
      <c r="FK24" s="476"/>
      <c r="FL24" s="476"/>
      <c r="FN24" s="569"/>
      <c r="FO24" s="570" t="s">
        <v>74</v>
      </c>
      <c r="FP24" s="571"/>
      <c r="FQ24" s="571"/>
      <c r="FR24" s="571"/>
      <c r="FS24" s="571"/>
      <c r="FT24" s="572"/>
      <c r="FU24" s="573">
        <f>PRESUPUESTOS!EK156</f>
        <v>140951400</v>
      </c>
      <c r="FV24" s="476"/>
      <c r="FW24" s="476"/>
      <c r="FX24" s="476"/>
      <c r="FY24" s="476"/>
      <c r="FZ24" s="476"/>
      <c r="GA24" s="476"/>
      <c r="GB24" s="476"/>
      <c r="GC24" s="250">
        <f>IF(FU24&lt;&gt;0,1,0)</f>
        <v>1</v>
      </c>
      <c r="GD24" s="250">
        <f>GC24</f>
        <v>1</v>
      </c>
      <c r="GE24" s="476"/>
      <c r="GF24" s="476"/>
      <c r="GH24" s="569"/>
      <c r="GI24" s="570" t="s">
        <v>74</v>
      </c>
      <c r="GJ24" s="571"/>
      <c r="GK24" s="571"/>
      <c r="GL24" s="571"/>
      <c r="GM24" s="571"/>
      <c r="GN24" s="572"/>
      <c r="GO24" s="573">
        <f>PRESUPUESTOS!FA156</f>
        <v>141781500</v>
      </c>
      <c r="GP24" s="476"/>
      <c r="GQ24" s="476"/>
      <c r="GR24" s="476"/>
      <c r="GS24" s="476"/>
      <c r="GT24" s="476"/>
      <c r="GU24" s="476"/>
      <c r="GV24" s="476"/>
      <c r="GW24" s="250">
        <f>IF(GO24&lt;&gt;0,1,0)</f>
        <v>1</v>
      </c>
      <c r="GX24" s="250">
        <f>GW24</f>
        <v>1</v>
      </c>
      <c r="GY24" s="476"/>
      <c r="GZ24" s="476"/>
      <c r="HB24" s="569"/>
      <c r="HC24" s="570" t="s">
        <v>74</v>
      </c>
      <c r="HD24" s="571"/>
      <c r="HE24" s="571"/>
      <c r="HF24" s="571"/>
      <c r="HG24" s="571"/>
      <c r="HH24" s="572"/>
      <c r="HI24" s="573">
        <f>PRESUPUESTOS!FQ156</f>
        <v>139542184</v>
      </c>
      <c r="HJ24" s="476"/>
      <c r="HK24" s="476"/>
      <c r="HL24" s="476"/>
      <c r="HM24" s="476"/>
      <c r="HN24" s="476"/>
      <c r="HO24" s="476"/>
      <c r="HP24" s="476"/>
      <c r="HQ24" s="250">
        <f>IF(HI24&lt;&gt;0,1,0)</f>
        <v>1</v>
      </c>
      <c r="HR24" s="250">
        <f>HQ24</f>
        <v>1</v>
      </c>
      <c r="HS24" s="476"/>
      <c r="HT24" s="476"/>
      <c r="HV24" s="569"/>
      <c r="HW24" s="570" t="s">
        <v>74</v>
      </c>
      <c r="HX24" s="571"/>
      <c r="HY24" s="571"/>
      <c r="HZ24" s="571"/>
      <c r="IA24" s="571"/>
      <c r="IB24" s="572"/>
      <c r="IC24" s="573">
        <f>PRESUPUESTOS!GG156</f>
        <v>142030100</v>
      </c>
      <c r="ID24" s="476"/>
      <c r="IE24" s="476"/>
      <c r="IF24" s="476"/>
      <c r="IG24" s="476"/>
      <c r="IH24" s="476"/>
      <c r="II24" s="476"/>
      <c r="IJ24" s="476"/>
      <c r="IK24" s="250">
        <f>IF(IC24&lt;&gt;0,1,0)</f>
        <v>1</v>
      </c>
      <c r="IL24" s="250">
        <f>IK24</f>
        <v>1</v>
      </c>
      <c r="IM24" s="476"/>
      <c r="IN24" s="476"/>
      <c r="IP24" s="569"/>
      <c r="IQ24" s="570" t="s">
        <v>74</v>
      </c>
      <c r="IR24" s="571"/>
      <c r="IS24" s="571"/>
      <c r="IT24" s="571"/>
      <c r="IU24" s="571"/>
      <c r="IV24" s="572"/>
      <c r="IW24" s="573">
        <f>PRESUPUESTOS!GW156</f>
        <v>143231126</v>
      </c>
      <c r="IX24" s="476"/>
      <c r="IY24" s="476"/>
      <c r="IZ24" s="476"/>
      <c r="JA24" s="476"/>
      <c r="JB24" s="476"/>
      <c r="JC24" s="476"/>
      <c r="JD24" s="476"/>
      <c r="JE24" s="250">
        <f>IF(IW24&lt;&gt;0,1,0)</f>
        <v>1</v>
      </c>
      <c r="JF24" s="250">
        <f>JE24</f>
        <v>1</v>
      </c>
      <c r="JG24" s="476"/>
      <c r="JH24" s="476"/>
      <c r="JJ24" s="438"/>
      <c r="JK24" s="439" t="s">
        <v>74</v>
      </c>
      <c r="JL24" s="440"/>
      <c r="JM24" s="440"/>
      <c r="JN24" s="440"/>
      <c r="JO24" s="440"/>
      <c r="JP24" s="441"/>
      <c r="JQ24" s="574">
        <f>PRESUPUESTOS!HM156</f>
        <v>143207400</v>
      </c>
      <c r="JR24" s="476"/>
      <c r="JS24" s="476"/>
      <c r="JT24" s="476"/>
      <c r="JU24" s="476"/>
      <c r="JV24" s="476"/>
      <c r="JW24" s="476"/>
      <c r="JX24" s="476"/>
      <c r="JY24" s="250">
        <f>IF(JQ24&lt;&gt;0,1,0)</f>
        <v>1</v>
      </c>
      <c r="JZ24" s="250">
        <f>JY24</f>
        <v>1</v>
      </c>
      <c r="KA24" s="476"/>
      <c r="KB24" s="476"/>
      <c r="KD24" s="569"/>
      <c r="KE24" s="570" t="s">
        <v>74</v>
      </c>
      <c r="KF24" s="571"/>
      <c r="KG24" s="571"/>
      <c r="KH24" s="571"/>
      <c r="KI24" s="571"/>
      <c r="KJ24" s="572"/>
      <c r="KK24" s="573">
        <f>PRESUPUESTOS!IC156</f>
        <v>142084000</v>
      </c>
      <c r="KL24" s="476"/>
      <c r="KM24" s="476"/>
      <c r="KN24" s="476"/>
      <c r="KO24" s="476"/>
      <c r="KP24" s="476"/>
      <c r="KQ24" s="476"/>
      <c r="KR24" s="476"/>
      <c r="KS24" s="250">
        <f>IF(KK24&lt;&gt;0,1,0)</f>
        <v>1</v>
      </c>
      <c r="KT24" s="250">
        <f>KS24</f>
        <v>1</v>
      </c>
      <c r="KU24" s="476"/>
      <c r="KV24" s="476"/>
    </row>
    <row r="25" spans="1:309" s="461" customFormat="1" ht="13.5" thickTop="1">
      <c r="A25" s="575"/>
      <c r="B25" s="576" t="s">
        <v>473</v>
      </c>
      <c r="C25" s="577"/>
      <c r="D25" s="578"/>
      <c r="E25" s="579"/>
      <c r="F25" s="580" t="e">
        <f>ROUND(H22/H24,4)</f>
        <v>#DIV/0!</v>
      </c>
      <c r="G25" s="581" t="s">
        <v>75</v>
      </c>
      <c r="H25" s="582" t="e">
        <f>ROUND(H24*F25,0)</f>
        <v>#DIV/0!</v>
      </c>
      <c r="I25" s="501"/>
      <c r="J25" s="575"/>
      <c r="K25" s="576" t="s">
        <v>473</v>
      </c>
      <c r="L25" s="577"/>
      <c r="M25" s="578"/>
      <c r="N25" s="579"/>
      <c r="O25" s="580">
        <f>ROUND(Q22/Q24,4)</f>
        <v>0.24759999999999999</v>
      </c>
      <c r="P25" s="581" t="s">
        <v>75</v>
      </c>
      <c r="Q25" s="582">
        <f>ROUND(Q24*O25,0)</f>
        <v>31893158</v>
      </c>
      <c r="R25" s="583"/>
      <c r="S25" s="250">
        <f>IF(EXACT($B$25,K25),1,0)</f>
        <v>1</v>
      </c>
      <c r="T25" s="583"/>
      <c r="U25" s="583"/>
      <c r="V25" s="583"/>
      <c r="W25" s="250">
        <f>IF(O25&lt;&gt;0,1,0)</f>
        <v>1</v>
      </c>
      <c r="X25" s="250">
        <f>IF(EXACT($G$25,P25),1,0)</f>
        <v>1</v>
      </c>
      <c r="Y25" s="250">
        <f>IF(Q25&lt;&gt;0,1,0)</f>
        <v>1</v>
      </c>
      <c r="Z25" s="250">
        <f>S25*W25*X25*Y25</f>
        <v>1</v>
      </c>
      <c r="AA25" s="459">
        <f>ROUND(Q25,0)</f>
        <v>31893158</v>
      </c>
      <c r="AB25" s="460">
        <f>Q25-AA25</f>
        <v>0</v>
      </c>
      <c r="AD25" s="575"/>
      <c r="AE25" s="576" t="s">
        <v>473</v>
      </c>
      <c r="AF25" s="577"/>
      <c r="AG25" s="578"/>
      <c r="AH25" s="579"/>
      <c r="AI25" s="580">
        <f>ROUND(AK22/AK24,4)</f>
        <v>0.14630000000000001</v>
      </c>
      <c r="AJ25" s="581" t="s">
        <v>75</v>
      </c>
      <c r="AK25" s="582">
        <f>ROUND(AK24*AI25,0)</f>
        <v>20272628</v>
      </c>
      <c r="AL25" s="583"/>
      <c r="AM25" s="250">
        <f>IF(EXACT($B$25,AE25),1,0)</f>
        <v>1</v>
      </c>
      <c r="AN25" s="583"/>
      <c r="AO25" s="583"/>
      <c r="AP25" s="583"/>
      <c r="AQ25" s="250">
        <f>IF(AI25&lt;&gt;0,1,0)</f>
        <v>1</v>
      </c>
      <c r="AR25" s="250">
        <f>IF(EXACT($G$25,AJ25),1,0)</f>
        <v>1</v>
      </c>
      <c r="AS25" s="250">
        <f>IF(AK25&lt;&gt;0,1,0)</f>
        <v>1</v>
      </c>
      <c r="AT25" s="250">
        <f>AM25*AQ25*AR25*AS25</f>
        <v>1</v>
      </c>
      <c r="AU25" s="459">
        <f>ROUND(AK25,0)</f>
        <v>20272628</v>
      </c>
      <c r="AV25" s="460">
        <f>AK25-AU25</f>
        <v>0</v>
      </c>
      <c r="AX25" s="575"/>
      <c r="AY25" s="576" t="s">
        <v>473</v>
      </c>
      <c r="AZ25" s="577"/>
      <c r="BA25" s="578"/>
      <c r="BB25" s="579"/>
      <c r="BC25" s="580">
        <f>ROUND(BE22/BE24,4)</f>
        <v>0.14899999999999999</v>
      </c>
      <c r="BD25" s="581" t="s">
        <v>75</v>
      </c>
      <c r="BE25" s="582">
        <f>ROUND(BE24*BC25,0)</f>
        <v>21342149</v>
      </c>
      <c r="BF25" s="583"/>
      <c r="BG25" s="250">
        <f>IF(EXACT($B$25,AY25),1,0)</f>
        <v>1</v>
      </c>
      <c r="BH25" s="583"/>
      <c r="BI25" s="583"/>
      <c r="BJ25" s="583"/>
      <c r="BK25" s="250">
        <f>IF(BC25&lt;&gt;0,1,0)</f>
        <v>1</v>
      </c>
      <c r="BL25" s="250">
        <f>IF(EXACT($G$25,BD25),1,0)</f>
        <v>1</v>
      </c>
      <c r="BM25" s="250">
        <f>IF(BE25&lt;&gt;0,1,0)</f>
        <v>1</v>
      </c>
      <c r="BN25" s="250">
        <f>BG25*BK25*BL25*BM25</f>
        <v>1</v>
      </c>
      <c r="BO25" s="459">
        <f>ROUND(BE25,0)</f>
        <v>21342149</v>
      </c>
      <c r="BP25" s="460">
        <f>BE25-BO25</f>
        <v>0</v>
      </c>
      <c r="BR25" s="575"/>
      <c r="BS25" s="576" t="s">
        <v>473</v>
      </c>
      <c r="BT25" s="577"/>
      <c r="BU25" s="578"/>
      <c r="BV25" s="579"/>
      <c r="BW25" s="580">
        <f>ROUND(BY22/BY24,4)</f>
        <v>0.17</v>
      </c>
      <c r="BX25" s="581" t="s">
        <v>75</v>
      </c>
      <c r="BY25" s="582">
        <f>ROUND(BY24*BW25,0)</f>
        <v>22744470</v>
      </c>
      <c r="BZ25" s="583"/>
      <c r="CA25" s="250">
        <f>IF(EXACT($B$25,BS25),1,0)</f>
        <v>1</v>
      </c>
      <c r="CB25" s="583"/>
      <c r="CC25" s="583"/>
      <c r="CD25" s="583"/>
      <c r="CE25" s="250">
        <f>IF(BW25&lt;&gt;0,1,0)</f>
        <v>1</v>
      </c>
      <c r="CF25" s="250">
        <f>IF(EXACT($G$25,BX25),1,0)</f>
        <v>1</v>
      </c>
      <c r="CG25" s="250">
        <f>IF(BY25&lt;&gt;0,1,0)</f>
        <v>1</v>
      </c>
      <c r="CH25" s="250">
        <f>CA25*CE25*CF25*CG25</f>
        <v>1</v>
      </c>
      <c r="CI25" s="459">
        <f>ROUND(BY25,0)</f>
        <v>22744470</v>
      </c>
      <c r="CJ25" s="460">
        <f>BY25-CI25</f>
        <v>0</v>
      </c>
      <c r="CL25" s="575"/>
      <c r="CM25" s="576" t="s">
        <v>473</v>
      </c>
      <c r="CN25" s="577"/>
      <c r="CO25" s="578"/>
      <c r="CP25" s="579"/>
      <c r="CQ25" s="580">
        <f>ROUND(CS22/CS24,4)</f>
        <v>0.1694</v>
      </c>
      <c r="CR25" s="581" t="s">
        <v>75</v>
      </c>
      <c r="CS25" s="582">
        <f>ROUND(CS24*CQ25,0)</f>
        <v>23607745</v>
      </c>
      <c r="CT25" s="583"/>
      <c r="CU25" s="250">
        <f>IF(EXACT($B$25,CM25),1,0)</f>
        <v>1</v>
      </c>
      <c r="CV25" s="583"/>
      <c r="CW25" s="583"/>
      <c r="CX25" s="583"/>
      <c r="CY25" s="250">
        <f>IF(CQ25&lt;&gt;0,1,0)</f>
        <v>1</v>
      </c>
      <c r="CZ25" s="250">
        <f>IF(EXACT($G$25,CR25),1,0)</f>
        <v>1</v>
      </c>
      <c r="DA25" s="250">
        <f>IF(CS25&lt;&gt;0,1,0)</f>
        <v>1</v>
      </c>
      <c r="DB25" s="250">
        <f>CU25*CY25*CZ25*DA25</f>
        <v>1</v>
      </c>
      <c r="DC25" s="459">
        <f>ROUND(CS25,0)</f>
        <v>23607745</v>
      </c>
      <c r="DD25" s="460">
        <f>CS25-DC25</f>
        <v>0</v>
      </c>
      <c r="DE25" s="501"/>
      <c r="DF25" s="575"/>
      <c r="DG25" s="576" t="s">
        <v>473</v>
      </c>
      <c r="DH25" s="577"/>
      <c r="DI25" s="578"/>
      <c r="DJ25" s="579"/>
      <c r="DK25" s="584">
        <f>ROUND(DM22/DM24,4)</f>
        <v>0.16289999999999999</v>
      </c>
      <c r="DL25" s="581" t="s">
        <v>75</v>
      </c>
      <c r="DM25" s="585">
        <f>ROUND(DM24*DK25,0)</f>
        <v>23290605</v>
      </c>
      <c r="DN25" s="583"/>
      <c r="DO25" s="250">
        <f>IF(EXACT($B$25,DG25),1,0)</f>
        <v>1</v>
      </c>
      <c r="DP25" s="583"/>
      <c r="DQ25" s="583"/>
      <c r="DR25" s="583"/>
      <c r="DS25" s="250">
        <f>IF(DK25&lt;&gt;0,1,0)</f>
        <v>1</v>
      </c>
      <c r="DT25" s="250">
        <f>IF(EXACT($G$25,DL25),1,0)</f>
        <v>1</v>
      </c>
      <c r="DU25" s="250">
        <f>IF(DM25&lt;&gt;0,1,0)</f>
        <v>1</v>
      </c>
      <c r="DV25" s="250">
        <f>DO25*DS25*DT25*DU25</f>
        <v>1</v>
      </c>
      <c r="DW25" s="459">
        <f>ROUND(DM25,0)</f>
        <v>23290605</v>
      </c>
      <c r="DX25" s="460">
        <f>DM25-DW25</f>
        <v>0</v>
      </c>
      <c r="DY25" s="501"/>
      <c r="DZ25" s="575"/>
      <c r="EA25" s="576" t="s">
        <v>473</v>
      </c>
      <c r="EB25" s="577"/>
      <c r="EC25" s="578"/>
      <c r="ED25" s="579"/>
      <c r="EE25" s="580">
        <f>ROUND(EG22/EG24,4)</f>
        <v>0.16039999999999999</v>
      </c>
      <c r="EF25" s="581" t="s">
        <v>75</v>
      </c>
      <c r="EG25" s="582">
        <f>ROUND(EG24*EE25,0)</f>
        <v>22576525</v>
      </c>
      <c r="EH25" s="583"/>
      <c r="EI25" s="250">
        <f>IF(EXACT($B$25,EA25),1,0)</f>
        <v>1</v>
      </c>
      <c r="EJ25" s="583"/>
      <c r="EK25" s="583"/>
      <c r="EL25" s="583"/>
      <c r="EM25" s="250">
        <f>IF(EE25&lt;&gt;0,1,0)</f>
        <v>1</v>
      </c>
      <c r="EN25" s="250">
        <f>IF(EXACT($G$25,EF25),1,0)</f>
        <v>1</v>
      </c>
      <c r="EO25" s="250">
        <f>IF(EG25&lt;&gt;0,1,0)</f>
        <v>1</v>
      </c>
      <c r="EP25" s="250">
        <f>EI25*EM25*EN25*EO25</f>
        <v>1</v>
      </c>
      <c r="EQ25" s="459">
        <f>ROUND(EG25,0)</f>
        <v>22576525</v>
      </c>
      <c r="ER25" s="460">
        <f>EG25-EQ25</f>
        <v>0</v>
      </c>
      <c r="ES25" s="501"/>
      <c r="ET25" s="575"/>
      <c r="EU25" s="576" t="s">
        <v>473</v>
      </c>
      <c r="EV25" s="577"/>
      <c r="EW25" s="578"/>
      <c r="EX25" s="579"/>
      <c r="EY25" s="580">
        <f>ROUND(FA22/FA24,4)</f>
        <v>0.16159999999999999</v>
      </c>
      <c r="EZ25" s="581" t="s">
        <v>75</v>
      </c>
      <c r="FA25" s="582">
        <f>ROUND(FA24*EY25,0)</f>
        <v>22593102</v>
      </c>
      <c r="FB25" s="583"/>
      <c r="FC25" s="250">
        <f>IF(EXACT($B$25,EU25),1,0)</f>
        <v>1</v>
      </c>
      <c r="FD25" s="583"/>
      <c r="FE25" s="583"/>
      <c r="FF25" s="583"/>
      <c r="FG25" s="250">
        <f>IF(EY25&lt;&gt;0,1,0)</f>
        <v>1</v>
      </c>
      <c r="FH25" s="250">
        <f>IF(EXACT($G$25,EZ25),1,0)</f>
        <v>1</v>
      </c>
      <c r="FI25" s="250">
        <f>IF(FA25&lt;&gt;0,1,0)</f>
        <v>1</v>
      </c>
      <c r="FJ25" s="250">
        <f>FC25*FG25*FH25*FI25</f>
        <v>1</v>
      </c>
      <c r="FK25" s="459">
        <f>ROUND(FA25,0)</f>
        <v>22593102</v>
      </c>
      <c r="FL25" s="460">
        <f>FA25-FK25</f>
        <v>0</v>
      </c>
      <c r="FM25" s="501"/>
      <c r="FN25" s="575"/>
      <c r="FO25" s="576" t="s">
        <v>473</v>
      </c>
      <c r="FP25" s="577"/>
      <c r="FQ25" s="578"/>
      <c r="FR25" s="579"/>
      <c r="FS25" s="580">
        <f>ROUND(FU22/FU24,4)</f>
        <v>0.16</v>
      </c>
      <c r="FT25" s="581" t="s">
        <v>75</v>
      </c>
      <c r="FU25" s="582">
        <f>ROUND(FU24*FS25,0)</f>
        <v>22552224</v>
      </c>
      <c r="FV25" s="583"/>
      <c r="FW25" s="250">
        <f>IF(EXACT($B$25,FO25),1,0)</f>
        <v>1</v>
      </c>
      <c r="FX25" s="583"/>
      <c r="FY25" s="583"/>
      <c r="FZ25" s="583"/>
      <c r="GA25" s="250">
        <f>IF(FS25&lt;&gt;0,1,0)</f>
        <v>1</v>
      </c>
      <c r="GB25" s="250">
        <f>IF(EXACT($G$25,FT25),1,0)</f>
        <v>1</v>
      </c>
      <c r="GC25" s="250">
        <f>IF(FU25&lt;&gt;0,1,0)</f>
        <v>1</v>
      </c>
      <c r="GD25" s="250">
        <f>FW25*GA25*GB25*GC25</f>
        <v>1</v>
      </c>
      <c r="GE25" s="459">
        <f>ROUND(FU25,0)</f>
        <v>22552224</v>
      </c>
      <c r="GF25" s="460">
        <f>FU25-GE25</f>
        <v>0</v>
      </c>
      <c r="GG25" s="501"/>
      <c r="GH25" s="575"/>
      <c r="GI25" s="576" t="s">
        <v>473</v>
      </c>
      <c r="GJ25" s="577"/>
      <c r="GK25" s="578"/>
      <c r="GL25" s="579"/>
      <c r="GM25" s="580">
        <f>ROUND(GO22/GO24,4)</f>
        <v>0.15359999999999999</v>
      </c>
      <c r="GN25" s="581" t="s">
        <v>75</v>
      </c>
      <c r="GO25" s="582">
        <f>ROUND(GO24*GM25,0)</f>
        <v>21777638</v>
      </c>
      <c r="GP25" s="583"/>
      <c r="GQ25" s="250">
        <f>IF(EXACT($B$25,GI25),1,0)</f>
        <v>1</v>
      </c>
      <c r="GR25" s="583"/>
      <c r="GS25" s="583"/>
      <c r="GT25" s="583"/>
      <c r="GU25" s="250">
        <f>IF(GM25&lt;&gt;0,1,0)</f>
        <v>1</v>
      </c>
      <c r="GV25" s="250">
        <f>IF(EXACT($G$25,GN25),1,0)</f>
        <v>1</v>
      </c>
      <c r="GW25" s="250">
        <f>IF(GO25&lt;&gt;0,1,0)</f>
        <v>1</v>
      </c>
      <c r="GX25" s="250">
        <f>GQ25*GU25*GV25*GW25</f>
        <v>1</v>
      </c>
      <c r="GY25" s="459">
        <f>ROUND(GO25,0)</f>
        <v>21777638</v>
      </c>
      <c r="GZ25" s="460">
        <f>GO25-GY25</f>
        <v>0</v>
      </c>
      <c r="HA25" s="501"/>
      <c r="HB25" s="575"/>
      <c r="HC25" s="576" t="s">
        <v>473</v>
      </c>
      <c r="HD25" s="577"/>
      <c r="HE25" s="578"/>
      <c r="HF25" s="579"/>
      <c r="HG25" s="580">
        <f>ROUND(HI22/HI24,4)</f>
        <v>0.15659999999999999</v>
      </c>
      <c r="HH25" s="581" t="s">
        <v>75</v>
      </c>
      <c r="HI25" s="582">
        <f>ROUND(HI24*HG25,0)</f>
        <v>21852306</v>
      </c>
      <c r="HJ25" s="583"/>
      <c r="HK25" s="250">
        <f>IF(EXACT($B$25,HC25),1,0)</f>
        <v>1</v>
      </c>
      <c r="HL25" s="583"/>
      <c r="HM25" s="583"/>
      <c r="HN25" s="583"/>
      <c r="HO25" s="250">
        <f>IF(HG25&lt;&gt;0,1,0)</f>
        <v>1</v>
      </c>
      <c r="HP25" s="250">
        <f>IF(EXACT($G$25,HH25),1,0)</f>
        <v>1</v>
      </c>
      <c r="HQ25" s="250">
        <f>IF(HI25&lt;&gt;0,1,0)</f>
        <v>1</v>
      </c>
      <c r="HR25" s="250">
        <f>HK25*HO25*HP25*HQ25</f>
        <v>1</v>
      </c>
      <c r="HS25" s="459">
        <f>ROUND(HI25,0)</f>
        <v>21852306</v>
      </c>
      <c r="HT25" s="460">
        <f>HI25-HS25</f>
        <v>0</v>
      </c>
      <c r="HU25" s="501"/>
      <c r="HV25" s="575"/>
      <c r="HW25" s="576" t="s">
        <v>473</v>
      </c>
      <c r="HX25" s="577"/>
      <c r="HY25" s="578"/>
      <c r="HZ25" s="579"/>
      <c r="IA25" s="580">
        <f>ROUND(IC22/IC24,4)</f>
        <v>0.16209999999999999</v>
      </c>
      <c r="IB25" s="581" t="s">
        <v>75</v>
      </c>
      <c r="IC25" s="582">
        <f>ROUND(IC24*IA25,0)</f>
        <v>23023079</v>
      </c>
      <c r="ID25" s="583"/>
      <c r="IE25" s="250">
        <f>IF(EXACT($B$25,HW25),1,0)</f>
        <v>1</v>
      </c>
      <c r="IF25" s="583"/>
      <c r="IG25" s="583"/>
      <c r="IH25" s="583"/>
      <c r="II25" s="250">
        <f>IF(IA25&lt;&gt;0,1,0)</f>
        <v>1</v>
      </c>
      <c r="IJ25" s="250">
        <f>IF(EXACT($G$25,IB25),1,0)</f>
        <v>1</v>
      </c>
      <c r="IK25" s="250">
        <f>IF(IC25&lt;&gt;0,1,0)</f>
        <v>1</v>
      </c>
      <c r="IL25" s="250">
        <f>IE25*II25*IJ25*IK25</f>
        <v>1</v>
      </c>
      <c r="IM25" s="459">
        <f>ROUND(IC25,0)</f>
        <v>23023079</v>
      </c>
      <c r="IN25" s="460">
        <f>IC25-IM25</f>
        <v>0</v>
      </c>
      <c r="IO25" s="501"/>
      <c r="IP25" s="575"/>
      <c r="IQ25" s="576" t="s">
        <v>473</v>
      </c>
      <c r="IR25" s="577"/>
      <c r="IS25" s="578"/>
      <c r="IT25" s="579"/>
      <c r="IU25" s="580">
        <f>ROUND(IW22/IW24,4)</f>
        <v>0.1648</v>
      </c>
      <c r="IV25" s="581" t="s">
        <v>75</v>
      </c>
      <c r="IW25" s="582">
        <f>ROUND(IW24*IU25,0)</f>
        <v>23604490</v>
      </c>
      <c r="IX25" s="583"/>
      <c r="IY25" s="250">
        <f>IF(EXACT($B$25,IQ25),1,0)</f>
        <v>1</v>
      </c>
      <c r="IZ25" s="583"/>
      <c r="JA25" s="583"/>
      <c r="JB25" s="583"/>
      <c r="JC25" s="250">
        <f>IF(IU25&lt;&gt;0,1,0)</f>
        <v>1</v>
      </c>
      <c r="JD25" s="250">
        <f>IF(EXACT($G$25,IV25),1,0)</f>
        <v>1</v>
      </c>
      <c r="JE25" s="250">
        <f>IF(IW25&lt;&gt;0,1,0)</f>
        <v>1</v>
      </c>
      <c r="JF25" s="250">
        <f>IY25*JC25*JD25*JE25</f>
        <v>1</v>
      </c>
      <c r="JG25" s="459">
        <f>ROUND(IW25,0)</f>
        <v>23604490</v>
      </c>
      <c r="JH25" s="460">
        <f>IW25-JG25</f>
        <v>0</v>
      </c>
      <c r="JI25" s="501"/>
      <c r="JJ25" s="463"/>
      <c r="JK25" s="586" t="s">
        <v>473</v>
      </c>
      <c r="JL25" s="587"/>
      <c r="JM25" s="588"/>
      <c r="JN25" s="589"/>
      <c r="JO25" s="590">
        <f>ROUND(JQ22/JQ24,4)</f>
        <v>0.15559999999999999</v>
      </c>
      <c r="JP25" s="591" t="s">
        <v>75</v>
      </c>
      <c r="JQ25" s="517">
        <f>ROUND(JQ24*JO25,0)</f>
        <v>22283071</v>
      </c>
      <c r="JR25" s="583"/>
      <c r="JS25" s="250">
        <f>IF(EXACT($B$25,JK25),1,0)</f>
        <v>1</v>
      </c>
      <c r="JT25" s="583"/>
      <c r="JU25" s="583"/>
      <c r="JV25" s="583"/>
      <c r="JW25" s="250">
        <f>IF(JO25&lt;&gt;0,1,0)</f>
        <v>1</v>
      </c>
      <c r="JX25" s="250">
        <f>IF(EXACT($G$25,JP25),1,0)</f>
        <v>1</v>
      </c>
      <c r="JY25" s="250">
        <f>IF(JQ25&lt;&gt;0,1,0)</f>
        <v>1</v>
      </c>
      <c r="JZ25" s="250">
        <f>JS25*JW25*JX25*JY25</f>
        <v>1</v>
      </c>
      <c r="KA25" s="459">
        <f>ROUND(JQ25,0)</f>
        <v>22283071</v>
      </c>
      <c r="KB25" s="460">
        <f>JQ25-KA25</f>
        <v>0</v>
      </c>
      <c r="KC25" s="501"/>
      <c r="KD25" s="575"/>
      <c r="KE25" s="576" t="s">
        <v>473</v>
      </c>
      <c r="KF25" s="577"/>
      <c r="KG25" s="578"/>
      <c r="KH25" s="579"/>
      <c r="KI25" s="580">
        <f>ROUND(KK22/KK24,4)</f>
        <v>0.15179999999999999</v>
      </c>
      <c r="KJ25" s="581" t="s">
        <v>75</v>
      </c>
      <c r="KK25" s="582">
        <f>ROUND(KK24*KI25,0)</f>
        <v>21568351</v>
      </c>
      <c r="KL25" s="583"/>
      <c r="KM25" s="250">
        <f>IF(EXACT($B$25,KE25),1,0)</f>
        <v>1</v>
      </c>
      <c r="KN25" s="583"/>
      <c r="KO25" s="583"/>
      <c r="KP25" s="583"/>
      <c r="KQ25" s="250">
        <f>IF(KI25&lt;&gt;0,1,0)</f>
        <v>1</v>
      </c>
      <c r="KR25" s="250">
        <f>IF(EXACT($G$25,KJ25),1,0)</f>
        <v>1</v>
      </c>
      <c r="KS25" s="250">
        <f>IF(KK25&lt;&gt;0,1,0)</f>
        <v>1</v>
      </c>
      <c r="KT25" s="250">
        <f>KM25*KQ25*KR25*KS25</f>
        <v>1</v>
      </c>
      <c r="KU25" s="459">
        <f>ROUND(KK25,0)</f>
        <v>21568351</v>
      </c>
      <c r="KV25" s="460">
        <f>KK25-KU25</f>
        <v>0</v>
      </c>
      <c r="KW25" s="501"/>
    </row>
    <row r="26" spans="1:309" s="461" customFormat="1">
      <c r="A26" s="575"/>
      <c r="B26" s="576" t="s">
        <v>50</v>
      </c>
      <c r="C26" s="577"/>
      <c r="D26" s="578"/>
      <c r="E26" s="579"/>
      <c r="F26" s="592">
        <v>0</v>
      </c>
      <c r="G26" s="581" t="s">
        <v>76</v>
      </c>
      <c r="H26" s="582">
        <f>ROUND(H24*F26,0)</f>
        <v>0</v>
      </c>
      <c r="I26" s="501"/>
      <c r="J26" s="575"/>
      <c r="K26" s="576" t="s">
        <v>50</v>
      </c>
      <c r="L26" s="577"/>
      <c r="M26" s="578"/>
      <c r="N26" s="579"/>
      <c r="O26" s="592">
        <v>0.1</v>
      </c>
      <c r="P26" s="581" t="s">
        <v>76</v>
      </c>
      <c r="Q26" s="582">
        <f>ROUND(Q24*O26,0)</f>
        <v>12880920</v>
      </c>
      <c r="R26" s="583"/>
      <c r="S26" s="250">
        <f>IF(EXACT($B$26,K26),1,0)</f>
        <v>1</v>
      </c>
      <c r="T26" s="583"/>
      <c r="U26" s="583"/>
      <c r="V26" s="583"/>
      <c r="W26" s="250">
        <f>IF(O26&lt;&gt;0,1,0)</f>
        <v>1</v>
      </c>
      <c r="X26" s="250">
        <f>IF(EXACT($G$26,P26),1,0)</f>
        <v>1</v>
      </c>
      <c r="Y26" s="250">
        <f>IF(Q26&lt;&gt;0,1,0)</f>
        <v>1</v>
      </c>
      <c r="Z26" s="250">
        <f>S26*W26*X26*Y26</f>
        <v>1</v>
      </c>
      <c r="AA26" s="459">
        <f>ROUND(Q26,0)</f>
        <v>12880920</v>
      </c>
      <c r="AB26" s="460">
        <f>Q26-AA26</f>
        <v>0</v>
      </c>
      <c r="AD26" s="575"/>
      <c r="AE26" s="576" t="s">
        <v>50</v>
      </c>
      <c r="AF26" s="577"/>
      <c r="AG26" s="578"/>
      <c r="AH26" s="579"/>
      <c r="AI26" s="592">
        <v>0.05</v>
      </c>
      <c r="AJ26" s="581" t="s">
        <v>76</v>
      </c>
      <c r="AK26" s="582">
        <f>ROUND(AK24*AI26,0)</f>
        <v>6928444</v>
      </c>
      <c r="AL26" s="583"/>
      <c r="AM26" s="250">
        <f>IF(EXACT($B$26,AE26),1,0)</f>
        <v>1</v>
      </c>
      <c r="AN26" s="583"/>
      <c r="AO26" s="583"/>
      <c r="AP26" s="583"/>
      <c r="AQ26" s="250">
        <f>IF(AI26&lt;&gt;0,1,0)</f>
        <v>1</v>
      </c>
      <c r="AR26" s="250">
        <f>IF(EXACT($G$26,AJ26),1,0)</f>
        <v>1</v>
      </c>
      <c r="AS26" s="250">
        <f>IF(AK26&lt;&gt;0,1,0)</f>
        <v>1</v>
      </c>
      <c r="AT26" s="250">
        <f>AM26*AQ26*AR26*AS26</f>
        <v>1</v>
      </c>
      <c r="AU26" s="459">
        <f>ROUND(AK26,0)</f>
        <v>6928444</v>
      </c>
      <c r="AV26" s="460">
        <f>AK26-AU26</f>
        <v>0</v>
      </c>
      <c r="AX26" s="575"/>
      <c r="AY26" s="576" t="s">
        <v>50</v>
      </c>
      <c r="AZ26" s="577"/>
      <c r="BA26" s="578"/>
      <c r="BB26" s="579"/>
      <c r="BC26" s="592">
        <v>3.1E-2</v>
      </c>
      <c r="BD26" s="581" t="s">
        <v>76</v>
      </c>
      <c r="BE26" s="582">
        <f>ROUND(BE24*BC26,0)</f>
        <v>4440313</v>
      </c>
      <c r="BF26" s="583"/>
      <c r="BG26" s="250">
        <f>IF(EXACT($B$26,AY26),1,0)</f>
        <v>1</v>
      </c>
      <c r="BH26" s="583"/>
      <c r="BI26" s="583"/>
      <c r="BJ26" s="583"/>
      <c r="BK26" s="250">
        <f>IF(BC26&lt;&gt;0,1,0)</f>
        <v>1</v>
      </c>
      <c r="BL26" s="250">
        <f>IF(EXACT($G$26,BD26),1,0)</f>
        <v>1</v>
      </c>
      <c r="BM26" s="250">
        <f>IF(BE26&lt;&gt;0,1,0)</f>
        <v>1</v>
      </c>
      <c r="BN26" s="250">
        <f>BG26*BK26*BL26*BM26</f>
        <v>1</v>
      </c>
      <c r="BO26" s="459">
        <f>ROUND(BE26,0)</f>
        <v>4440313</v>
      </c>
      <c r="BP26" s="460">
        <f>BE26-BO26</f>
        <v>0</v>
      </c>
      <c r="BR26" s="575"/>
      <c r="BS26" s="576" t="s">
        <v>50</v>
      </c>
      <c r="BT26" s="577"/>
      <c r="BU26" s="578"/>
      <c r="BV26" s="579"/>
      <c r="BW26" s="592">
        <v>0.05</v>
      </c>
      <c r="BX26" s="581" t="s">
        <v>76</v>
      </c>
      <c r="BY26" s="582">
        <f>ROUND(BY24*BW26,0)</f>
        <v>6689550</v>
      </c>
      <c r="BZ26" s="583"/>
      <c r="CA26" s="250">
        <f>IF(EXACT($B$26,BS26),1,0)</f>
        <v>1</v>
      </c>
      <c r="CB26" s="583"/>
      <c r="CC26" s="583"/>
      <c r="CD26" s="583"/>
      <c r="CE26" s="250">
        <f>IF(BW26&lt;&gt;0,1,0)</f>
        <v>1</v>
      </c>
      <c r="CF26" s="250">
        <f>IF(EXACT($G$26,BX26),1,0)</f>
        <v>1</v>
      </c>
      <c r="CG26" s="250">
        <f>IF(BY26&lt;&gt;0,1,0)</f>
        <v>1</v>
      </c>
      <c r="CH26" s="250">
        <f>CA26*CE26*CF26*CG26</f>
        <v>1</v>
      </c>
      <c r="CI26" s="459">
        <f>ROUND(BY26,0)</f>
        <v>6689550</v>
      </c>
      <c r="CJ26" s="460">
        <f>BY26-CI26</f>
        <v>0</v>
      </c>
      <c r="CL26" s="575"/>
      <c r="CM26" s="576" t="s">
        <v>50</v>
      </c>
      <c r="CN26" s="577"/>
      <c r="CO26" s="578"/>
      <c r="CP26" s="579"/>
      <c r="CQ26" s="592">
        <v>0.04</v>
      </c>
      <c r="CR26" s="581" t="s">
        <v>76</v>
      </c>
      <c r="CS26" s="582">
        <f>ROUND(CS24*CQ26,0)</f>
        <v>5574438</v>
      </c>
      <c r="CT26" s="583"/>
      <c r="CU26" s="250">
        <f>IF(EXACT($B$26,CM26),1,0)</f>
        <v>1</v>
      </c>
      <c r="CV26" s="583"/>
      <c r="CW26" s="583"/>
      <c r="CX26" s="583"/>
      <c r="CY26" s="250">
        <f>IF(CQ26&lt;&gt;0,1,0)</f>
        <v>1</v>
      </c>
      <c r="CZ26" s="250">
        <f>IF(EXACT($G$26,CR26),1,0)</f>
        <v>1</v>
      </c>
      <c r="DA26" s="250">
        <f>IF(CS26&lt;&gt;0,1,0)</f>
        <v>1</v>
      </c>
      <c r="DB26" s="250">
        <f>CU26*CY26*CZ26*DA26</f>
        <v>1</v>
      </c>
      <c r="DC26" s="459">
        <f>ROUND(CS26,0)</f>
        <v>5574438</v>
      </c>
      <c r="DD26" s="460">
        <f>CS26-DC26</f>
        <v>0</v>
      </c>
      <c r="DE26" s="501"/>
      <c r="DF26" s="575"/>
      <c r="DG26" s="576" t="s">
        <v>50</v>
      </c>
      <c r="DH26" s="577"/>
      <c r="DI26" s="578"/>
      <c r="DJ26" s="579"/>
      <c r="DK26" s="592">
        <v>3.9E-2</v>
      </c>
      <c r="DL26" s="581" t="s">
        <v>76</v>
      </c>
      <c r="DM26" s="585">
        <f>ROUND(DM24*DK26,0)</f>
        <v>5576020</v>
      </c>
      <c r="DN26" s="583"/>
      <c r="DO26" s="250">
        <f>IF(EXACT($B$26,DG26),1,0)</f>
        <v>1</v>
      </c>
      <c r="DP26" s="583"/>
      <c r="DQ26" s="583"/>
      <c r="DR26" s="583"/>
      <c r="DS26" s="250">
        <f>IF(DK26&lt;&gt;0,1,0)</f>
        <v>1</v>
      </c>
      <c r="DT26" s="250">
        <f>IF(EXACT($G$26,DL26),1,0)</f>
        <v>1</v>
      </c>
      <c r="DU26" s="250">
        <f>IF(DM26&lt;&gt;0,1,0)</f>
        <v>1</v>
      </c>
      <c r="DV26" s="250">
        <f>DO26*DS26*DT26*DU26</f>
        <v>1</v>
      </c>
      <c r="DW26" s="459">
        <f>ROUND(DM26,0)</f>
        <v>5576020</v>
      </c>
      <c r="DX26" s="460">
        <f>DM26-DW26</f>
        <v>0</v>
      </c>
      <c r="DY26" s="501"/>
      <c r="DZ26" s="575"/>
      <c r="EA26" s="576" t="s">
        <v>50</v>
      </c>
      <c r="EB26" s="577"/>
      <c r="EC26" s="578"/>
      <c r="ED26" s="579"/>
      <c r="EE26" s="592">
        <v>0.04</v>
      </c>
      <c r="EF26" s="581" t="s">
        <v>76</v>
      </c>
      <c r="EG26" s="582">
        <f>ROUND(EG24*EE26,0)</f>
        <v>5630056</v>
      </c>
      <c r="EH26" s="583"/>
      <c r="EI26" s="250">
        <f>IF(EXACT($B$26,EA26),1,0)</f>
        <v>1</v>
      </c>
      <c r="EJ26" s="583"/>
      <c r="EK26" s="583"/>
      <c r="EL26" s="583"/>
      <c r="EM26" s="250">
        <f>IF(EE26&lt;&gt;0,1,0)</f>
        <v>1</v>
      </c>
      <c r="EN26" s="250">
        <f>IF(EXACT($G$26,EF26),1,0)</f>
        <v>1</v>
      </c>
      <c r="EO26" s="250">
        <f>IF(EG26&lt;&gt;0,1,0)</f>
        <v>1</v>
      </c>
      <c r="EP26" s="250">
        <f>EI26*EM26*EN26*EO26</f>
        <v>1</v>
      </c>
      <c r="EQ26" s="459">
        <f>ROUND(EG26,0)</f>
        <v>5630056</v>
      </c>
      <c r="ER26" s="460">
        <f>EG26-EQ26</f>
        <v>0</v>
      </c>
      <c r="ES26" s="501"/>
      <c r="ET26" s="575"/>
      <c r="EU26" s="576" t="s">
        <v>50</v>
      </c>
      <c r="EV26" s="577"/>
      <c r="EW26" s="578"/>
      <c r="EX26" s="579"/>
      <c r="EY26" s="592">
        <v>0.04</v>
      </c>
      <c r="EZ26" s="581" t="s">
        <v>76</v>
      </c>
      <c r="FA26" s="582">
        <f>ROUND(FA24*EY26,0)</f>
        <v>5592352</v>
      </c>
      <c r="FB26" s="583"/>
      <c r="FC26" s="250">
        <f>IF(EXACT($B$26,EU26),1,0)</f>
        <v>1</v>
      </c>
      <c r="FD26" s="583"/>
      <c r="FE26" s="583"/>
      <c r="FF26" s="583"/>
      <c r="FG26" s="250">
        <f>IF(EY26&lt;&gt;0,1,0)</f>
        <v>1</v>
      </c>
      <c r="FH26" s="250">
        <f>IF(EXACT($G$26,EZ26),1,0)</f>
        <v>1</v>
      </c>
      <c r="FI26" s="250">
        <f>IF(FA26&lt;&gt;0,1,0)</f>
        <v>1</v>
      </c>
      <c r="FJ26" s="250">
        <f>FC26*FG26*FH26*FI26</f>
        <v>1</v>
      </c>
      <c r="FK26" s="459">
        <f>ROUND(FA26,0)</f>
        <v>5592352</v>
      </c>
      <c r="FL26" s="460">
        <f>FA26-FK26</f>
        <v>0</v>
      </c>
      <c r="FM26" s="501"/>
      <c r="FN26" s="575"/>
      <c r="FO26" s="576" t="s">
        <v>50</v>
      </c>
      <c r="FP26" s="577"/>
      <c r="FQ26" s="578"/>
      <c r="FR26" s="579"/>
      <c r="FS26" s="592">
        <v>0.04</v>
      </c>
      <c r="FT26" s="581" t="s">
        <v>76</v>
      </c>
      <c r="FU26" s="582">
        <f>ROUND(FU24*FS26,0)</f>
        <v>5638056</v>
      </c>
      <c r="FV26" s="583"/>
      <c r="FW26" s="250">
        <f>IF(EXACT($B$26,FO26),1,0)</f>
        <v>1</v>
      </c>
      <c r="FX26" s="583"/>
      <c r="FY26" s="583"/>
      <c r="FZ26" s="583"/>
      <c r="GA26" s="250">
        <f>IF(FS26&lt;&gt;0,1,0)</f>
        <v>1</v>
      </c>
      <c r="GB26" s="250">
        <f>IF(EXACT($G$26,FT26),1,0)</f>
        <v>1</v>
      </c>
      <c r="GC26" s="250">
        <f>IF(FU26&lt;&gt;0,1,0)</f>
        <v>1</v>
      </c>
      <c r="GD26" s="250">
        <f>FW26*GA26*GB26*GC26</f>
        <v>1</v>
      </c>
      <c r="GE26" s="459">
        <f>ROUND(FU26,0)</f>
        <v>5638056</v>
      </c>
      <c r="GF26" s="460">
        <f>FU26-GE26</f>
        <v>0</v>
      </c>
      <c r="GG26" s="501"/>
      <c r="GH26" s="575"/>
      <c r="GI26" s="576" t="s">
        <v>50</v>
      </c>
      <c r="GJ26" s="577"/>
      <c r="GK26" s="578"/>
      <c r="GL26" s="579"/>
      <c r="GM26" s="592">
        <v>0.05</v>
      </c>
      <c r="GN26" s="581" t="s">
        <v>76</v>
      </c>
      <c r="GO26" s="582">
        <f>ROUND(GO24*GM26,0)</f>
        <v>7089075</v>
      </c>
      <c r="GP26" s="583"/>
      <c r="GQ26" s="250">
        <f>IF(EXACT($B$26,GI26),1,0)</f>
        <v>1</v>
      </c>
      <c r="GR26" s="583"/>
      <c r="GS26" s="583"/>
      <c r="GT26" s="583"/>
      <c r="GU26" s="250">
        <f>IF(GM26&lt;&gt;0,1,0)</f>
        <v>1</v>
      </c>
      <c r="GV26" s="250">
        <f>IF(EXACT($G$26,GN26),1,0)</f>
        <v>1</v>
      </c>
      <c r="GW26" s="250">
        <f>IF(GO26&lt;&gt;0,1,0)</f>
        <v>1</v>
      </c>
      <c r="GX26" s="250">
        <f>GQ26*GU26*GV26*GW26</f>
        <v>1</v>
      </c>
      <c r="GY26" s="459">
        <f>ROUND(GO26,0)</f>
        <v>7089075</v>
      </c>
      <c r="GZ26" s="460">
        <f>GO26-GY26</f>
        <v>0</v>
      </c>
      <c r="HA26" s="501"/>
      <c r="HB26" s="575"/>
      <c r="HC26" s="576" t="s">
        <v>50</v>
      </c>
      <c r="HD26" s="577"/>
      <c r="HE26" s="578"/>
      <c r="HF26" s="579"/>
      <c r="HG26" s="592">
        <v>0.05</v>
      </c>
      <c r="HH26" s="581" t="s">
        <v>76</v>
      </c>
      <c r="HI26" s="582">
        <f>ROUND(HI24*HG26,0)</f>
        <v>6977109</v>
      </c>
      <c r="HJ26" s="583"/>
      <c r="HK26" s="250">
        <f>IF(EXACT($B$26,HC26),1,0)</f>
        <v>1</v>
      </c>
      <c r="HL26" s="583"/>
      <c r="HM26" s="583"/>
      <c r="HN26" s="583"/>
      <c r="HO26" s="250">
        <f>IF(HG26&lt;&gt;0,1,0)</f>
        <v>1</v>
      </c>
      <c r="HP26" s="250">
        <f>IF(EXACT($G$26,HH26),1,0)</f>
        <v>1</v>
      </c>
      <c r="HQ26" s="250">
        <f>IF(HI26&lt;&gt;0,1,0)</f>
        <v>1</v>
      </c>
      <c r="HR26" s="250">
        <f>HK26*HO26*HP26*HQ26</f>
        <v>1</v>
      </c>
      <c r="HS26" s="459">
        <f>ROUND(HI26,0)</f>
        <v>6977109</v>
      </c>
      <c r="HT26" s="460">
        <f>HI26-HS26</f>
        <v>0</v>
      </c>
      <c r="HU26" s="501"/>
      <c r="HV26" s="575"/>
      <c r="HW26" s="576" t="s">
        <v>50</v>
      </c>
      <c r="HX26" s="577"/>
      <c r="HY26" s="578"/>
      <c r="HZ26" s="579"/>
      <c r="IA26" s="592">
        <v>0.03</v>
      </c>
      <c r="IB26" s="581" t="s">
        <v>76</v>
      </c>
      <c r="IC26" s="582">
        <f>ROUND(IC24*IA26,0)</f>
        <v>4260903</v>
      </c>
      <c r="ID26" s="583"/>
      <c r="IE26" s="250">
        <f>IF(EXACT($B$26,HW26),1,0)</f>
        <v>1</v>
      </c>
      <c r="IF26" s="583"/>
      <c r="IG26" s="583"/>
      <c r="IH26" s="583"/>
      <c r="II26" s="250">
        <f>IF(IA26&lt;&gt;0,1,0)</f>
        <v>1</v>
      </c>
      <c r="IJ26" s="250">
        <f>IF(EXACT($G$26,IB26),1,0)</f>
        <v>1</v>
      </c>
      <c r="IK26" s="250">
        <f>IF(IC26&lt;&gt;0,1,0)</f>
        <v>1</v>
      </c>
      <c r="IL26" s="250">
        <f>IE26*II26*IJ26*IK26</f>
        <v>1</v>
      </c>
      <c r="IM26" s="459">
        <f>ROUND(IC26,0)</f>
        <v>4260903</v>
      </c>
      <c r="IN26" s="460">
        <f>IC26-IM26</f>
        <v>0</v>
      </c>
      <c r="IO26" s="501"/>
      <c r="IP26" s="575"/>
      <c r="IQ26" s="576" t="s">
        <v>50</v>
      </c>
      <c r="IR26" s="577"/>
      <c r="IS26" s="578"/>
      <c r="IT26" s="579"/>
      <c r="IU26" s="592">
        <v>0.04</v>
      </c>
      <c r="IV26" s="581" t="s">
        <v>76</v>
      </c>
      <c r="IW26" s="582">
        <f>ROUND(IW24*IU26,0)</f>
        <v>5729245</v>
      </c>
      <c r="IX26" s="583"/>
      <c r="IY26" s="250">
        <f>IF(EXACT($B$26,IQ26),1,0)</f>
        <v>1</v>
      </c>
      <c r="IZ26" s="583"/>
      <c r="JA26" s="583"/>
      <c r="JB26" s="583"/>
      <c r="JC26" s="250">
        <f>IF(IU26&lt;&gt;0,1,0)</f>
        <v>1</v>
      </c>
      <c r="JD26" s="250">
        <f>IF(EXACT($G$26,IV26),1,0)</f>
        <v>1</v>
      </c>
      <c r="JE26" s="250">
        <f>IF(IW26&lt;&gt;0,1,0)</f>
        <v>1</v>
      </c>
      <c r="JF26" s="250">
        <f>IY26*JC26*JD26*JE26</f>
        <v>1</v>
      </c>
      <c r="JG26" s="459">
        <f>ROUND(IW26,0)</f>
        <v>5729245</v>
      </c>
      <c r="JH26" s="460">
        <f>IW26-JG26</f>
        <v>0</v>
      </c>
      <c r="JI26" s="501"/>
      <c r="JJ26" s="463"/>
      <c r="JK26" s="586" t="s">
        <v>50</v>
      </c>
      <c r="JL26" s="587"/>
      <c r="JM26" s="588"/>
      <c r="JN26" s="589"/>
      <c r="JO26" s="590">
        <v>4.2000000000000003E-2</v>
      </c>
      <c r="JP26" s="591" t="s">
        <v>76</v>
      </c>
      <c r="JQ26" s="517">
        <f>ROUND(JQ24*JO26,0)</f>
        <v>6014711</v>
      </c>
      <c r="JR26" s="583"/>
      <c r="JS26" s="250">
        <f>IF(EXACT($B$26,JK26),1,0)</f>
        <v>1</v>
      </c>
      <c r="JT26" s="583"/>
      <c r="JU26" s="583"/>
      <c r="JV26" s="583"/>
      <c r="JW26" s="250">
        <f>IF(JO26&lt;&gt;0,1,0)</f>
        <v>1</v>
      </c>
      <c r="JX26" s="250">
        <f>IF(EXACT($G$26,JP26),1,0)</f>
        <v>1</v>
      </c>
      <c r="JY26" s="250">
        <f>IF(JQ26&lt;&gt;0,1,0)</f>
        <v>1</v>
      </c>
      <c r="JZ26" s="250">
        <f>JS26*JW26*JX26*JY26</f>
        <v>1</v>
      </c>
      <c r="KA26" s="459">
        <f>ROUND(JQ26,0)</f>
        <v>6014711</v>
      </c>
      <c r="KB26" s="460">
        <f>JQ26-KA26</f>
        <v>0</v>
      </c>
      <c r="KC26" s="501"/>
      <c r="KD26" s="575"/>
      <c r="KE26" s="576" t="s">
        <v>50</v>
      </c>
      <c r="KF26" s="577"/>
      <c r="KG26" s="578"/>
      <c r="KH26" s="579"/>
      <c r="KI26" s="592">
        <v>0.05</v>
      </c>
      <c r="KJ26" s="581" t="s">
        <v>76</v>
      </c>
      <c r="KK26" s="582">
        <f>ROUND(KK24*KI26,0)</f>
        <v>7104200</v>
      </c>
      <c r="KL26" s="583"/>
      <c r="KM26" s="250">
        <f>IF(EXACT($B$26,KE26),1,0)</f>
        <v>1</v>
      </c>
      <c r="KN26" s="583"/>
      <c r="KO26" s="583"/>
      <c r="KP26" s="583"/>
      <c r="KQ26" s="250">
        <f>IF(KI26&lt;&gt;0,1,0)</f>
        <v>1</v>
      </c>
      <c r="KR26" s="250">
        <f>IF(EXACT($G$26,KJ26),1,0)</f>
        <v>1</v>
      </c>
      <c r="KS26" s="250">
        <f>IF(KK26&lt;&gt;0,1,0)</f>
        <v>1</v>
      </c>
      <c r="KT26" s="250">
        <f>KM26*KQ26*KR26*KS26</f>
        <v>1</v>
      </c>
      <c r="KU26" s="459">
        <f>ROUND(KK26,0)</f>
        <v>7104200</v>
      </c>
      <c r="KV26" s="460">
        <f>KK26-KU26</f>
        <v>0</v>
      </c>
      <c r="KW26" s="501"/>
    </row>
    <row r="27" spans="1:309" ht="13.5" thickBot="1">
      <c r="A27" s="593"/>
      <c r="B27" s="594" t="s">
        <v>116</v>
      </c>
      <c r="C27" s="595"/>
      <c r="D27" s="595"/>
      <c r="E27" s="595"/>
      <c r="F27" s="596"/>
      <c r="G27" s="597"/>
      <c r="H27" s="598" t="e">
        <f>H25+H26</f>
        <v>#DIV/0!</v>
      </c>
      <c r="J27" s="593"/>
      <c r="K27" s="594" t="s">
        <v>116</v>
      </c>
      <c r="L27" s="595"/>
      <c r="M27" s="595"/>
      <c r="N27" s="595"/>
      <c r="O27" s="596"/>
      <c r="P27" s="597"/>
      <c r="Q27" s="598">
        <f>Q25+Q26</f>
        <v>44774078</v>
      </c>
      <c r="S27" s="250">
        <f>IF(EXACT($B$27,K27),1,0)</f>
        <v>1</v>
      </c>
      <c r="X27" s="476"/>
      <c r="Y27" s="250">
        <f>IF(Q27&lt;&gt;0,1,0)</f>
        <v>1</v>
      </c>
      <c r="Z27" s="250">
        <f>Y27*S27</f>
        <v>1</v>
      </c>
      <c r="AA27" s="459">
        <f>ROUND(Q27,0)</f>
        <v>44774078</v>
      </c>
      <c r="AB27" s="460">
        <f>Q27-AA27</f>
        <v>0</v>
      </c>
      <c r="AD27" s="593"/>
      <c r="AE27" s="594" t="s">
        <v>116</v>
      </c>
      <c r="AF27" s="595"/>
      <c r="AG27" s="595"/>
      <c r="AH27" s="595"/>
      <c r="AI27" s="596"/>
      <c r="AJ27" s="597"/>
      <c r="AK27" s="598">
        <f>AK25+AK26</f>
        <v>27201072</v>
      </c>
      <c r="AM27" s="250">
        <f>IF(EXACT($B$27,AE27),1,0)</f>
        <v>1</v>
      </c>
      <c r="AR27" s="476"/>
      <c r="AS27" s="250">
        <f>IF(AK27&lt;&gt;0,1,0)</f>
        <v>1</v>
      </c>
      <c r="AT27" s="250">
        <f>AS27*AM27</f>
        <v>1</v>
      </c>
      <c r="AU27" s="459">
        <f>ROUND(AK27,0)</f>
        <v>27201072</v>
      </c>
      <c r="AV27" s="460">
        <f>AK27-AU27</f>
        <v>0</v>
      </c>
      <c r="AX27" s="593"/>
      <c r="AY27" s="594" t="s">
        <v>116</v>
      </c>
      <c r="AZ27" s="595"/>
      <c r="BA27" s="595"/>
      <c r="BB27" s="595"/>
      <c r="BC27" s="596"/>
      <c r="BD27" s="597"/>
      <c r="BE27" s="598">
        <f>BE25+BE26</f>
        <v>25782462</v>
      </c>
      <c r="BG27" s="250">
        <f>IF(EXACT($B$27,AY27),1,0)</f>
        <v>1</v>
      </c>
      <c r="BL27" s="476"/>
      <c r="BM27" s="250">
        <f>IF(BE27&lt;&gt;0,1,0)</f>
        <v>1</v>
      </c>
      <c r="BN27" s="250">
        <f>BM27*BG27</f>
        <v>1</v>
      </c>
      <c r="BO27" s="459">
        <f>ROUND(BE27,0)</f>
        <v>25782462</v>
      </c>
      <c r="BP27" s="460">
        <f>BE27-BO27</f>
        <v>0</v>
      </c>
      <c r="BR27" s="593"/>
      <c r="BS27" s="594" t="s">
        <v>116</v>
      </c>
      <c r="BT27" s="595"/>
      <c r="BU27" s="595"/>
      <c r="BV27" s="595"/>
      <c r="BW27" s="596"/>
      <c r="BX27" s="597"/>
      <c r="BY27" s="598">
        <f>BY25+BY26</f>
        <v>29434020</v>
      </c>
      <c r="CA27" s="250">
        <f>IF(EXACT($B$27,BS27),1,0)</f>
        <v>1</v>
      </c>
      <c r="CF27" s="476"/>
      <c r="CG27" s="250">
        <f>IF(BY27&lt;&gt;0,1,0)</f>
        <v>1</v>
      </c>
      <c r="CH27" s="250">
        <f>CG27*CA27</f>
        <v>1</v>
      </c>
      <c r="CI27" s="459">
        <f>ROUND(BY27,0)</f>
        <v>29434020</v>
      </c>
      <c r="CJ27" s="460">
        <f>BY27-CI27</f>
        <v>0</v>
      </c>
      <c r="CL27" s="593"/>
      <c r="CM27" s="594" t="s">
        <v>116</v>
      </c>
      <c r="CN27" s="595"/>
      <c r="CO27" s="595"/>
      <c r="CP27" s="595"/>
      <c r="CQ27" s="596"/>
      <c r="CR27" s="597"/>
      <c r="CS27" s="598">
        <f>CS25+CS26</f>
        <v>29182183</v>
      </c>
      <c r="CU27" s="250">
        <f>IF(EXACT($B$27,CM27),1,0)</f>
        <v>1</v>
      </c>
      <c r="CZ27" s="476"/>
      <c r="DA27" s="250">
        <f>IF(CS27&lt;&gt;0,1,0)</f>
        <v>1</v>
      </c>
      <c r="DB27" s="250">
        <f>DA27*CU27</f>
        <v>1</v>
      </c>
      <c r="DC27" s="459">
        <f>ROUND(CS27,0)</f>
        <v>29182183</v>
      </c>
      <c r="DD27" s="460">
        <f>CS27-DC27</f>
        <v>0</v>
      </c>
      <c r="DF27" s="593"/>
      <c r="DG27" s="594" t="s">
        <v>116</v>
      </c>
      <c r="DH27" s="595"/>
      <c r="DI27" s="595"/>
      <c r="DJ27" s="595"/>
      <c r="DK27" s="596"/>
      <c r="DL27" s="597"/>
      <c r="DM27" s="599">
        <f>ROUND(DM25+DM26,0)</f>
        <v>28866625</v>
      </c>
      <c r="DO27" s="250">
        <f>IF(EXACT($B$27,DG27),1,0)</f>
        <v>1</v>
      </c>
      <c r="DT27" s="476"/>
      <c r="DU27" s="250">
        <f>IF(DM27&lt;&gt;0,1,0)</f>
        <v>1</v>
      </c>
      <c r="DV27" s="250">
        <f>DU27*DO27</f>
        <v>1</v>
      </c>
      <c r="DW27" s="459">
        <f>ROUND(DM27,0)</f>
        <v>28866625</v>
      </c>
      <c r="DX27" s="460">
        <f>DM27-DW27</f>
        <v>0</v>
      </c>
      <c r="DZ27" s="593"/>
      <c r="EA27" s="594" t="s">
        <v>116</v>
      </c>
      <c r="EB27" s="595"/>
      <c r="EC27" s="595"/>
      <c r="ED27" s="595"/>
      <c r="EE27" s="596"/>
      <c r="EF27" s="597"/>
      <c r="EG27" s="598">
        <f>EG25+EG26</f>
        <v>28206581</v>
      </c>
      <c r="EI27" s="250">
        <f>IF(EXACT($B$27,EA27),1,0)</f>
        <v>1</v>
      </c>
      <c r="EN27" s="476"/>
      <c r="EO27" s="250">
        <f>IF(EG27&lt;&gt;0,1,0)</f>
        <v>1</v>
      </c>
      <c r="EP27" s="250">
        <f>EO27*EI27</f>
        <v>1</v>
      </c>
      <c r="EQ27" s="459">
        <f>ROUND(EG27,0)</f>
        <v>28206581</v>
      </c>
      <c r="ER27" s="460">
        <f>EG27-EQ27</f>
        <v>0</v>
      </c>
      <c r="ET27" s="593"/>
      <c r="EU27" s="594" t="s">
        <v>116</v>
      </c>
      <c r="EV27" s="595"/>
      <c r="EW27" s="595"/>
      <c r="EX27" s="595"/>
      <c r="EY27" s="596"/>
      <c r="EZ27" s="597"/>
      <c r="FA27" s="598">
        <f>FA25+FA26</f>
        <v>28185454</v>
      </c>
      <c r="FC27" s="250">
        <f>IF(EXACT($B$27,EU27),1,0)</f>
        <v>1</v>
      </c>
      <c r="FH27" s="476"/>
      <c r="FI27" s="250">
        <f>IF(FA27&lt;&gt;0,1,0)</f>
        <v>1</v>
      </c>
      <c r="FJ27" s="250">
        <f>FI27*FC27</f>
        <v>1</v>
      </c>
      <c r="FK27" s="459">
        <f>ROUND(FA27,0)</f>
        <v>28185454</v>
      </c>
      <c r="FL27" s="460">
        <f>FA27-FK27</f>
        <v>0</v>
      </c>
      <c r="FN27" s="593"/>
      <c r="FO27" s="594" t="s">
        <v>116</v>
      </c>
      <c r="FP27" s="595"/>
      <c r="FQ27" s="595"/>
      <c r="FR27" s="595"/>
      <c r="FS27" s="596"/>
      <c r="FT27" s="597"/>
      <c r="FU27" s="598">
        <f>FU25+FU26</f>
        <v>28190280</v>
      </c>
      <c r="FW27" s="250">
        <f>IF(EXACT($B$27,FO27),1,0)</f>
        <v>1</v>
      </c>
      <c r="GB27" s="476"/>
      <c r="GC27" s="250">
        <f>IF(FU27&lt;&gt;0,1,0)</f>
        <v>1</v>
      </c>
      <c r="GD27" s="250">
        <f>GC27*FW27</f>
        <v>1</v>
      </c>
      <c r="GE27" s="459">
        <f>ROUND(FU27,0)</f>
        <v>28190280</v>
      </c>
      <c r="GF27" s="460">
        <f>FU27-GE27</f>
        <v>0</v>
      </c>
      <c r="GH27" s="593"/>
      <c r="GI27" s="594" t="s">
        <v>116</v>
      </c>
      <c r="GJ27" s="595"/>
      <c r="GK27" s="595"/>
      <c r="GL27" s="595"/>
      <c r="GM27" s="596"/>
      <c r="GN27" s="597"/>
      <c r="GO27" s="598">
        <f>GO25+GO26</f>
        <v>28866713</v>
      </c>
      <c r="GQ27" s="250">
        <f>IF(EXACT($B$27,GI27),1,0)</f>
        <v>1</v>
      </c>
      <c r="GV27" s="476"/>
      <c r="GW27" s="250">
        <f>IF(GO27&lt;&gt;0,1,0)</f>
        <v>1</v>
      </c>
      <c r="GX27" s="250">
        <f>GW27*GQ27</f>
        <v>1</v>
      </c>
      <c r="GY27" s="459">
        <f>ROUND(GO27,0)</f>
        <v>28866713</v>
      </c>
      <c r="GZ27" s="460">
        <f>GO27-GY27</f>
        <v>0</v>
      </c>
      <c r="HB27" s="593"/>
      <c r="HC27" s="594" t="s">
        <v>116</v>
      </c>
      <c r="HD27" s="595"/>
      <c r="HE27" s="595"/>
      <c r="HF27" s="595"/>
      <c r="HG27" s="596"/>
      <c r="HH27" s="597"/>
      <c r="HI27" s="598">
        <f>HI25+HI26</f>
        <v>28829415</v>
      </c>
      <c r="HK27" s="250">
        <f>IF(EXACT($B$27,HC27),1,0)</f>
        <v>1</v>
      </c>
      <c r="HP27" s="476"/>
      <c r="HQ27" s="250">
        <f>IF(HI27&lt;&gt;0,1,0)</f>
        <v>1</v>
      </c>
      <c r="HR27" s="250">
        <f>HQ27*HK27</f>
        <v>1</v>
      </c>
      <c r="HS27" s="459">
        <f>ROUND(HI27,0)</f>
        <v>28829415</v>
      </c>
      <c r="HT27" s="460">
        <f>HI27-HS27</f>
        <v>0</v>
      </c>
      <c r="HV27" s="593"/>
      <c r="HW27" s="594" t="s">
        <v>116</v>
      </c>
      <c r="HX27" s="595"/>
      <c r="HY27" s="595"/>
      <c r="HZ27" s="595"/>
      <c r="IA27" s="596"/>
      <c r="IB27" s="597"/>
      <c r="IC27" s="598">
        <f>IC25+IC26</f>
        <v>27283982</v>
      </c>
      <c r="IE27" s="250">
        <f>IF(EXACT($B$27,HW27),1,0)</f>
        <v>1</v>
      </c>
      <c r="IJ27" s="476"/>
      <c r="IK27" s="250">
        <f>IF(IC27&lt;&gt;0,1,0)</f>
        <v>1</v>
      </c>
      <c r="IL27" s="250">
        <f>IK27*IE27</f>
        <v>1</v>
      </c>
      <c r="IM27" s="459">
        <f>ROUND(IC27,0)</f>
        <v>27283982</v>
      </c>
      <c r="IN27" s="460">
        <f>IC27-IM27</f>
        <v>0</v>
      </c>
      <c r="IP27" s="593"/>
      <c r="IQ27" s="594" t="s">
        <v>116</v>
      </c>
      <c r="IR27" s="595"/>
      <c r="IS27" s="595"/>
      <c r="IT27" s="595"/>
      <c r="IU27" s="596"/>
      <c r="IV27" s="597"/>
      <c r="IW27" s="598">
        <f>IW25+IW26</f>
        <v>29333735</v>
      </c>
      <c r="IY27" s="250">
        <f>IF(EXACT($B$27,IQ27),1,0)</f>
        <v>1</v>
      </c>
      <c r="JD27" s="476"/>
      <c r="JE27" s="250">
        <f>IF(IW27&lt;&gt;0,1,0)</f>
        <v>1</v>
      </c>
      <c r="JF27" s="250">
        <f>JE27*IY27</f>
        <v>1</v>
      </c>
      <c r="JG27" s="459">
        <f>ROUND(IW27,0)</f>
        <v>29333735</v>
      </c>
      <c r="JH27" s="460">
        <f>IW27-JG27</f>
        <v>0</v>
      </c>
      <c r="JJ27" s="600"/>
      <c r="JK27" s="601" t="s">
        <v>116</v>
      </c>
      <c r="JL27" s="602"/>
      <c r="JM27" s="602"/>
      <c r="JN27" s="602"/>
      <c r="JO27" s="603"/>
      <c r="JP27" s="604"/>
      <c r="JQ27" s="605">
        <f>JQ25+JQ26</f>
        <v>28297782</v>
      </c>
      <c r="JS27" s="250">
        <f>IF(EXACT($B$27,JK27),1,0)</f>
        <v>1</v>
      </c>
      <c r="JX27" s="476"/>
      <c r="JY27" s="250">
        <f>IF(JQ27&lt;&gt;0,1,0)</f>
        <v>1</v>
      </c>
      <c r="JZ27" s="250">
        <f>JY27*JS27</f>
        <v>1</v>
      </c>
      <c r="KA27" s="459">
        <f>ROUND(JQ27,0)</f>
        <v>28297782</v>
      </c>
      <c r="KB27" s="460">
        <f>JQ27-KA27</f>
        <v>0</v>
      </c>
      <c r="KD27" s="593"/>
      <c r="KE27" s="594" t="s">
        <v>116</v>
      </c>
      <c r="KF27" s="595"/>
      <c r="KG27" s="595"/>
      <c r="KH27" s="595"/>
      <c r="KI27" s="596"/>
      <c r="KJ27" s="597"/>
      <c r="KK27" s="598">
        <f>KK25+KK26</f>
        <v>28672551</v>
      </c>
      <c r="KM27" s="250">
        <f>IF(EXACT($B$27,KE27),1,0)</f>
        <v>1</v>
      </c>
      <c r="KR27" s="476"/>
      <c r="KS27" s="250">
        <f>IF(KK27&lt;&gt;0,1,0)</f>
        <v>1</v>
      </c>
      <c r="KT27" s="250">
        <f>KS27*KM27</f>
        <v>1</v>
      </c>
      <c r="KU27" s="459">
        <f>ROUND(KK27,0)</f>
        <v>28672551</v>
      </c>
      <c r="KV27" s="460">
        <f>KK27-KU27</f>
        <v>0</v>
      </c>
    </row>
    <row r="28" spans="1:309" ht="14.25" customHeight="1" thickTop="1" thickBot="1">
      <c r="A28" s="906" t="s">
        <v>474</v>
      </c>
      <c r="B28" s="907"/>
      <c r="C28" s="907"/>
      <c r="D28" s="907"/>
      <c r="E28" s="908"/>
      <c r="F28" s="606"/>
      <c r="G28" s="607"/>
      <c r="H28" s="608"/>
      <c r="J28" s="906" t="s">
        <v>474</v>
      </c>
      <c r="K28" s="907"/>
      <c r="L28" s="907"/>
      <c r="M28" s="907"/>
      <c r="N28" s="908"/>
      <c r="O28" s="606"/>
      <c r="P28" s="607"/>
      <c r="Q28" s="608"/>
      <c r="R28" s="476"/>
      <c r="S28" s="476"/>
      <c r="T28" s="476"/>
      <c r="U28" s="476"/>
      <c r="V28" s="476"/>
      <c r="W28" s="476"/>
      <c r="X28" s="476"/>
      <c r="Y28" s="476"/>
      <c r="Z28" s="476"/>
      <c r="AA28" s="476"/>
      <c r="AB28" s="609"/>
      <c r="AD28" s="906" t="s">
        <v>474</v>
      </c>
      <c r="AE28" s="907"/>
      <c r="AF28" s="907"/>
      <c r="AG28" s="907"/>
      <c r="AH28" s="908"/>
      <c r="AI28" s="607"/>
      <c r="AJ28" s="607"/>
      <c r="AK28" s="608"/>
      <c r="AL28" s="476"/>
      <c r="AM28" s="476"/>
      <c r="AN28" s="476"/>
      <c r="AO28" s="476"/>
      <c r="AP28" s="476"/>
      <c r="AQ28" s="476"/>
      <c r="AR28" s="476"/>
      <c r="AS28" s="476"/>
      <c r="AT28" s="476"/>
      <c r="AU28" s="476"/>
      <c r="AV28" s="609"/>
      <c r="AX28" s="906" t="s">
        <v>474</v>
      </c>
      <c r="AY28" s="907"/>
      <c r="AZ28" s="907"/>
      <c r="BA28" s="907"/>
      <c r="BB28" s="908"/>
      <c r="BC28" s="606">
        <f>+BC26+BC25</f>
        <v>0.18</v>
      </c>
      <c r="BD28" s="607"/>
      <c r="BE28" s="608"/>
      <c r="BF28" s="476"/>
      <c r="BG28" s="476"/>
      <c r="BH28" s="476"/>
      <c r="BI28" s="476"/>
      <c r="BJ28" s="476"/>
      <c r="BK28" s="476"/>
      <c r="BL28" s="476"/>
      <c r="BM28" s="476"/>
      <c r="BN28" s="476"/>
      <c r="BO28" s="476"/>
      <c r="BP28" s="609"/>
      <c r="BR28" s="906" t="s">
        <v>474</v>
      </c>
      <c r="BS28" s="907"/>
      <c r="BT28" s="907"/>
      <c r="BU28" s="907"/>
      <c r="BV28" s="908"/>
      <c r="BW28" s="606"/>
      <c r="BX28" s="607"/>
      <c r="BY28" s="608"/>
      <c r="BZ28" s="476"/>
      <c r="CA28" s="476"/>
      <c r="CB28" s="476"/>
      <c r="CC28" s="476"/>
      <c r="CD28" s="476"/>
      <c r="CE28" s="476"/>
      <c r="CF28" s="476"/>
      <c r="CG28" s="476"/>
      <c r="CH28" s="476"/>
      <c r="CI28" s="476"/>
      <c r="CJ28" s="609"/>
      <c r="CL28" s="906" t="s">
        <v>474</v>
      </c>
      <c r="CM28" s="907"/>
      <c r="CN28" s="907"/>
      <c r="CO28" s="907"/>
      <c r="CP28" s="908"/>
      <c r="CQ28" s="606"/>
      <c r="CR28" s="607"/>
      <c r="CS28" s="608"/>
      <c r="CT28" s="476"/>
      <c r="CU28" s="476"/>
      <c r="CV28" s="476"/>
      <c r="CW28" s="476"/>
      <c r="CX28" s="476"/>
      <c r="CY28" s="476"/>
      <c r="CZ28" s="476"/>
      <c r="DA28" s="476"/>
      <c r="DB28" s="476"/>
      <c r="DC28" s="476"/>
      <c r="DD28" s="609"/>
      <c r="DF28" s="906" t="s">
        <v>474</v>
      </c>
      <c r="DG28" s="907"/>
      <c r="DH28" s="907"/>
      <c r="DI28" s="907"/>
      <c r="DJ28" s="908"/>
      <c r="DK28" s="606"/>
      <c r="DL28" s="607"/>
      <c r="DM28" s="608"/>
      <c r="DN28" s="476"/>
      <c r="DO28" s="476"/>
      <c r="DP28" s="476"/>
      <c r="DQ28" s="476"/>
      <c r="DR28" s="476"/>
      <c r="DS28" s="476"/>
      <c r="DT28" s="476"/>
      <c r="DU28" s="476"/>
      <c r="DV28" s="476"/>
      <c r="DW28" s="476"/>
      <c r="DX28" s="609"/>
      <c r="DZ28" s="906" t="s">
        <v>474</v>
      </c>
      <c r="EA28" s="907"/>
      <c r="EB28" s="907"/>
      <c r="EC28" s="907"/>
      <c r="ED28" s="908"/>
      <c r="EE28" s="606"/>
      <c r="EF28" s="607"/>
      <c r="EG28" s="608"/>
      <c r="EH28" s="476"/>
      <c r="EI28" s="476"/>
      <c r="EJ28" s="476"/>
      <c r="EK28" s="476"/>
      <c r="EL28" s="476"/>
      <c r="EM28" s="476"/>
      <c r="EN28" s="476"/>
      <c r="EO28" s="476"/>
      <c r="EP28" s="476"/>
      <c r="EQ28" s="476"/>
      <c r="ER28" s="609"/>
      <c r="ET28" s="906" t="s">
        <v>474</v>
      </c>
      <c r="EU28" s="907"/>
      <c r="EV28" s="907"/>
      <c r="EW28" s="907"/>
      <c r="EX28" s="908"/>
      <c r="EY28" s="606"/>
      <c r="EZ28" s="607"/>
      <c r="FA28" s="608"/>
      <c r="FB28" s="476"/>
      <c r="FC28" s="476"/>
      <c r="FD28" s="476"/>
      <c r="FE28" s="476"/>
      <c r="FF28" s="476"/>
      <c r="FG28" s="476"/>
      <c r="FH28" s="476"/>
      <c r="FI28" s="476"/>
      <c r="FJ28" s="476"/>
      <c r="FK28" s="476"/>
      <c r="FL28" s="609"/>
      <c r="FN28" s="906" t="s">
        <v>474</v>
      </c>
      <c r="FO28" s="907"/>
      <c r="FP28" s="907"/>
      <c r="FQ28" s="907"/>
      <c r="FR28" s="908"/>
      <c r="FS28" s="606"/>
      <c r="FT28" s="607"/>
      <c r="FU28" s="608"/>
      <c r="FV28" s="476"/>
      <c r="FW28" s="476"/>
      <c r="FX28" s="476"/>
      <c r="FY28" s="476"/>
      <c r="FZ28" s="476"/>
      <c r="GA28" s="476"/>
      <c r="GB28" s="476"/>
      <c r="GC28" s="476"/>
      <c r="GD28" s="476"/>
      <c r="GE28" s="476"/>
      <c r="GF28" s="609"/>
      <c r="GH28" s="920" t="s">
        <v>474</v>
      </c>
      <c r="GI28" s="921"/>
      <c r="GJ28" s="921"/>
      <c r="GK28" s="921"/>
      <c r="GL28" s="922"/>
      <c r="GM28" s="606">
        <f>SUM(GM25:GM27)</f>
        <v>0.2036</v>
      </c>
      <c r="GN28" s="607"/>
      <c r="GO28" s="608"/>
      <c r="GP28" s="476"/>
      <c r="GQ28" s="476"/>
      <c r="GR28" s="476"/>
      <c r="GS28" s="476"/>
      <c r="GT28" s="476"/>
      <c r="GU28" s="476"/>
      <c r="GV28" s="476"/>
      <c r="GW28" s="476"/>
      <c r="GX28" s="476"/>
      <c r="GY28" s="476"/>
      <c r="GZ28" s="609"/>
      <c r="HB28" s="906" t="s">
        <v>474</v>
      </c>
      <c r="HC28" s="907"/>
      <c r="HD28" s="907"/>
      <c r="HE28" s="907"/>
      <c r="HF28" s="908"/>
      <c r="HG28" s="606"/>
      <c r="HH28" s="607"/>
      <c r="HI28" s="608"/>
      <c r="HJ28" s="476"/>
      <c r="HK28" s="476"/>
      <c r="HL28" s="476"/>
      <c r="HM28" s="476"/>
      <c r="HN28" s="476"/>
      <c r="HO28" s="476"/>
      <c r="HP28" s="476"/>
      <c r="HQ28" s="476"/>
      <c r="HR28" s="476"/>
      <c r="HS28" s="476"/>
      <c r="HT28" s="609"/>
      <c r="HV28" s="906" t="s">
        <v>474</v>
      </c>
      <c r="HW28" s="907"/>
      <c r="HX28" s="907"/>
      <c r="HY28" s="907"/>
      <c r="HZ28" s="908"/>
      <c r="IA28" s="606"/>
      <c r="IB28" s="607"/>
      <c r="IC28" s="608"/>
      <c r="ID28" s="476"/>
      <c r="IE28" s="476"/>
      <c r="IF28" s="476"/>
      <c r="IG28" s="476"/>
      <c r="IH28" s="476"/>
      <c r="II28" s="476"/>
      <c r="IJ28" s="476"/>
      <c r="IK28" s="476"/>
      <c r="IL28" s="476"/>
      <c r="IM28" s="476"/>
      <c r="IN28" s="609"/>
      <c r="IP28" s="906" t="s">
        <v>474</v>
      </c>
      <c r="IQ28" s="907"/>
      <c r="IR28" s="907"/>
      <c r="IS28" s="907"/>
      <c r="IT28" s="908"/>
      <c r="IU28" s="606">
        <f>SUM(IU25:IU26)</f>
        <v>0.20480000000000001</v>
      </c>
      <c r="IV28" s="607"/>
      <c r="IW28" s="608"/>
      <c r="IX28" s="476"/>
      <c r="IY28" s="476"/>
      <c r="IZ28" s="476"/>
      <c r="JA28" s="476"/>
      <c r="JB28" s="476"/>
      <c r="JC28" s="476"/>
      <c r="JD28" s="476"/>
      <c r="JE28" s="476"/>
      <c r="JF28" s="476"/>
      <c r="JG28" s="476"/>
      <c r="JH28" s="609"/>
      <c r="JJ28" s="924" t="s">
        <v>474</v>
      </c>
      <c r="JK28" s="928"/>
      <c r="JL28" s="928"/>
      <c r="JM28" s="928"/>
      <c r="JN28" s="929"/>
      <c r="JO28" s="610"/>
      <c r="JP28" s="611"/>
      <c r="JQ28" s="612"/>
      <c r="JR28" s="476"/>
      <c r="JS28" s="476"/>
      <c r="JT28" s="476"/>
      <c r="JU28" s="476"/>
      <c r="JV28" s="476"/>
      <c r="JW28" s="476"/>
      <c r="JX28" s="476"/>
      <c r="JY28" s="476"/>
      <c r="JZ28" s="476"/>
      <c r="KA28" s="476"/>
      <c r="KB28" s="609"/>
      <c r="KD28" s="906" t="s">
        <v>474</v>
      </c>
      <c r="KE28" s="907"/>
      <c r="KF28" s="907"/>
      <c r="KG28" s="907"/>
      <c r="KH28" s="908"/>
      <c r="KI28" s="606"/>
      <c r="KJ28" s="613">
        <f>+KI25+KI26</f>
        <v>0.20179999999999998</v>
      </c>
      <c r="KK28" s="614">
        <f>+KK27</f>
        <v>28672551</v>
      </c>
      <c r="KL28" s="476"/>
      <c r="KM28" s="476"/>
      <c r="KN28" s="476"/>
      <c r="KO28" s="476"/>
      <c r="KP28" s="476"/>
      <c r="KQ28" s="476"/>
      <c r="KR28" s="476"/>
      <c r="KS28" s="476"/>
      <c r="KT28" s="476"/>
      <c r="KU28" s="476"/>
      <c r="KV28" s="609"/>
    </row>
    <row r="29" spans="1:309" ht="32.25" thickTop="1">
      <c r="AA29" s="394" t="s">
        <v>493</v>
      </c>
      <c r="AB29" s="615">
        <f>SUM(AB7:AB27)</f>
        <v>0</v>
      </c>
      <c r="AU29" s="394" t="s">
        <v>493</v>
      </c>
      <c r="AV29" s="615">
        <f>SUM(AV7:AV27)</f>
        <v>0</v>
      </c>
      <c r="BO29" s="394" t="s">
        <v>493</v>
      </c>
      <c r="BP29" s="615">
        <f>SUM(BP7:BP27)</f>
        <v>0</v>
      </c>
      <c r="CI29" s="394" t="s">
        <v>493</v>
      </c>
      <c r="CJ29" s="615">
        <f>SUM(CJ7:CJ27)</f>
        <v>0</v>
      </c>
      <c r="DC29" s="394" t="s">
        <v>493</v>
      </c>
      <c r="DD29" s="615">
        <f>SUM(DD7:DD27)</f>
        <v>0</v>
      </c>
      <c r="DW29" s="394" t="s">
        <v>493</v>
      </c>
      <c r="DX29" s="615">
        <f>SUM(DX7:DX27)</f>
        <v>0</v>
      </c>
      <c r="EQ29" s="394" t="s">
        <v>493</v>
      </c>
      <c r="ER29" s="615">
        <f>SUM(ER7:ER27)</f>
        <v>0</v>
      </c>
      <c r="FK29" s="394" t="s">
        <v>493</v>
      </c>
      <c r="FL29" s="615">
        <f>SUM(FL7:FL27)</f>
        <v>0</v>
      </c>
      <c r="GE29" s="394" t="s">
        <v>493</v>
      </c>
      <c r="GF29" s="615">
        <f>SUM(GF7:GF27)</f>
        <v>0</v>
      </c>
      <c r="GY29" s="394" t="s">
        <v>493</v>
      </c>
      <c r="GZ29" s="615">
        <f>SUM(GZ7:GZ27)</f>
        <v>0</v>
      </c>
      <c r="HS29" s="394" t="s">
        <v>493</v>
      </c>
      <c r="HT29" s="615">
        <f>SUM(HT7:HT27)</f>
        <v>0</v>
      </c>
      <c r="IM29" s="394" t="s">
        <v>493</v>
      </c>
      <c r="IN29" s="615">
        <f>SUM(IN7:IN27)</f>
        <v>0</v>
      </c>
      <c r="JG29" s="394" t="s">
        <v>493</v>
      </c>
      <c r="JH29" s="615">
        <f>SUM(JH7:JH27)</f>
        <v>0</v>
      </c>
      <c r="KA29" s="394" t="s">
        <v>493</v>
      </c>
      <c r="KB29" s="615">
        <f>SUM(KB7:KB27)</f>
        <v>0</v>
      </c>
      <c r="KU29" s="394" t="s">
        <v>493</v>
      </c>
      <c r="KV29" s="615">
        <f>SUM(KV7:KV27)</f>
        <v>0</v>
      </c>
    </row>
    <row r="30" spans="1:309" ht="12.75" customHeight="1">
      <c r="N30" s="616" t="s">
        <v>502</v>
      </c>
      <c r="O30" s="617">
        <f>SUM(O25:O26)</f>
        <v>0.34760000000000002</v>
      </c>
      <c r="AA30" s="874" t="s">
        <v>494</v>
      </c>
      <c r="AB30" s="875">
        <f>AB29/Q27</f>
        <v>0</v>
      </c>
      <c r="AH30" s="616" t="s">
        <v>502</v>
      </c>
      <c r="AI30" s="617">
        <f>SUM(AI25:AI26)</f>
        <v>0.19630000000000003</v>
      </c>
      <c r="AU30" s="874" t="s">
        <v>494</v>
      </c>
      <c r="AV30" s="875">
        <f>AV29/AK27</f>
        <v>0</v>
      </c>
      <c r="BB30" s="616" t="s">
        <v>502</v>
      </c>
      <c r="BC30" s="617">
        <f>SUM(BC25:BC26)</f>
        <v>0.18</v>
      </c>
      <c r="BO30" s="874" t="s">
        <v>494</v>
      </c>
      <c r="BP30" s="875">
        <f>BP29/BE27</f>
        <v>0</v>
      </c>
      <c r="BV30" s="616" t="s">
        <v>502</v>
      </c>
      <c r="BW30" s="617">
        <f>SUM(BW25:BW26)</f>
        <v>0.22000000000000003</v>
      </c>
      <c r="CI30" s="874" t="s">
        <v>494</v>
      </c>
      <c r="CJ30" s="875">
        <f>CJ29/BY27</f>
        <v>0</v>
      </c>
      <c r="CP30" s="616" t="s">
        <v>502</v>
      </c>
      <c r="CQ30" s="617">
        <f>SUM(CQ25:CQ26)</f>
        <v>0.2094</v>
      </c>
      <c r="DC30" s="874" t="s">
        <v>494</v>
      </c>
      <c r="DD30" s="875">
        <f>DD29/CS27</f>
        <v>0</v>
      </c>
      <c r="DJ30" s="616" t="s">
        <v>502</v>
      </c>
      <c r="DK30" s="617">
        <f>SUM(DK25:DK26)</f>
        <v>0.2019</v>
      </c>
      <c r="DW30" s="874" t="s">
        <v>494</v>
      </c>
      <c r="DX30" s="875">
        <f>DX29/DM27</f>
        <v>0</v>
      </c>
      <c r="ED30" s="616" t="s">
        <v>502</v>
      </c>
      <c r="EE30" s="617">
        <f>SUM(EE25:EE26)</f>
        <v>0.20039999999999999</v>
      </c>
      <c r="EQ30" s="874" t="s">
        <v>494</v>
      </c>
      <c r="ER30" s="875">
        <f>ER29/EG27</f>
        <v>0</v>
      </c>
      <c r="EX30" s="616" t="s">
        <v>502</v>
      </c>
      <c r="EY30" s="617">
        <f>SUM(EY25:EY26)</f>
        <v>0.2016</v>
      </c>
      <c r="FK30" s="874" t="s">
        <v>494</v>
      </c>
      <c r="FL30" s="875">
        <f>FL29/FA27</f>
        <v>0</v>
      </c>
      <c r="FR30" s="616" t="s">
        <v>502</v>
      </c>
      <c r="FS30" s="617">
        <f>SUM(FS25:FS26)</f>
        <v>0.2</v>
      </c>
      <c r="GE30" s="874" t="s">
        <v>494</v>
      </c>
      <c r="GF30" s="875">
        <f>GF29/FU27</f>
        <v>0</v>
      </c>
      <c r="GL30" s="616" t="s">
        <v>502</v>
      </c>
      <c r="GM30" s="617">
        <f>SUM(GM25:GM26)</f>
        <v>0.2036</v>
      </c>
      <c r="GY30" s="874" t="s">
        <v>494</v>
      </c>
      <c r="GZ30" s="875">
        <f>GZ29/GO27</f>
        <v>0</v>
      </c>
      <c r="HF30" s="616" t="s">
        <v>502</v>
      </c>
      <c r="HG30" s="617">
        <f>SUM(HG25:HG26)</f>
        <v>0.20660000000000001</v>
      </c>
      <c r="HS30" s="874" t="s">
        <v>494</v>
      </c>
      <c r="HT30" s="875">
        <f>HT29/HI27</f>
        <v>0</v>
      </c>
      <c r="HZ30" s="616" t="s">
        <v>502</v>
      </c>
      <c r="IA30" s="617">
        <f>SUM(IA25:IA26)</f>
        <v>0.19209999999999999</v>
      </c>
      <c r="IM30" s="874" t="s">
        <v>494</v>
      </c>
      <c r="IN30" s="875">
        <f>IN29/IC27</f>
        <v>0</v>
      </c>
      <c r="IT30" s="616" t="s">
        <v>502</v>
      </c>
      <c r="IU30" s="617">
        <f>SUM(IU25:IU26)</f>
        <v>0.20480000000000001</v>
      </c>
      <c r="JG30" s="874" t="s">
        <v>494</v>
      </c>
      <c r="JH30" s="875">
        <f>JH29/IW27</f>
        <v>0</v>
      </c>
      <c r="JN30" s="616" t="s">
        <v>502</v>
      </c>
      <c r="JO30" s="617">
        <f>SUM(JO25:JO26)</f>
        <v>0.1976</v>
      </c>
      <c r="KA30" s="874" t="s">
        <v>494</v>
      </c>
      <c r="KB30" s="875">
        <f>KB29/JQ27</f>
        <v>0</v>
      </c>
      <c r="KH30" s="616" t="s">
        <v>502</v>
      </c>
      <c r="KI30" s="617">
        <f>SUM(KI25:KI26)</f>
        <v>0.20179999999999998</v>
      </c>
      <c r="KU30" s="874" t="s">
        <v>494</v>
      </c>
      <c r="KV30" s="875">
        <f>KV29/KK27</f>
        <v>0</v>
      </c>
    </row>
    <row r="31" spans="1:309">
      <c r="AA31" s="874"/>
      <c r="AB31" s="876"/>
      <c r="AU31" s="874"/>
      <c r="AV31" s="876"/>
      <c r="BO31" s="874"/>
      <c r="BP31" s="876"/>
      <c r="CI31" s="874"/>
      <c r="CJ31" s="876"/>
      <c r="DC31" s="874"/>
      <c r="DD31" s="876"/>
      <c r="DW31" s="874"/>
      <c r="DX31" s="876"/>
      <c r="EQ31" s="874"/>
      <c r="ER31" s="876"/>
      <c r="FK31" s="874"/>
      <c r="FL31" s="876"/>
      <c r="GE31" s="874"/>
      <c r="GF31" s="876"/>
      <c r="GY31" s="874"/>
      <c r="GZ31" s="876"/>
      <c r="HS31" s="874"/>
      <c r="HT31" s="876"/>
      <c r="IM31" s="874"/>
      <c r="IN31" s="876"/>
      <c r="JG31" s="874"/>
      <c r="JH31" s="876"/>
      <c r="KA31" s="874"/>
      <c r="KB31" s="876"/>
      <c r="KU31" s="874"/>
      <c r="KV31" s="876"/>
    </row>
    <row r="32" spans="1:309">
      <c r="AA32" s="182"/>
      <c r="AB32" s="182"/>
      <c r="AU32" s="182"/>
      <c r="AV32" s="182"/>
      <c r="BO32" s="182"/>
      <c r="BP32" s="182"/>
      <c r="CI32" s="182"/>
      <c r="CJ32" s="182"/>
      <c r="DC32" s="182"/>
      <c r="DD32" s="182"/>
      <c r="DW32" s="182"/>
      <c r="DX32" s="182"/>
      <c r="EQ32" s="182"/>
      <c r="ER32" s="182"/>
      <c r="FK32" s="182"/>
      <c r="FL32" s="182"/>
      <c r="GE32" s="182"/>
      <c r="GF32" s="182"/>
      <c r="GY32" s="182"/>
      <c r="GZ32" s="182"/>
      <c r="HS32" s="182"/>
      <c r="HT32" s="182"/>
      <c r="IM32" s="182"/>
      <c r="IN32" s="182"/>
      <c r="JG32" s="182"/>
      <c r="JH32" s="182"/>
      <c r="KA32" s="182"/>
      <c r="KB32" s="182"/>
      <c r="KU32" s="182"/>
      <c r="KV32" s="182"/>
    </row>
    <row r="33" spans="1:308" ht="12.75" customHeight="1">
      <c r="B33" s="901" t="s">
        <v>475</v>
      </c>
      <c r="C33" s="901"/>
      <c r="D33" s="901"/>
      <c r="E33" s="901"/>
      <c r="F33" s="901"/>
      <c r="G33" s="901"/>
      <c r="H33" s="901"/>
      <c r="J33" s="897" t="str">
        <f>+IF(Z33*AA33*AB33=1,"OK","NO HABILITADO")</f>
        <v>NO HABILITADO</v>
      </c>
      <c r="K33" s="897"/>
      <c r="L33" s="897"/>
      <c r="M33" s="897"/>
      <c r="N33" s="897"/>
      <c r="O33" s="897"/>
      <c r="P33" s="897"/>
      <c r="Q33" s="897"/>
      <c r="R33" s="897"/>
      <c r="S33" s="897"/>
      <c r="T33" s="897"/>
      <c r="U33" s="897"/>
      <c r="V33" s="897"/>
      <c r="W33" s="897"/>
      <c r="X33" s="897"/>
      <c r="Y33" s="618"/>
      <c r="Z33" s="250">
        <f>Z7*Z10*Z12*Z15*Z16*Z18*Z19*Z21*Z22*Z24*Z25*Z26*Z27</f>
        <v>1</v>
      </c>
      <c r="AA33" s="412">
        <f>IF(O30&lt;'10. EVALUACIÓN'!$C$9,1,0)</f>
        <v>0</v>
      </c>
      <c r="AB33" s="412">
        <f>IF(AB30&gt;0.5,0,1)</f>
        <v>1</v>
      </c>
      <c r="AD33" s="897" t="str">
        <f>+IF(AT33*AU33*AV33=1,"OK","NO HABILITADO")</f>
        <v>OK</v>
      </c>
      <c r="AE33" s="897"/>
      <c r="AF33" s="897"/>
      <c r="AG33" s="897"/>
      <c r="AH33" s="897"/>
      <c r="AI33" s="897"/>
      <c r="AJ33" s="897"/>
      <c r="AK33" s="897"/>
      <c r="AL33" s="897"/>
      <c r="AM33" s="897"/>
      <c r="AN33" s="897"/>
      <c r="AO33" s="897"/>
      <c r="AP33" s="897"/>
      <c r="AQ33" s="897"/>
      <c r="AR33" s="897"/>
      <c r="AS33" s="618"/>
      <c r="AT33" s="250">
        <f>AT7*AT10*AT12*AT15*AT16*AT18*AT19*AT21*AT22*AT24*AT25*AT26*AT27</f>
        <v>1</v>
      </c>
      <c r="AU33" s="412">
        <f>IF(AI30&lt;'10. EVALUACIÓN'!$C$9,1,0)</f>
        <v>1</v>
      </c>
      <c r="AV33" s="412">
        <f>IF(AV30&gt;0.5,0,1)</f>
        <v>1</v>
      </c>
      <c r="AX33" s="897" t="str">
        <f>+IF(BN33*BO33*BP33=1,"OK","NO HABILITADO")</f>
        <v>OK</v>
      </c>
      <c r="AY33" s="897"/>
      <c r="AZ33" s="897"/>
      <c r="BA33" s="897"/>
      <c r="BB33" s="897"/>
      <c r="BC33" s="897"/>
      <c r="BD33" s="897"/>
      <c r="BE33" s="897"/>
      <c r="BF33" s="897"/>
      <c r="BG33" s="897"/>
      <c r="BH33" s="897"/>
      <c r="BI33" s="897"/>
      <c r="BJ33" s="897"/>
      <c r="BK33" s="897"/>
      <c r="BL33" s="897"/>
      <c r="BM33" s="618"/>
      <c r="BN33" s="250">
        <f>BN7*BN10*BN12*BN15*BN16*BN18*BN19*BN21*BN22*BN24*BN25*BN26*BN27</f>
        <v>1</v>
      </c>
      <c r="BO33" s="412">
        <f>IF(BC30&lt;'10. EVALUACIÓN'!$C$9,1,0)</f>
        <v>1</v>
      </c>
      <c r="BP33" s="412">
        <f>IF(BP30&gt;0.5,0,1)</f>
        <v>1</v>
      </c>
      <c r="BR33" s="897" t="str">
        <f>+IF(CH33*CI33*CJ33=1,"OK","NO HABILITADO")</f>
        <v>NO HABILITADO</v>
      </c>
      <c r="BS33" s="897"/>
      <c r="BT33" s="897"/>
      <c r="BU33" s="897"/>
      <c r="BV33" s="897"/>
      <c r="BW33" s="897"/>
      <c r="BX33" s="897"/>
      <c r="BY33" s="897"/>
      <c r="BZ33" s="897"/>
      <c r="CA33" s="897"/>
      <c r="CB33" s="897"/>
      <c r="CC33" s="897"/>
      <c r="CD33" s="897"/>
      <c r="CE33" s="897"/>
      <c r="CF33" s="897"/>
      <c r="CG33" s="618"/>
      <c r="CH33" s="250">
        <f>CH7*CH10*CH12*CH15*CH16*CH18*CH19*CH21*CH22*CH24*CH25*CH26*CH27</f>
        <v>1</v>
      </c>
      <c r="CI33" s="412">
        <f>IF(BW30&lt;'10. EVALUACIÓN'!$C$9,1,0)</f>
        <v>0</v>
      </c>
      <c r="CJ33" s="412">
        <f>IF(CJ30&gt;0.5,0,1)</f>
        <v>1</v>
      </c>
      <c r="CL33" s="897" t="str">
        <f>+IF(DB33*DC33*DD33=1,"OK","NO HABILITADO")</f>
        <v>OK</v>
      </c>
      <c r="CM33" s="897"/>
      <c r="CN33" s="897"/>
      <c r="CO33" s="897"/>
      <c r="CP33" s="897"/>
      <c r="CQ33" s="897"/>
      <c r="CR33" s="897"/>
      <c r="CS33" s="897"/>
      <c r="CT33" s="897"/>
      <c r="CU33" s="897"/>
      <c r="CV33" s="897"/>
      <c r="CW33" s="897"/>
      <c r="CX33" s="897"/>
      <c r="CY33" s="897"/>
      <c r="CZ33" s="897"/>
      <c r="DA33" s="618"/>
      <c r="DB33" s="250">
        <f>DB7*DB10*DB12*DB15*DB16*DB18*DB19*DB21*DB22*DB24*DB25*DB26*DB27</f>
        <v>1</v>
      </c>
      <c r="DC33" s="412">
        <f>IF(CQ30&lt;'10. EVALUACIÓN'!$C$9,1,0)</f>
        <v>1</v>
      </c>
      <c r="DD33" s="412">
        <f>IF(DD30&gt;0.5,0,1)</f>
        <v>1</v>
      </c>
      <c r="DF33" s="897" t="str">
        <f>+IF(DV33*DW33*DX33=1,"OK","NO HABILITADO")</f>
        <v>OK</v>
      </c>
      <c r="DG33" s="897"/>
      <c r="DH33" s="897"/>
      <c r="DI33" s="897"/>
      <c r="DJ33" s="897"/>
      <c r="DK33" s="897"/>
      <c r="DL33" s="897"/>
      <c r="DM33" s="897"/>
      <c r="DN33" s="897"/>
      <c r="DO33" s="897"/>
      <c r="DP33" s="897"/>
      <c r="DQ33" s="897"/>
      <c r="DR33" s="897"/>
      <c r="DS33" s="897"/>
      <c r="DT33" s="897"/>
      <c r="DU33" s="618"/>
      <c r="DV33" s="250">
        <f>DV7*DV10*DV12*DV15*DV16*DV18*DV19*DV21*DV22*DV24*DV25*DV26*DV27</f>
        <v>1</v>
      </c>
      <c r="DW33" s="412">
        <f>IF(DK30&lt;'10. EVALUACIÓN'!$C$9,1,0)</f>
        <v>1</v>
      </c>
      <c r="DX33" s="412">
        <f>IF(DX30&gt;0.5,0,1)</f>
        <v>1</v>
      </c>
      <c r="DZ33" s="897" t="str">
        <f>+IF(EP33*EQ33*ER33=1,"OK","NO HABILITADO")</f>
        <v>OK</v>
      </c>
      <c r="EA33" s="897"/>
      <c r="EB33" s="897"/>
      <c r="EC33" s="897"/>
      <c r="ED33" s="897"/>
      <c r="EE33" s="897"/>
      <c r="EF33" s="897"/>
      <c r="EG33" s="897"/>
      <c r="EH33" s="897"/>
      <c r="EI33" s="897"/>
      <c r="EJ33" s="897"/>
      <c r="EK33" s="897"/>
      <c r="EL33" s="897"/>
      <c r="EM33" s="897"/>
      <c r="EN33" s="897"/>
      <c r="EO33" s="618"/>
      <c r="EP33" s="250">
        <f>EP7*EP10*EP12*EP15*EP16*EP18*EP19*EP21*EP22*EP24*EP25*EP26*EP27</f>
        <v>1</v>
      </c>
      <c r="EQ33" s="412">
        <f>IF(EE30&lt;'10. EVALUACIÓN'!$C$9,1,0)</f>
        <v>1</v>
      </c>
      <c r="ER33" s="412">
        <f>IF(ER30&gt;0.5,0,1)</f>
        <v>1</v>
      </c>
      <c r="ET33" s="897" t="str">
        <f>+IF(FJ33*FK33*FL33=1,"OK","NO HABILITADO")</f>
        <v>OK</v>
      </c>
      <c r="EU33" s="897"/>
      <c r="EV33" s="897"/>
      <c r="EW33" s="897"/>
      <c r="EX33" s="897"/>
      <c r="EY33" s="897"/>
      <c r="EZ33" s="897"/>
      <c r="FA33" s="897"/>
      <c r="FB33" s="897"/>
      <c r="FC33" s="897"/>
      <c r="FD33" s="897"/>
      <c r="FE33" s="897"/>
      <c r="FF33" s="897"/>
      <c r="FG33" s="897"/>
      <c r="FH33" s="897"/>
      <c r="FI33" s="618"/>
      <c r="FJ33" s="250">
        <f>FJ7*FJ10*FJ12*FJ15*FJ16*FJ18*FJ19*FJ21*FJ22*FJ24*FJ25*FJ26*FJ27</f>
        <v>1</v>
      </c>
      <c r="FK33" s="412">
        <f>IF(EY30&lt;'10. EVALUACIÓN'!$C$9,1,0)</f>
        <v>1</v>
      </c>
      <c r="FL33" s="412">
        <f>IF(FL30&gt;0.5,0,1)</f>
        <v>1</v>
      </c>
      <c r="FN33" s="897" t="str">
        <f>+IF(GD33*GE33*GF33=1,"OK","NO HABILITADO")</f>
        <v>OK</v>
      </c>
      <c r="FO33" s="897"/>
      <c r="FP33" s="897"/>
      <c r="FQ33" s="897"/>
      <c r="FR33" s="897"/>
      <c r="FS33" s="897"/>
      <c r="FT33" s="897"/>
      <c r="FU33" s="897"/>
      <c r="FV33" s="897"/>
      <c r="FW33" s="897"/>
      <c r="FX33" s="897"/>
      <c r="FY33" s="897"/>
      <c r="FZ33" s="897"/>
      <c r="GA33" s="897"/>
      <c r="GB33" s="897"/>
      <c r="GC33" s="618"/>
      <c r="GD33" s="250">
        <f>GD7*GD10*GD12*GD15*GD16*GD18*GD19*GD21*GD22*GD24*GD25*GD26*GD27</f>
        <v>1</v>
      </c>
      <c r="GE33" s="412">
        <f>IF(FS30&lt;'10. EVALUACIÓN'!$C$9,1,0)</f>
        <v>1</v>
      </c>
      <c r="GF33" s="412">
        <f>IF(GF30&gt;0.5,0,1)</f>
        <v>1</v>
      </c>
      <c r="GH33" s="897" t="str">
        <f>+IF(GX33*GY33*GZ33=1,"OK","NO HABILITADO")</f>
        <v>OK</v>
      </c>
      <c r="GI33" s="897"/>
      <c r="GJ33" s="897"/>
      <c r="GK33" s="897"/>
      <c r="GL33" s="897"/>
      <c r="GM33" s="897"/>
      <c r="GN33" s="897"/>
      <c r="GO33" s="897"/>
      <c r="GP33" s="897"/>
      <c r="GQ33" s="897"/>
      <c r="GR33" s="897"/>
      <c r="GS33" s="897"/>
      <c r="GT33" s="897"/>
      <c r="GU33" s="897"/>
      <c r="GV33" s="897"/>
      <c r="GW33" s="618"/>
      <c r="GX33" s="250">
        <f>GX7*GX10*GX12*GX15*GX16*GX18*GX19*GX21*GX22*GX24*GX25*GX26*GX27</f>
        <v>1</v>
      </c>
      <c r="GY33" s="412">
        <f>IF(GM30&lt;'10. EVALUACIÓN'!$C$9,1,0)</f>
        <v>1</v>
      </c>
      <c r="GZ33" s="412">
        <f>IF(GZ30&gt;0.5,0,1)</f>
        <v>1</v>
      </c>
      <c r="HB33" s="897" t="str">
        <f>+IF(HR33*HS33*HT33=1,"OK","NO HABILITADO")</f>
        <v>OK</v>
      </c>
      <c r="HC33" s="897"/>
      <c r="HD33" s="897"/>
      <c r="HE33" s="897"/>
      <c r="HF33" s="897"/>
      <c r="HG33" s="897"/>
      <c r="HH33" s="897"/>
      <c r="HI33" s="897"/>
      <c r="HJ33" s="897"/>
      <c r="HK33" s="897"/>
      <c r="HL33" s="897"/>
      <c r="HM33" s="897"/>
      <c r="HN33" s="897"/>
      <c r="HO33" s="897"/>
      <c r="HP33" s="897"/>
      <c r="HQ33" s="618"/>
      <c r="HR33" s="250">
        <f>HR7*HR10*HR12*HR15*HR16*HR18*HR19*HR21*HR22*HR24*HR25*HR26*HR27</f>
        <v>1</v>
      </c>
      <c r="HS33" s="412">
        <f>IF(HG30&lt;'10. EVALUACIÓN'!$C$9,1,0)</f>
        <v>1</v>
      </c>
      <c r="HT33" s="412">
        <f>IF(HT30&gt;0.5,0,1)</f>
        <v>1</v>
      </c>
      <c r="HV33" s="897" t="str">
        <f>+IF(IL33*IM33*IN33=1,"OK","NO HABILITADO")</f>
        <v>OK</v>
      </c>
      <c r="HW33" s="897"/>
      <c r="HX33" s="897"/>
      <c r="HY33" s="897"/>
      <c r="HZ33" s="897"/>
      <c r="IA33" s="897"/>
      <c r="IB33" s="897"/>
      <c r="IC33" s="897"/>
      <c r="ID33" s="897"/>
      <c r="IE33" s="897"/>
      <c r="IF33" s="897"/>
      <c r="IG33" s="897"/>
      <c r="IH33" s="897"/>
      <c r="II33" s="897"/>
      <c r="IJ33" s="897"/>
      <c r="IK33" s="618"/>
      <c r="IL33" s="250">
        <f>IL7*IL10*IL12*IL15*IL16*IL18*IL19*IL21*IL22*IL24*IL25*IL26*IL27</f>
        <v>1</v>
      </c>
      <c r="IM33" s="412">
        <f>IF(IA30&lt;'10. EVALUACIÓN'!$C$9,1,0)</f>
        <v>1</v>
      </c>
      <c r="IN33" s="412">
        <f>IF(IN30&gt;0.5,0,1)</f>
        <v>1</v>
      </c>
      <c r="IP33" s="897" t="str">
        <f>+IF(JF33*JG33*JH33=1,"OK","NO HABILITADO")</f>
        <v>OK</v>
      </c>
      <c r="IQ33" s="897"/>
      <c r="IR33" s="897"/>
      <c r="IS33" s="897"/>
      <c r="IT33" s="897"/>
      <c r="IU33" s="897"/>
      <c r="IV33" s="897"/>
      <c r="IW33" s="897"/>
      <c r="IX33" s="897"/>
      <c r="IY33" s="897"/>
      <c r="IZ33" s="897"/>
      <c r="JA33" s="897"/>
      <c r="JB33" s="897"/>
      <c r="JC33" s="897"/>
      <c r="JD33" s="897"/>
      <c r="JE33" s="618"/>
      <c r="JF33" s="250">
        <f>JF7*JF10*JF12*JF15*JF16*JF18*JF19*JF21*JF22*JF24*JF25*JF26*JF27</f>
        <v>1</v>
      </c>
      <c r="JG33" s="412">
        <f>IF(IU30&lt;'10. EVALUACIÓN'!$C$9,1,0)</f>
        <v>1</v>
      </c>
      <c r="JH33" s="412">
        <f>IF(JH30&gt;0.5,0,1)</f>
        <v>1</v>
      </c>
      <c r="JJ33" s="897" t="str">
        <f>+IF(JZ33*KA33*KB33=1,"OK","NO HABILITADO")</f>
        <v>OK</v>
      </c>
      <c r="JK33" s="897"/>
      <c r="JL33" s="897"/>
      <c r="JM33" s="897"/>
      <c r="JN33" s="897"/>
      <c r="JO33" s="897"/>
      <c r="JP33" s="897"/>
      <c r="JQ33" s="897"/>
      <c r="JR33" s="897"/>
      <c r="JS33" s="897"/>
      <c r="JT33" s="897"/>
      <c r="JU33" s="897"/>
      <c r="JV33" s="897"/>
      <c r="JW33" s="897"/>
      <c r="JX33" s="897"/>
      <c r="JY33" s="618"/>
      <c r="JZ33" s="250">
        <f>JZ7*JZ10*JZ12*JZ15*JZ16*JZ18*JZ19*JZ21*JZ22*JZ24*JZ25*JZ26*JZ27</f>
        <v>1</v>
      </c>
      <c r="KA33" s="412">
        <f>IF(JO30&lt;'10. EVALUACIÓN'!$C$9,1,0)</f>
        <v>1</v>
      </c>
      <c r="KB33" s="412">
        <f>IF(KB30&gt;0.5,0,1)</f>
        <v>1</v>
      </c>
      <c r="KD33" s="897" t="str">
        <f>+IF(KT33*KU33*KV33=1,"OK","NO HABILITADO")</f>
        <v>OK</v>
      </c>
      <c r="KE33" s="897"/>
      <c r="KF33" s="897"/>
      <c r="KG33" s="897"/>
      <c r="KH33" s="897"/>
      <c r="KI33" s="897"/>
      <c r="KJ33" s="897"/>
      <c r="KK33" s="897"/>
      <c r="KL33" s="897"/>
      <c r="KM33" s="897"/>
      <c r="KN33" s="897"/>
      <c r="KO33" s="897"/>
      <c r="KP33" s="897"/>
      <c r="KQ33" s="897"/>
      <c r="KR33" s="897"/>
      <c r="KS33" s="618"/>
      <c r="KT33" s="250">
        <f>KT7*KT10*KT12*KT15*KT16*KT18*KT19*KT21*KT22*KT24*KT25*KT26*KT27</f>
        <v>1</v>
      </c>
      <c r="KU33" s="412">
        <f>IF(KI30&lt;'10. EVALUACIÓN'!$C$9,1,0)</f>
        <v>1</v>
      </c>
      <c r="KV33" s="412">
        <f>IF(KV30&gt;0.5,0,1)</f>
        <v>1</v>
      </c>
    </row>
    <row r="34" spans="1:308" ht="12.75" customHeight="1">
      <c r="B34" s="901"/>
      <c r="C34" s="901"/>
      <c r="D34" s="901"/>
      <c r="E34" s="901"/>
      <c r="F34" s="901"/>
      <c r="G34" s="901"/>
      <c r="H34" s="901"/>
      <c r="J34" s="897"/>
      <c r="K34" s="897"/>
      <c r="L34" s="897"/>
      <c r="M34" s="897"/>
      <c r="N34" s="897"/>
      <c r="O34" s="897"/>
      <c r="P34" s="897"/>
      <c r="Q34" s="897"/>
      <c r="R34" s="897"/>
      <c r="S34" s="897"/>
      <c r="T34" s="897"/>
      <c r="U34" s="897"/>
      <c r="V34" s="897"/>
      <c r="W34" s="897"/>
      <c r="X34" s="897"/>
      <c r="Y34" s="618"/>
      <c r="Z34" s="895" t="s">
        <v>548</v>
      </c>
      <c r="AA34" s="896" t="s">
        <v>502</v>
      </c>
      <c r="AB34" s="896" t="s">
        <v>547</v>
      </c>
      <c r="AD34" s="897"/>
      <c r="AE34" s="897"/>
      <c r="AF34" s="897"/>
      <c r="AG34" s="897"/>
      <c r="AH34" s="897"/>
      <c r="AI34" s="897"/>
      <c r="AJ34" s="897"/>
      <c r="AK34" s="897"/>
      <c r="AL34" s="897"/>
      <c r="AM34" s="897"/>
      <c r="AN34" s="897"/>
      <c r="AO34" s="897"/>
      <c r="AP34" s="897"/>
      <c r="AQ34" s="897"/>
      <c r="AR34" s="897"/>
      <c r="AS34" s="618"/>
      <c r="AT34" s="895" t="s">
        <v>548</v>
      </c>
      <c r="AU34" s="896" t="s">
        <v>502</v>
      </c>
      <c r="AV34" s="896" t="s">
        <v>547</v>
      </c>
      <c r="AX34" s="897"/>
      <c r="AY34" s="897"/>
      <c r="AZ34" s="897"/>
      <c r="BA34" s="897"/>
      <c r="BB34" s="897"/>
      <c r="BC34" s="897"/>
      <c r="BD34" s="897"/>
      <c r="BE34" s="897"/>
      <c r="BF34" s="897"/>
      <c r="BG34" s="897"/>
      <c r="BH34" s="897"/>
      <c r="BI34" s="897"/>
      <c r="BJ34" s="897"/>
      <c r="BK34" s="897"/>
      <c r="BL34" s="897"/>
      <c r="BM34" s="618"/>
      <c r="BN34" s="895" t="s">
        <v>548</v>
      </c>
      <c r="BO34" s="896" t="s">
        <v>502</v>
      </c>
      <c r="BP34" s="896" t="s">
        <v>547</v>
      </c>
      <c r="BR34" s="897"/>
      <c r="BS34" s="897"/>
      <c r="BT34" s="897"/>
      <c r="BU34" s="897"/>
      <c r="BV34" s="897"/>
      <c r="BW34" s="897"/>
      <c r="BX34" s="897"/>
      <c r="BY34" s="897"/>
      <c r="BZ34" s="897"/>
      <c r="CA34" s="897"/>
      <c r="CB34" s="897"/>
      <c r="CC34" s="897"/>
      <c r="CD34" s="897"/>
      <c r="CE34" s="897"/>
      <c r="CF34" s="897"/>
      <c r="CG34" s="618"/>
      <c r="CH34" s="895" t="s">
        <v>548</v>
      </c>
      <c r="CI34" s="896" t="s">
        <v>502</v>
      </c>
      <c r="CJ34" s="896" t="s">
        <v>547</v>
      </c>
      <c r="CL34" s="897"/>
      <c r="CM34" s="897"/>
      <c r="CN34" s="897"/>
      <c r="CO34" s="897"/>
      <c r="CP34" s="897"/>
      <c r="CQ34" s="897"/>
      <c r="CR34" s="897"/>
      <c r="CS34" s="897"/>
      <c r="CT34" s="897"/>
      <c r="CU34" s="897"/>
      <c r="CV34" s="897"/>
      <c r="CW34" s="897"/>
      <c r="CX34" s="897"/>
      <c r="CY34" s="897"/>
      <c r="CZ34" s="897"/>
      <c r="DA34" s="618"/>
      <c r="DB34" s="895" t="s">
        <v>548</v>
      </c>
      <c r="DC34" s="896" t="s">
        <v>502</v>
      </c>
      <c r="DD34" s="896" t="s">
        <v>547</v>
      </c>
      <c r="DF34" s="897"/>
      <c r="DG34" s="897"/>
      <c r="DH34" s="897"/>
      <c r="DI34" s="897"/>
      <c r="DJ34" s="897"/>
      <c r="DK34" s="897"/>
      <c r="DL34" s="897"/>
      <c r="DM34" s="897"/>
      <c r="DN34" s="897"/>
      <c r="DO34" s="897"/>
      <c r="DP34" s="897"/>
      <c r="DQ34" s="897"/>
      <c r="DR34" s="897"/>
      <c r="DS34" s="897"/>
      <c r="DT34" s="897"/>
      <c r="DU34" s="618"/>
      <c r="DV34" s="895" t="s">
        <v>548</v>
      </c>
      <c r="DW34" s="896" t="s">
        <v>502</v>
      </c>
      <c r="DX34" s="896" t="s">
        <v>547</v>
      </c>
      <c r="DZ34" s="897"/>
      <c r="EA34" s="897"/>
      <c r="EB34" s="897"/>
      <c r="EC34" s="897"/>
      <c r="ED34" s="897"/>
      <c r="EE34" s="897"/>
      <c r="EF34" s="897"/>
      <c r="EG34" s="897"/>
      <c r="EH34" s="897"/>
      <c r="EI34" s="897"/>
      <c r="EJ34" s="897"/>
      <c r="EK34" s="897"/>
      <c r="EL34" s="897"/>
      <c r="EM34" s="897"/>
      <c r="EN34" s="897"/>
      <c r="EO34" s="618"/>
      <c r="EP34" s="895" t="s">
        <v>548</v>
      </c>
      <c r="EQ34" s="896" t="s">
        <v>502</v>
      </c>
      <c r="ER34" s="896" t="s">
        <v>547</v>
      </c>
      <c r="ET34" s="897"/>
      <c r="EU34" s="897"/>
      <c r="EV34" s="897"/>
      <c r="EW34" s="897"/>
      <c r="EX34" s="897"/>
      <c r="EY34" s="897"/>
      <c r="EZ34" s="897"/>
      <c r="FA34" s="897"/>
      <c r="FB34" s="897"/>
      <c r="FC34" s="897"/>
      <c r="FD34" s="897"/>
      <c r="FE34" s="897"/>
      <c r="FF34" s="897"/>
      <c r="FG34" s="897"/>
      <c r="FH34" s="897"/>
      <c r="FI34" s="618"/>
      <c r="FJ34" s="895" t="s">
        <v>548</v>
      </c>
      <c r="FK34" s="896" t="s">
        <v>502</v>
      </c>
      <c r="FL34" s="896" t="s">
        <v>547</v>
      </c>
      <c r="FN34" s="897"/>
      <c r="FO34" s="897"/>
      <c r="FP34" s="897"/>
      <c r="FQ34" s="897"/>
      <c r="FR34" s="897"/>
      <c r="FS34" s="897"/>
      <c r="FT34" s="897"/>
      <c r="FU34" s="897"/>
      <c r="FV34" s="897"/>
      <c r="FW34" s="897"/>
      <c r="FX34" s="897"/>
      <c r="FY34" s="897"/>
      <c r="FZ34" s="897"/>
      <c r="GA34" s="897"/>
      <c r="GB34" s="897"/>
      <c r="GC34" s="618"/>
      <c r="GD34" s="895" t="s">
        <v>548</v>
      </c>
      <c r="GE34" s="896" t="s">
        <v>502</v>
      </c>
      <c r="GF34" s="896" t="s">
        <v>547</v>
      </c>
      <c r="GH34" s="897"/>
      <c r="GI34" s="897"/>
      <c r="GJ34" s="897"/>
      <c r="GK34" s="897"/>
      <c r="GL34" s="897"/>
      <c r="GM34" s="897"/>
      <c r="GN34" s="897"/>
      <c r="GO34" s="897"/>
      <c r="GP34" s="897"/>
      <c r="GQ34" s="897"/>
      <c r="GR34" s="897"/>
      <c r="GS34" s="897"/>
      <c r="GT34" s="897"/>
      <c r="GU34" s="897"/>
      <c r="GV34" s="897"/>
      <c r="GW34" s="618"/>
      <c r="GX34" s="895" t="s">
        <v>548</v>
      </c>
      <c r="GY34" s="896" t="s">
        <v>502</v>
      </c>
      <c r="GZ34" s="896" t="s">
        <v>547</v>
      </c>
      <c r="HB34" s="897"/>
      <c r="HC34" s="897"/>
      <c r="HD34" s="897"/>
      <c r="HE34" s="897"/>
      <c r="HF34" s="897"/>
      <c r="HG34" s="897"/>
      <c r="HH34" s="897"/>
      <c r="HI34" s="897"/>
      <c r="HJ34" s="897"/>
      <c r="HK34" s="897"/>
      <c r="HL34" s="897"/>
      <c r="HM34" s="897"/>
      <c r="HN34" s="897"/>
      <c r="HO34" s="897"/>
      <c r="HP34" s="897"/>
      <c r="HQ34" s="618"/>
      <c r="HR34" s="895" t="s">
        <v>548</v>
      </c>
      <c r="HS34" s="896" t="s">
        <v>502</v>
      </c>
      <c r="HT34" s="896" t="s">
        <v>547</v>
      </c>
      <c r="HV34" s="897"/>
      <c r="HW34" s="897"/>
      <c r="HX34" s="897"/>
      <c r="HY34" s="897"/>
      <c r="HZ34" s="897"/>
      <c r="IA34" s="897"/>
      <c r="IB34" s="897"/>
      <c r="IC34" s="897"/>
      <c r="ID34" s="897"/>
      <c r="IE34" s="897"/>
      <c r="IF34" s="897"/>
      <c r="IG34" s="897"/>
      <c r="IH34" s="897"/>
      <c r="II34" s="897"/>
      <c r="IJ34" s="897"/>
      <c r="IK34" s="618"/>
      <c r="IL34" s="895" t="s">
        <v>548</v>
      </c>
      <c r="IM34" s="896" t="s">
        <v>502</v>
      </c>
      <c r="IN34" s="896" t="s">
        <v>547</v>
      </c>
      <c r="IP34" s="897"/>
      <c r="IQ34" s="897"/>
      <c r="IR34" s="897"/>
      <c r="IS34" s="897"/>
      <c r="IT34" s="897"/>
      <c r="IU34" s="897"/>
      <c r="IV34" s="897"/>
      <c r="IW34" s="897"/>
      <c r="IX34" s="897"/>
      <c r="IY34" s="897"/>
      <c r="IZ34" s="897"/>
      <c r="JA34" s="897"/>
      <c r="JB34" s="897"/>
      <c r="JC34" s="897"/>
      <c r="JD34" s="897"/>
      <c r="JE34" s="618"/>
      <c r="JF34" s="895" t="s">
        <v>548</v>
      </c>
      <c r="JG34" s="896" t="s">
        <v>502</v>
      </c>
      <c r="JH34" s="896" t="s">
        <v>547</v>
      </c>
      <c r="JJ34" s="897"/>
      <c r="JK34" s="897"/>
      <c r="JL34" s="897"/>
      <c r="JM34" s="897"/>
      <c r="JN34" s="897"/>
      <c r="JO34" s="897"/>
      <c r="JP34" s="897"/>
      <c r="JQ34" s="897"/>
      <c r="JR34" s="897"/>
      <c r="JS34" s="897"/>
      <c r="JT34" s="897"/>
      <c r="JU34" s="897"/>
      <c r="JV34" s="897"/>
      <c r="JW34" s="897"/>
      <c r="JX34" s="897"/>
      <c r="JY34" s="618"/>
      <c r="JZ34" s="895" t="s">
        <v>548</v>
      </c>
      <c r="KA34" s="896" t="s">
        <v>502</v>
      </c>
      <c r="KB34" s="896" t="s">
        <v>547</v>
      </c>
      <c r="KD34" s="897"/>
      <c r="KE34" s="897"/>
      <c r="KF34" s="897"/>
      <c r="KG34" s="897"/>
      <c r="KH34" s="897"/>
      <c r="KI34" s="897"/>
      <c r="KJ34" s="897"/>
      <c r="KK34" s="897"/>
      <c r="KL34" s="897"/>
      <c r="KM34" s="897"/>
      <c r="KN34" s="897"/>
      <c r="KO34" s="897"/>
      <c r="KP34" s="897"/>
      <c r="KQ34" s="897"/>
      <c r="KR34" s="897"/>
      <c r="KS34" s="618"/>
      <c r="KT34" s="895" t="s">
        <v>548</v>
      </c>
      <c r="KU34" s="896" t="s">
        <v>502</v>
      </c>
      <c r="KV34" s="896" t="s">
        <v>547</v>
      </c>
    </row>
    <row r="35" spans="1:308" ht="12.75" customHeight="1">
      <c r="B35" s="901"/>
      <c r="C35" s="901"/>
      <c r="D35" s="901"/>
      <c r="E35" s="901"/>
      <c r="F35" s="901"/>
      <c r="G35" s="901"/>
      <c r="H35" s="901"/>
      <c r="J35" s="897"/>
      <c r="K35" s="897"/>
      <c r="L35" s="897"/>
      <c r="M35" s="897"/>
      <c r="N35" s="897"/>
      <c r="O35" s="897"/>
      <c r="P35" s="897"/>
      <c r="Q35" s="897"/>
      <c r="R35" s="897"/>
      <c r="S35" s="897"/>
      <c r="T35" s="897"/>
      <c r="U35" s="897"/>
      <c r="V35" s="897"/>
      <c r="W35" s="897"/>
      <c r="X35" s="897"/>
      <c r="Y35" s="618"/>
      <c r="Z35" s="895"/>
      <c r="AA35" s="896"/>
      <c r="AB35" s="896"/>
      <c r="AD35" s="897"/>
      <c r="AE35" s="897"/>
      <c r="AF35" s="897"/>
      <c r="AG35" s="897"/>
      <c r="AH35" s="897"/>
      <c r="AI35" s="897"/>
      <c r="AJ35" s="897"/>
      <c r="AK35" s="897"/>
      <c r="AL35" s="897"/>
      <c r="AM35" s="897"/>
      <c r="AN35" s="897"/>
      <c r="AO35" s="897"/>
      <c r="AP35" s="897"/>
      <c r="AQ35" s="897"/>
      <c r="AR35" s="897"/>
      <c r="AS35" s="618"/>
      <c r="AT35" s="895"/>
      <c r="AU35" s="896"/>
      <c r="AV35" s="896"/>
      <c r="AX35" s="897"/>
      <c r="AY35" s="897"/>
      <c r="AZ35" s="897"/>
      <c r="BA35" s="897"/>
      <c r="BB35" s="897"/>
      <c r="BC35" s="897"/>
      <c r="BD35" s="897"/>
      <c r="BE35" s="897"/>
      <c r="BF35" s="897"/>
      <c r="BG35" s="897"/>
      <c r="BH35" s="897"/>
      <c r="BI35" s="897"/>
      <c r="BJ35" s="897"/>
      <c r="BK35" s="897"/>
      <c r="BL35" s="897"/>
      <c r="BM35" s="618"/>
      <c r="BN35" s="895"/>
      <c r="BO35" s="896"/>
      <c r="BP35" s="896"/>
      <c r="BR35" s="897"/>
      <c r="BS35" s="897"/>
      <c r="BT35" s="897"/>
      <c r="BU35" s="897"/>
      <c r="BV35" s="897"/>
      <c r="BW35" s="897"/>
      <c r="BX35" s="897"/>
      <c r="BY35" s="897"/>
      <c r="BZ35" s="897"/>
      <c r="CA35" s="897"/>
      <c r="CB35" s="897"/>
      <c r="CC35" s="897"/>
      <c r="CD35" s="897"/>
      <c r="CE35" s="897"/>
      <c r="CF35" s="897"/>
      <c r="CG35" s="618"/>
      <c r="CH35" s="895"/>
      <c r="CI35" s="896"/>
      <c r="CJ35" s="896"/>
      <c r="CL35" s="897"/>
      <c r="CM35" s="897"/>
      <c r="CN35" s="897"/>
      <c r="CO35" s="897"/>
      <c r="CP35" s="897"/>
      <c r="CQ35" s="897"/>
      <c r="CR35" s="897"/>
      <c r="CS35" s="897"/>
      <c r="CT35" s="897"/>
      <c r="CU35" s="897"/>
      <c r="CV35" s="897"/>
      <c r="CW35" s="897"/>
      <c r="CX35" s="897"/>
      <c r="CY35" s="897"/>
      <c r="CZ35" s="897"/>
      <c r="DA35" s="618"/>
      <c r="DB35" s="895"/>
      <c r="DC35" s="896"/>
      <c r="DD35" s="896"/>
      <c r="DF35" s="897"/>
      <c r="DG35" s="897"/>
      <c r="DH35" s="897"/>
      <c r="DI35" s="897"/>
      <c r="DJ35" s="897"/>
      <c r="DK35" s="897"/>
      <c r="DL35" s="897"/>
      <c r="DM35" s="897"/>
      <c r="DN35" s="897"/>
      <c r="DO35" s="897"/>
      <c r="DP35" s="897"/>
      <c r="DQ35" s="897"/>
      <c r="DR35" s="897"/>
      <c r="DS35" s="897"/>
      <c r="DT35" s="897"/>
      <c r="DU35" s="618"/>
      <c r="DV35" s="895"/>
      <c r="DW35" s="896"/>
      <c r="DX35" s="896"/>
      <c r="DZ35" s="897"/>
      <c r="EA35" s="897"/>
      <c r="EB35" s="897"/>
      <c r="EC35" s="897"/>
      <c r="ED35" s="897"/>
      <c r="EE35" s="897"/>
      <c r="EF35" s="897"/>
      <c r="EG35" s="897"/>
      <c r="EH35" s="897"/>
      <c r="EI35" s="897"/>
      <c r="EJ35" s="897"/>
      <c r="EK35" s="897"/>
      <c r="EL35" s="897"/>
      <c r="EM35" s="897"/>
      <c r="EN35" s="897"/>
      <c r="EO35" s="618"/>
      <c r="EP35" s="895"/>
      <c r="EQ35" s="896"/>
      <c r="ER35" s="896"/>
      <c r="ET35" s="897"/>
      <c r="EU35" s="897"/>
      <c r="EV35" s="897"/>
      <c r="EW35" s="897"/>
      <c r="EX35" s="897"/>
      <c r="EY35" s="897"/>
      <c r="EZ35" s="897"/>
      <c r="FA35" s="897"/>
      <c r="FB35" s="897"/>
      <c r="FC35" s="897"/>
      <c r="FD35" s="897"/>
      <c r="FE35" s="897"/>
      <c r="FF35" s="897"/>
      <c r="FG35" s="897"/>
      <c r="FH35" s="897"/>
      <c r="FI35" s="618"/>
      <c r="FJ35" s="895"/>
      <c r="FK35" s="896"/>
      <c r="FL35" s="896"/>
      <c r="FN35" s="897"/>
      <c r="FO35" s="897"/>
      <c r="FP35" s="897"/>
      <c r="FQ35" s="897"/>
      <c r="FR35" s="897"/>
      <c r="FS35" s="897"/>
      <c r="FT35" s="897"/>
      <c r="FU35" s="897"/>
      <c r="FV35" s="897"/>
      <c r="FW35" s="897"/>
      <c r="FX35" s="897"/>
      <c r="FY35" s="897"/>
      <c r="FZ35" s="897"/>
      <c r="GA35" s="897"/>
      <c r="GB35" s="897"/>
      <c r="GC35" s="618"/>
      <c r="GD35" s="895"/>
      <c r="GE35" s="896"/>
      <c r="GF35" s="896"/>
      <c r="GH35" s="897"/>
      <c r="GI35" s="897"/>
      <c r="GJ35" s="897"/>
      <c r="GK35" s="897"/>
      <c r="GL35" s="897"/>
      <c r="GM35" s="897"/>
      <c r="GN35" s="897"/>
      <c r="GO35" s="897"/>
      <c r="GP35" s="897"/>
      <c r="GQ35" s="897"/>
      <c r="GR35" s="897"/>
      <c r="GS35" s="897"/>
      <c r="GT35" s="897"/>
      <c r="GU35" s="897"/>
      <c r="GV35" s="897"/>
      <c r="GW35" s="618"/>
      <c r="GX35" s="895"/>
      <c r="GY35" s="896"/>
      <c r="GZ35" s="896"/>
      <c r="HB35" s="897"/>
      <c r="HC35" s="897"/>
      <c r="HD35" s="897"/>
      <c r="HE35" s="897"/>
      <c r="HF35" s="897"/>
      <c r="HG35" s="897"/>
      <c r="HH35" s="897"/>
      <c r="HI35" s="897"/>
      <c r="HJ35" s="897"/>
      <c r="HK35" s="897"/>
      <c r="HL35" s="897"/>
      <c r="HM35" s="897"/>
      <c r="HN35" s="897"/>
      <c r="HO35" s="897"/>
      <c r="HP35" s="897"/>
      <c r="HQ35" s="618"/>
      <c r="HR35" s="895"/>
      <c r="HS35" s="896"/>
      <c r="HT35" s="896"/>
      <c r="HV35" s="897"/>
      <c r="HW35" s="897"/>
      <c r="HX35" s="897"/>
      <c r="HY35" s="897"/>
      <c r="HZ35" s="897"/>
      <c r="IA35" s="897"/>
      <c r="IB35" s="897"/>
      <c r="IC35" s="897"/>
      <c r="ID35" s="897"/>
      <c r="IE35" s="897"/>
      <c r="IF35" s="897"/>
      <c r="IG35" s="897"/>
      <c r="IH35" s="897"/>
      <c r="II35" s="897"/>
      <c r="IJ35" s="897"/>
      <c r="IK35" s="618"/>
      <c r="IL35" s="895"/>
      <c r="IM35" s="896"/>
      <c r="IN35" s="896"/>
      <c r="IP35" s="897"/>
      <c r="IQ35" s="897"/>
      <c r="IR35" s="897"/>
      <c r="IS35" s="897"/>
      <c r="IT35" s="897"/>
      <c r="IU35" s="897"/>
      <c r="IV35" s="897"/>
      <c r="IW35" s="897"/>
      <c r="IX35" s="897"/>
      <c r="IY35" s="897"/>
      <c r="IZ35" s="897"/>
      <c r="JA35" s="897"/>
      <c r="JB35" s="897"/>
      <c r="JC35" s="897"/>
      <c r="JD35" s="897"/>
      <c r="JE35" s="618"/>
      <c r="JF35" s="895"/>
      <c r="JG35" s="896"/>
      <c r="JH35" s="896"/>
      <c r="JJ35" s="897"/>
      <c r="JK35" s="897"/>
      <c r="JL35" s="897"/>
      <c r="JM35" s="897"/>
      <c r="JN35" s="897"/>
      <c r="JO35" s="897"/>
      <c r="JP35" s="897"/>
      <c r="JQ35" s="897"/>
      <c r="JR35" s="897"/>
      <c r="JS35" s="897"/>
      <c r="JT35" s="897"/>
      <c r="JU35" s="897"/>
      <c r="JV35" s="897"/>
      <c r="JW35" s="897"/>
      <c r="JX35" s="897"/>
      <c r="JY35" s="618"/>
      <c r="JZ35" s="895"/>
      <c r="KA35" s="896"/>
      <c r="KB35" s="896"/>
      <c r="KD35" s="897"/>
      <c r="KE35" s="897"/>
      <c r="KF35" s="897"/>
      <c r="KG35" s="897"/>
      <c r="KH35" s="897"/>
      <c r="KI35" s="897"/>
      <c r="KJ35" s="897"/>
      <c r="KK35" s="897"/>
      <c r="KL35" s="897"/>
      <c r="KM35" s="897"/>
      <c r="KN35" s="897"/>
      <c r="KO35" s="897"/>
      <c r="KP35" s="897"/>
      <c r="KQ35" s="897"/>
      <c r="KR35" s="897"/>
      <c r="KS35" s="618"/>
      <c r="KT35" s="895"/>
      <c r="KU35" s="896"/>
      <c r="KV35" s="896"/>
    </row>
    <row r="36" spans="1:308">
      <c r="Z36" s="895"/>
      <c r="AA36" s="896"/>
      <c r="AB36" s="896"/>
      <c r="AT36" s="895"/>
      <c r="AU36" s="896"/>
      <c r="AV36" s="896"/>
      <c r="BN36" s="895"/>
      <c r="BO36" s="896"/>
      <c r="BP36" s="896"/>
      <c r="CH36" s="895"/>
      <c r="CI36" s="896"/>
      <c r="CJ36" s="896"/>
      <c r="DB36" s="895"/>
      <c r="DC36" s="896"/>
      <c r="DD36" s="896"/>
      <c r="DV36" s="895"/>
      <c r="DW36" s="896"/>
      <c r="DX36" s="896"/>
      <c r="EP36" s="895"/>
      <c r="EQ36" s="896"/>
      <c r="ER36" s="896"/>
      <c r="FJ36" s="895"/>
      <c r="FK36" s="896"/>
      <c r="FL36" s="896"/>
      <c r="GD36" s="895"/>
      <c r="GE36" s="896"/>
      <c r="GF36" s="896"/>
      <c r="GX36" s="895"/>
      <c r="GY36" s="896"/>
      <c r="GZ36" s="896"/>
      <c r="HR36" s="895"/>
      <c r="HS36" s="896"/>
      <c r="HT36" s="896"/>
      <c r="IL36" s="895"/>
      <c r="IM36" s="896"/>
      <c r="IN36" s="896"/>
      <c r="JF36" s="895"/>
      <c r="JG36" s="896"/>
      <c r="JH36" s="896"/>
      <c r="JZ36" s="895"/>
      <c r="KA36" s="896"/>
      <c r="KB36" s="896"/>
      <c r="KT36" s="895"/>
      <c r="KU36" s="896"/>
      <c r="KV36" s="896"/>
    </row>
    <row r="37" spans="1:308">
      <c r="Z37" s="895"/>
      <c r="AA37" s="896"/>
      <c r="AB37" s="896"/>
      <c r="AT37" s="895"/>
      <c r="AU37" s="896"/>
      <c r="AV37" s="896"/>
      <c r="BN37" s="895"/>
      <c r="BO37" s="896"/>
      <c r="BP37" s="896"/>
      <c r="CH37" s="895"/>
      <c r="CI37" s="896"/>
      <c r="CJ37" s="896"/>
      <c r="DB37" s="895"/>
      <c r="DC37" s="896"/>
      <c r="DD37" s="896"/>
      <c r="DV37" s="895"/>
      <c r="DW37" s="896"/>
      <c r="DX37" s="896"/>
      <c r="EP37" s="895"/>
      <c r="EQ37" s="896"/>
      <c r="ER37" s="896"/>
      <c r="FJ37" s="895"/>
      <c r="FK37" s="896"/>
      <c r="FL37" s="896"/>
      <c r="GD37" s="895"/>
      <c r="GE37" s="896"/>
      <c r="GF37" s="896"/>
      <c r="GX37" s="895"/>
      <c r="GY37" s="896"/>
      <c r="GZ37" s="896"/>
      <c r="HR37" s="895"/>
      <c r="HS37" s="896"/>
      <c r="HT37" s="896"/>
      <c r="IL37" s="895"/>
      <c r="IM37" s="896"/>
      <c r="IN37" s="896"/>
      <c r="JF37" s="895"/>
      <c r="JG37" s="896"/>
      <c r="JH37" s="896"/>
      <c r="JZ37" s="895"/>
      <c r="KA37" s="896"/>
      <c r="KB37" s="896"/>
      <c r="KT37" s="895"/>
      <c r="KU37" s="896"/>
      <c r="KV37" s="896"/>
    </row>
    <row r="38" spans="1:308">
      <c r="Z38" s="895"/>
      <c r="AA38" s="896"/>
      <c r="AB38" s="896"/>
      <c r="AT38" s="895"/>
      <c r="AU38" s="896"/>
      <c r="AV38" s="896"/>
      <c r="BN38" s="895"/>
      <c r="BO38" s="896"/>
      <c r="BP38" s="896"/>
      <c r="CH38" s="895"/>
      <c r="CI38" s="896"/>
      <c r="CJ38" s="896"/>
      <c r="DB38" s="895"/>
      <c r="DC38" s="896"/>
      <c r="DD38" s="896"/>
      <c r="DV38" s="895"/>
      <c r="DW38" s="896"/>
      <c r="DX38" s="896"/>
      <c r="EP38" s="895"/>
      <c r="EQ38" s="896"/>
      <c r="ER38" s="896"/>
      <c r="FJ38" s="895"/>
      <c r="FK38" s="896"/>
      <c r="FL38" s="896"/>
      <c r="GD38" s="895"/>
      <c r="GE38" s="896"/>
      <c r="GF38" s="896"/>
      <c r="GX38" s="895"/>
      <c r="GY38" s="896"/>
      <c r="GZ38" s="896"/>
      <c r="HR38" s="895"/>
      <c r="HS38" s="896"/>
      <c r="HT38" s="896"/>
      <c r="IL38" s="895"/>
      <c r="IM38" s="896"/>
      <c r="IN38" s="896"/>
      <c r="JF38" s="895"/>
      <c r="JG38" s="896"/>
      <c r="JH38" s="896"/>
      <c r="JZ38" s="895"/>
      <c r="KA38" s="896"/>
      <c r="KB38" s="896"/>
      <c r="KT38" s="895"/>
      <c r="KU38" s="896"/>
      <c r="KV38" s="896"/>
    </row>
    <row r="41" spans="1:308">
      <c r="A41" s="900" t="s">
        <v>519</v>
      </c>
      <c r="B41" s="900"/>
      <c r="C41" s="900"/>
      <c r="D41" s="900"/>
      <c r="E41" s="900" t="s">
        <v>518</v>
      </c>
      <c r="F41" s="900"/>
      <c r="G41" s="616" t="s">
        <v>526</v>
      </c>
    </row>
    <row r="42" spans="1:308">
      <c r="A42" s="141">
        <v>1</v>
      </c>
      <c r="B42" s="142" t="str">
        <f>'1_ENTREGA'!$B$7</f>
        <v>ENECON S.A.S.</v>
      </c>
      <c r="C42" s="142" t="s">
        <v>503</v>
      </c>
      <c r="D42" s="619">
        <f>$O$30</f>
        <v>0.34760000000000002</v>
      </c>
      <c r="E42" s="898" t="str">
        <f>J33</f>
        <v>NO HABILITADO</v>
      </c>
      <c r="F42" s="899"/>
      <c r="G42" s="620" t="str">
        <f>IF(E42="OK","H","NH")</f>
        <v>NH</v>
      </c>
    </row>
    <row r="43" spans="1:308">
      <c r="A43" s="141">
        <v>2</v>
      </c>
      <c r="B43" s="142" t="str">
        <f>'1_ENTREGA'!$B$8</f>
        <v>KA S.A.</v>
      </c>
      <c r="C43" s="142" t="s">
        <v>504</v>
      </c>
      <c r="D43" s="619">
        <f>$AI$30</f>
        <v>0.19630000000000003</v>
      </c>
      <c r="E43" s="898" t="str">
        <f>AD33</f>
        <v>OK</v>
      </c>
      <c r="F43" s="899"/>
      <c r="G43" s="620" t="str">
        <f t="shared" ref="G43:G56" si="0">IF(E43="OK","H","NH")</f>
        <v>H</v>
      </c>
    </row>
    <row r="44" spans="1:308">
      <c r="A44" s="141">
        <v>3</v>
      </c>
      <c r="B44" s="142" t="str">
        <f>'1_ENTREGA'!$B$9</f>
        <v>GRAN CONSTRUCTORA S.A.S.</v>
      </c>
      <c r="C44" s="142" t="s">
        <v>505</v>
      </c>
      <c r="D44" s="619">
        <f>$BC$30</f>
        <v>0.18</v>
      </c>
      <c r="E44" s="898" t="str">
        <f>AX33</f>
        <v>OK</v>
      </c>
      <c r="F44" s="899"/>
      <c r="G44" s="620" t="str">
        <f t="shared" si="0"/>
        <v>H</v>
      </c>
    </row>
    <row r="45" spans="1:308">
      <c r="A45" s="141">
        <v>4</v>
      </c>
      <c r="B45" s="142" t="str">
        <f>'1_ENTREGA'!$B$10</f>
        <v>LUIS CARLOS PARRA VELASQUEZ</v>
      </c>
      <c r="C45" s="142" t="s">
        <v>506</v>
      </c>
      <c r="D45" s="619">
        <f>$BW$30</f>
        <v>0.22000000000000003</v>
      </c>
      <c r="E45" s="898" t="str">
        <f>BR33</f>
        <v>NO HABILITADO</v>
      </c>
      <c r="F45" s="899"/>
      <c r="G45" s="620" t="str">
        <f t="shared" si="0"/>
        <v>NH</v>
      </c>
    </row>
    <row r="46" spans="1:308">
      <c r="A46" s="141">
        <v>5</v>
      </c>
      <c r="B46" s="142" t="str">
        <f>'1_ENTREGA'!$B$11</f>
        <v>ALCIDEZ CLAVIJO MORENO</v>
      </c>
      <c r="C46" s="142" t="s">
        <v>507</v>
      </c>
      <c r="D46" s="619">
        <f>$CQ$30</f>
        <v>0.2094</v>
      </c>
      <c r="E46" s="898" t="str">
        <f>CL33</f>
        <v>OK</v>
      </c>
      <c r="F46" s="899"/>
      <c r="G46" s="620" t="str">
        <f t="shared" si="0"/>
        <v>H</v>
      </c>
    </row>
    <row r="47" spans="1:308">
      <c r="A47" s="141">
        <v>6</v>
      </c>
      <c r="B47" s="142" t="str">
        <f>'1_ENTREGA'!$B$12</f>
        <v>GUSTAVO ADOLFO CARMONA ALARCON</v>
      </c>
      <c r="C47" s="142" t="s">
        <v>508</v>
      </c>
      <c r="D47" s="619">
        <f>$DK$30</f>
        <v>0.2019</v>
      </c>
      <c r="E47" s="898" t="str">
        <f>DF33</f>
        <v>OK</v>
      </c>
      <c r="F47" s="899"/>
      <c r="G47" s="620" t="str">
        <f t="shared" si="0"/>
        <v>H</v>
      </c>
    </row>
    <row r="48" spans="1:308">
      <c r="A48" s="141">
        <v>7</v>
      </c>
      <c r="B48" s="142" t="str">
        <f>'1_ENTREGA'!$B$13</f>
        <v>ACEROS Y CONCRETOS S.A.S</v>
      </c>
      <c r="C48" s="142" t="s">
        <v>509</v>
      </c>
      <c r="D48" s="619">
        <f>$EE$30</f>
        <v>0.20039999999999999</v>
      </c>
      <c r="E48" s="898" t="str">
        <f>DZ33</f>
        <v>OK</v>
      </c>
      <c r="F48" s="899"/>
      <c r="G48" s="620" t="str">
        <f t="shared" si="0"/>
        <v>H</v>
      </c>
    </row>
    <row r="49" spans="1:7">
      <c r="A49" s="141">
        <v>8</v>
      </c>
      <c r="B49" s="142" t="str">
        <f>'1_ENTREGA'!$B$14</f>
        <v>JORGE FERNANDO PRIETO MUÑOZ</v>
      </c>
      <c r="C49" s="142" t="s">
        <v>510</v>
      </c>
      <c r="D49" s="619">
        <f>$EY$30</f>
        <v>0.2016</v>
      </c>
      <c r="E49" s="898" t="str">
        <f>ET33</f>
        <v>OK</v>
      </c>
      <c r="F49" s="899"/>
      <c r="G49" s="620" t="str">
        <f t="shared" si="0"/>
        <v>H</v>
      </c>
    </row>
    <row r="50" spans="1:7">
      <c r="A50" s="141">
        <v>9</v>
      </c>
      <c r="B50" s="142" t="str">
        <f>'1_ENTREGA'!$B$15</f>
        <v>OSCAR ADOLFO DIAZ YEPES</v>
      </c>
      <c r="C50" s="142" t="s">
        <v>511</v>
      </c>
      <c r="D50" s="619">
        <f>$FS$30</f>
        <v>0.2</v>
      </c>
      <c r="E50" s="898" t="str">
        <f>FN33</f>
        <v>OK</v>
      </c>
      <c r="F50" s="899"/>
      <c r="G50" s="620" t="str">
        <f t="shared" si="0"/>
        <v>H</v>
      </c>
    </row>
    <row r="51" spans="1:7">
      <c r="A51" s="141">
        <v>10</v>
      </c>
      <c r="B51" s="142" t="str">
        <f>'1_ENTREGA'!$B$16</f>
        <v>CONCIVE S.A.S.</v>
      </c>
      <c r="C51" s="142" t="s">
        <v>512</v>
      </c>
      <c r="D51" s="619">
        <f>$GM$30</f>
        <v>0.2036</v>
      </c>
      <c r="E51" s="898" t="str">
        <f>GH33</f>
        <v>OK</v>
      </c>
      <c r="F51" s="899"/>
      <c r="G51" s="620" t="str">
        <f t="shared" si="0"/>
        <v>H</v>
      </c>
    </row>
    <row r="52" spans="1:7">
      <c r="A52" s="141">
        <v>11</v>
      </c>
      <c r="B52" s="142" t="str">
        <f>'1_ENTREGA'!$B$17</f>
        <v>CONSTRUCON CONSULTORIA Y CONSTRUCCIÓN S.A.S.</v>
      </c>
      <c r="C52" s="142" t="s">
        <v>513</v>
      </c>
      <c r="D52" s="619">
        <f>$HG$30</f>
        <v>0.20660000000000001</v>
      </c>
      <c r="E52" s="898" t="str">
        <f>HB33</f>
        <v>OK</v>
      </c>
      <c r="F52" s="899"/>
      <c r="G52" s="620" t="str">
        <f t="shared" si="0"/>
        <v>H</v>
      </c>
    </row>
    <row r="53" spans="1:7">
      <c r="A53" s="141">
        <v>12</v>
      </c>
      <c r="B53" s="142" t="str">
        <f>'1_ENTREGA'!$B$18</f>
        <v>ARGES INGENIEROS S.A.S.</v>
      </c>
      <c r="C53" s="142" t="s">
        <v>514</v>
      </c>
      <c r="D53" s="619">
        <f>$IA$30</f>
        <v>0.19209999999999999</v>
      </c>
      <c r="E53" s="898" t="str">
        <f>HV33</f>
        <v>OK</v>
      </c>
      <c r="F53" s="899"/>
      <c r="G53" s="620" t="str">
        <f t="shared" si="0"/>
        <v>H</v>
      </c>
    </row>
    <row r="54" spans="1:7">
      <c r="A54" s="141">
        <v>13</v>
      </c>
      <c r="B54" s="142" t="str">
        <f>'1_ENTREGA'!$B$19</f>
        <v>BETEL INGENIEROS S.A.S.</v>
      </c>
      <c r="C54" s="142" t="s">
        <v>515</v>
      </c>
      <c r="D54" s="619">
        <f>$IU$30</f>
        <v>0.20480000000000001</v>
      </c>
      <c r="E54" s="898" t="str">
        <f>IP33</f>
        <v>OK</v>
      </c>
      <c r="F54" s="899"/>
      <c r="G54" s="620" t="str">
        <f t="shared" si="0"/>
        <v>H</v>
      </c>
    </row>
    <row r="55" spans="1:7">
      <c r="A55" s="141">
        <v>14</v>
      </c>
      <c r="B55" s="142" t="str">
        <f>'1_ENTREGA'!$B$20</f>
        <v>ANDRÉS ENRIQUE VASQUEZ GAVIRIA</v>
      </c>
      <c r="C55" s="142" t="s">
        <v>516</v>
      </c>
      <c r="D55" s="619">
        <f>$JO$30</f>
        <v>0.1976</v>
      </c>
      <c r="E55" s="898" t="str">
        <f>JJ33</f>
        <v>OK</v>
      </c>
      <c r="F55" s="899"/>
      <c r="G55" s="620" t="str">
        <f t="shared" si="0"/>
        <v>H</v>
      </c>
    </row>
    <row r="56" spans="1:7">
      <c r="A56" s="141">
        <v>15</v>
      </c>
      <c r="B56" s="142" t="str">
        <f>'1_ENTREGA'!$B$21</f>
        <v>LINA MARCELA ALFONSO NARANJO</v>
      </c>
      <c r="C56" s="142" t="s">
        <v>517</v>
      </c>
      <c r="D56" s="619">
        <f>$KI$30</f>
        <v>0.20179999999999998</v>
      </c>
      <c r="E56" s="898" t="str">
        <f>KD33</f>
        <v>OK</v>
      </c>
      <c r="F56" s="899"/>
      <c r="G56" s="620" t="str">
        <f t="shared" si="0"/>
        <v>H</v>
      </c>
    </row>
  </sheetData>
  <sheetProtection password="F30D" sheet="1" objects="1" scenarios="1" selectLockedCells="1" selectUnlockedCells="1"/>
  <mergeCells count="366">
    <mergeCell ref="KU30:KU31"/>
    <mergeCell ref="KV30:KV31"/>
    <mergeCell ref="KD33:KR35"/>
    <mergeCell ref="J1:J2"/>
    <mergeCell ref="K1:K2"/>
    <mergeCell ref="L1:Q2"/>
    <mergeCell ref="AD1:AD2"/>
    <mergeCell ref="AE1:AE2"/>
    <mergeCell ref="AF1:AK2"/>
    <mergeCell ref="AX1:AX2"/>
    <mergeCell ref="KR1:KR6"/>
    <mergeCell ref="KS1:KS6"/>
    <mergeCell ref="KT1:KT6"/>
    <mergeCell ref="KU1:KU6"/>
    <mergeCell ref="KV1:KV6"/>
    <mergeCell ref="KM1:KM6"/>
    <mergeCell ref="KN1:KN6"/>
    <mergeCell ref="KO1:KO6"/>
    <mergeCell ref="KP1:KP6"/>
    <mergeCell ref="KQ1:KQ6"/>
    <mergeCell ref="KB1:KB6"/>
    <mergeCell ref="KA30:KA31"/>
    <mergeCell ref="KB30:KB31"/>
    <mergeCell ref="JJ33:JX35"/>
    <mergeCell ref="KL1:KL6"/>
    <mergeCell ref="JJ1:JJ2"/>
    <mergeCell ref="JK1:JK2"/>
    <mergeCell ref="JL1:JQ2"/>
    <mergeCell ref="KD1:KD2"/>
    <mergeCell ref="KE1:KE2"/>
    <mergeCell ref="KF1:KK2"/>
    <mergeCell ref="JW1:JW6"/>
    <mergeCell ref="JX1:JX6"/>
    <mergeCell ref="JY1:JY6"/>
    <mergeCell ref="JZ1:JZ6"/>
    <mergeCell ref="KA1:KA6"/>
    <mergeCell ref="JR1:JR6"/>
    <mergeCell ref="JS1:JS6"/>
    <mergeCell ref="JT1:JT6"/>
    <mergeCell ref="JU1:JU6"/>
    <mergeCell ref="JV1:JV6"/>
    <mergeCell ref="KD3:KE3"/>
    <mergeCell ref="KF3:KK3"/>
    <mergeCell ref="KD28:KH28"/>
    <mergeCell ref="JJ3:JK3"/>
    <mergeCell ref="JL3:JQ3"/>
    <mergeCell ref="JJ28:JN28"/>
    <mergeCell ref="JE1:JE6"/>
    <mergeCell ref="JF1:JF6"/>
    <mergeCell ref="JG1:JG6"/>
    <mergeCell ref="JH1:JH6"/>
    <mergeCell ref="JG30:JG31"/>
    <mergeCell ref="JH30:JH31"/>
    <mergeCell ref="IZ1:IZ6"/>
    <mergeCell ref="JA1:JA6"/>
    <mergeCell ref="JB1:JB6"/>
    <mergeCell ref="JC1:JC6"/>
    <mergeCell ref="JD1:JD6"/>
    <mergeCell ref="IM30:IM31"/>
    <mergeCell ref="IN30:IN31"/>
    <mergeCell ref="HV33:IJ35"/>
    <mergeCell ref="IX1:IX6"/>
    <mergeCell ref="IY1:IY6"/>
    <mergeCell ref="IP33:JD35"/>
    <mergeCell ref="HV1:HV2"/>
    <mergeCell ref="HW1:HW2"/>
    <mergeCell ref="HX1:IC2"/>
    <mergeCell ref="IP1:IP2"/>
    <mergeCell ref="IQ1:IQ2"/>
    <mergeCell ref="IR1:IW2"/>
    <mergeCell ref="IJ1:IJ6"/>
    <mergeCell ref="IK1:IK6"/>
    <mergeCell ref="IL1:IL6"/>
    <mergeCell ref="IM1:IM6"/>
    <mergeCell ref="IN1:IN6"/>
    <mergeCell ref="IE1:IE6"/>
    <mergeCell ref="IF1:IF6"/>
    <mergeCell ref="IP3:IQ3"/>
    <mergeCell ref="IR3:IW3"/>
    <mergeCell ref="HB33:HP35"/>
    <mergeCell ref="ID1:ID6"/>
    <mergeCell ref="HB1:HB2"/>
    <mergeCell ref="HC1:HC2"/>
    <mergeCell ref="HD1:HI2"/>
    <mergeCell ref="HO1:HO6"/>
    <mergeCell ref="HP1:HP6"/>
    <mergeCell ref="HQ1:HQ6"/>
    <mergeCell ref="HR1:HR6"/>
    <mergeCell ref="HS1:HS6"/>
    <mergeCell ref="HJ1:HJ6"/>
    <mergeCell ref="HK1:HK6"/>
    <mergeCell ref="HL1:HL6"/>
    <mergeCell ref="HM1:HM6"/>
    <mergeCell ref="HN1:HN6"/>
    <mergeCell ref="IP28:IT28"/>
    <mergeCell ref="HV3:HW3"/>
    <mergeCell ref="HX3:IC3"/>
    <mergeCell ref="HV28:HZ28"/>
    <mergeCell ref="HT1:HT6"/>
    <mergeCell ref="HS30:HS31"/>
    <mergeCell ref="HT30:HT31"/>
    <mergeCell ref="HB3:HC3"/>
    <mergeCell ref="HD3:HI3"/>
    <mergeCell ref="HB28:HF28"/>
    <mergeCell ref="IG1:IG6"/>
    <mergeCell ref="IH1:IH6"/>
    <mergeCell ref="II1:II6"/>
    <mergeCell ref="FZ1:FZ6"/>
    <mergeCell ref="GA1:GA6"/>
    <mergeCell ref="GH3:GI3"/>
    <mergeCell ref="GJ3:GO3"/>
    <mergeCell ref="GY30:GY31"/>
    <mergeCell ref="GZ30:GZ31"/>
    <mergeCell ref="GR1:GR6"/>
    <mergeCell ref="GS1:GS6"/>
    <mergeCell ref="GT1:GT6"/>
    <mergeCell ref="GU1:GU6"/>
    <mergeCell ref="GV1:GV6"/>
    <mergeCell ref="FN28:FR28"/>
    <mergeCell ref="ET3:EU3"/>
    <mergeCell ref="EV3:FA3"/>
    <mergeCell ref="ET28:EX28"/>
    <mergeCell ref="GE30:GE31"/>
    <mergeCell ref="GF30:GF31"/>
    <mergeCell ref="GW1:GW6"/>
    <mergeCell ref="GX1:GX6"/>
    <mergeCell ref="GY1:GY6"/>
    <mergeCell ref="GZ1:GZ6"/>
    <mergeCell ref="FN33:GB35"/>
    <mergeCell ref="GP1:GP6"/>
    <mergeCell ref="GQ1:GQ6"/>
    <mergeCell ref="GH33:GV35"/>
    <mergeCell ref="FN1:FN2"/>
    <mergeCell ref="FO1:FO2"/>
    <mergeCell ref="FP1:FU2"/>
    <mergeCell ref="GH1:GH2"/>
    <mergeCell ref="GI1:GI2"/>
    <mergeCell ref="GJ1:GO2"/>
    <mergeCell ref="GB1:GB6"/>
    <mergeCell ref="GC1:GC6"/>
    <mergeCell ref="GD1:GD6"/>
    <mergeCell ref="GE1:GE6"/>
    <mergeCell ref="GF1:GF6"/>
    <mergeCell ref="FW1:FW6"/>
    <mergeCell ref="FX1:FX6"/>
    <mergeCell ref="FY1:FY6"/>
    <mergeCell ref="GH28:GL28"/>
    <mergeCell ref="GD34:GD38"/>
    <mergeCell ref="GE34:GE38"/>
    <mergeCell ref="GF34:GF38"/>
    <mergeCell ref="EQ30:EQ31"/>
    <mergeCell ref="ER30:ER31"/>
    <mergeCell ref="EJ1:EJ6"/>
    <mergeCell ref="EK1:EK6"/>
    <mergeCell ref="EL1:EL6"/>
    <mergeCell ref="EM1:EM6"/>
    <mergeCell ref="EN1:EN6"/>
    <mergeCell ref="FL1:FL6"/>
    <mergeCell ref="FK30:FK31"/>
    <mergeCell ref="FL30:FL31"/>
    <mergeCell ref="ET1:ET2"/>
    <mergeCell ref="EU1:EU2"/>
    <mergeCell ref="EV1:FA2"/>
    <mergeCell ref="FG1:FG6"/>
    <mergeCell ref="FH1:FH6"/>
    <mergeCell ref="FI1:FI6"/>
    <mergeCell ref="FJ1:FJ6"/>
    <mergeCell ref="FK1:FK6"/>
    <mergeCell ref="FB1:FB6"/>
    <mergeCell ref="FC1:FC6"/>
    <mergeCell ref="FD1:FD6"/>
    <mergeCell ref="FE1:FE6"/>
    <mergeCell ref="FF1:FF6"/>
    <mergeCell ref="EO1:EO6"/>
    <mergeCell ref="DD34:DD38"/>
    <mergeCell ref="DW30:DW31"/>
    <mergeCell ref="DX30:DX31"/>
    <mergeCell ref="DF33:DT35"/>
    <mergeCell ref="EH1:EH6"/>
    <mergeCell ref="EI1:EI6"/>
    <mergeCell ref="DZ33:EN35"/>
    <mergeCell ref="DF1:DF2"/>
    <mergeCell ref="DG1:DG2"/>
    <mergeCell ref="DH1:DM2"/>
    <mergeCell ref="DZ1:DZ2"/>
    <mergeCell ref="EA1:EA2"/>
    <mergeCell ref="EB1:EG2"/>
    <mergeCell ref="DT1:DT6"/>
    <mergeCell ref="DU1:DU6"/>
    <mergeCell ref="DV1:DV6"/>
    <mergeCell ref="DW1:DW6"/>
    <mergeCell ref="DX1:DX6"/>
    <mergeCell ref="DO1:DO6"/>
    <mergeCell ref="DP1:DP6"/>
    <mergeCell ref="DQ1:DQ6"/>
    <mergeCell ref="DR1:DR6"/>
    <mergeCell ref="DS1:DS6"/>
    <mergeCell ref="DZ3:EA3"/>
    <mergeCell ref="CI30:CI31"/>
    <mergeCell ref="CJ30:CJ31"/>
    <mergeCell ref="CB1:CB6"/>
    <mergeCell ref="CC1:CC6"/>
    <mergeCell ref="CD1:CD6"/>
    <mergeCell ref="CE1:CE6"/>
    <mergeCell ref="CF1:CF6"/>
    <mergeCell ref="DD1:DD6"/>
    <mergeCell ref="DC30:DC31"/>
    <mergeCell ref="DD30:DD31"/>
    <mergeCell ref="CG1:CG6"/>
    <mergeCell ref="CH1:CH6"/>
    <mergeCell ref="CI1:CI6"/>
    <mergeCell ref="CJ1:CJ6"/>
    <mergeCell ref="CL1:CL2"/>
    <mergeCell ref="CM1:CM2"/>
    <mergeCell ref="CN1:CS2"/>
    <mergeCell ref="CY1:CY6"/>
    <mergeCell ref="CZ1:CZ6"/>
    <mergeCell ref="DA1:DA6"/>
    <mergeCell ref="DB1:DB6"/>
    <mergeCell ref="DC1:DC6"/>
    <mergeCell ref="CT1:CT6"/>
    <mergeCell ref="CU1:CU6"/>
    <mergeCell ref="BO30:BO31"/>
    <mergeCell ref="BP30:BP31"/>
    <mergeCell ref="AX33:BL35"/>
    <mergeCell ref="BZ1:BZ6"/>
    <mergeCell ref="CA1:CA6"/>
    <mergeCell ref="BR33:CF35"/>
    <mergeCell ref="AY1:AY2"/>
    <mergeCell ref="AZ1:BE2"/>
    <mergeCell ref="BR1:BR2"/>
    <mergeCell ref="BS1:BS2"/>
    <mergeCell ref="BT1:BY2"/>
    <mergeCell ref="BL1:BL6"/>
    <mergeCell ref="BM1:BM6"/>
    <mergeCell ref="BN1:BN6"/>
    <mergeCell ref="BO1:BO6"/>
    <mergeCell ref="BP1:BP6"/>
    <mergeCell ref="BG1:BG6"/>
    <mergeCell ref="BH1:BH6"/>
    <mergeCell ref="BI1:BI6"/>
    <mergeCell ref="BJ1:BJ6"/>
    <mergeCell ref="BK1:BK6"/>
    <mergeCell ref="BR3:BS3"/>
    <mergeCell ref="BT3:BY3"/>
    <mergeCell ref="BR28:BV28"/>
    <mergeCell ref="AU30:AU31"/>
    <mergeCell ref="AV30:AV31"/>
    <mergeCell ref="AD33:AR35"/>
    <mergeCell ref="BF1:BF6"/>
    <mergeCell ref="AQ1:AQ6"/>
    <mergeCell ref="AR1:AR6"/>
    <mergeCell ref="AS1:AS6"/>
    <mergeCell ref="AT1:AT6"/>
    <mergeCell ref="AU1:AU6"/>
    <mergeCell ref="AL1:AL6"/>
    <mergeCell ref="AM1:AM6"/>
    <mergeCell ref="AN1:AN6"/>
    <mergeCell ref="AO1:AO6"/>
    <mergeCell ref="AP1:AP6"/>
    <mergeCell ref="AX3:AY3"/>
    <mergeCell ref="AZ3:BE3"/>
    <mergeCell ref="AX28:BB28"/>
    <mergeCell ref="AT34:AT38"/>
    <mergeCell ref="AU34:AU38"/>
    <mergeCell ref="AV34:AV38"/>
    <mergeCell ref="EP1:EP6"/>
    <mergeCell ref="EQ1:EQ6"/>
    <mergeCell ref="ER1:ER6"/>
    <mergeCell ref="FV1:FV6"/>
    <mergeCell ref="FN3:FO3"/>
    <mergeCell ref="FP3:FU3"/>
    <mergeCell ref="A3:B3"/>
    <mergeCell ref="C3:H3"/>
    <mergeCell ref="A28:E28"/>
    <mergeCell ref="DZ28:ED28"/>
    <mergeCell ref="CL3:CM3"/>
    <mergeCell ref="CN3:CS3"/>
    <mergeCell ref="CL28:CP28"/>
    <mergeCell ref="DF3:DG3"/>
    <mergeCell ref="DH3:DM3"/>
    <mergeCell ref="DF28:DJ28"/>
    <mergeCell ref="DN1:DN6"/>
    <mergeCell ref="CV1:CV6"/>
    <mergeCell ref="CW1:CW6"/>
    <mergeCell ref="CX1:CX6"/>
    <mergeCell ref="EB3:EG3"/>
    <mergeCell ref="J28:N28"/>
    <mergeCell ref="AV1:AV6"/>
    <mergeCell ref="B33:H35"/>
    <mergeCell ref="J3:K3"/>
    <mergeCell ref="AD3:AE3"/>
    <mergeCell ref="AF3:AK3"/>
    <mergeCell ref="AD28:AH28"/>
    <mergeCell ref="E42:F42"/>
    <mergeCell ref="Y1:Y6"/>
    <mergeCell ref="AB1:AB6"/>
    <mergeCell ref="AA30:AA31"/>
    <mergeCell ref="AB30:AB31"/>
    <mergeCell ref="J33:X35"/>
    <mergeCell ref="Z1:Z6"/>
    <mergeCell ref="R1:R6"/>
    <mergeCell ref="S1:S6"/>
    <mergeCell ref="T1:T6"/>
    <mergeCell ref="U1:U6"/>
    <mergeCell ref="V1:V6"/>
    <mergeCell ref="W1:W6"/>
    <mergeCell ref="X1:X6"/>
    <mergeCell ref="AA1:AA6"/>
    <mergeCell ref="L3:Q3"/>
    <mergeCell ref="Z34:Z38"/>
    <mergeCell ref="AA34:AA38"/>
    <mergeCell ref="AB34:AB38"/>
    <mergeCell ref="E52:F52"/>
    <mergeCell ref="E53:F53"/>
    <mergeCell ref="E54:F54"/>
    <mergeCell ref="E55:F55"/>
    <mergeCell ref="E56:F56"/>
    <mergeCell ref="E41:F41"/>
    <mergeCell ref="A41:D41"/>
    <mergeCell ref="E43:F43"/>
    <mergeCell ref="E44:F44"/>
    <mergeCell ref="E45:F45"/>
    <mergeCell ref="E46:F46"/>
    <mergeCell ref="E47:F47"/>
    <mergeCell ref="E48:F48"/>
    <mergeCell ref="E49:F49"/>
    <mergeCell ref="E50:F50"/>
    <mergeCell ref="E51:F51"/>
    <mergeCell ref="BN34:BN38"/>
    <mergeCell ref="BO34:BO38"/>
    <mergeCell ref="BP34:BP38"/>
    <mergeCell ref="CH34:CH38"/>
    <mergeCell ref="CI34:CI38"/>
    <mergeCell ref="CJ34:CJ38"/>
    <mergeCell ref="DB34:DB38"/>
    <mergeCell ref="DC34:DC38"/>
    <mergeCell ref="CL33:CZ35"/>
    <mergeCell ref="DV34:DV38"/>
    <mergeCell ref="DW34:DW38"/>
    <mergeCell ref="DX34:DX38"/>
    <mergeCell ref="EP34:EP38"/>
    <mergeCell ref="EQ34:EQ38"/>
    <mergeCell ref="ER34:ER38"/>
    <mergeCell ref="FJ34:FJ38"/>
    <mergeCell ref="FK34:FK38"/>
    <mergeCell ref="FL34:FL38"/>
    <mergeCell ref="ET33:FH35"/>
    <mergeCell ref="GX34:GX38"/>
    <mergeCell ref="GY34:GY38"/>
    <mergeCell ref="GZ34:GZ38"/>
    <mergeCell ref="HR34:HR38"/>
    <mergeCell ref="HS34:HS38"/>
    <mergeCell ref="HT34:HT38"/>
    <mergeCell ref="KT34:KT38"/>
    <mergeCell ref="KU34:KU38"/>
    <mergeCell ref="KV34:KV38"/>
    <mergeCell ref="IL34:IL38"/>
    <mergeCell ref="IM34:IM38"/>
    <mergeCell ref="IN34:IN38"/>
    <mergeCell ref="JF34:JF38"/>
    <mergeCell ref="JG34:JG38"/>
    <mergeCell ref="JH34:JH38"/>
    <mergeCell ref="JZ34:JZ38"/>
    <mergeCell ref="KA34:KA38"/>
    <mergeCell ref="KB34:KB38"/>
  </mergeCells>
  <conditionalFormatting sqref="R7:U7">
    <cfRule type="cellIs" dxfId="1666" priority="1675" operator="equal">
      <formula>0</formula>
    </cfRule>
    <cfRule type="cellIs" dxfId="1665" priority="1676" operator="equal">
      <formula>1</formula>
    </cfRule>
  </conditionalFormatting>
  <conditionalFormatting sqref="AA7">
    <cfRule type="cellIs" dxfId="1664" priority="1673" operator="equal">
      <formula>0</formula>
    </cfRule>
    <cfRule type="cellIs" dxfId="1663" priority="1674" operator="equal">
      <formula>1</formula>
    </cfRule>
  </conditionalFormatting>
  <conditionalFormatting sqref="S22">
    <cfRule type="cellIs" dxfId="1662" priority="1555" operator="equal">
      <formula>0</formula>
    </cfRule>
    <cfRule type="cellIs" dxfId="1661" priority="1556" operator="equal">
      <formula>1</formula>
    </cfRule>
  </conditionalFormatting>
  <conditionalFormatting sqref="AB33">
    <cfRule type="cellIs" dxfId="1660" priority="1541" operator="equal">
      <formula>0</formula>
    </cfRule>
    <cfRule type="cellIs" dxfId="1659" priority="1542" operator="equal">
      <formula>1</formula>
    </cfRule>
  </conditionalFormatting>
  <conditionalFormatting sqref="V7:X7">
    <cfRule type="cellIs" dxfId="1658" priority="1671" operator="equal">
      <formula>0</formula>
    </cfRule>
    <cfRule type="cellIs" dxfId="1657" priority="1672" operator="equal">
      <formula>1</formula>
    </cfRule>
  </conditionalFormatting>
  <conditionalFormatting sqref="Y7:Z7">
    <cfRule type="cellIs" dxfId="1656" priority="1669" operator="equal">
      <formula>0</formula>
    </cfRule>
    <cfRule type="cellIs" dxfId="1655" priority="1670" operator="equal">
      <formula>1</formula>
    </cfRule>
  </conditionalFormatting>
  <conditionalFormatting sqref="R10:S10 U10">
    <cfRule type="cellIs" dxfId="1654" priority="1667" operator="equal">
      <formula>0</formula>
    </cfRule>
    <cfRule type="cellIs" dxfId="1653" priority="1668" operator="equal">
      <formula>1</formula>
    </cfRule>
  </conditionalFormatting>
  <conditionalFormatting sqref="AA10">
    <cfRule type="cellIs" dxfId="1652" priority="1665" operator="equal">
      <formula>0</formula>
    </cfRule>
    <cfRule type="cellIs" dxfId="1651" priority="1666" operator="equal">
      <formula>1</formula>
    </cfRule>
  </conditionalFormatting>
  <conditionalFormatting sqref="V10:X10">
    <cfRule type="cellIs" dxfId="1650" priority="1663" operator="equal">
      <formula>0</formula>
    </cfRule>
    <cfRule type="cellIs" dxfId="1649" priority="1664" operator="equal">
      <formula>1</formula>
    </cfRule>
  </conditionalFormatting>
  <conditionalFormatting sqref="Y10">
    <cfRule type="cellIs" dxfId="1648" priority="1661" operator="equal">
      <formula>0</formula>
    </cfRule>
    <cfRule type="cellIs" dxfId="1647" priority="1662" operator="equal">
      <formula>1</formula>
    </cfRule>
  </conditionalFormatting>
  <conditionalFormatting sqref="R12:T12">
    <cfRule type="cellIs" dxfId="1646" priority="1659" operator="equal">
      <formula>0</formula>
    </cfRule>
    <cfRule type="cellIs" dxfId="1645" priority="1660" operator="equal">
      <formula>1</formula>
    </cfRule>
  </conditionalFormatting>
  <conditionalFormatting sqref="AA12">
    <cfRule type="cellIs" dxfId="1644" priority="1657" operator="equal">
      <formula>0</formula>
    </cfRule>
    <cfRule type="cellIs" dxfId="1643" priority="1658" operator="equal">
      <formula>1</formula>
    </cfRule>
  </conditionalFormatting>
  <conditionalFormatting sqref="AA16">
    <cfRule type="cellIs" dxfId="1642" priority="1641" operator="equal">
      <formula>0</formula>
    </cfRule>
    <cfRule type="cellIs" dxfId="1641" priority="1642" operator="equal">
      <formula>1</formula>
    </cfRule>
  </conditionalFormatting>
  <conditionalFormatting sqref="Y12:Z12">
    <cfRule type="cellIs" dxfId="1640" priority="1653" operator="equal">
      <formula>0</formula>
    </cfRule>
    <cfRule type="cellIs" dxfId="1639" priority="1654" operator="equal">
      <formula>1</formula>
    </cfRule>
  </conditionalFormatting>
  <conditionalFormatting sqref="R15:U15">
    <cfRule type="cellIs" dxfId="1638" priority="1651" operator="equal">
      <formula>0</formula>
    </cfRule>
    <cfRule type="cellIs" dxfId="1637" priority="1652" operator="equal">
      <formula>1</formula>
    </cfRule>
  </conditionalFormatting>
  <conditionalFormatting sqref="AA15">
    <cfRule type="cellIs" dxfId="1636" priority="1649" operator="equal">
      <formula>0</formula>
    </cfRule>
    <cfRule type="cellIs" dxfId="1635" priority="1650" operator="equal">
      <formula>1</formula>
    </cfRule>
  </conditionalFormatting>
  <conditionalFormatting sqref="V15:X15">
    <cfRule type="cellIs" dxfId="1634" priority="1647" operator="equal">
      <formula>0</formula>
    </cfRule>
    <cfRule type="cellIs" dxfId="1633" priority="1648" operator="equal">
      <formula>1</formula>
    </cfRule>
  </conditionalFormatting>
  <conditionalFormatting sqref="Y15">
    <cfRule type="cellIs" dxfId="1632" priority="1645" operator="equal">
      <formula>0</formula>
    </cfRule>
    <cfRule type="cellIs" dxfId="1631" priority="1646" operator="equal">
      <formula>1</formula>
    </cfRule>
  </conditionalFormatting>
  <conditionalFormatting sqref="R16:U16">
    <cfRule type="cellIs" dxfId="1630" priority="1643" operator="equal">
      <formula>0</formula>
    </cfRule>
    <cfRule type="cellIs" dxfId="1629" priority="1644" operator="equal">
      <formula>1</formula>
    </cfRule>
  </conditionalFormatting>
  <conditionalFormatting sqref="V16:X16">
    <cfRule type="cellIs" dxfId="1628" priority="1639" operator="equal">
      <formula>0</formula>
    </cfRule>
    <cfRule type="cellIs" dxfId="1627" priority="1640" operator="equal">
      <formula>1</formula>
    </cfRule>
  </conditionalFormatting>
  <conditionalFormatting sqref="Y16">
    <cfRule type="cellIs" dxfId="1626" priority="1637" operator="equal">
      <formula>0</formula>
    </cfRule>
    <cfRule type="cellIs" dxfId="1625" priority="1638" operator="equal">
      <formula>1</formula>
    </cfRule>
  </conditionalFormatting>
  <conditionalFormatting sqref="R18:T18">
    <cfRule type="cellIs" dxfId="1624" priority="1635" operator="equal">
      <formula>0</formula>
    </cfRule>
    <cfRule type="cellIs" dxfId="1623" priority="1636" operator="equal">
      <formula>1</formula>
    </cfRule>
  </conditionalFormatting>
  <conditionalFormatting sqref="AA18">
    <cfRule type="cellIs" dxfId="1622" priority="1633" operator="equal">
      <formula>0</formula>
    </cfRule>
    <cfRule type="cellIs" dxfId="1621" priority="1634" operator="equal">
      <formula>1</formula>
    </cfRule>
  </conditionalFormatting>
  <conditionalFormatting sqref="V18:X18">
    <cfRule type="cellIs" dxfId="1620" priority="1631" operator="equal">
      <formula>0</formula>
    </cfRule>
    <cfRule type="cellIs" dxfId="1619" priority="1632" operator="equal">
      <formula>1</formula>
    </cfRule>
  </conditionalFormatting>
  <conditionalFormatting sqref="Y18:Z18 Z19">
    <cfRule type="cellIs" dxfId="1618" priority="1629" operator="equal">
      <formula>0</formula>
    </cfRule>
    <cfRule type="cellIs" dxfId="1617" priority="1630" operator="equal">
      <formula>1</formula>
    </cfRule>
  </conditionalFormatting>
  <conditionalFormatting sqref="R19:T19">
    <cfRule type="cellIs" dxfId="1616" priority="1627" operator="equal">
      <formula>0</formula>
    </cfRule>
    <cfRule type="cellIs" dxfId="1615" priority="1628" operator="equal">
      <formula>1</formula>
    </cfRule>
  </conditionalFormatting>
  <conditionalFormatting sqref="AA19">
    <cfRule type="cellIs" dxfId="1614" priority="1625" operator="equal">
      <formula>0</formula>
    </cfRule>
    <cfRule type="cellIs" dxfId="1613" priority="1626" operator="equal">
      <formula>1</formula>
    </cfRule>
  </conditionalFormatting>
  <conditionalFormatting sqref="V19:X19">
    <cfRule type="cellIs" dxfId="1612" priority="1623" operator="equal">
      <formula>0</formula>
    </cfRule>
    <cfRule type="cellIs" dxfId="1611" priority="1624" operator="equal">
      <formula>1</formula>
    </cfRule>
  </conditionalFormatting>
  <conditionalFormatting sqref="Y19">
    <cfRule type="cellIs" dxfId="1610" priority="1621" operator="equal">
      <formula>0</formula>
    </cfRule>
    <cfRule type="cellIs" dxfId="1609" priority="1622" operator="equal">
      <formula>1</formula>
    </cfRule>
  </conditionalFormatting>
  <conditionalFormatting sqref="R21:T21">
    <cfRule type="cellIs" dxfId="1608" priority="1619" operator="equal">
      <formula>0</formula>
    </cfRule>
    <cfRule type="cellIs" dxfId="1607" priority="1620" operator="equal">
      <formula>1</formula>
    </cfRule>
  </conditionalFormatting>
  <conditionalFormatting sqref="AA21">
    <cfRule type="cellIs" dxfId="1606" priority="1617" operator="equal">
      <formula>0</formula>
    </cfRule>
    <cfRule type="cellIs" dxfId="1605" priority="1618" operator="equal">
      <formula>1</formula>
    </cfRule>
  </conditionalFormatting>
  <conditionalFormatting sqref="AA26">
    <cfRule type="cellIs" dxfId="1604" priority="1601" operator="equal">
      <formula>0</formula>
    </cfRule>
    <cfRule type="cellIs" dxfId="1603" priority="1602" operator="equal">
      <formula>1</formula>
    </cfRule>
  </conditionalFormatting>
  <conditionalFormatting sqref="Y21">
    <cfRule type="cellIs" dxfId="1602" priority="1613" operator="equal">
      <formula>0</formula>
    </cfRule>
    <cfRule type="cellIs" dxfId="1601" priority="1614" operator="equal">
      <formula>1</formula>
    </cfRule>
  </conditionalFormatting>
  <conditionalFormatting sqref="Y22:Z22">
    <cfRule type="cellIs" dxfId="1600" priority="1581" operator="equal">
      <formula>0</formula>
    </cfRule>
    <cfRule type="cellIs" dxfId="1599" priority="1582" operator="equal">
      <formula>1</formula>
    </cfRule>
  </conditionalFormatting>
  <conditionalFormatting sqref="AA25">
    <cfRule type="cellIs" dxfId="1598" priority="1609" operator="equal">
      <formula>0</formula>
    </cfRule>
    <cfRule type="cellIs" dxfId="1597" priority="1610" operator="equal">
      <formula>1</formula>
    </cfRule>
  </conditionalFormatting>
  <conditionalFormatting sqref="S25:S27 X25:X26">
    <cfRule type="cellIs" dxfId="1596" priority="1571" operator="equal">
      <formula>0</formula>
    </cfRule>
    <cfRule type="cellIs" dxfId="1595" priority="1572" operator="equal">
      <formula>1</formula>
    </cfRule>
  </conditionalFormatting>
  <conditionalFormatting sqref="W25">
    <cfRule type="cellIs" dxfId="1594" priority="1569" operator="equal">
      <formula>0</formula>
    </cfRule>
    <cfRule type="cellIs" dxfId="1593" priority="1570" operator="equal">
      <formula>1</formula>
    </cfRule>
  </conditionalFormatting>
  <conditionalFormatting sqref="Y25:Z25 Z26">
    <cfRule type="cellIs" dxfId="1592" priority="1565" operator="equal">
      <formula>0</formula>
    </cfRule>
    <cfRule type="cellIs" dxfId="1591" priority="1566" operator="equal">
      <formula>1</formula>
    </cfRule>
  </conditionalFormatting>
  <conditionalFormatting sqref="AA27">
    <cfRule type="cellIs" dxfId="1590" priority="1593" operator="equal">
      <formula>0</formula>
    </cfRule>
    <cfRule type="cellIs" dxfId="1589" priority="1594" operator="equal">
      <formula>1</formula>
    </cfRule>
  </conditionalFormatting>
  <conditionalFormatting sqref="Y27">
    <cfRule type="cellIs" dxfId="1588" priority="1561" operator="equal">
      <formula>0</formula>
    </cfRule>
    <cfRule type="cellIs" dxfId="1587" priority="1562" operator="equal">
      <formula>1</formula>
    </cfRule>
  </conditionalFormatting>
  <conditionalFormatting sqref="Y24:Z24">
    <cfRule type="cellIs" dxfId="1586" priority="1559" operator="equal">
      <formula>0</formula>
    </cfRule>
    <cfRule type="cellIs" dxfId="1585" priority="1560" operator="equal">
      <formula>1</formula>
    </cfRule>
  </conditionalFormatting>
  <conditionalFormatting sqref="W26">
    <cfRule type="cellIs" dxfId="1584" priority="1567" operator="equal">
      <formula>0</formula>
    </cfRule>
    <cfRule type="cellIs" dxfId="1583" priority="1568" operator="equal">
      <formula>1</formula>
    </cfRule>
  </conditionalFormatting>
  <conditionalFormatting sqref="Y26">
    <cfRule type="cellIs" dxfId="1582" priority="1563" operator="equal">
      <formula>0</formula>
    </cfRule>
    <cfRule type="cellIs" dxfId="1581" priority="1564" operator="equal">
      <formula>1</formula>
    </cfRule>
  </conditionalFormatting>
  <conditionalFormatting sqref="Z10">
    <cfRule type="cellIs" dxfId="1580" priority="1553" operator="equal">
      <formula>0</formula>
    </cfRule>
    <cfRule type="cellIs" dxfId="1579" priority="1554" operator="equal">
      <formula>1</formula>
    </cfRule>
  </conditionalFormatting>
  <conditionalFormatting sqref="Z15">
    <cfRule type="cellIs" dxfId="1578" priority="1551" operator="equal">
      <formula>0</formula>
    </cfRule>
    <cfRule type="cellIs" dxfId="1577" priority="1552" operator="equal">
      <formula>1</formula>
    </cfRule>
  </conditionalFormatting>
  <conditionalFormatting sqref="Z16">
    <cfRule type="cellIs" dxfId="1576" priority="1549" operator="equal">
      <formula>0</formula>
    </cfRule>
    <cfRule type="cellIs" dxfId="1575" priority="1550" operator="equal">
      <formula>1</formula>
    </cfRule>
  </conditionalFormatting>
  <conditionalFormatting sqref="Z21">
    <cfRule type="cellIs" dxfId="1574" priority="1547" operator="equal">
      <formula>0</formula>
    </cfRule>
    <cfRule type="cellIs" dxfId="1573" priority="1548" operator="equal">
      <formula>1</formula>
    </cfRule>
  </conditionalFormatting>
  <conditionalFormatting sqref="Z27">
    <cfRule type="cellIs" dxfId="1572" priority="1545" operator="equal">
      <formula>0</formula>
    </cfRule>
    <cfRule type="cellIs" dxfId="1571" priority="1546" operator="equal">
      <formula>1</formula>
    </cfRule>
  </conditionalFormatting>
  <conditionalFormatting sqref="Z33">
    <cfRule type="cellIs" dxfId="1570" priority="1543" operator="equal">
      <formula>0</formula>
    </cfRule>
    <cfRule type="cellIs" dxfId="1569" priority="1544" operator="equal">
      <formula>1</formula>
    </cfRule>
  </conditionalFormatting>
  <conditionalFormatting sqref="J33">
    <cfRule type="cellIs" dxfId="1568" priority="1539" operator="equal">
      <formula>"OK"</formula>
    </cfRule>
    <cfRule type="cellIs" dxfId="1567" priority="1540" operator="equal">
      <formula>"NO HABILITADO"</formula>
    </cfRule>
  </conditionalFormatting>
  <conditionalFormatting sqref="AL7:AM7 AO7">
    <cfRule type="cellIs" dxfId="1566" priority="1537" operator="equal">
      <formula>0</formula>
    </cfRule>
    <cfRule type="cellIs" dxfId="1565" priority="1538" operator="equal">
      <formula>1</formula>
    </cfRule>
  </conditionalFormatting>
  <conditionalFormatting sqref="AU7">
    <cfRule type="cellIs" dxfId="1564" priority="1535" operator="equal">
      <formula>0</formula>
    </cfRule>
    <cfRule type="cellIs" dxfId="1563" priority="1536" operator="equal">
      <formula>1</formula>
    </cfRule>
  </conditionalFormatting>
  <conditionalFormatting sqref="AM22">
    <cfRule type="cellIs" dxfId="1562" priority="1455" operator="equal">
      <formula>0</formula>
    </cfRule>
    <cfRule type="cellIs" dxfId="1561" priority="1456" operator="equal">
      <formula>1</formula>
    </cfRule>
  </conditionalFormatting>
  <conditionalFormatting sqref="AV33">
    <cfRule type="cellIs" dxfId="1560" priority="1441" operator="equal">
      <formula>0</formula>
    </cfRule>
    <cfRule type="cellIs" dxfId="1559" priority="1442" operator="equal">
      <formula>1</formula>
    </cfRule>
  </conditionalFormatting>
  <conditionalFormatting sqref="AP7:AR7">
    <cfRule type="cellIs" dxfId="1558" priority="1533" operator="equal">
      <formula>0</formula>
    </cfRule>
    <cfRule type="cellIs" dxfId="1557" priority="1534" operator="equal">
      <formula>1</formula>
    </cfRule>
  </conditionalFormatting>
  <conditionalFormatting sqref="AS7:AT7">
    <cfRule type="cellIs" dxfId="1556" priority="1531" operator="equal">
      <formula>0</formula>
    </cfRule>
    <cfRule type="cellIs" dxfId="1555" priority="1532" operator="equal">
      <formula>1</formula>
    </cfRule>
  </conditionalFormatting>
  <conditionalFormatting sqref="AL10:AM10 AO10">
    <cfRule type="cellIs" dxfId="1554" priority="1529" operator="equal">
      <formula>0</formula>
    </cfRule>
    <cfRule type="cellIs" dxfId="1553" priority="1530" operator="equal">
      <formula>1</formula>
    </cfRule>
  </conditionalFormatting>
  <conditionalFormatting sqref="AU10">
    <cfRule type="cellIs" dxfId="1552" priority="1527" operator="equal">
      <formula>0</formula>
    </cfRule>
    <cfRule type="cellIs" dxfId="1551" priority="1528" operator="equal">
      <formula>1</formula>
    </cfRule>
  </conditionalFormatting>
  <conditionalFormatting sqref="AP10:AR10">
    <cfRule type="cellIs" dxfId="1550" priority="1525" operator="equal">
      <formula>0</formula>
    </cfRule>
    <cfRule type="cellIs" dxfId="1549" priority="1526" operator="equal">
      <formula>1</formula>
    </cfRule>
  </conditionalFormatting>
  <conditionalFormatting sqref="AS10">
    <cfRule type="cellIs" dxfId="1548" priority="1523" operator="equal">
      <formula>0</formula>
    </cfRule>
    <cfRule type="cellIs" dxfId="1547" priority="1524" operator="equal">
      <formula>1</formula>
    </cfRule>
  </conditionalFormatting>
  <conditionalFormatting sqref="AL12:AN12">
    <cfRule type="cellIs" dxfId="1546" priority="1521" operator="equal">
      <formula>0</formula>
    </cfRule>
    <cfRule type="cellIs" dxfId="1545" priority="1522" operator="equal">
      <formula>1</formula>
    </cfRule>
  </conditionalFormatting>
  <conditionalFormatting sqref="AU12">
    <cfRule type="cellIs" dxfId="1544" priority="1519" operator="equal">
      <formula>0</formula>
    </cfRule>
    <cfRule type="cellIs" dxfId="1543" priority="1520" operator="equal">
      <formula>1</formula>
    </cfRule>
  </conditionalFormatting>
  <conditionalFormatting sqref="AU16">
    <cfRule type="cellIs" dxfId="1542" priority="1505" operator="equal">
      <formula>0</formula>
    </cfRule>
    <cfRule type="cellIs" dxfId="1541" priority="1506" operator="equal">
      <formula>1</formula>
    </cfRule>
  </conditionalFormatting>
  <conditionalFormatting sqref="AS12:AT12">
    <cfRule type="cellIs" dxfId="1540" priority="1517" operator="equal">
      <formula>0</formula>
    </cfRule>
    <cfRule type="cellIs" dxfId="1539" priority="1518" operator="equal">
      <formula>1</formula>
    </cfRule>
  </conditionalFormatting>
  <conditionalFormatting sqref="AL15:AO15">
    <cfRule type="cellIs" dxfId="1538" priority="1515" operator="equal">
      <formula>0</formula>
    </cfRule>
    <cfRule type="cellIs" dxfId="1537" priority="1516" operator="equal">
      <formula>1</formula>
    </cfRule>
  </conditionalFormatting>
  <conditionalFormatting sqref="AU15">
    <cfRule type="cellIs" dxfId="1536" priority="1513" operator="equal">
      <formula>0</formula>
    </cfRule>
    <cfRule type="cellIs" dxfId="1535" priority="1514" operator="equal">
      <formula>1</formula>
    </cfRule>
  </conditionalFormatting>
  <conditionalFormatting sqref="AP15:AR15">
    <cfRule type="cellIs" dxfId="1534" priority="1511" operator="equal">
      <formula>0</formula>
    </cfRule>
    <cfRule type="cellIs" dxfId="1533" priority="1512" operator="equal">
      <formula>1</formula>
    </cfRule>
  </conditionalFormatting>
  <conditionalFormatting sqref="AS15">
    <cfRule type="cellIs" dxfId="1532" priority="1509" operator="equal">
      <formula>0</formula>
    </cfRule>
    <cfRule type="cellIs" dxfId="1531" priority="1510" operator="equal">
      <formula>1</formula>
    </cfRule>
  </conditionalFormatting>
  <conditionalFormatting sqref="AL16:AO16">
    <cfRule type="cellIs" dxfId="1530" priority="1507" operator="equal">
      <formula>0</formula>
    </cfRule>
    <cfRule type="cellIs" dxfId="1529" priority="1508" operator="equal">
      <formula>1</formula>
    </cfRule>
  </conditionalFormatting>
  <conditionalFormatting sqref="AP16:AR16">
    <cfRule type="cellIs" dxfId="1528" priority="1503" operator="equal">
      <formula>0</formula>
    </cfRule>
    <cfRule type="cellIs" dxfId="1527" priority="1504" operator="equal">
      <formula>1</formula>
    </cfRule>
  </conditionalFormatting>
  <conditionalFormatting sqref="AS16">
    <cfRule type="cellIs" dxfId="1526" priority="1501" operator="equal">
      <formula>0</formula>
    </cfRule>
    <cfRule type="cellIs" dxfId="1525" priority="1502" operator="equal">
      <formula>1</formula>
    </cfRule>
  </conditionalFormatting>
  <conditionalFormatting sqref="AL18:AN18">
    <cfRule type="cellIs" dxfId="1524" priority="1499" operator="equal">
      <formula>0</formula>
    </cfRule>
    <cfRule type="cellIs" dxfId="1523" priority="1500" operator="equal">
      <formula>1</formula>
    </cfRule>
  </conditionalFormatting>
  <conditionalFormatting sqref="AU18">
    <cfRule type="cellIs" dxfId="1522" priority="1497" operator="equal">
      <formula>0</formula>
    </cfRule>
    <cfRule type="cellIs" dxfId="1521" priority="1498" operator="equal">
      <formula>1</formula>
    </cfRule>
  </conditionalFormatting>
  <conditionalFormatting sqref="AP18:AR18">
    <cfRule type="cellIs" dxfId="1520" priority="1495" operator="equal">
      <formula>0</formula>
    </cfRule>
    <cfRule type="cellIs" dxfId="1519" priority="1496" operator="equal">
      <formula>1</formula>
    </cfRule>
  </conditionalFormatting>
  <conditionalFormatting sqref="AS18:AT18 AT19">
    <cfRule type="cellIs" dxfId="1518" priority="1493" operator="equal">
      <formula>0</formula>
    </cfRule>
    <cfRule type="cellIs" dxfId="1517" priority="1494" operator="equal">
      <formula>1</formula>
    </cfRule>
  </conditionalFormatting>
  <conditionalFormatting sqref="AL19:AN19">
    <cfRule type="cellIs" dxfId="1516" priority="1491" operator="equal">
      <formula>0</formula>
    </cfRule>
    <cfRule type="cellIs" dxfId="1515" priority="1492" operator="equal">
      <formula>1</formula>
    </cfRule>
  </conditionalFormatting>
  <conditionalFormatting sqref="AU19">
    <cfRule type="cellIs" dxfId="1514" priority="1489" operator="equal">
      <formula>0</formula>
    </cfRule>
    <cfRule type="cellIs" dxfId="1513" priority="1490" operator="equal">
      <formula>1</formula>
    </cfRule>
  </conditionalFormatting>
  <conditionalFormatting sqref="AP19:AR19">
    <cfRule type="cellIs" dxfId="1512" priority="1487" operator="equal">
      <formula>0</formula>
    </cfRule>
    <cfRule type="cellIs" dxfId="1511" priority="1488" operator="equal">
      <formula>1</formula>
    </cfRule>
  </conditionalFormatting>
  <conditionalFormatting sqref="AS19">
    <cfRule type="cellIs" dxfId="1510" priority="1485" operator="equal">
      <formula>0</formula>
    </cfRule>
    <cfRule type="cellIs" dxfId="1509" priority="1486" operator="equal">
      <formula>1</formula>
    </cfRule>
  </conditionalFormatting>
  <conditionalFormatting sqref="AL21:AN21">
    <cfRule type="cellIs" dxfId="1508" priority="1483" operator="equal">
      <formula>0</formula>
    </cfRule>
    <cfRule type="cellIs" dxfId="1507" priority="1484" operator="equal">
      <formula>1</formula>
    </cfRule>
  </conditionalFormatting>
  <conditionalFormatting sqref="AU21">
    <cfRule type="cellIs" dxfId="1506" priority="1481" operator="equal">
      <formula>0</formula>
    </cfRule>
    <cfRule type="cellIs" dxfId="1505" priority="1482" operator="equal">
      <formula>1</formula>
    </cfRule>
  </conditionalFormatting>
  <conditionalFormatting sqref="AU26">
    <cfRule type="cellIs" dxfId="1504" priority="1475" operator="equal">
      <formula>0</formula>
    </cfRule>
    <cfRule type="cellIs" dxfId="1503" priority="1476" operator="equal">
      <formula>1</formula>
    </cfRule>
  </conditionalFormatting>
  <conditionalFormatting sqref="AS21">
    <cfRule type="cellIs" dxfId="1502" priority="1479" operator="equal">
      <formula>0</formula>
    </cfRule>
    <cfRule type="cellIs" dxfId="1501" priority="1480" operator="equal">
      <formula>1</formula>
    </cfRule>
  </conditionalFormatting>
  <conditionalFormatting sqref="AS22:AT22">
    <cfRule type="cellIs" dxfId="1500" priority="1471" operator="equal">
      <formula>0</formula>
    </cfRule>
    <cfRule type="cellIs" dxfId="1499" priority="1472" operator="equal">
      <formula>1</formula>
    </cfRule>
  </conditionalFormatting>
  <conditionalFormatting sqref="AU25">
    <cfRule type="cellIs" dxfId="1498" priority="1477" operator="equal">
      <formula>0</formula>
    </cfRule>
    <cfRule type="cellIs" dxfId="1497" priority="1478" operator="equal">
      <formula>1</formula>
    </cfRule>
  </conditionalFormatting>
  <conditionalFormatting sqref="AM25:AM27 AR25:AR26">
    <cfRule type="cellIs" dxfId="1496" priority="1469" operator="equal">
      <formula>0</formula>
    </cfRule>
    <cfRule type="cellIs" dxfId="1495" priority="1470" operator="equal">
      <formula>1</formula>
    </cfRule>
  </conditionalFormatting>
  <conditionalFormatting sqref="AQ25">
    <cfRule type="cellIs" dxfId="1494" priority="1467" operator="equal">
      <formula>0</formula>
    </cfRule>
    <cfRule type="cellIs" dxfId="1493" priority="1468" operator="equal">
      <formula>1</formula>
    </cfRule>
  </conditionalFormatting>
  <conditionalFormatting sqref="AS25:AT25 AT26">
    <cfRule type="cellIs" dxfId="1492" priority="1463" operator="equal">
      <formula>0</formula>
    </cfRule>
    <cfRule type="cellIs" dxfId="1491" priority="1464" operator="equal">
      <formula>1</formula>
    </cfRule>
  </conditionalFormatting>
  <conditionalFormatting sqref="AU27">
    <cfRule type="cellIs" dxfId="1490" priority="1473" operator="equal">
      <formula>0</formula>
    </cfRule>
    <cfRule type="cellIs" dxfId="1489" priority="1474" operator="equal">
      <formula>1</formula>
    </cfRule>
  </conditionalFormatting>
  <conditionalFormatting sqref="AS27">
    <cfRule type="cellIs" dxfId="1488" priority="1459" operator="equal">
      <formula>0</formula>
    </cfRule>
    <cfRule type="cellIs" dxfId="1487" priority="1460" operator="equal">
      <formula>1</formula>
    </cfRule>
  </conditionalFormatting>
  <conditionalFormatting sqref="AS24:AT24">
    <cfRule type="cellIs" dxfId="1486" priority="1457" operator="equal">
      <formula>0</formula>
    </cfRule>
    <cfRule type="cellIs" dxfId="1485" priority="1458" operator="equal">
      <formula>1</formula>
    </cfRule>
  </conditionalFormatting>
  <conditionalFormatting sqref="AQ26">
    <cfRule type="cellIs" dxfId="1484" priority="1465" operator="equal">
      <formula>0</formula>
    </cfRule>
    <cfRule type="cellIs" dxfId="1483" priority="1466" operator="equal">
      <formula>1</formula>
    </cfRule>
  </conditionalFormatting>
  <conditionalFormatting sqref="AS26">
    <cfRule type="cellIs" dxfId="1482" priority="1461" operator="equal">
      <formula>0</formula>
    </cfRule>
    <cfRule type="cellIs" dxfId="1481" priority="1462" operator="equal">
      <formula>1</formula>
    </cfRule>
  </conditionalFormatting>
  <conditionalFormatting sqref="AT10">
    <cfRule type="cellIs" dxfId="1480" priority="1453" operator="equal">
      <formula>0</formula>
    </cfRule>
    <cfRule type="cellIs" dxfId="1479" priority="1454" operator="equal">
      <formula>1</formula>
    </cfRule>
  </conditionalFormatting>
  <conditionalFormatting sqref="AT15">
    <cfRule type="cellIs" dxfId="1478" priority="1451" operator="equal">
      <formula>0</formula>
    </cfRule>
    <cfRule type="cellIs" dxfId="1477" priority="1452" operator="equal">
      <formula>1</formula>
    </cfRule>
  </conditionalFormatting>
  <conditionalFormatting sqref="AT16">
    <cfRule type="cellIs" dxfId="1476" priority="1449" operator="equal">
      <formula>0</formula>
    </cfRule>
    <cfRule type="cellIs" dxfId="1475" priority="1450" operator="equal">
      <formula>1</formula>
    </cfRule>
  </conditionalFormatting>
  <conditionalFormatting sqref="AT21">
    <cfRule type="cellIs" dxfId="1474" priority="1447" operator="equal">
      <formula>0</formula>
    </cfRule>
    <cfRule type="cellIs" dxfId="1473" priority="1448" operator="equal">
      <formula>1</formula>
    </cfRule>
  </conditionalFormatting>
  <conditionalFormatting sqref="AT27">
    <cfRule type="cellIs" dxfId="1472" priority="1445" operator="equal">
      <formula>0</formula>
    </cfRule>
    <cfRule type="cellIs" dxfId="1471" priority="1446" operator="equal">
      <formula>1</formula>
    </cfRule>
  </conditionalFormatting>
  <conditionalFormatting sqref="AT33">
    <cfRule type="cellIs" dxfId="1470" priority="1443" operator="equal">
      <formula>0</formula>
    </cfRule>
    <cfRule type="cellIs" dxfId="1469" priority="1444" operator="equal">
      <formula>1</formula>
    </cfRule>
  </conditionalFormatting>
  <conditionalFormatting sqref="BF7:BG7 BI7">
    <cfRule type="cellIs" dxfId="1468" priority="1437" operator="equal">
      <formula>0</formula>
    </cfRule>
    <cfRule type="cellIs" dxfId="1467" priority="1438" operator="equal">
      <formula>1</formula>
    </cfRule>
  </conditionalFormatting>
  <conditionalFormatting sqref="BO7">
    <cfRule type="cellIs" dxfId="1466" priority="1435" operator="equal">
      <formula>0</formula>
    </cfRule>
    <cfRule type="cellIs" dxfId="1465" priority="1436" operator="equal">
      <formula>1</formula>
    </cfRule>
  </conditionalFormatting>
  <conditionalFormatting sqref="BG22">
    <cfRule type="cellIs" dxfId="1464" priority="1355" operator="equal">
      <formula>0</formula>
    </cfRule>
    <cfRule type="cellIs" dxfId="1463" priority="1356" operator="equal">
      <formula>1</formula>
    </cfRule>
  </conditionalFormatting>
  <conditionalFormatting sqref="BP33">
    <cfRule type="cellIs" dxfId="1462" priority="1341" operator="equal">
      <formula>0</formula>
    </cfRule>
    <cfRule type="cellIs" dxfId="1461" priority="1342" operator="equal">
      <formula>1</formula>
    </cfRule>
  </conditionalFormatting>
  <conditionalFormatting sqref="BJ7:BL7">
    <cfRule type="cellIs" dxfId="1460" priority="1433" operator="equal">
      <formula>0</formula>
    </cfRule>
    <cfRule type="cellIs" dxfId="1459" priority="1434" operator="equal">
      <formula>1</formula>
    </cfRule>
  </conditionalFormatting>
  <conditionalFormatting sqref="BM7:BN7">
    <cfRule type="cellIs" dxfId="1458" priority="1431" operator="equal">
      <formula>0</formula>
    </cfRule>
    <cfRule type="cellIs" dxfId="1457" priority="1432" operator="equal">
      <formula>1</formula>
    </cfRule>
  </conditionalFormatting>
  <conditionalFormatting sqref="BF10:BG10 BI10">
    <cfRule type="cellIs" dxfId="1456" priority="1429" operator="equal">
      <formula>0</formula>
    </cfRule>
    <cfRule type="cellIs" dxfId="1455" priority="1430" operator="equal">
      <formula>1</formula>
    </cfRule>
  </conditionalFormatting>
  <conditionalFormatting sqref="BO10">
    <cfRule type="cellIs" dxfId="1454" priority="1427" operator="equal">
      <formula>0</formula>
    </cfRule>
    <cfRule type="cellIs" dxfId="1453" priority="1428" operator="equal">
      <formula>1</formula>
    </cfRule>
  </conditionalFormatting>
  <conditionalFormatting sqref="BJ10:BL10">
    <cfRule type="cellIs" dxfId="1452" priority="1425" operator="equal">
      <formula>0</formula>
    </cfRule>
    <cfRule type="cellIs" dxfId="1451" priority="1426" operator="equal">
      <formula>1</formula>
    </cfRule>
  </conditionalFormatting>
  <conditionalFormatting sqref="BM10">
    <cfRule type="cellIs" dxfId="1450" priority="1423" operator="equal">
      <formula>0</formula>
    </cfRule>
    <cfRule type="cellIs" dxfId="1449" priority="1424" operator="equal">
      <formula>1</formula>
    </cfRule>
  </conditionalFormatting>
  <conditionalFormatting sqref="BF12:BH12">
    <cfRule type="cellIs" dxfId="1448" priority="1421" operator="equal">
      <formula>0</formula>
    </cfRule>
    <cfRule type="cellIs" dxfId="1447" priority="1422" operator="equal">
      <formula>1</formula>
    </cfRule>
  </conditionalFormatting>
  <conditionalFormatting sqref="BO12">
    <cfRule type="cellIs" dxfId="1446" priority="1419" operator="equal">
      <formula>0</formula>
    </cfRule>
    <cfRule type="cellIs" dxfId="1445" priority="1420" operator="equal">
      <formula>1</formula>
    </cfRule>
  </conditionalFormatting>
  <conditionalFormatting sqref="BO16">
    <cfRule type="cellIs" dxfId="1444" priority="1405" operator="equal">
      <formula>0</formula>
    </cfRule>
    <cfRule type="cellIs" dxfId="1443" priority="1406" operator="equal">
      <formula>1</formula>
    </cfRule>
  </conditionalFormatting>
  <conditionalFormatting sqref="BM12:BN12">
    <cfRule type="cellIs" dxfId="1442" priority="1417" operator="equal">
      <formula>0</formula>
    </cfRule>
    <cfRule type="cellIs" dxfId="1441" priority="1418" operator="equal">
      <formula>1</formula>
    </cfRule>
  </conditionalFormatting>
  <conditionalFormatting sqref="BF15:BI15">
    <cfRule type="cellIs" dxfId="1440" priority="1415" operator="equal">
      <formula>0</formula>
    </cfRule>
    <cfRule type="cellIs" dxfId="1439" priority="1416" operator="equal">
      <formula>1</formula>
    </cfRule>
  </conditionalFormatting>
  <conditionalFormatting sqref="BO15">
    <cfRule type="cellIs" dxfId="1438" priority="1413" operator="equal">
      <formula>0</formula>
    </cfRule>
    <cfRule type="cellIs" dxfId="1437" priority="1414" operator="equal">
      <formula>1</formula>
    </cfRule>
  </conditionalFormatting>
  <conditionalFormatting sqref="BJ15:BL15">
    <cfRule type="cellIs" dxfId="1436" priority="1411" operator="equal">
      <formula>0</formula>
    </cfRule>
    <cfRule type="cellIs" dxfId="1435" priority="1412" operator="equal">
      <formula>1</formula>
    </cfRule>
  </conditionalFormatting>
  <conditionalFormatting sqref="BM15">
    <cfRule type="cellIs" dxfId="1434" priority="1409" operator="equal">
      <formula>0</formula>
    </cfRule>
    <cfRule type="cellIs" dxfId="1433" priority="1410" operator="equal">
      <formula>1</formula>
    </cfRule>
  </conditionalFormatting>
  <conditionalFormatting sqref="BF16:BI16">
    <cfRule type="cellIs" dxfId="1432" priority="1407" operator="equal">
      <formula>0</formula>
    </cfRule>
    <cfRule type="cellIs" dxfId="1431" priority="1408" operator="equal">
      <formula>1</formula>
    </cfRule>
  </conditionalFormatting>
  <conditionalFormatting sqref="BJ16:BL16">
    <cfRule type="cellIs" dxfId="1430" priority="1403" operator="equal">
      <formula>0</formula>
    </cfRule>
    <cfRule type="cellIs" dxfId="1429" priority="1404" operator="equal">
      <formula>1</formula>
    </cfRule>
  </conditionalFormatting>
  <conditionalFormatting sqref="BM16">
    <cfRule type="cellIs" dxfId="1428" priority="1401" operator="equal">
      <formula>0</formula>
    </cfRule>
    <cfRule type="cellIs" dxfId="1427" priority="1402" operator="equal">
      <formula>1</formula>
    </cfRule>
  </conditionalFormatting>
  <conditionalFormatting sqref="BF18:BH18">
    <cfRule type="cellIs" dxfId="1426" priority="1399" operator="equal">
      <formula>0</formula>
    </cfRule>
    <cfRule type="cellIs" dxfId="1425" priority="1400" operator="equal">
      <formula>1</formula>
    </cfRule>
  </conditionalFormatting>
  <conditionalFormatting sqref="BO18">
    <cfRule type="cellIs" dxfId="1424" priority="1397" operator="equal">
      <formula>0</formula>
    </cfRule>
    <cfRule type="cellIs" dxfId="1423" priority="1398" operator="equal">
      <formula>1</formula>
    </cfRule>
  </conditionalFormatting>
  <conditionalFormatting sqref="BJ18:BL18">
    <cfRule type="cellIs" dxfId="1422" priority="1395" operator="equal">
      <formula>0</formula>
    </cfRule>
    <cfRule type="cellIs" dxfId="1421" priority="1396" operator="equal">
      <formula>1</formula>
    </cfRule>
  </conditionalFormatting>
  <conditionalFormatting sqref="BM18:BN18 BN19">
    <cfRule type="cellIs" dxfId="1420" priority="1393" operator="equal">
      <formula>0</formula>
    </cfRule>
    <cfRule type="cellIs" dxfId="1419" priority="1394" operator="equal">
      <formula>1</formula>
    </cfRule>
  </conditionalFormatting>
  <conditionalFormatting sqref="BF19:BH19">
    <cfRule type="cellIs" dxfId="1418" priority="1391" operator="equal">
      <formula>0</formula>
    </cfRule>
    <cfRule type="cellIs" dxfId="1417" priority="1392" operator="equal">
      <formula>1</formula>
    </cfRule>
  </conditionalFormatting>
  <conditionalFormatting sqref="BO19">
    <cfRule type="cellIs" dxfId="1416" priority="1389" operator="equal">
      <formula>0</formula>
    </cfRule>
    <cfRule type="cellIs" dxfId="1415" priority="1390" operator="equal">
      <formula>1</formula>
    </cfRule>
  </conditionalFormatting>
  <conditionalFormatting sqref="BJ19:BL19">
    <cfRule type="cellIs" dxfId="1414" priority="1387" operator="equal">
      <formula>0</formula>
    </cfRule>
    <cfRule type="cellIs" dxfId="1413" priority="1388" operator="equal">
      <formula>1</formula>
    </cfRule>
  </conditionalFormatting>
  <conditionalFormatting sqref="BM19">
    <cfRule type="cellIs" dxfId="1412" priority="1385" operator="equal">
      <formula>0</formula>
    </cfRule>
    <cfRule type="cellIs" dxfId="1411" priority="1386" operator="equal">
      <formula>1</formula>
    </cfRule>
  </conditionalFormatting>
  <conditionalFormatting sqref="BF21:BH21">
    <cfRule type="cellIs" dxfId="1410" priority="1383" operator="equal">
      <formula>0</formula>
    </cfRule>
    <cfRule type="cellIs" dxfId="1409" priority="1384" operator="equal">
      <formula>1</formula>
    </cfRule>
  </conditionalFormatting>
  <conditionalFormatting sqref="BO21">
    <cfRule type="cellIs" dxfId="1408" priority="1381" operator="equal">
      <formula>0</formula>
    </cfRule>
    <cfRule type="cellIs" dxfId="1407" priority="1382" operator="equal">
      <formula>1</formula>
    </cfRule>
  </conditionalFormatting>
  <conditionalFormatting sqref="BO26">
    <cfRule type="cellIs" dxfId="1406" priority="1375" operator="equal">
      <formula>0</formula>
    </cfRule>
    <cfRule type="cellIs" dxfId="1405" priority="1376" operator="equal">
      <formula>1</formula>
    </cfRule>
  </conditionalFormatting>
  <conditionalFormatting sqref="BM21">
    <cfRule type="cellIs" dxfId="1404" priority="1379" operator="equal">
      <formula>0</formula>
    </cfRule>
    <cfRule type="cellIs" dxfId="1403" priority="1380" operator="equal">
      <formula>1</formula>
    </cfRule>
  </conditionalFormatting>
  <conditionalFormatting sqref="BM22:BN22">
    <cfRule type="cellIs" dxfId="1402" priority="1371" operator="equal">
      <formula>0</formula>
    </cfRule>
    <cfRule type="cellIs" dxfId="1401" priority="1372" operator="equal">
      <formula>1</formula>
    </cfRule>
  </conditionalFormatting>
  <conditionalFormatting sqref="BO25">
    <cfRule type="cellIs" dxfId="1400" priority="1377" operator="equal">
      <formula>0</formula>
    </cfRule>
    <cfRule type="cellIs" dxfId="1399" priority="1378" operator="equal">
      <formula>1</formula>
    </cfRule>
  </conditionalFormatting>
  <conditionalFormatting sqref="BG25:BG27 BL25:BL26">
    <cfRule type="cellIs" dxfId="1398" priority="1369" operator="equal">
      <formula>0</formula>
    </cfRule>
    <cfRule type="cellIs" dxfId="1397" priority="1370" operator="equal">
      <formula>1</formula>
    </cfRule>
  </conditionalFormatting>
  <conditionalFormatting sqref="BK25">
    <cfRule type="cellIs" dxfId="1396" priority="1367" operator="equal">
      <formula>0</formula>
    </cfRule>
    <cfRule type="cellIs" dxfId="1395" priority="1368" operator="equal">
      <formula>1</formula>
    </cfRule>
  </conditionalFormatting>
  <conditionalFormatting sqref="BM25:BN25 BN26">
    <cfRule type="cellIs" dxfId="1394" priority="1363" operator="equal">
      <formula>0</formula>
    </cfRule>
    <cfRule type="cellIs" dxfId="1393" priority="1364" operator="equal">
      <formula>1</formula>
    </cfRule>
  </conditionalFormatting>
  <conditionalFormatting sqref="BO27">
    <cfRule type="cellIs" dxfId="1392" priority="1373" operator="equal">
      <formula>0</formula>
    </cfRule>
    <cfRule type="cellIs" dxfId="1391" priority="1374" operator="equal">
      <formula>1</formula>
    </cfRule>
  </conditionalFormatting>
  <conditionalFormatting sqref="BM27">
    <cfRule type="cellIs" dxfId="1390" priority="1359" operator="equal">
      <formula>0</formula>
    </cfRule>
    <cfRule type="cellIs" dxfId="1389" priority="1360" operator="equal">
      <formula>1</formula>
    </cfRule>
  </conditionalFormatting>
  <conditionalFormatting sqref="BM24:BN24">
    <cfRule type="cellIs" dxfId="1388" priority="1357" operator="equal">
      <formula>0</formula>
    </cfRule>
    <cfRule type="cellIs" dxfId="1387" priority="1358" operator="equal">
      <formula>1</formula>
    </cfRule>
  </conditionalFormatting>
  <conditionalFormatting sqref="BK26">
    <cfRule type="cellIs" dxfId="1386" priority="1365" operator="equal">
      <formula>0</formula>
    </cfRule>
    <cfRule type="cellIs" dxfId="1385" priority="1366" operator="equal">
      <formula>1</formula>
    </cfRule>
  </conditionalFormatting>
  <conditionalFormatting sqref="BM26">
    <cfRule type="cellIs" dxfId="1384" priority="1361" operator="equal">
      <formula>0</formula>
    </cfRule>
    <cfRule type="cellIs" dxfId="1383" priority="1362" operator="equal">
      <formula>1</formula>
    </cfRule>
  </conditionalFormatting>
  <conditionalFormatting sqref="BN10">
    <cfRule type="cellIs" dxfId="1382" priority="1353" operator="equal">
      <formula>0</formula>
    </cfRule>
    <cfRule type="cellIs" dxfId="1381" priority="1354" operator="equal">
      <formula>1</formula>
    </cfRule>
  </conditionalFormatting>
  <conditionalFormatting sqref="BN15">
    <cfRule type="cellIs" dxfId="1380" priority="1351" operator="equal">
      <formula>0</formula>
    </cfRule>
    <cfRule type="cellIs" dxfId="1379" priority="1352" operator="equal">
      <formula>1</formula>
    </cfRule>
  </conditionalFormatting>
  <conditionalFormatting sqref="BN16">
    <cfRule type="cellIs" dxfId="1378" priority="1349" operator="equal">
      <formula>0</formula>
    </cfRule>
    <cfRule type="cellIs" dxfId="1377" priority="1350" operator="equal">
      <formula>1</formula>
    </cfRule>
  </conditionalFormatting>
  <conditionalFormatting sqref="BN21">
    <cfRule type="cellIs" dxfId="1376" priority="1347" operator="equal">
      <formula>0</formula>
    </cfRule>
    <cfRule type="cellIs" dxfId="1375" priority="1348" operator="equal">
      <formula>1</formula>
    </cfRule>
  </conditionalFormatting>
  <conditionalFormatting sqref="BN27">
    <cfRule type="cellIs" dxfId="1374" priority="1345" operator="equal">
      <formula>0</formula>
    </cfRule>
    <cfRule type="cellIs" dxfId="1373" priority="1346" operator="equal">
      <formula>1</formula>
    </cfRule>
  </conditionalFormatting>
  <conditionalFormatting sqref="BN33">
    <cfRule type="cellIs" dxfId="1372" priority="1343" operator="equal">
      <formula>0</formula>
    </cfRule>
    <cfRule type="cellIs" dxfId="1371" priority="1344" operator="equal">
      <formula>1</formula>
    </cfRule>
  </conditionalFormatting>
  <conditionalFormatting sqref="BZ7:CA7 CC7">
    <cfRule type="cellIs" dxfId="1370" priority="1337" operator="equal">
      <formula>0</formula>
    </cfRule>
    <cfRule type="cellIs" dxfId="1369" priority="1338" operator="equal">
      <formula>1</formula>
    </cfRule>
  </conditionalFormatting>
  <conditionalFormatting sqref="CI7">
    <cfRule type="cellIs" dxfId="1368" priority="1335" operator="equal">
      <formula>0</formula>
    </cfRule>
    <cfRule type="cellIs" dxfId="1367" priority="1336" operator="equal">
      <formula>1</formula>
    </cfRule>
  </conditionalFormatting>
  <conditionalFormatting sqref="CA22">
    <cfRule type="cellIs" dxfId="1366" priority="1255" operator="equal">
      <formula>0</formula>
    </cfRule>
    <cfRule type="cellIs" dxfId="1365" priority="1256" operator="equal">
      <formula>1</formula>
    </cfRule>
  </conditionalFormatting>
  <conditionalFormatting sqref="CJ33">
    <cfRule type="cellIs" dxfId="1364" priority="1241" operator="equal">
      <formula>0</formula>
    </cfRule>
    <cfRule type="cellIs" dxfId="1363" priority="1242" operator="equal">
      <formula>1</formula>
    </cfRule>
  </conditionalFormatting>
  <conditionalFormatting sqref="CD7:CF7">
    <cfRule type="cellIs" dxfId="1362" priority="1333" operator="equal">
      <formula>0</formula>
    </cfRule>
    <cfRule type="cellIs" dxfId="1361" priority="1334" operator="equal">
      <formula>1</formula>
    </cfRule>
  </conditionalFormatting>
  <conditionalFormatting sqref="CG7:CH7">
    <cfRule type="cellIs" dxfId="1360" priority="1331" operator="equal">
      <formula>0</formula>
    </cfRule>
    <cfRule type="cellIs" dxfId="1359" priority="1332" operator="equal">
      <formula>1</formula>
    </cfRule>
  </conditionalFormatting>
  <conditionalFormatting sqref="BZ10:CA10 CC10">
    <cfRule type="cellIs" dxfId="1358" priority="1329" operator="equal">
      <formula>0</formula>
    </cfRule>
    <cfRule type="cellIs" dxfId="1357" priority="1330" operator="equal">
      <formula>1</formula>
    </cfRule>
  </conditionalFormatting>
  <conditionalFormatting sqref="CI10">
    <cfRule type="cellIs" dxfId="1356" priority="1327" operator="equal">
      <formula>0</formula>
    </cfRule>
    <cfRule type="cellIs" dxfId="1355" priority="1328" operator="equal">
      <formula>1</formula>
    </cfRule>
  </conditionalFormatting>
  <conditionalFormatting sqref="CD10:CF10">
    <cfRule type="cellIs" dxfId="1354" priority="1325" operator="equal">
      <formula>0</formula>
    </cfRule>
    <cfRule type="cellIs" dxfId="1353" priority="1326" operator="equal">
      <formula>1</formula>
    </cfRule>
  </conditionalFormatting>
  <conditionalFormatting sqref="CG10">
    <cfRule type="cellIs" dxfId="1352" priority="1323" operator="equal">
      <formula>0</formula>
    </cfRule>
    <cfRule type="cellIs" dxfId="1351" priority="1324" operator="equal">
      <formula>1</formula>
    </cfRule>
  </conditionalFormatting>
  <conditionalFormatting sqref="BZ12:CB12">
    <cfRule type="cellIs" dxfId="1350" priority="1321" operator="equal">
      <formula>0</formula>
    </cfRule>
    <cfRule type="cellIs" dxfId="1349" priority="1322" operator="equal">
      <formula>1</formula>
    </cfRule>
  </conditionalFormatting>
  <conditionalFormatting sqref="CI12">
    <cfRule type="cellIs" dxfId="1348" priority="1319" operator="equal">
      <formula>0</formula>
    </cfRule>
    <cfRule type="cellIs" dxfId="1347" priority="1320" operator="equal">
      <formula>1</formula>
    </cfRule>
  </conditionalFormatting>
  <conditionalFormatting sqref="CI16">
    <cfRule type="cellIs" dxfId="1346" priority="1305" operator="equal">
      <formula>0</formula>
    </cfRule>
    <cfRule type="cellIs" dxfId="1345" priority="1306" operator="equal">
      <formula>1</formula>
    </cfRule>
  </conditionalFormatting>
  <conditionalFormatting sqref="CG12:CH12">
    <cfRule type="cellIs" dxfId="1344" priority="1317" operator="equal">
      <formula>0</formula>
    </cfRule>
    <cfRule type="cellIs" dxfId="1343" priority="1318" operator="equal">
      <formula>1</formula>
    </cfRule>
  </conditionalFormatting>
  <conditionalFormatting sqref="BZ15:CC15">
    <cfRule type="cellIs" dxfId="1342" priority="1315" operator="equal">
      <formula>0</formula>
    </cfRule>
    <cfRule type="cellIs" dxfId="1341" priority="1316" operator="equal">
      <formula>1</formula>
    </cfRule>
  </conditionalFormatting>
  <conditionalFormatting sqref="CI15">
    <cfRule type="cellIs" dxfId="1340" priority="1313" operator="equal">
      <formula>0</formula>
    </cfRule>
    <cfRule type="cellIs" dxfId="1339" priority="1314" operator="equal">
      <formula>1</formula>
    </cfRule>
  </conditionalFormatting>
  <conditionalFormatting sqref="CD15:CF15">
    <cfRule type="cellIs" dxfId="1338" priority="1311" operator="equal">
      <formula>0</formula>
    </cfRule>
    <cfRule type="cellIs" dxfId="1337" priority="1312" operator="equal">
      <formula>1</formula>
    </cfRule>
  </conditionalFormatting>
  <conditionalFormatting sqref="CG15">
    <cfRule type="cellIs" dxfId="1336" priority="1309" operator="equal">
      <formula>0</formula>
    </cfRule>
    <cfRule type="cellIs" dxfId="1335" priority="1310" operator="equal">
      <formula>1</formula>
    </cfRule>
  </conditionalFormatting>
  <conditionalFormatting sqref="BZ16:CC16">
    <cfRule type="cellIs" dxfId="1334" priority="1307" operator="equal">
      <formula>0</formula>
    </cfRule>
    <cfRule type="cellIs" dxfId="1333" priority="1308" operator="equal">
      <formula>1</formula>
    </cfRule>
  </conditionalFormatting>
  <conditionalFormatting sqref="CD16:CF16">
    <cfRule type="cellIs" dxfId="1332" priority="1303" operator="equal">
      <formula>0</formula>
    </cfRule>
    <cfRule type="cellIs" dxfId="1331" priority="1304" operator="equal">
      <formula>1</formula>
    </cfRule>
  </conditionalFormatting>
  <conditionalFormatting sqref="CG16">
    <cfRule type="cellIs" dxfId="1330" priority="1301" operator="equal">
      <formula>0</formula>
    </cfRule>
    <cfRule type="cellIs" dxfId="1329" priority="1302" operator="equal">
      <formula>1</formula>
    </cfRule>
  </conditionalFormatting>
  <conditionalFormatting sqref="BZ18:CB18">
    <cfRule type="cellIs" dxfId="1328" priority="1299" operator="equal">
      <formula>0</formula>
    </cfRule>
    <cfRule type="cellIs" dxfId="1327" priority="1300" operator="equal">
      <formula>1</formula>
    </cfRule>
  </conditionalFormatting>
  <conditionalFormatting sqref="CI18">
    <cfRule type="cellIs" dxfId="1326" priority="1297" operator="equal">
      <formula>0</formula>
    </cfRule>
    <cfRule type="cellIs" dxfId="1325" priority="1298" operator="equal">
      <formula>1</formula>
    </cfRule>
  </conditionalFormatting>
  <conditionalFormatting sqref="CD18:CF18">
    <cfRule type="cellIs" dxfId="1324" priority="1295" operator="equal">
      <formula>0</formula>
    </cfRule>
    <cfRule type="cellIs" dxfId="1323" priority="1296" operator="equal">
      <formula>1</formula>
    </cfRule>
  </conditionalFormatting>
  <conditionalFormatting sqref="CG18:CH18 CH19">
    <cfRule type="cellIs" dxfId="1322" priority="1293" operator="equal">
      <formula>0</formula>
    </cfRule>
    <cfRule type="cellIs" dxfId="1321" priority="1294" operator="equal">
      <formula>1</formula>
    </cfRule>
  </conditionalFormatting>
  <conditionalFormatting sqref="BZ19:CB19">
    <cfRule type="cellIs" dxfId="1320" priority="1291" operator="equal">
      <formula>0</formula>
    </cfRule>
    <cfRule type="cellIs" dxfId="1319" priority="1292" operator="equal">
      <formula>1</formula>
    </cfRule>
  </conditionalFormatting>
  <conditionalFormatting sqref="CI19">
    <cfRule type="cellIs" dxfId="1318" priority="1289" operator="equal">
      <formula>0</formula>
    </cfRule>
    <cfRule type="cellIs" dxfId="1317" priority="1290" operator="equal">
      <formula>1</formula>
    </cfRule>
  </conditionalFormatting>
  <conditionalFormatting sqref="CD19:CF19">
    <cfRule type="cellIs" dxfId="1316" priority="1287" operator="equal">
      <formula>0</formula>
    </cfRule>
    <cfRule type="cellIs" dxfId="1315" priority="1288" operator="equal">
      <formula>1</formula>
    </cfRule>
  </conditionalFormatting>
  <conditionalFormatting sqref="CG19">
    <cfRule type="cellIs" dxfId="1314" priority="1285" operator="equal">
      <formula>0</formula>
    </cfRule>
    <cfRule type="cellIs" dxfId="1313" priority="1286" operator="equal">
      <formula>1</formula>
    </cfRule>
  </conditionalFormatting>
  <conditionalFormatting sqref="BZ21:CB21">
    <cfRule type="cellIs" dxfId="1312" priority="1283" operator="equal">
      <formula>0</formula>
    </cfRule>
    <cfRule type="cellIs" dxfId="1311" priority="1284" operator="equal">
      <formula>1</formula>
    </cfRule>
  </conditionalFormatting>
  <conditionalFormatting sqref="CI21">
    <cfRule type="cellIs" dxfId="1310" priority="1281" operator="equal">
      <formula>0</formula>
    </cfRule>
    <cfRule type="cellIs" dxfId="1309" priority="1282" operator="equal">
      <formula>1</formula>
    </cfRule>
  </conditionalFormatting>
  <conditionalFormatting sqref="CI26">
    <cfRule type="cellIs" dxfId="1308" priority="1275" operator="equal">
      <formula>0</formula>
    </cfRule>
    <cfRule type="cellIs" dxfId="1307" priority="1276" operator="equal">
      <formula>1</formula>
    </cfRule>
  </conditionalFormatting>
  <conditionalFormatting sqref="CG21">
    <cfRule type="cellIs" dxfId="1306" priority="1279" operator="equal">
      <formula>0</formula>
    </cfRule>
    <cfRule type="cellIs" dxfId="1305" priority="1280" operator="equal">
      <formula>1</formula>
    </cfRule>
  </conditionalFormatting>
  <conditionalFormatting sqref="CG22:CH22">
    <cfRule type="cellIs" dxfId="1304" priority="1271" operator="equal">
      <formula>0</formula>
    </cfRule>
    <cfRule type="cellIs" dxfId="1303" priority="1272" operator="equal">
      <formula>1</formula>
    </cfRule>
  </conditionalFormatting>
  <conditionalFormatting sqref="CI25">
    <cfRule type="cellIs" dxfId="1302" priority="1277" operator="equal">
      <formula>0</formula>
    </cfRule>
    <cfRule type="cellIs" dxfId="1301" priority="1278" operator="equal">
      <formula>1</formula>
    </cfRule>
  </conditionalFormatting>
  <conditionalFormatting sqref="CA25:CA27 CF25:CF26">
    <cfRule type="cellIs" dxfId="1300" priority="1269" operator="equal">
      <formula>0</formula>
    </cfRule>
    <cfRule type="cellIs" dxfId="1299" priority="1270" operator="equal">
      <formula>1</formula>
    </cfRule>
  </conditionalFormatting>
  <conditionalFormatting sqref="CE25">
    <cfRule type="cellIs" dxfId="1298" priority="1267" operator="equal">
      <formula>0</formula>
    </cfRule>
    <cfRule type="cellIs" dxfId="1297" priority="1268" operator="equal">
      <formula>1</formula>
    </cfRule>
  </conditionalFormatting>
  <conditionalFormatting sqref="CG25:CH25 CH26">
    <cfRule type="cellIs" dxfId="1296" priority="1263" operator="equal">
      <formula>0</formula>
    </cfRule>
    <cfRule type="cellIs" dxfId="1295" priority="1264" operator="equal">
      <formula>1</formula>
    </cfRule>
  </conditionalFormatting>
  <conditionalFormatting sqref="CI27">
    <cfRule type="cellIs" dxfId="1294" priority="1273" operator="equal">
      <formula>0</formula>
    </cfRule>
    <cfRule type="cellIs" dxfId="1293" priority="1274" operator="equal">
      <formula>1</formula>
    </cfRule>
  </conditionalFormatting>
  <conditionalFormatting sqref="CG27">
    <cfRule type="cellIs" dxfId="1292" priority="1259" operator="equal">
      <formula>0</formula>
    </cfRule>
    <cfRule type="cellIs" dxfId="1291" priority="1260" operator="equal">
      <formula>1</formula>
    </cfRule>
  </conditionalFormatting>
  <conditionalFormatting sqref="CG24:CH24">
    <cfRule type="cellIs" dxfId="1290" priority="1257" operator="equal">
      <formula>0</formula>
    </cfRule>
    <cfRule type="cellIs" dxfId="1289" priority="1258" operator="equal">
      <formula>1</formula>
    </cfRule>
  </conditionalFormatting>
  <conditionalFormatting sqref="CE26">
    <cfRule type="cellIs" dxfId="1288" priority="1265" operator="equal">
      <formula>0</formula>
    </cfRule>
    <cfRule type="cellIs" dxfId="1287" priority="1266" operator="equal">
      <formula>1</formula>
    </cfRule>
  </conditionalFormatting>
  <conditionalFormatting sqref="CG26">
    <cfRule type="cellIs" dxfId="1286" priority="1261" operator="equal">
      <formula>0</formula>
    </cfRule>
    <cfRule type="cellIs" dxfId="1285" priority="1262" operator="equal">
      <formula>1</formula>
    </cfRule>
  </conditionalFormatting>
  <conditionalFormatting sqref="CH10">
    <cfRule type="cellIs" dxfId="1284" priority="1253" operator="equal">
      <formula>0</formula>
    </cfRule>
    <cfRule type="cellIs" dxfId="1283" priority="1254" operator="equal">
      <formula>1</formula>
    </cfRule>
  </conditionalFormatting>
  <conditionalFormatting sqref="CH15">
    <cfRule type="cellIs" dxfId="1282" priority="1251" operator="equal">
      <formula>0</formula>
    </cfRule>
    <cfRule type="cellIs" dxfId="1281" priority="1252" operator="equal">
      <formula>1</formula>
    </cfRule>
  </conditionalFormatting>
  <conditionalFormatting sqref="CH16">
    <cfRule type="cellIs" dxfId="1280" priority="1249" operator="equal">
      <formula>0</formula>
    </cfRule>
    <cfRule type="cellIs" dxfId="1279" priority="1250" operator="equal">
      <formula>1</formula>
    </cfRule>
  </conditionalFormatting>
  <conditionalFormatting sqref="CH21">
    <cfRule type="cellIs" dxfId="1278" priority="1247" operator="equal">
      <formula>0</formula>
    </cfRule>
    <cfRule type="cellIs" dxfId="1277" priority="1248" operator="equal">
      <formula>1</formula>
    </cfRule>
  </conditionalFormatting>
  <conditionalFormatting sqref="CH27">
    <cfRule type="cellIs" dxfId="1276" priority="1245" operator="equal">
      <formula>0</formula>
    </cfRule>
    <cfRule type="cellIs" dxfId="1275" priority="1246" operator="equal">
      <formula>1</formula>
    </cfRule>
  </conditionalFormatting>
  <conditionalFormatting sqref="CH33">
    <cfRule type="cellIs" dxfId="1274" priority="1243" operator="equal">
      <formula>0</formula>
    </cfRule>
    <cfRule type="cellIs" dxfId="1273" priority="1244" operator="equal">
      <formula>1</formula>
    </cfRule>
  </conditionalFormatting>
  <conditionalFormatting sqref="CT7:CU7 CW7">
    <cfRule type="cellIs" dxfId="1272" priority="1237" operator="equal">
      <formula>0</formula>
    </cfRule>
    <cfRule type="cellIs" dxfId="1271" priority="1238" operator="equal">
      <formula>1</formula>
    </cfRule>
  </conditionalFormatting>
  <conditionalFormatting sqref="DC7">
    <cfRule type="cellIs" dxfId="1270" priority="1235" operator="equal">
      <formula>0</formula>
    </cfRule>
    <cfRule type="cellIs" dxfId="1269" priority="1236" operator="equal">
      <formula>1</formula>
    </cfRule>
  </conditionalFormatting>
  <conditionalFormatting sqref="CU22">
    <cfRule type="cellIs" dxfId="1268" priority="1155" operator="equal">
      <formula>0</formula>
    </cfRule>
    <cfRule type="cellIs" dxfId="1267" priority="1156" operator="equal">
      <formula>1</formula>
    </cfRule>
  </conditionalFormatting>
  <conditionalFormatting sqref="DD33">
    <cfRule type="cellIs" dxfId="1266" priority="1141" operator="equal">
      <formula>0</formula>
    </cfRule>
    <cfRule type="cellIs" dxfId="1265" priority="1142" operator="equal">
      <formula>1</formula>
    </cfRule>
  </conditionalFormatting>
  <conditionalFormatting sqref="CX7:CZ7">
    <cfRule type="cellIs" dxfId="1264" priority="1233" operator="equal">
      <formula>0</formula>
    </cfRule>
    <cfRule type="cellIs" dxfId="1263" priority="1234" operator="equal">
      <formula>1</formula>
    </cfRule>
  </conditionalFormatting>
  <conditionalFormatting sqref="DA7:DB7">
    <cfRule type="cellIs" dxfId="1262" priority="1231" operator="equal">
      <formula>0</formula>
    </cfRule>
    <cfRule type="cellIs" dxfId="1261" priority="1232" operator="equal">
      <formula>1</formula>
    </cfRule>
  </conditionalFormatting>
  <conditionalFormatting sqref="CT10:CU10 CW10">
    <cfRule type="cellIs" dxfId="1260" priority="1229" operator="equal">
      <formula>0</formula>
    </cfRule>
    <cfRule type="cellIs" dxfId="1259" priority="1230" operator="equal">
      <formula>1</formula>
    </cfRule>
  </conditionalFormatting>
  <conditionalFormatting sqref="DC10">
    <cfRule type="cellIs" dxfId="1258" priority="1227" operator="equal">
      <formula>0</formula>
    </cfRule>
    <cfRule type="cellIs" dxfId="1257" priority="1228" operator="equal">
      <formula>1</formula>
    </cfRule>
  </conditionalFormatting>
  <conditionalFormatting sqref="CX10:CZ10">
    <cfRule type="cellIs" dxfId="1256" priority="1225" operator="equal">
      <formula>0</formula>
    </cfRule>
    <cfRule type="cellIs" dxfId="1255" priority="1226" operator="equal">
      <formula>1</formula>
    </cfRule>
  </conditionalFormatting>
  <conditionalFormatting sqref="DA10">
    <cfRule type="cellIs" dxfId="1254" priority="1223" operator="equal">
      <formula>0</formula>
    </cfRule>
    <cfRule type="cellIs" dxfId="1253" priority="1224" operator="equal">
      <formula>1</formula>
    </cfRule>
  </conditionalFormatting>
  <conditionalFormatting sqref="CT12:CV12">
    <cfRule type="cellIs" dxfId="1252" priority="1221" operator="equal">
      <formula>0</formula>
    </cfRule>
    <cfRule type="cellIs" dxfId="1251" priority="1222" operator="equal">
      <formula>1</formula>
    </cfRule>
  </conditionalFormatting>
  <conditionalFormatting sqref="DC12">
    <cfRule type="cellIs" dxfId="1250" priority="1219" operator="equal">
      <formula>0</formula>
    </cfRule>
    <cfRule type="cellIs" dxfId="1249" priority="1220" operator="equal">
      <formula>1</formula>
    </cfRule>
  </conditionalFormatting>
  <conditionalFormatting sqref="DC16">
    <cfRule type="cellIs" dxfId="1248" priority="1205" operator="equal">
      <formula>0</formula>
    </cfRule>
    <cfRule type="cellIs" dxfId="1247" priority="1206" operator="equal">
      <formula>1</formula>
    </cfRule>
  </conditionalFormatting>
  <conditionalFormatting sqref="DA12:DB12">
    <cfRule type="cellIs" dxfId="1246" priority="1217" operator="equal">
      <formula>0</formula>
    </cfRule>
    <cfRule type="cellIs" dxfId="1245" priority="1218" operator="equal">
      <formula>1</formula>
    </cfRule>
  </conditionalFormatting>
  <conditionalFormatting sqref="CT15:CW15">
    <cfRule type="cellIs" dxfId="1244" priority="1215" operator="equal">
      <formula>0</formula>
    </cfRule>
    <cfRule type="cellIs" dxfId="1243" priority="1216" operator="equal">
      <formula>1</formula>
    </cfRule>
  </conditionalFormatting>
  <conditionalFormatting sqref="DC15">
    <cfRule type="cellIs" dxfId="1242" priority="1213" operator="equal">
      <formula>0</formula>
    </cfRule>
    <cfRule type="cellIs" dxfId="1241" priority="1214" operator="equal">
      <formula>1</formula>
    </cfRule>
  </conditionalFormatting>
  <conditionalFormatting sqref="CX15:CZ15">
    <cfRule type="cellIs" dxfId="1240" priority="1211" operator="equal">
      <formula>0</formula>
    </cfRule>
    <cfRule type="cellIs" dxfId="1239" priority="1212" operator="equal">
      <formula>1</formula>
    </cfRule>
  </conditionalFormatting>
  <conditionalFormatting sqref="DA15">
    <cfRule type="cellIs" dxfId="1238" priority="1209" operator="equal">
      <formula>0</formula>
    </cfRule>
    <cfRule type="cellIs" dxfId="1237" priority="1210" operator="equal">
      <formula>1</formula>
    </cfRule>
  </conditionalFormatting>
  <conditionalFormatting sqref="CT16:CW16">
    <cfRule type="cellIs" dxfId="1236" priority="1207" operator="equal">
      <formula>0</formula>
    </cfRule>
    <cfRule type="cellIs" dxfId="1235" priority="1208" operator="equal">
      <formula>1</formula>
    </cfRule>
  </conditionalFormatting>
  <conditionalFormatting sqref="CX16:CZ16">
    <cfRule type="cellIs" dxfId="1234" priority="1203" operator="equal">
      <formula>0</formula>
    </cfRule>
    <cfRule type="cellIs" dxfId="1233" priority="1204" operator="equal">
      <formula>1</formula>
    </cfRule>
  </conditionalFormatting>
  <conditionalFormatting sqref="DA16">
    <cfRule type="cellIs" dxfId="1232" priority="1201" operator="equal">
      <formula>0</formula>
    </cfRule>
    <cfRule type="cellIs" dxfId="1231" priority="1202" operator="equal">
      <formula>1</formula>
    </cfRule>
  </conditionalFormatting>
  <conditionalFormatting sqref="CT18:CV18">
    <cfRule type="cellIs" dxfId="1230" priority="1199" operator="equal">
      <formula>0</formula>
    </cfRule>
    <cfRule type="cellIs" dxfId="1229" priority="1200" operator="equal">
      <formula>1</formula>
    </cfRule>
  </conditionalFormatting>
  <conditionalFormatting sqref="DC18">
    <cfRule type="cellIs" dxfId="1228" priority="1197" operator="equal">
      <formula>0</formula>
    </cfRule>
    <cfRule type="cellIs" dxfId="1227" priority="1198" operator="equal">
      <formula>1</formula>
    </cfRule>
  </conditionalFormatting>
  <conditionalFormatting sqref="CX18:CZ18">
    <cfRule type="cellIs" dxfId="1226" priority="1195" operator="equal">
      <formula>0</formula>
    </cfRule>
    <cfRule type="cellIs" dxfId="1225" priority="1196" operator="equal">
      <formula>1</formula>
    </cfRule>
  </conditionalFormatting>
  <conditionalFormatting sqref="DA18:DB18 DB19">
    <cfRule type="cellIs" dxfId="1224" priority="1193" operator="equal">
      <formula>0</formula>
    </cfRule>
    <cfRule type="cellIs" dxfId="1223" priority="1194" operator="equal">
      <formula>1</formula>
    </cfRule>
  </conditionalFormatting>
  <conditionalFormatting sqref="CT19:CV19">
    <cfRule type="cellIs" dxfId="1222" priority="1191" operator="equal">
      <formula>0</formula>
    </cfRule>
    <cfRule type="cellIs" dxfId="1221" priority="1192" operator="equal">
      <formula>1</formula>
    </cfRule>
  </conditionalFormatting>
  <conditionalFormatting sqref="DC19">
    <cfRule type="cellIs" dxfId="1220" priority="1189" operator="equal">
      <formula>0</formula>
    </cfRule>
    <cfRule type="cellIs" dxfId="1219" priority="1190" operator="equal">
      <formula>1</formula>
    </cfRule>
  </conditionalFormatting>
  <conditionalFormatting sqref="CX19:CZ19">
    <cfRule type="cellIs" dxfId="1218" priority="1187" operator="equal">
      <formula>0</formula>
    </cfRule>
    <cfRule type="cellIs" dxfId="1217" priority="1188" operator="equal">
      <formula>1</formula>
    </cfRule>
  </conditionalFormatting>
  <conditionalFormatting sqref="DA19">
    <cfRule type="cellIs" dxfId="1216" priority="1185" operator="equal">
      <formula>0</formula>
    </cfRule>
    <cfRule type="cellIs" dxfId="1215" priority="1186" operator="equal">
      <formula>1</formula>
    </cfRule>
  </conditionalFormatting>
  <conditionalFormatting sqref="CT21:CV21">
    <cfRule type="cellIs" dxfId="1214" priority="1183" operator="equal">
      <formula>0</formula>
    </cfRule>
    <cfRule type="cellIs" dxfId="1213" priority="1184" operator="equal">
      <formula>1</formula>
    </cfRule>
  </conditionalFormatting>
  <conditionalFormatting sqref="DC21">
    <cfRule type="cellIs" dxfId="1212" priority="1181" operator="equal">
      <formula>0</formula>
    </cfRule>
    <cfRule type="cellIs" dxfId="1211" priority="1182" operator="equal">
      <formula>1</formula>
    </cfRule>
  </conditionalFormatting>
  <conditionalFormatting sqref="DC26">
    <cfRule type="cellIs" dxfId="1210" priority="1175" operator="equal">
      <formula>0</formula>
    </cfRule>
    <cfRule type="cellIs" dxfId="1209" priority="1176" operator="equal">
      <formula>1</formula>
    </cfRule>
  </conditionalFormatting>
  <conditionalFormatting sqref="DA21">
    <cfRule type="cellIs" dxfId="1208" priority="1179" operator="equal">
      <formula>0</formula>
    </cfRule>
    <cfRule type="cellIs" dxfId="1207" priority="1180" operator="equal">
      <formula>1</formula>
    </cfRule>
  </conditionalFormatting>
  <conditionalFormatting sqref="DA22:DB22">
    <cfRule type="cellIs" dxfId="1206" priority="1171" operator="equal">
      <formula>0</formula>
    </cfRule>
    <cfRule type="cellIs" dxfId="1205" priority="1172" operator="equal">
      <formula>1</formula>
    </cfRule>
  </conditionalFormatting>
  <conditionalFormatting sqref="DC25">
    <cfRule type="cellIs" dxfId="1204" priority="1177" operator="equal">
      <formula>0</formula>
    </cfRule>
    <cfRule type="cellIs" dxfId="1203" priority="1178" operator="equal">
      <formula>1</formula>
    </cfRule>
  </conditionalFormatting>
  <conditionalFormatting sqref="CU25:CU27 CZ25:CZ26">
    <cfRule type="cellIs" dxfId="1202" priority="1169" operator="equal">
      <formula>0</formula>
    </cfRule>
    <cfRule type="cellIs" dxfId="1201" priority="1170" operator="equal">
      <formula>1</formula>
    </cfRule>
  </conditionalFormatting>
  <conditionalFormatting sqref="CY25">
    <cfRule type="cellIs" dxfId="1200" priority="1167" operator="equal">
      <formula>0</formula>
    </cfRule>
    <cfRule type="cellIs" dxfId="1199" priority="1168" operator="equal">
      <formula>1</formula>
    </cfRule>
  </conditionalFormatting>
  <conditionalFormatting sqref="DA25:DB25 DB26">
    <cfRule type="cellIs" dxfId="1198" priority="1163" operator="equal">
      <formula>0</formula>
    </cfRule>
    <cfRule type="cellIs" dxfId="1197" priority="1164" operator="equal">
      <formula>1</formula>
    </cfRule>
  </conditionalFormatting>
  <conditionalFormatting sqref="DC27">
    <cfRule type="cellIs" dxfId="1196" priority="1173" operator="equal">
      <formula>0</formula>
    </cfRule>
    <cfRule type="cellIs" dxfId="1195" priority="1174" operator="equal">
      <formula>1</formula>
    </cfRule>
  </conditionalFormatting>
  <conditionalFormatting sqref="DA27">
    <cfRule type="cellIs" dxfId="1194" priority="1159" operator="equal">
      <formula>0</formula>
    </cfRule>
    <cfRule type="cellIs" dxfId="1193" priority="1160" operator="equal">
      <formula>1</formula>
    </cfRule>
  </conditionalFormatting>
  <conditionalFormatting sqref="DA24:DB24">
    <cfRule type="cellIs" dxfId="1192" priority="1157" operator="equal">
      <formula>0</formula>
    </cfRule>
    <cfRule type="cellIs" dxfId="1191" priority="1158" operator="equal">
      <formula>1</formula>
    </cfRule>
  </conditionalFormatting>
  <conditionalFormatting sqref="CY26">
    <cfRule type="cellIs" dxfId="1190" priority="1165" operator="equal">
      <formula>0</formula>
    </cfRule>
    <cfRule type="cellIs" dxfId="1189" priority="1166" operator="equal">
      <formula>1</formula>
    </cfRule>
  </conditionalFormatting>
  <conditionalFormatting sqref="DA26">
    <cfRule type="cellIs" dxfId="1188" priority="1161" operator="equal">
      <formula>0</formula>
    </cfRule>
    <cfRule type="cellIs" dxfId="1187" priority="1162" operator="equal">
      <formula>1</formula>
    </cfRule>
  </conditionalFormatting>
  <conditionalFormatting sqref="DB10">
    <cfRule type="cellIs" dxfId="1186" priority="1153" operator="equal">
      <formula>0</formula>
    </cfRule>
    <cfRule type="cellIs" dxfId="1185" priority="1154" operator="equal">
      <formula>1</formula>
    </cfRule>
  </conditionalFormatting>
  <conditionalFormatting sqref="DB15">
    <cfRule type="cellIs" dxfId="1184" priority="1151" operator="equal">
      <formula>0</formula>
    </cfRule>
    <cfRule type="cellIs" dxfId="1183" priority="1152" operator="equal">
      <formula>1</formula>
    </cfRule>
  </conditionalFormatting>
  <conditionalFormatting sqref="DB16">
    <cfRule type="cellIs" dxfId="1182" priority="1149" operator="equal">
      <formula>0</formula>
    </cfRule>
    <cfRule type="cellIs" dxfId="1181" priority="1150" operator="equal">
      <formula>1</formula>
    </cfRule>
  </conditionalFormatting>
  <conditionalFormatting sqref="DB21">
    <cfRule type="cellIs" dxfId="1180" priority="1147" operator="equal">
      <formula>0</formula>
    </cfRule>
    <cfRule type="cellIs" dxfId="1179" priority="1148" operator="equal">
      <formula>1</formula>
    </cfRule>
  </conditionalFormatting>
  <conditionalFormatting sqref="DB27">
    <cfRule type="cellIs" dxfId="1178" priority="1145" operator="equal">
      <formula>0</formula>
    </cfRule>
    <cfRule type="cellIs" dxfId="1177" priority="1146" operator="equal">
      <formula>1</formula>
    </cfRule>
  </conditionalFormatting>
  <conditionalFormatting sqref="DB33">
    <cfRule type="cellIs" dxfId="1176" priority="1143" operator="equal">
      <formula>0</formula>
    </cfRule>
    <cfRule type="cellIs" dxfId="1175" priority="1144" operator="equal">
      <formula>1</formula>
    </cfRule>
  </conditionalFormatting>
  <conditionalFormatting sqref="DN7:DO7 DQ7">
    <cfRule type="cellIs" dxfId="1174" priority="1137" operator="equal">
      <formula>0</formula>
    </cfRule>
    <cfRule type="cellIs" dxfId="1173" priority="1138" operator="equal">
      <formula>1</formula>
    </cfRule>
  </conditionalFormatting>
  <conditionalFormatting sqref="DW7">
    <cfRule type="cellIs" dxfId="1172" priority="1135" operator="equal">
      <formula>0</formula>
    </cfRule>
    <cfRule type="cellIs" dxfId="1171" priority="1136" operator="equal">
      <formula>1</formula>
    </cfRule>
  </conditionalFormatting>
  <conditionalFormatting sqref="DO22">
    <cfRule type="cellIs" dxfId="1170" priority="1055" operator="equal">
      <formula>0</formula>
    </cfRule>
    <cfRule type="cellIs" dxfId="1169" priority="1056" operator="equal">
      <formula>1</formula>
    </cfRule>
  </conditionalFormatting>
  <conditionalFormatting sqref="DX33">
    <cfRule type="cellIs" dxfId="1168" priority="1041" operator="equal">
      <formula>0</formula>
    </cfRule>
    <cfRule type="cellIs" dxfId="1167" priority="1042" operator="equal">
      <formula>1</formula>
    </cfRule>
  </conditionalFormatting>
  <conditionalFormatting sqref="DR7:DT7">
    <cfRule type="cellIs" dxfId="1166" priority="1133" operator="equal">
      <formula>0</formula>
    </cfRule>
    <cfRule type="cellIs" dxfId="1165" priority="1134" operator="equal">
      <formula>1</formula>
    </cfRule>
  </conditionalFormatting>
  <conditionalFormatting sqref="DU7:DV7">
    <cfRule type="cellIs" dxfId="1164" priority="1131" operator="equal">
      <formula>0</formula>
    </cfRule>
    <cfRule type="cellIs" dxfId="1163" priority="1132" operator="equal">
      <formula>1</formula>
    </cfRule>
  </conditionalFormatting>
  <conditionalFormatting sqref="DN10:DO10 DQ10">
    <cfRule type="cellIs" dxfId="1162" priority="1129" operator="equal">
      <formula>0</formula>
    </cfRule>
    <cfRule type="cellIs" dxfId="1161" priority="1130" operator="equal">
      <formula>1</formula>
    </cfRule>
  </conditionalFormatting>
  <conditionalFormatting sqref="DW10">
    <cfRule type="cellIs" dxfId="1160" priority="1127" operator="equal">
      <formula>0</formula>
    </cfRule>
    <cfRule type="cellIs" dxfId="1159" priority="1128" operator="equal">
      <formula>1</formula>
    </cfRule>
  </conditionalFormatting>
  <conditionalFormatting sqref="DR10:DT10">
    <cfRule type="cellIs" dxfId="1158" priority="1125" operator="equal">
      <formula>0</formula>
    </cfRule>
    <cfRule type="cellIs" dxfId="1157" priority="1126" operator="equal">
      <formula>1</formula>
    </cfRule>
  </conditionalFormatting>
  <conditionalFormatting sqref="DU10">
    <cfRule type="cellIs" dxfId="1156" priority="1123" operator="equal">
      <formula>0</formula>
    </cfRule>
    <cfRule type="cellIs" dxfId="1155" priority="1124" operator="equal">
      <formula>1</formula>
    </cfRule>
  </conditionalFormatting>
  <conditionalFormatting sqref="DN12:DP12">
    <cfRule type="cellIs" dxfId="1154" priority="1121" operator="equal">
      <formula>0</formula>
    </cfRule>
    <cfRule type="cellIs" dxfId="1153" priority="1122" operator="equal">
      <formula>1</formula>
    </cfRule>
  </conditionalFormatting>
  <conditionalFormatting sqref="DW12">
    <cfRule type="cellIs" dxfId="1152" priority="1119" operator="equal">
      <formula>0</formula>
    </cfRule>
    <cfRule type="cellIs" dxfId="1151" priority="1120" operator="equal">
      <formula>1</formula>
    </cfRule>
  </conditionalFormatting>
  <conditionalFormatting sqref="DW16">
    <cfRule type="cellIs" dxfId="1150" priority="1105" operator="equal">
      <formula>0</formula>
    </cfRule>
    <cfRule type="cellIs" dxfId="1149" priority="1106" operator="equal">
      <formula>1</formula>
    </cfRule>
  </conditionalFormatting>
  <conditionalFormatting sqref="DU12:DV12">
    <cfRule type="cellIs" dxfId="1148" priority="1117" operator="equal">
      <formula>0</formula>
    </cfRule>
    <cfRule type="cellIs" dxfId="1147" priority="1118" operator="equal">
      <formula>1</formula>
    </cfRule>
  </conditionalFormatting>
  <conditionalFormatting sqref="DN15:DQ15">
    <cfRule type="cellIs" dxfId="1146" priority="1115" operator="equal">
      <formula>0</formula>
    </cfRule>
    <cfRule type="cellIs" dxfId="1145" priority="1116" operator="equal">
      <formula>1</formula>
    </cfRule>
  </conditionalFormatting>
  <conditionalFormatting sqref="DW15">
    <cfRule type="cellIs" dxfId="1144" priority="1113" operator="equal">
      <formula>0</formula>
    </cfRule>
    <cfRule type="cellIs" dxfId="1143" priority="1114" operator="equal">
      <formula>1</formula>
    </cfRule>
  </conditionalFormatting>
  <conditionalFormatting sqref="DR15:DT15">
    <cfRule type="cellIs" dxfId="1142" priority="1111" operator="equal">
      <formula>0</formula>
    </cfRule>
    <cfRule type="cellIs" dxfId="1141" priority="1112" operator="equal">
      <formula>1</formula>
    </cfRule>
  </conditionalFormatting>
  <conditionalFormatting sqref="DU15">
    <cfRule type="cellIs" dxfId="1140" priority="1109" operator="equal">
      <formula>0</formula>
    </cfRule>
    <cfRule type="cellIs" dxfId="1139" priority="1110" operator="equal">
      <formula>1</formula>
    </cfRule>
  </conditionalFormatting>
  <conditionalFormatting sqref="DN16:DQ16">
    <cfRule type="cellIs" dxfId="1138" priority="1107" operator="equal">
      <formula>0</formula>
    </cfRule>
    <cfRule type="cellIs" dxfId="1137" priority="1108" operator="equal">
      <formula>1</formula>
    </cfRule>
  </conditionalFormatting>
  <conditionalFormatting sqref="DR16:DT16">
    <cfRule type="cellIs" dxfId="1136" priority="1103" operator="equal">
      <formula>0</formula>
    </cfRule>
    <cfRule type="cellIs" dxfId="1135" priority="1104" operator="equal">
      <formula>1</formula>
    </cfRule>
  </conditionalFormatting>
  <conditionalFormatting sqref="DU16">
    <cfRule type="cellIs" dxfId="1134" priority="1101" operator="equal">
      <formula>0</formula>
    </cfRule>
    <cfRule type="cellIs" dxfId="1133" priority="1102" operator="equal">
      <formula>1</formula>
    </cfRule>
  </conditionalFormatting>
  <conditionalFormatting sqref="DN18:DP18">
    <cfRule type="cellIs" dxfId="1132" priority="1099" operator="equal">
      <formula>0</formula>
    </cfRule>
    <cfRule type="cellIs" dxfId="1131" priority="1100" operator="equal">
      <formula>1</formula>
    </cfRule>
  </conditionalFormatting>
  <conditionalFormatting sqref="DW18">
    <cfRule type="cellIs" dxfId="1130" priority="1097" operator="equal">
      <formula>0</formula>
    </cfRule>
    <cfRule type="cellIs" dxfId="1129" priority="1098" operator="equal">
      <formula>1</formula>
    </cfRule>
  </conditionalFormatting>
  <conditionalFormatting sqref="DR18:DT18">
    <cfRule type="cellIs" dxfId="1128" priority="1095" operator="equal">
      <formula>0</formula>
    </cfRule>
    <cfRule type="cellIs" dxfId="1127" priority="1096" operator="equal">
      <formula>1</formula>
    </cfRule>
  </conditionalFormatting>
  <conditionalFormatting sqref="DU18:DV18 DV19">
    <cfRule type="cellIs" dxfId="1126" priority="1093" operator="equal">
      <formula>0</formula>
    </cfRule>
    <cfRule type="cellIs" dxfId="1125" priority="1094" operator="equal">
      <formula>1</formula>
    </cfRule>
  </conditionalFormatting>
  <conditionalFormatting sqref="DN19:DP19">
    <cfRule type="cellIs" dxfId="1124" priority="1091" operator="equal">
      <formula>0</formula>
    </cfRule>
    <cfRule type="cellIs" dxfId="1123" priority="1092" operator="equal">
      <formula>1</formula>
    </cfRule>
  </conditionalFormatting>
  <conditionalFormatting sqref="DW19">
    <cfRule type="cellIs" dxfId="1122" priority="1089" operator="equal">
      <formula>0</formula>
    </cfRule>
    <cfRule type="cellIs" dxfId="1121" priority="1090" operator="equal">
      <formula>1</formula>
    </cfRule>
  </conditionalFormatting>
  <conditionalFormatting sqref="DR19:DT19">
    <cfRule type="cellIs" dxfId="1120" priority="1087" operator="equal">
      <formula>0</formula>
    </cfRule>
    <cfRule type="cellIs" dxfId="1119" priority="1088" operator="equal">
      <formula>1</formula>
    </cfRule>
  </conditionalFormatting>
  <conditionalFormatting sqref="DU19">
    <cfRule type="cellIs" dxfId="1118" priority="1085" operator="equal">
      <formula>0</formula>
    </cfRule>
    <cfRule type="cellIs" dxfId="1117" priority="1086" operator="equal">
      <formula>1</formula>
    </cfRule>
  </conditionalFormatting>
  <conditionalFormatting sqref="DN21:DP21">
    <cfRule type="cellIs" dxfId="1116" priority="1083" operator="equal">
      <formula>0</formula>
    </cfRule>
    <cfRule type="cellIs" dxfId="1115" priority="1084" operator="equal">
      <formula>1</formula>
    </cfRule>
  </conditionalFormatting>
  <conditionalFormatting sqref="DW21">
    <cfRule type="cellIs" dxfId="1114" priority="1081" operator="equal">
      <formula>0</formula>
    </cfRule>
    <cfRule type="cellIs" dxfId="1113" priority="1082" operator="equal">
      <formula>1</formula>
    </cfRule>
  </conditionalFormatting>
  <conditionalFormatting sqref="DW26">
    <cfRule type="cellIs" dxfId="1112" priority="1075" operator="equal">
      <formula>0</formula>
    </cfRule>
    <cfRule type="cellIs" dxfId="1111" priority="1076" operator="equal">
      <formula>1</formula>
    </cfRule>
  </conditionalFormatting>
  <conditionalFormatting sqref="DU21">
    <cfRule type="cellIs" dxfId="1110" priority="1079" operator="equal">
      <formula>0</formula>
    </cfRule>
    <cfRule type="cellIs" dxfId="1109" priority="1080" operator="equal">
      <formula>1</formula>
    </cfRule>
  </conditionalFormatting>
  <conditionalFormatting sqref="DU22:DV22">
    <cfRule type="cellIs" dxfId="1108" priority="1071" operator="equal">
      <formula>0</formula>
    </cfRule>
    <cfRule type="cellIs" dxfId="1107" priority="1072" operator="equal">
      <formula>1</formula>
    </cfRule>
  </conditionalFormatting>
  <conditionalFormatting sqref="DW25">
    <cfRule type="cellIs" dxfId="1106" priority="1077" operator="equal">
      <formula>0</formula>
    </cfRule>
    <cfRule type="cellIs" dxfId="1105" priority="1078" operator="equal">
      <formula>1</formula>
    </cfRule>
  </conditionalFormatting>
  <conditionalFormatting sqref="DO25:DO27 DT25:DT26">
    <cfRule type="cellIs" dxfId="1104" priority="1069" operator="equal">
      <formula>0</formula>
    </cfRule>
    <cfRule type="cellIs" dxfId="1103" priority="1070" operator="equal">
      <formula>1</formula>
    </cfRule>
  </conditionalFormatting>
  <conditionalFormatting sqref="DS25">
    <cfRule type="cellIs" dxfId="1102" priority="1067" operator="equal">
      <formula>0</formula>
    </cfRule>
    <cfRule type="cellIs" dxfId="1101" priority="1068" operator="equal">
      <formula>1</formula>
    </cfRule>
  </conditionalFormatting>
  <conditionalFormatting sqref="DU25:DV25 DV26">
    <cfRule type="cellIs" dxfId="1100" priority="1063" operator="equal">
      <formula>0</formula>
    </cfRule>
    <cfRule type="cellIs" dxfId="1099" priority="1064" operator="equal">
      <formula>1</formula>
    </cfRule>
  </conditionalFormatting>
  <conditionalFormatting sqref="DW27">
    <cfRule type="cellIs" dxfId="1098" priority="1073" operator="equal">
      <formula>0</formula>
    </cfRule>
    <cfRule type="cellIs" dxfId="1097" priority="1074" operator="equal">
      <formula>1</formula>
    </cfRule>
  </conditionalFormatting>
  <conditionalFormatting sqref="DU27">
    <cfRule type="cellIs" dxfId="1096" priority="1059" operator="equal">
      <formula>0</formula>
    </cfRule>
    <cfRule type="cellIs" dxfId="1095" priority="1060" operator="equal">
      <formula>1</formula>
    </cfRule>
  </conditionalFormatting>
  <conditionalFormatting sqref="DU24:DV24">
    <cfRule type="cellIs" dxfId="1094" priority="1057" operator="equal">
      <formula>0</formula>
    </cfRule>
    <cfRule type="cellIs" dxfId="1093" priority="1058" operator="equal">
      <formula>1</formula>
    </cfRule>
  </conditionalFormatting>
  <conditionalFormatting sqref="DS26">
    <cfRule type="cellIs" dxfId="1092" priority="1065" operator="equal">
      <formula>0</formula>
    </cfRule>
    <cfRule type="cellIs" dxfId="1091" priority="1066" operator="equal">
      <formula>1</formula>
    </cfRule>
  </conditionalFormatting>
  <conditionalFormatting sqref="DU26">
    <cfRule type="cellIs" dxfId="1090" priority="1061" operator="equal">
      <formula>0</formula>
    </cfRule>
    <cfRule type="cellIs" dxfId="1089" priority="1062" operator="equal">
      <formula>1</formula>
    </cfRule>
  </conditionalFormatting>
  <conditionalFormatting sqref="DV10">
    <cfRule type="cellIs" dxfId="1088" priority="1053" operator="equal">
      <formula>0</formula>
    </cfRule>
    <cfRule type="cellIs" dxfId="1087" priority="1054" operator="equal">
      <formula>1</formula>
    </cfRule>
  </conditionalFormatting>
  <conditionalFormatting sqref="DV15">
    <cfRule type="cellIs" dxfId="1086" priority="1051" operator="equal">
      <formula>0</formula>
    </cfRule>
    <cfRule type="cellIs" dxfId="1085" priority="1052" operator="equal">
      <formula>1</formula>
    </cfRule>
  </conditionalFormatting>
  <conditionalFormatting sqref="DV16">
    <cfRule type="cellIs" dxfId="1084" priority="1049" operator="equal">
      <formula>0</formula>
    </cfRule>
    <cfRule type="cellIs" dxfId="1083" priority="1050" operator="equal">
      <formula>1</formula>
    </cfRule>
  </conditionalFormatting>
  <conditionalFormatting sqref="DV21">
    <cfRule type="cellIs" dxfId="1082" priority="1047" operator="equal">
      <formula>0</formula>
    </cfRule>
    <cfRule type="cellIs" dxfId="1081" priority="1048" operator="equal">
      <formula>1</formula>
    </cfRule>
  </conditionalFormatting>
  <conditionalFormatting sqref="DV27">
    <cfRule type="cellIs" dxfId="1080" priority="1045" operator="equal">
      <formula>0</formula>
    </cfRule>
    <cfRule type="cellIs" dxfId="1079" priority="1046" operator="equal">
      <formula>1</formula>
    </cfRule>
  </conditionalFormatting>
  <conditionalFormatting sqref="DV33">
    <cfRule type="cellIs" dxfId="1078" priority="1043" operator="equal">
      <formula>0</formula>
    </cfRule>
    <cfRule type="cellIs" dxfId="1077" priority="1044" operator="equal">
      <formula>1</formula>
    </cfRule>
  </conditionalFormatting>
  <conditionalFormatting sqref="EH7:EI7 EK7">
    <cfRule type="cellIs" dxfId="1076" priority="1037" operator="equal">
      <formula>0</formula>
    </cfRule>
    <cfRule type="cellIs" dxfId="1075" priority="1038" operator="equal">
      <formula>1</formula>
    </cfRule>
  </conditionalFormatting>
  <conditionalFormatting sqref="EQ7">
    <cfRule type="cellIs" dxfId="1074" priority="1035" operator="equal">
      <formula>0</formula>
    </cfRule>
    <cfRule type="cellIs" dxfId="1073" priority="1036" operator="equal">
      <formula>1</formula>
    </cfRule>
  </conditionalFormatting>
  <conditionalFormatting sqref="EI22">
    <cfRule type="cellIs" dxfId="1072" priority="955" operator="equal">
      <formula>0</formula>
    </cfRule>
    <cfRule type="cellIs" dxfId="1071" priority="956" operator="equal">
      <formula>1</formula>
    </cfRule>
  </conditionalFormatting>
  <conditionalFormatting sqref="ER33">
    <cfRule type="cellIs" dxfId="1070" priority="941" operator="equal">
      <formula>0</formula>
    </cfRule>
    <cfRule type="cellIs" dxfId="1069" priority="942" operator="equal">
      <formula>1</formula>
    </cfRule>
  </conditionalFormatting>
  <conditionalFormatting sqref="EL7:EN7">
    <cfRule type="cellIs" dxfId="1068" priority="1033" operator="equal">
      <formula>0</formula>
    </cfRule>
    <cfRule type="cellIs" dxfId="1067" priority="1034" operator="equal">
      <formula>1</formula>
    </cfRule>
  </conditionalFormatting>
  <conditionalFormatting sqref="EO7:EP7">
    <cfRule type="cellIs" dxfId="1066" priority="1031" operator="equal">
      <formula>0</formula>
    </cfRule>
    <cfRule type="cellIs" dxfId="1065" priority="1032" operator="equal">
      <formula>1</formula>
    </cfRule>
  </conditionalFormatting>
  <conditionalFormatting sqref="EH10:EI10 EK10">
    <cfRule type="cellIs" dxfId="1064" priority="1029" operator="equal">
      <formula>0</formula>
    </cfRule>
    <cfRule type="cellIs" dxfId="1063" priority="1030" operator="equal">
      <formula>1</formula>
    </cfRule>
  </conditionalFormatting>
  <conditionalFormatting sqref="EQ10">
    <cfRule type="cellIs" dxfId="1062" priority="1027" operator="equal">
      <formula>0</formula>
    </cfRule>
    <cfRule type="cellIs" dxfId="1061" priority="1028" operator="equal">
      <formula>1</formula>
    </cfRule>
  </conditionalFormatting>
  <conditionalFormatting sqref="EL10:EN10">
    <cfRule type="cellIs" dxfId="1060" priority="1025" operator="equal">
      <formula>0</formula>
    </cfRule>
    <cfRule type="cellIs" dxfId="1059" priority="1026" operator="equal">
      <formula>1</formula>
    </cfRule>
  </conditionalFormatting>
  <conditionalFormatting sqref="EO10">
    <cfRule type="cellIs" dxfId="1058" priority="1023" operator="equal">
      <formula>0</formula>
    </cfRule>
    <cfRule type="cellIs" dxfId="1057" priority="1024" operator="equal">
      <formula>1</formula>
    </cfRule>
  </conditionalFormatting>
  <conditionalFormatting sqref="EH12:EJ12">
    <cfRule type="cellIs" dxfId="1056" priority="1021" operator="equal">
      <formula>0</formula>
    </cfRule>
    <cfRule type="cellIs" dxfId="1055" priority="1022" operator="equal">
      <formula>1</formula>
    </cfRule>
  </conditionalFormatting>
  <conditionalFormatting sqref="EQ12">
    <cfRule type="cellIs" dxfId="1054" priority="1019" operator="equal">
      <formula>0</formula>
    </cfRule>
    <cfRule type="cellIs" dxfId="1053" priority="1020" operator="equal">
      <formula>1</formula>
    </cfRule>
  </conditionalFormatting>
  <conditionalFormatting sqref="EQ16">
    <cfRule type="cellIs" dxfId="1052" priority="1005" operator="equal">
      <formula>0</formula>
    </cfRule>
    <cfRule type="cellIs" dxfId="1051" priority="1006" operator="equal">
      <formula>1</formula>
    </cfRule>
  </conditionalFormatting>
  <conditionalFormatting sqref="EO12:EP12">
    <cfRule type="cellIs" dxfId="1050" priority="1017" operator="equal">
      <formula>0</formula>
    </cfRule>
    <cfRule type="cellIs" dxfId="1049" priority="1018" operator="equal">
      <formula>1</formula>
    </cfRule>
  </conditionalFormatting>
  <conditionalFormatting sqref="EH15:EK15">
    <cfRule type="cellIs" dxfId="1048" priority="1015" operator="equal">
      <formula>0</formula>
    </cfRule>
    <cfRule type="cellIs" dxfId="1047" priority="1016" operator="equal">
      <formula>1</formula>
    </cfRule>
  </conditionalFormatting>
  <conditionalFormatting sqref="EQ15">
    <cfRule type="cellIs" dxfId="1046" priority="1013" operator="equal">
      <formula>0</formula>
    </cfRule>
    <cfRule type="cellIs" dxfId="1045" priority="1014" operator="equal">
      <formula>1</formula>
    </cfRule>
  </conditionalFormatting>
  <conditionalFormatting sqref="EL15:EN15">
    <cfRule type="cellIs" dxfId="1044" priority="1011" operator="equal">
      <formula>0</formula>
    </cfRule>
    <cfRule type="cellIs" dxfId="1043" priority="1012" operator="equal">
      <formula>1</formula>
    </cfRule>
  </conditionalFormatting>
  <conditionalFormatting sqref="EO15">
    <cfRule type="cellIs" dxfId="1042" priority="1009" operator="equal">
      <formula>0</formula>
    </cfRule>
    <cfRule type="cellIs" dxfId="1041" priority="1010" operator="equal">
      <formula>1</formula>
    </cfRule>
  </conditionalFormatting>
  <conditionalFormatting sqref="EH16:EK16">
    <cfRule type="cellIs" dxfId="1040" priority="1007" operator="equal">
      <formula>0</formula>
    </cfRule>
    <cfRule type="cellIs" dxfId="1039" priority="1008" operator="equal">
      <formula>1</formula>
    </cfRule>
  </conditionalFormatting>
  <conditionalFormatting sqref="EL16:EN16">
    <cfRule type="cellIs" dxfId="1038" priority="1003" operator="equal">
      <formula>0</formula>
    </cfRule>
    <cfRule type="cellIs" dxfId="1037" priority="1004" operator="equal">
      <formula>1</formula>
    </cfRule>
  </conditionalFormatting>
  <conditionalFormatting sqref="EO16">
    <cfRule type="cellIs" dxfId="1036" priority="1001" operator="equal">
      <formula>0</formula>
    </cfRule>
    <cfRule type="cellIs" dxfId="1035" priority="1002" operator="equal">
      <formula>1</formula>
    </cfRule>
  </conditionalFormatting>
  <conditionalFormatting sqref="EH18:EJ18">
    <cfRule type="cellIs" dxfId="1034" priority="999" operator="equal">
      <formula>0</formula>
    </cfRule>
    <cfRule type="cellIs" dxfId="1033" priority="1000" operator="equal">
      <formula>1</formula>
    </cfRule>
  </conditionalFormatting>
  <conditionalFormatting sqref="EQ18">
    <cfRule type="cellIs" dxfId="1032" priority="997" operator="equal">
      <formula>0</formula>
    </cfRule>
    <cfRule type="cellIs" dxfId="1031" priority="998" operator="equal">
      <formula>1</formula>
    </cfRule>
  </conditionalFormatting>
  <conditionalFormatting sqref="EL18:EN18">
    <cfRule type="cellIs" dxfId="1030" priority="995" operator="equal">
      <formula>0</formula>
    </cfRule>
    <cfRule type="cellIs" dxfId="1029" priority="996" operator="equal">
      <formula>1</formula>
    </cfRule>
  </conditionalFormatting>
  <conditionalFormatting sqref="EO18:EP18 EP19">
    <cfRule type="cellIs" dxfId="1028" priority="993" operator="equal">
      <formula>0</formula>
    </cfRule>
    <cfRule type="cellIs" dxfId="1027" priority="994" operator="equal">
      <formula>1</formula>
    </cfRule>
  </conditionalFormatting>
  <conditionalFormatting sqref="EH19:EJ19">
    <cfRule type="cellIs" dxfId="1026" priority="991" operator="equal">
      <formula>0</formula>
    </cfRule>
    <cfRule type="cellIs" dxfId="1025" priority="992" operator="equal">
      <formula>1</formula>
    </cfRule>
  </conditionalFormatting>
  <conditionalFormatting sqref="EQ19">
    <cfRule type="cellIs" dxfId="1024" priority="989" operator="equal">
      <formula>0</formula>
    </cfRule>
    <cfRule type="cellIs" dxfId="1023" priority="990" operator="equal">
      <formula>1</formula>
    </cfRule>
  </conditionalFormatting>
  <conditionalFormatting sqref="EL19:EN19">
    <cfRule type="cellIs" dxfId="1022" priority="987" operator="equal">
      <formula>0</formula>
    </cfRule>
    <cfRule type="cellIs" dxfId="1021" priority="988" operator="equal">
      <formula>1</formula>
    </cfRule>
  </conditionalFormatting>
  <conditionalFormatting sqref="EO19">
    <cfRule type="cellIs" dxfId="1020" priority="985" operator="equal">
      <formula>0</formula>
    </cfRule>
    <cfRule type="cellIs" dxfId="1019" priority="986" operator="equal">
      <formula>1</formula>
    </cfRule>
  </conditionalFormatting>
  <conditionalFormatting sqref="EH21:EJ21">
    <cfRule type="cellIs" dxfId="1018" priority="983" operator="equal">
      <formula>0</formula>
    </cfRule>
    <cfRule type="cellIs" dxfId="1017" priority="984" operator="equal">
      <formula>1</formula>
    </cfRule>
  </conditionalFormatting>
  <conditionalFormatting sqref="EQ21">
    <cfRule type="cellIs" dxfId="1016" priority="981" operator="equal">
      <formula>0</formula>
    </cfRule>
    <cfRule type="cellIs" dxfId="1015" priority="982" operator="equal">
      <formula>1</formula>
    </cfRule>
  </conditionalFormatting>
  <conditionalFormatting sqref="EQ26">
    <cfRule type="cellIs" dxfId="1014" priority="975" operator="equal">
      <formula>0</formula>
    </cfRule>
    <cfRule type="cellIs" dxfId="1013" priority="976" operator="equal">
      <formula>1</formula>
    </cfRule>
  </conditionalFormatting>
  <conditionalFormatting sqref="EO21">
    <cfRule type="cellIs" dxfId="1012" priority="979" operator="equal">
      <formula>0</formula>
    </cfRule>
    <cfRule type="cellIs" dxfId="1011" priority="980" operator="equal">
      <formula>1</formula>
    </cfRule>
  </conditionalFormatting>
  <conditionalFormatting sqref="EO22:EP22">
    <cfRule type="cellIs" dxfId="1010" priority="971" operator="equal">
      <formula>0</formula>
    </cfRule>
    <cfRule type="cellIs" dxfId="1009" priority="972" operator="equal">
      <formula>1</formula>
    </cfRule>
  </conditionalFormatting>
  <conditionalFormatting sqref="EQ25">
    <cfRule type="cellIs" dxfId="1008" priority="977" operator="equal">
      <formula>0</formula>
    </cfRule>
    <cfRule type="cellIs" dxfId="1007" priority="978" operator="equal">
      <formula>1</formula>
    </cfRule>
  </conditionalFormatting>
  <conditionalFormatting sqref="EI25:EI27 EN25:EN26">
    <cfRule type="cellIs" dxfId="1006" priority="969" operator="equal">
      <formula>0</formula>
    </cfRule>
    <cfRule type="cellIs" dxfId="1005" priority="970" operator="equal">
      <formula>1</formula>
    </cfRule>
  </conditionalFormatting>
  <conditionalFormatting sqref="EM25">
    <cfRule type="cellIs" dxfId="1004" priority="967" operator="equal">
      <formula>0</formula>
    </cfRule>
    <cfRule type="cellIs" dxfId="1003" priority="968" operator="equal">
      <formula>1</formula>
    </cfRule>
  </conditionalFormatting>
  <conditionalFormatting sqref="EO25:EP25 EP26">
    <cfRule type="cellIs" dxfId="1002" priority="963" operator="equal">
      <formula>0</formula>
    </cfRule>
    <cfRule type="cellIs" dxfId="1001" priority="964" operator="equal">
      <formula>1</formula>
    </cfRule>
  </conditionalFormatting>
  <conditionalFormatting sqref="EQ27">
    <cfRule type="cellIs" dxfId="1000" priority="973" operator="equal">
      <formula>0</formula>
    </cfRule>
    <cfRule type="cellIs" dxfId="999" priority="974" operator="equal">
      <formula>1</formula>
    </cfRule>
  </conditionalFormatting>
  <conditionalFormatting sqref="EO27">
    <cfRule type="cellIs" dxfId="998" priority="959" operator="equal">
      <formula>0</formula>
    </cfRule>
    <cfRule type="cellIs" dxfId="997" priority="960" operator="equal">
      <formula>1</formula>
    </cfRule>
  </conditionalFormatting>
  <conditionalFormatting sqref="EO24:EP24">
    <cfRule type="cellIs" dxfId="996" priority="957" operator="equal">
      <formula>0</formula>
    </cfRule>
    <cfRule type="cellIs" dxfId="995" priority="958" operator="equal">
      <formula>1</formula>
    </cfRule>
  </conditionalFormatting>
  <conditionalFormatting sqref="EM26">
    <cfRule type="cellIs" dxfId="994" priority="965" operator="equal">
      <formula>0</formula>
    </cfRule>
    <cfRule type="cellIs" dxfId="993" priority="966" operator="equal">
      <formula>1</formula>
    </cfRule>
  </conditionalFormatting>
  <conditionalFormatting sqref="EO26">
    <cfRule type="cellIs" dxfId="992" priority="961" operator="equal">
      <formula>0</formula>
    </cfRule>
    <cfRule type="cellIs" dxfId="991" priority="962" operator="equal">
      <formula>1</formula>
    </cfRule>
  </conditionalFormatting>
  <conditionalFormatting sqref="EP10">
    <cfRule type="cellIs" dxfId="990" priority="953" operator="equal">
      <formula>0</formula>
    </cfRule>
    <cfRule type="cellIs" dxfId="989" priority="954" operator="equal">
      <formula>1</formula>
    </cfRule>
  </conditionalFormatting>
  <conditionalFormatting sqref="EP15">
    <cfRule type="cellIs" dxfId="988" priority="951" operator="equal">
      <formula>0</formula>
    </cfRule>
    <cfRule type="cellIs" dxfId="987" priority="952" operator="equal">
      <formula>1</formula>
    </cfRule>
  </conditionalFormatting>
  <conditionalFormatting sqref="EP16">
    <cfRule type="cellIs" dxfId="986" priority="949" operator="equal">
      <formula>0</formula>
    </cfRule>
    <cfRule type="cellIs" dxfId="985" priority="950" operator="equal">
      <formula>1</formula>
    </cfRule>
  </conditionalFormatting>
  <conditionalFormatting sqref="EP21">
    <cfRule type="cellIs" dxfId="984" priority="947" operator="equal">
      <formula>0</formula>
    </cfRule>
    <cfRule type="cellIs" dxfId="983" priority="948" operator="equal">
      <formula>1</formula>
    </cfRule>
  </conditionalFormatting>
  <conditionalFormatting sqref="EP27">
    <cfRule type="cellIs" dxfId="982" priority="945" operator="equal">
      <formula>0</formula>
    </cfRule>
    <cfRule type="cellIs" dxfId="981" priority="946" operator="equal">
      <formula>1</formula>
    </cfRule>
  </conditionalFormatting>
  <conditionalFormatting sqref="EP33">
    <cfRule type="cellIs" dxfId="980" priority="943" operator="equal">
      <formula>0</formula>
    </cfRule>
    <cfRule type="cellIs" dxfId="979" priority="944" operator="equal">
      <formula>1</formula>
    </cfRule>
  </conditionalFormatting>
  <conditionalFormatting sqref="FB7:FC7 FE7">
    <cfRule type="cellIs" dxfId="978" priority="937" operator="equal">
      <formula>0</formula>
    </cfRule>
    <cfRule type="cellIs" dxfId="977" priority="938" operator="equal">
      <formula>1</formula>
    </cfRule>
  </conditionalFormatting>
  <conditionalFormatting sqref="FK7">
    <cfRule type="cellIs" dxfId="976" priority="935" operator="equal">
      <formula>0</formula>
    </cfRule>
    <cfRule type="cellIs" dxfId="975" priority="936" operator="equal">
      <formula>1</formula>
    </cfRule>
  </conditionalFormatting>
  <conditionalFormatting sqref="FC22">
    <cfRule type="cellIs" dxfId="974" priority="855" operator="equal">
      <formula>0</formula>
    </cfRule>
    <cfRule type="cellIs" dxfId="973" priority="856" operator="equal">
      <formula>1</formula>
    </cfRule>
  </conditionalFormatting>
  <conditionalFormatting sqref="FL33">
    <cfRule type="cellIs" dxfId="972" priority="841" operator="equal">
      <formula>0</formula>
    </cfRule>
    <cfRule type="cellIs" dxfId="971" priority="842" operator="equal">
      <formula>1</formula>
    </cfRule>
  </conditionalFormatting>
  <conditionalFormatting sqref="FF7:FH7">
    <cfRule type="cellIs" dxfId="970" priority="933" operator="equal">
      <formula>0</formula>
    </cfRule>
    <cfRule type="cellIs" dxfId="969" priority="934" operator="equal">
      <formula>1</formula>
    </cfRule>
  </conditionalFormatting>
  <conditionalFormatting sqref="FI7:FJ7">
    <cfRule type="cellIs" dxfId="968" priority="931" operator="equal">
      <formula>0</formula>
    </cfRule>
    <cfRule type="cellIs" dxfId="967" priority="932" operator="equal">
      <formula>1</formula>
    </cfRule>
  </conditionalFormatting>
  <conditionalFormatting sqref="FB10:FC10 FE10">
    <cfRule type="cellIs" dxfId="966" priority="929" operator="equal">
      <formula>0</formula>
    </cfRule>
    <cfRule type="cellIs" dxfId="965" priority="930" operator="equal">
      <formula>1</formula>
    </cfRule>
  </conditionalFormatting>
  <conditionalFormatting sqref="FK10">
    <cfRule type="cellIs" dxfId="964" priority="927" operator="equal">
      <formula>0</formula>
    </cfRule>
    <cfRule type="cellIs" dxfId="963" priority="928" operator="equal">
      <formula>1</formula>
    </cfRule>
  </conditionalFormatting>
  <conditionalFormatting sqref="FF10:FH10">
    <cfRule type="cellIs" dxfId="962" priority="925" operator="equal">
      <formula>0</formula>
    </cfRule>
    <cfRule type="cellIs" dxfId="961" priority="926" operator="equal">
      <formula>1</formula>
    </cfRule>
  </conditionalFormatting>
  <conditionalFormatting sqref="FI10">
    <cfRule type="cellIs" dxfId="960" priority="923" operator="equal">
      <formula>0</formula>
    </cfRule>
    <cfRule type="cellIs" dxfId="959" priority="924" operator="equal">
      <formula>1</formula>
    </cfRule>
  </conditionalFormatting>
  <conditionalFormatting sqref="FB12:FD12">
    <cfRule type="cellIs" dxfId="958" priority="921" operator="equal">
      <formula>0</formula>
    </cfRule>
    <cfRule type="cellIs" dxfId="957" priority="922" operator="equal">
      <formula>1</formula>
    </cfRule>
  </conditionalFormatting>
  <conditionalFormatting sqref="FK12">
    <cfRule type="cellIs" dxfId="956" priority="919" operator="equal">
      <formula>0</formula>
    </cfRule>
    <cfRule type="cellIs" dxfId="955" priority="920" operator="equal">
      <formula>1</formula>
    </cfRule>
  </conditionalFormatting>
  <conditionalFormatting sqref="FK16">
    <cfRule type="cellIs" dxfId="954" priority="905" operator="equal">
      <formula>0</formula>
    </cfRule>
    <cfRule type="cellIs" dxfId="953" priority="906" operator="equal">
      <formula>1</formula>
    </cfRule>
  </conditionalFormatting>
  <conditionalFormatting sqref="FI12:FJ12">
    <cfRule type="cellIs" dxfId="952" priority="917" operator="equal">
      <formula>0</formula>
    </cfRule>
    <cfRule type="cellIs" dxfId="951" priority="918" operator="equal">
      <formula>1</formula>
    </cfRule>
  </conditionalFormatting>
  <conditionalFormatting sqref="FB15:FE15">
    <cfRule type="cellIs" dxfId="950" priority="915" operator="equal">
      <formula>0</formula>
    </cfRule>
    <cfRule type="cellIs" dxfId="949" priority="916" operator="equal">
      <formula>1</formula>
    </cfRule>
  </conditionalFormatting>
  <conditionalFormatting sqref="FK15">
    <cfRule type="cellIs" dxfId="948" priority="913" operator="equal">
      <formula>0</formula>
    </cfRule>
    <cfRule type="cellIs" dxfId="947" priority="914" operator="equal">
      <formula>1</formula>
    </cfRule>
  </conditionalFormatting>
  <conditionalFormatting sqref="FF15:FH15">
    <cfRule type="cellIs" dxfId="946" priority="911" operator="equal">
      <formula>0</formula>
    </cfRule>
    <cfRule type="cellIs" dxfId="945" priority="912" operator="equal">
      <formula>1</formula>
    </cfRule>
  </conditionalFormatting>
  <conditionalFormatting sqref="FI15">
    <cfRule type="cellIs" dxfId="944" priority="909" operator="equal">
      <formula>0</formula>
    </cfRule>
    <cfRule type="cellIs" dxfId="943" priority="910" operator="equal">
      <formula>1</formula>
    </cfRule>
  </conditionalFormatting>
  <conditionalFormatting sqref="FB16:FE16">
    <cfRule type="cellIs" dxfId="942" priority="907" operator="equal">
      <formula>0</formula>
    </cfRule>
    <cfRule type="cellIs" dxfId="941" priority="908" operator="equal">
      <formula>1</formula>
    </cfRule>
  </conditionalFormatting>
  <conditionalFormatting sqref="FF16:FH16">
    <cfRule type="cellIs" dxfId="940" priority="903" operator="equal">
      <formula>0</formula>
    </cfRule>
    <cfRule type="cellIs" dxfId="939" priority="904" operator="equal">
      <formula>1</formula>
    </cfRule>
  </conditionalFormatting>
  <conditionalFormatting sqref="FI16">
    <cfRule type="cellIs" dxfId="938" priority="901" operator="equal">
      <formula>0</formula>
    </cfRule>
    <cfRule type="cellIs" dxfId="937" priority="902" operator="equal">
      <formula>1</formula>
    </cfRule>
  </conditionalFormatting>
  <conditionalFormatting sqref="FB18:FD18">
    <cfRule type="cellIs" dxfId="936" priority="899" operator="equal">
      <formula>0</formula>
    </cfRule>
    <cfRule type="cellIs" dxfId="935" priority="900" operator="equal">
      <formula>1</formula>
    </cfRule>
  </conditionalFormatting>
  <conditionalFormatting sqref="FK18">
    <cfRule type="cellIs" dxfId="934" priority="897" operator="equal">
      <formula>0</formula>
    </cfRule>
    <cfRule type="cellIs" dxfId="933" priority="898" operator="equal">
      <formula>1</formula>
    </cfRule>
  </conditionalFormatting>
  <conditionalFormatting sqref="FF18:FH18">
    <cfRule type="cellIs" dxfId="932" priority="895" operator="equal">
      <formula>0</formula>
    </cfRule>
    <cfRule type="cellIs" dxfId="931" priority="896" operator="equal">
      <formula>1</formula>
    </cfRule>
  </conditionalFormatting>
  <conditionalFormatting sqref="FI18:FJ18 FJ19">
    <cfRule type="cellIs" dxfId="930" priority="893" operator="equal">
      <formula>0</formula>
    </cfRule>
    <cfRule type="cellIs" dxfId="929" priority="894" operator="equal">
      <formula>1</formula>
    </cfRule>
  </conditionalFormatting>
  <conditionalFormatting sqref="FB19:FD19">
    <cfRule type="cellIs" dxfId="928" priority="891" operator="equal">
      <formula>0</formula>
    </cfRule>
    <cfRule type="cellIs" dxfId="927" priority="892" operator="equal">
      <formula>1</formula>
    </cfRule>
  </conditionalFormatting>
  <conditionalFormatting sqref="FK19">
    <cfRule type="cellIs" dxfId="926" priority="889" operator="equal">
      <formula>0</formula>
    </cfRule>
    <cfRule type="cellIs" dxfId="925" priority="890" operator="equal">
      <formula>1</formula>
    </cfRule>
  </conditionalFormatting>
  <conditionalFormatting sqref="FF19:FH19">
    <cfRule type="cellIs" dxfId="924" priority="887" operator="equal">
      <formula>0</formula>
    </cfRule>
    <cfRule type="cellIs" dxfId="923" priority="888" operator="equal">
      <formula>1</formula>
    </cfRule>
  </conditionalFormatting>
  <conditionalFormatting sqref="FI19">
    <cfRule type="cellIs" dxfId="922" priority="885" operator="equal">
      <formula>0</formula>
    </cfRule>
    <cfRule type="cellIs" dxfId="921" priority="886" operator="equal">
      <formula>1</formula>
    </cfRule>
  </conditionalFormatting>
  <conditionalFormatting sqref="FB21:FD21">
    <cfRule type="cellIs" dxfId="920" priority="883" operator="equal">
      <formula>0</formula>
    </cfRule>
    <cfRule type="cellIs" dxfId="919" priority="884" operator="equal">
      <formula>1</formula>
    </cfRule>
  </conditionalFormatting>
  <conditionalFormatting sqref="FK21">
    <cfRule type="cellIs" dxfId="918" priority="881" operator="equal">
      <formula>0</formula>
    </cfRule>
    <cfRule type="cellIs" dxfId="917" priority="882" operator="equal">
      <formula>1</formula>
    </cfRule>
  </conditionalFormatting>
  <conditionalFormatting sqref="FK26">
    <cfRule type="cellIs" dxfId="916" priority="875" operator="equal">
      <formula>0</formula>
    </cfRule>
    <cfRule type="cellIs" dxfId="915" priority="876" operator="equal">
      <formula>1</formula>
    </cfRule>
  </conditionalFormatting>
  <conditionalFormatting sqref="FI21">
    <cfRule type="cellIs" dxfId="914" priority="879" operator="equal">
      <formula>0</formula>
    </cfRule>
    <cfRule type="cellIs" dxfId="913" priority="880" operator="equal">
      <formula>1</formula>
    </cfRule>
  </conditionalFormatting>
  <conditionalFormatting sqref="FI22:FJ22">
    <cfRule type="cellIs" dxfId="912" priority="871" operator="equal">
      <formula>0</formula>
    </cfRule>
    <cfRule type="cellIs" dxfId="911" priority="872" operator="equal">
      <formula>1</formula>
    </cfRule>
  </conditionalFormatting>
  <conditionalFormatting sqref="FK25">
    <cfRule type="cellIs" dxfId="910" priority="877" operator="equal">
      <formula>0</formula>
    </cfRule>
    <cfRule type="cellIs" dxfId="909" priority="878" operator="equal">
      <formula>1</formula>
    </cfRule>
  </conditionalFormatting>
  <conditionalFormatting sqref="FC25:FC27 FH25:FH26">
    <cfRule type="cellIs" dxfId="908" priority="869" operator="equal">
      <formula>0</formula>
    </cfRule>
    <cfRule type="cellIs" dxfId="907" priority="870" operator="equal">
      <formula>1</formula>
    </cfRule>
  </conditionalFormatting>
  <conditionalFormatting sqref="FG25">
    <cfRule type="cellIs" dxfId="906" priority="867" operator="equal">
      <formula>0</formula>
    </cfRule>
    <cfRule type="cellIs" dxfId="905" priority="868" operator="equal">
      <formula>1</formula>
    </cfRule>
  </conditionalFormatting>
  <conditionalFormatting sqref="FI25:FJ25 FJ26">
    <cfRule type="cellIs" dxfId="904" priority="863" operator="equal">
      <formula>0</formula>
    </cfRule>
    <cfRule type="cellIs" dxfId="903" priority="864" operator="equal">
      <formula>1</formula>
    </cfRule>
  </conditionalFormatting>
  <conditionalFormatting sqref="FK27">
    <cfRule type="cellIs" dxfId="902" priority="873" operator="equal">
      <formula>0</formula>
    </cfRule>
    <cfRule type="cellIs" dxfId="901" priority="874" operator="equal">
      <formula>1</formula>
    </cfRule>
  </conditionalFormatting>
  <conditionalFormatting sqref="FI27">
    <cfRule type="cellIs" dxfId="900" priority="859" operator="equal">
      <formula>0</formula>
    </cfRule>
    <cfRule type="cellIs" dxfId="899" priority="860" operator="equal">
      <formula>1</formula>
    </cfRule>
  </conditionalFormatting>
  <conditionalFormatting sqref="FI24:FJ24">
    <cfRule type="cellIs" dxfId="898" priority="857" operator="equal">
      <formula>0</formula>
    </cfRule>
    <cfRule type="cellIs" dxfId="897" priority="858" operator="equal">
      <formula>1</formula>
    </cfRule>
  </conditionalFormatting>
  <conditionalFormatting sqref="FG26">
    <cfRule type="cellIs" dxfId="896" priority="865" operator="equal">
      <formula>0</formula>
    </cfRule>
    <cfRule type="cellIs" dxfId="895" priority="866" operator="equal">
      <formula>1</formula>
    </cfRule>
  </conditionalFormatting>
  <conditionalFormatting sqref="FI26">
    <cfRule type="cellIs" dxfId="894" priority="861" operator="equal">
      <formula>0</formula>
    </cfRule>
    <cfRule type="cellIs" dxfId="893" priority="862" operator="equal">
      <formula>1</formula>
    </cfRule>
  </conditionalFormatting>
  <conditionalFormatting sqref="FJ10">
    <cfRule type="cellIs" dxfId="892" priority="853" operator="equal">
      <formula>0</formula>
    </cfRule>
    <cfRule type="cellIs" dxfId="891" priority="854" operator="equal">
      <formula>1</formula>
    </cfRule>
  </conditionalFormatting>
  <conditionalFormatting sqref="FJ15">
    <cfRule type="cellIs" dxfId="890" priority="851" operator="equal">
      <formula>0</formula>
    </cfRule>
    <cfRule type="cellIs" dxfId="889" priority="852" operator="equal">
      <formula>1</formula>
    </cfRule>
  </conditionalFormatting>
  <conditionalFormatting sqref="FJ16">
    <cfRule type="cellIs" dxfId="888" priority="849" operator="equal">
      <formula>0</formula>
    </cfRule>
    <cfRule type="cellIs" dxfId="887" priority="850" operator="equal">
      <formula>1</formula>
    </cfRule>
  </conditionalFormatting>
  <conditionalFormatting sqref="FJ21">
    <cfRule type="cellIs" dxfId="886" priority="847" operator="equal">
      <formula>0</formula>
    </cfRule>
    <cfRule type="cellIs" dxfId="885" priority="848" operator="equal">
      <formula>1</formula>
    </cfRule>
  </conditionalFormatting>
  <conditionalFormatting sqref="FJ27">
    <cfRule type="cellIs" dxfId="884" priority="845" operator="equal">
      <formula>0</formula>
    </cfRule>
    <cfRule type="cellIs" dxfId="883" priority="846" operator="equal">
      <formula>1</formula>
    </cfRule>
  </conditionalFormatting>
  <conditionalFormatting sqref="FJ33">
    <cfRule type="cellIs" dxfId="882" priority="843" operator="equal">
      <formula>0</formula>
    </cfRule>
    <cfRule type="cellIs" dxfId="881" priority="844" operator="equal">
      <formula>1</formula>
    </cfRule>
  </conditionalFormatting>
  <conditionalFormatting sqref="FV7:FW7 FY7">
    <cfRule type="cellIs" dxfId="880" priority="837" operator="equal">
      <formula>0</formula>
    </cfRule>
    <cfRule type="cellIs" dxfId="879" priority="838" operator="equal">
      <formula>1</formula>
    </cfRule>
  </conditionalFormatting>
  <conditionalFormatting sqref="GE7">
    <cfRule type="cellIs" dxfId="878" priority="835" operator="equal">
      <formula>0</formula>
    </cfRule>
    <cfRule type="cellIs" dxfId="877" priority="836" operator="equal">
      <formula>1</formula>
    </cfRule>
  </conditionalFormatting>
  <conditionalFormatting sqref="FW22">
    <cfRule type="cellIs" dxfId="876" priority="755" operator="equal">
      <formula>0</formula>
    </cfRule>
    <cfRule type="cellIs" dxfId="875" priority="756" operator="equal">
      <formula>1</formula>
    </cfRule>
  </conditionalFormatting>
  <conditionalFormatting sqref="GF33">
    <cfRule type="cellIs" dxfId="874" priority="741" operator="equal">
      <formula>0</formula>
    </cfRule>
    <cfRule type="cellIs" dxfId="873" priority="742" operator="equal">
      <formula>1</formula>
    </cfRule>
  </conditionalFormatting>
  <conditionalFormatting sqref="FZ7:GB7">
    <cfRule type="cellIs" dxfId="872" priority="833" operator="equal">
      <formula>0</formula>
    </cfRule>
    <cfRule type="cellIs" dxfId="871" priority="834" operator="equal">
      <formula>1</formula>
    </cfRule>
  </conditionalFormatting>
  <conditionalFormatting sqref="GC7:GD7">
    <cfRule type="cellIs" dxfId="870" priority="831" operator="equal">
      <formula>0</formula>
    </cfRule>
    <cfRule type="cellIs" dxfId="869" priority="832" operator="equal">
      <formula>1</formula>
    </cfRule>
  </conditionalFormatting>
  <conditionalFormatting sqref="FV10:FW10 FY10">
    <cfRule type="cellIs" dxfId="868" priority="829" operator="equal">
      <formula>0</formula>
    </cfRule>
    <cfRule type="cellIs" dxfId="867" priority="830" operator="equal">
      <formula>1</formula>
    </cfRule>
  </conditionalFormatting>
  <conditionalFormatting sqref="GE10">
    <cfRule type="cellIs" dxfId="866" priority="827" operator="equal">
      <formula>0</formula>
    </cfRule>
    <cfRule type="cellIs" dxfId="865" priority="828" operator="equal">
      <formula>1</formula>
    </cfRule>
  </conditionalFormatting>
  <conditionalFormatting sqref="FZ10:GB10">
    <cfRule type="cellIs" dxfId="864" priority="825" operator="equal">
      <formula>0</formula>
    </cfRule>
    <cfRule type="cellIs" dxfId="863" priority="826" operator="equal">
      <formula>1</formula>
    </cfRule>
  </conditionalFormatting>
  <conditionalFormatting sqref="GC10">
    <cfRule type="cellIs" dxfId="862" priority="823" operator="equal">
      <formula>0</formula>
    </cfRule>
    <cfRule type="cellIs" dxfId="861" priority="824" operator="equal">
      <formula>1</formula>
    </cfRule>
  </conditionalFormatting>
  <conditionalFormatting sqref="FV12:FX12">
    <cfRule type="cellIs" dxfId="860" priority="821" operator="equal">
      <formula>0</formula>
    </cfRule>
    <cfRule type="cellIs" dxfId="859" priority="822" operator="equal">
      <formula>1</formula>
    </cfRule>
  </conditionalFormatting>
  <conditionalFormatting sqref="GE12">
    <cfRule type="cellIs" dxfId="858" priority="819" operator="equal">
      <formula>0</formula>
    </cfRule>
    <cfRule type="cellIs" dxfId="857" priority="820" operator="equal">
      <formula>1</formula>
    </cfRule>
  </conditionalFormatting>
  <conditionalFormatting sqref="GE16">
    <cfRule type="cellIs" dxfId="856" priority="805" operator="equal">
      <formula>0</formula>
    </cfRule>
    <cfRule type="cellIs" dxfId="855" priority="806" operator="equal">
      <formula>1</formula>
    </cfRule>
  </conditionalFormatting>
  <conditionalFormatting sqref="GC12:GD12">
    <cfRule type="cellIs" dxfId="854" priority="817" operator="equal">
      <formula>0</formula>
    </cfRule>
    <cfRule type="cellIs" dxfId="853" priority="818" operator="equal">
      <formula>1</formula>
    </cfRule>
  </conditionalFormatting>
  <conditionalFormatting sqref="FV15:FY15">
    <cfRule type="cellIs" dxfId="852" priority="815" operator="equal">
      <formula>0</formula>
    </cfRule>
    <cfRule type="cellIs" dxfId="851" priority="816" operator="equal">
      <formula>1</formula>
    </cfRule>
  </conditionalFormatting>
  <conditionalFormatting sqref="GE15">
    <cfRule type="cellIs" dxfId="850" priority="813" operator="equal">
      <formula>0</formula>
    </cfRule>
    <cfRule type="cellIs" dxfId="849" priority="814" operator="equal">
      <formula>1</formula>
    </cfRule>
  </conditionalFormatting>
  <conditionalFormatting sqref="FZ15:GB15">
    <cfRule type="cellIs" dxfId="848" priority="811" operator="equal">
      <formula>0</formula>
    </cfRule>
    <cfRule type="cellIs" dxfId="847" priority="812" operator="equal">
      <formula>1</formula>
    </cfRule>
  </conditionalFormatting>
  <conditionalFormatting sqref="GC15">
    <cfRule type="cellIs" dxfId="846" priority="809" operator="equal">
      <formula>0</formula>
    </cfRule>
    <cfRule type="cellIs" dxfId="845" priority="810" operator="equal">
      <formula>1</formula>
    </cfRule>
  </conditionalFormatting>
  <conditionalFormatting sqref="FV16:FY16">
    <cfRule type="cellIs" dxfId="844" priority="807" operator="equal">
      <formula>0</formula>
    </cfRule>
    <cfRule type="cellIs" dxfId="843" priority="808" operator="equal">
      <formula>1</formula>
    </cfRule>
  </conditionalFormatting>
  <conditionalFormatting sqref="FZ16:GB16">
    <cfRule type="cellIs" dxfId="842" priority="803" operator="equal">
      <formula>0</formula>
    </cfRule>
    <cfRule type="cellIs" dxfId="841" priority="804" operator="equal">
      <formula>1</formula>
    </cfRule>
  </conditionalFormatting>
  <conditionalFormatting sqref="GC16">
    <cfRule type="cellIs" dxfId="840" priority="801" operator="equal">
      <formula>0</formula>
    </cfRule>
    <cfRule type="cellIs" dxfId="839" priority="802" operator="equal">
      <formula>1</formula>
    </cfRule>
  </conditionalFormatting>
  <conditionalFormatting sqref="FV18:FX18">
    <cfRule type="cellIs" dxfId="838" priority="799" operator="equal">
      <formula>0</formula>
    </cfRule>
    <cfRule type="cellIs" dxfId="837" priority="800" operator="equal">
      <formula>1</formula>
    </cfRule>
  </conditionalFormatting>
  <conditionalFormatting sqref="GE18">
    <cfRule type="cellIs" dxfId="836" priority="797" operator="equal">
      <formula>0</formula>
    </cfRule>
    <cfRule type="cellIs" dxfId="835" priority="798" operator="equal">
      <formula>1</formula>
    </cfRule>
  </conditionalFormatting>
  <conditionalFormatting sqref="FZ18:GB18">
    <cfRule type="cellIs" dxfId="834" priority="795" operator="equal">
      <formula>0</formula>
    </cfRule>
    <cfRule type="cellIs" dxfId="833" priority="796" operator="equal">
      <formula>1</formula>
    </cfRule>
  </conditionalFormatting>
  <conditionalFormatting sqref="GC18:GD18 GD19">
    <cfRule type="cellIs" dxfId="832" priority="793" operator="equal">
      <formula>0</formula>
    </cfRule>
    <cfRule type="cellIs" dxfId="831" priority="794" operator="equal">
      <formula>1</formula>
    </cfRule>
  </conditionalFormatting>
  <conditionalFormatting sqref="FV19:FX19">
    <cfRule type="cellIs" dxfId="830" priority="791" operator="equal">
      <formula>0</formula>
    </cfRule>
    <cfRule type="cellIs" dxfId="829" priority="792" operator="equal">
      <formula>1</formula>
    </cfRule>
  </conditionalFormatting>
  <conditionalFormatting sqref="GE19">
    <cfRule type="cellIs" dxfId="828" priority="789" operator="equal">
      <formula>0</formula>
    </cfRule>
    <cfRule type="cellIs" dxfId="827" priority="790" operator="equal">
      <formula>1</formula>
    </cfRule>
  </conditionalFormatting>
  <conditionalFormatting sqref="FZ19:GB19">
    <cfRule type="cellIs" dxfId="826" priority="787" operator="equal">
      <formula>0</formula>
    </cfRule>
    <cfRule type="cellIs" dxfId="825" priority="788" operator="equal">
      <formula>1</formula>
    </cfRule>
  </conditionalFormatting>
  <conditionalFormatting sqref="GC19">
    <cfRule type="cellIs" dxfId="824" priority="785" operator="equal">
      <formula>0</formula>
    </cfRule>
    <cfRule type="cellIs" dxfId="823" priority="786" operator="equal">
      <formula>1</formula>
    </cfRule>
  </conditionalFormatting>
  <conditionalFormatting sqref="FV21:FX21">
    <cfRule type="cellIs" dxfId="822" priority="783" operator="equal">
      <formula>0</formula>
    </cfRule>
    <cfRule type="cellIs" dxfId="821" priority="784" operator="equal">
      <formula>1</formula>
    </cfRule>
  </conditionalFormatting>
  <conditionalFormatting sqref="GE21">
    <cfRule type="cellIs" dxfId="820" priority="781" operator="equal">
      <formula>0</formula>
    </cfRule>
    <cfRule type="cellIs" dxfId="819" priority="782" operator="equal">
      <formula>1</formula>
    </cfRule>
  </conditionalFormatting>
  <conditionalFormatting sqref="GE26">
    <cfRule type="cellIs" dxfId="818" priority="775" operator="equal">
      <formula>0</formula>
    </cfRule>
    <cfRule type="cellIs" dxfId="817" priority="776" operator="equal">
      <formula>1</formula>
    </cfRule>
  </conditionalFormatting>
  <conditionalFormatting sqref="GC21">
    <cfRule type="cellIs" dxfId="816" priority="779" operator="equal">
      <formula>0</formula>
    </cfRule>
    <cfRule type="cellIs" dxfId="815" priority="780" operator="equal">
      <formula>1</formula>
    </cfRule>
  </conditionalFormatting>
  <conditionalFormatting sqref="GC22:GD22">
    <cfRule type="cellIs" dxfId="814" priority="771" operator="equal">
      <formula>0</formula>
    </cfRule>
    <cfRule type="cellIs" dxfId="813" priority="772" operator="equal">
      <formula>1</formula>
    </cfRule>
  </conditionalFormatting>
  <conditionalFormatting sqref="GE25">
    <cfRule type="cellIs" dxfId="812" priority="777" operator="equal">
      <formula>0</formula>
    </cfRule>
    <cfRule type="cellIs" dxfId="811" priority="778" operator="equal">
      <formula>1</formula>
    </cfRule>
  </conditionalFormatting>
  <conditionalFormatting sqref="FW25:FW27 GB25:GB26">
    <cfRule type="cellIs" dxfId="810" priority="769" operator="equal">
      <formula>0</formula>
    </cfRule>
    <cfRule type="cellIs" dxfId="809" priority="770" operator="equal">
      <formula>1</formula>
    </cfRule>
  </conditionalFormatting>
  <conditionalFormatting sqref="GA25">
    <cfRule type="cellIs" dxfId="808" priority="767" operator="equal">
      <formula>0</formula>
    </cfRule>
    <cfRule type="cellIs" dxfId="807" priority="768" operator="equal">
      <formula>1</formula>
    </cfRule>
  </conditionalFormatting>
  <conditionalFormatting sqref="GC25:GD25 GD26">
    <cfRule type="cellIs" dxfId="806" priority="763" operator="equal">
      <formula>0</formula>
    </cfRule>
    <cfRule type="cellIs" dxfId="805" priority="764" operator="equal">
      <formula>1</formula>
    </cfRule>
  </conditionalFormatting>
  <conditionalFormatting sqref="GE27">
    <cfRule type="cellIs" dxfId="804" priority="773" operator="equal">
      <formula>0</formula>
    </cfRule>
    <cfRule type="cellIs" dxfId="803" priority="774" operator="equal">
      <formula>1</formula>
    </cfRule>
  </conditionalFormatting>
  <conditionalFormatting sqref="GC27">
    <cfRule type="cellIs" dxfId="802" priority="759" operator="equal">
      <formula>0</formula>
    </cfRule>
    <cfRule type="cellIs" dxfId="801" priority="760" operator="equal">
      <formula>1</formula>
    </cfRule>
  </conditionalFormatting>
  <conditionalFormatting sqref="GC24:GD24">
    <cfRule type="cellIs" dxfId="800" priority="757" operator="equal">
      <formula>0</formula>
    </cfRule>
    <cfRule type="cellIs" dxfId="799" priority="758" operator="equal">
      <formula>1</formula>
    </cfRule>
  </conditionalFormatting>
  <conditionalFormatting sqref="GA26">
    <cfRule type="cellIs" dxfId="798" priority="765" operator="equal">
      <formula>0</formula>
    </cfRule>
    <cfRule type="cellIs" dxfId="797" priority="766" operator="equal">
      <formula>1</formula>
    </cfRule>
  </conditionalFormatting>
  <conditionalFormatting sqref="GC26">
    <cfRule type="cellIs" dxfId="796" priority="761" operator="equal">
      <formula>0</formula>
    </cfRule>
    <cfRule type="cellIs" dxfId="795" priority="762" operator="equal">
      <formula>1</formula>
    </cfRule>
  </conditionalFormatting>
  <conditionalFormatting sqref="GD10">
    <cfRule type="cellIs" dxfId="794" priority="753" operator="equal">
      <formula>0</formula>
    </cfRule>
    <cfRule type="cellIs" dxfId="793" priority="754" operator="equal">
      <formula>1</formula>
    </cfRule>
  </conditionalFormatting>
  <conditionalFormatting sqref="GD15">
    <cfRule type="cellIs" dxfId="792" priority="751" operator="equal">
      <formula>0</formula>
    </cfRule>
    <cfRule type="cellIs" dxfId="791" priority="752" operator="equal">
      <formula>1</formula>
    </cfRule>
  </conditionalFormatting>
  <conditionalFormatting sqref="GD16">
    <cfRule type="cellIs" dxfId="790" priority="749" operator="equal">
      <formula>0</formula>
    </cfRule>
    <cfRule type="cellIs" dxfId="789" priority="750" operator="equal">
      <formula>1</formula>
    </cfRule>
  </conditionalFormatting>
  <conditionalFormatting sqref="GD21">
    <cfRule type="cellIs" dxfId="788" priority="747" operator="equal">
      <formula>0</formula>
    </cfRule>
    <cfRule type="cellIs" dxfId="787" priority="748" operator="equal">
      <formula>1</formula>
    </cfRule>
  </conditionalFormatting>
  <conditionalFormatting sqref="GD27">
    <cfRule type="cellIs" dxfId="786" priority="745" operator="equal">
      <formula>0</formula>
    </cfRule>
    <cfRule type="cellIs" dxfId="785" priority="746" operator="equal">
      <formula>1</formula>
    </cfRule>
  </conditionalFormatting>
  <conditionalFormatting sqref="GD33">
    <cfRule type="cellIs" dxfId="784" priority="743" operator="equal">
      <formula>0</formula>
    </cfRule>
    <cfRule type="cellIs" dxfId="783" priority="744" operator="equal">
      <formula>1</formula>
    </cfRule>
  </conditionalFormatting>
  <conditionalFormatting sqref="GP7:GQ7 GS7">
    <cfRule type="cellIs" dxfId="782" priority="737" operator="equal">
      <formula>0</formula>
    </cfRule>
    <cfRule type="cellIs" dxfId="781" priority="738" operator="equal">
      <formula>1</formula>
    </cfRule>
  </conditionalFormatting>
  <conditionalFormatting sqref="GY7">
    <cfRule type="cellIs" dxfId="780" priority="735" operator="equal">
      <formula>0</formula>
    </cfRule>
    <cfRule type="cellIs" dxfId="779" priority="736" operator="equal">
      <formula>1</formula>
    </cfRule>
  </conditionalFormatting>
  <conditionalFormatting sqref="GQ22">
    <cfRule type="cellIs" dxfId="778" priority="655" operator="equal">
      <formula>0</formula>
    </cfRule>
    <cfRule type="cellIs" dxfId="777" priority="656" operator="equal">
      <formula>1</formula>
    </cfRule>
  </conditionalFormatting>
  <conditionalFormatting sqref="GZ33">
    <cfRule type="cellIs" dxfId="776" priority="641" operator="equal">
      <formula>0</formula>
    </cfRule>
    <cfRule type="cellIs" dxfId="775" priority="642" operator="equal">
      <formula>1</formula>
    </cfRule>
  </conditionalFormatting>
  <conditionalFormatting sqref="GT7:GV7">
    <cfRule type="cellIs" dxfId="774" priority="733" operator="equal">
      <formula>0</formula>
    </cfRule>
    <cfRule type="cellIs" dxfId="773" priority="734" operator="equal">
      <formula>1</formula>
    </cfRule>
  </conditionalFormatting>
  <conditionalFormatting sqref="GW7:GX7">
    <cfRule type="cellIs" dxfId="772" priority="731" operator="equal">
      <formula>0</formula>
    </cfRule>
    <cfRule type="cellIs" dxfId="771" priority="732" operator="equal">
      <formula>1</formula>
    </cfRule>
  </conditionalFormatting>
  <conditionalFormatting sqref="GP10:GQ10 GS10">
    <cfRule type="cellIs" dxfId="770" priority="729" operator="equal">
      <formula>0</formula>
    </cfRule>
    <cfRule type="cellIs" dxfId="769" priority="730" operator="equal">
      <formula>1</formula>
    </cfRule>
  </conditionalFormatting>
  <conditionalFormatting sqref="GY10">
    <cfRule type="cellIs" dxfId="768" priority="727" operator="equal">
      <formula>0</formula>
    </cfRule>
    <cfRule type="cellIs" dxfId="767" priority="728" operator="equal">
      <formula>1</formula>
    </cfRule>
  </conditionalFormatting>
  <conditionalFormatting sqref="GT10:GV10">
    <cfRule type="cellIs" dxfId="766" priority="725" operator="equal">
      <formula>0</formula>
    </cfRule>
    <cfRule type="cellIs" dxfId="765" priority="726" operator="equal">
      <formula>1</formula>
    </cfRule>
  </conditionalFormatting>
  <conditionalFormatting sqref="GW10">
    <cfRule type="cellIs" dxfId="764" priority="723" operator="equal">
      <formula>0</formula>
    </cfRule>
    <cfRule type="cellIs" dxfId="763" priority="724" operator="equal">
      <formula>1</formula>
    </cfRule>
  </conditionalFormatting>
  <conditionalFormatting sqref="GP12:GR12">
    <cfRule type="cellIs" dxfId="762" priority="721" operator="equal">
      <formula>0</formula>
    </cfRule>
    <cfRule type="cellIs" dxfId="761" priority="722" operator="equal">
      <formula>1</formula>
    </cfRule>
  </conditionalFormatting>
  <conditionalFormatting sqref="GY12">
    <cfRule type="cellIs" dxfId="760" priority="719" operator="equal">
      <formula>0</formula>
    </cfRule>
    <cfRule type="cellIs" dxfId="759" priority="720" operator="equal">
      <formula>1</formula>
    </cfRule>
  </conditionalFormatting>
  <conditionalFormatting sqref="GY16">
    <cfRule type="cellIs" dxfId="758" priority="705" operator="equal">
      <formula>0</formula>
    </cfRule>
    <cfRule type="cellIs" dxfId="757" priority="706" operator="equal">
      <formula>1</formula>
    </cfRule>
  </conditionalFormatting>
  <conditionalFormatting sqref="GW12:GX12">
    <cfRule type="cellIs" dxfId="756" priority="717" operator="equal">
      <formula>0</formula>
    </cfRule>
    <cfRule type="cellIs" dxfId="755" priority="718" operator="equal">
      <formula>1</formula>
    </cfRule>
  </conditionalFormatting>
  <conditionalFormatting sqref="GP15:GS15">
    <cfRule type="cellIs" dxfId="754" priority="715" operator="equal">
      <formula>0</formula>
    </cfRule>
    <cfRule type="cellIs" dxfId="753" priority="716" operator="equal">
      <formula>1</formula>
    </cfRule>
  </conditionalFormatting>
  <conditionalFormatting sqref="GY15">
    <cfRule type="cellIs" dxfId="752" priority="713" operator="equal">
      <formula>0</formula>
    </cfRule>
    <cfRule type="cellIs" dxfId="751" priority="714" operator="equal">
      <formula>1</formula>
    </cfRule>
  </conditionalFormatting>
  <conditionalFormatting sqref="GT15:GV15">
    <cfRule type="cellIs" dxfId="750" priority="711" operator="equal">
      <formula>0</formula>
    </cfRule>
    <cfRule type="cellIs" dxfId="749" priority="712" operator="equal">
      <formula>1</formula>
    </cfRule>
  </conditionalFormatting>
  <conditionalFormatting sqref="GW15">
    <cfRule type="cellIs" dxfId="748" priority="709" operator="equal">
      <formula>0</formula>
    </cfRule>
    <cfRule type="cellIs" dxfId="747" priority="710" operator="equal">
      <formula>1</formula>
    </cfRule>
  </conditionalFormatting>
  <conditionalFormatting sqref="GP16:GS16">
    <cfRule type="cellIs" dxfId="746" priority="707" operator="equal">
      <formula>0</formula>
    </cfRule>
    <cfRule type="cellIs" dxfId="745" priority="708" operator="equal">
      <formula>1</formula>
    </cfRule>
  </conditionalFormatting>
  <conditionalFormatting sqref="GT16:GV16">
    <cfRule type="cellIs" dxfId="744" priority="703" operator="equal">
      <formula>0</formula>
    </cfRule>
    <cfRule type="cellIs" dxfId="743" priority="704" operator="equal">
      <formula>1</formula>
    </cfRule>
  </conditionalFormatting>
  <conditionalFormatting sqref="GW16">
    <cfRule type="cellIs" dxfId="742" priority="701" operator="equal">
      <formula>0</formula>
    </cfRule>
    <cfRule type="cellIs" dxfId="741" priority="702" operator="equal">
      <formula>1</formula>
    </cfRule>
  </conditionalFormatting>
  <conditionalFormatting sqref="GP18:GR18">
    <cfRule type="cellIs" dxfId="740" priority="699" operator="equal">
      <formula>0</formula>
    </cfRule>
    <cfRule type="cellIs" dxfId="739" priority="700" operator="equal">
      <formula>1</formula>
    </cfRule>
  </conditionalFormatting>
  <conditionalFormatting sqref="GY18">
    <cfRule type="cellIs" dxfId="738" priority="697" operator="equal">
      <formula>0</formula>
    </cfRule>
    <cfRule type="cellIs" dxfId="737" priority="698" operator="equal">
      <formula>1</formula>
    </cfRule>
  </conditionalFormatting>
  <conditionalFormatting sqref="GT18:GV18">
    <cfRule type="cellIs" dxfId="736" priority="695" operator="equal">
      <formula>0</formula>
    </cfRule>
    <cfRule type="cellIs" dxfId="735" priority="696" operator="equal">
      <formula>1</formula>
    </cfRule>
  </conditionalFormatting>
  <conditionalFormatting sqref="GW18:GX18 GX19">
    <cfRule type="cellIs" dxfId="734" priority="693" operator="equal">
      <formula>0</formula>
    </cfRule>
    <cfRule type="cellIs" dxfId="733" priority="694" operator="equal">
      <formula>1</formula>
    </cfRule>
  </conditionalFormatting>
  <conditionalFormatting sqref="GP19:GR19">
    <cfRule type="cellIs" dxfId="732" priority="691" operator="equal">
      <formula>0</formula>
    </cfRule>
    <cfRule type="cellIs" dxfId="731" priority="692" operator="equal">
      <formula>1</formula>
    </cfRule>
  </conditionalFormatting>
  <conditionalFormatting sqref="GY19">
    <cfRule type="cellIs" dxfId="730" priority="689" operator="equal">
      <formula>0</formula>
    </cfRule>
    <cfRule type="cellIs" dxfId="729" priority="690" operator="equal">
      <formula>1</formula>
    </cfRule>
  </conditionalFormatting>
  <conditionalFormatting sqref="GT19:GV19">
    <cfRule type="cellIs" dxfId="728" priority="687" operator="equal">
      <formula>0</formula>
    </cfRule>
    <cfRule type="cellIs" dxfId="727" priority="688" operator="equal">
      <formula>1</formula>
    </cfRule>
  </conditionalFormatting>
  <conditionalFormatting sqref="GW19">
    <cfRule type="cellIs" dxfId="726" priority="685" operator="equal">
      <formula>0</formula>
    </cfRule>
    <cfRule type="cellIs" dxfId="725" priority="686" operator="equal">
      <formula>1</formula>
    </cfRule>
  </conditionalFormatting>
  <conditionalFormatting sqref="GP21:GR21">
    <cfRule type="cellIs" dxfId="724" priority="683" operator="equal">
      <formula>0</formula>
    </cfRule>
    <cfRule type="cellIs" dxfId="723" priority="684" operator="equal">
      <formula>1</formula>
    </cfRule>
  </conditionalFormatting>
  <conditionalFormatting sqref="GY21">
    <cfRule type="cellIs" dxfId="722" priority="681" operator="equal">
      <formula>0</formula>
    </cfRule>
    <cfRule type="cellIs" dxfId="721" priority="682" operator="equal">
      <formula>1</formula>
    </cfRule>
  </conditionalFormatting>
  <conditionalFormatting sqref="GY26">
    <cfRule type="cellIs" dxfId="720" priority="675" operator="equal">
      <formula>0</formula>
    </cfRule>
    <cfRule type="cellIs" dxfId="719" priority="676" operator="equal">
      <formula>1</formula>
    </cfRule>
  </conditionalFormatting>
  <conditionalFormatting sqref="GW21">
    <cfRule type="cellIs" dxfId="718" priority="679" operator="equal">
      <formula>0</formula>
    </cfRule>
    <cfRule type="cellIs" dxfId="717" priority="680" operator="equal">
      <formula>1</formula>
    </cfRule>
  </conditionalFormatting>
  <conditionalFormatting sqref="GW22:GX22">
    <cfRule type="cellIs" dxfId="716" priority="671" operator="equal">
      <formula>0</formula>
    </cfRule>
    <cfRule type="cellIs" dxfId="715" priority="672" operator="equal">
      <formula>1</formula>
    </cfRule>
  </conditionalFormatting>
  <conditionalFormatting sqref="GY25">
    <cfRule type="cellIs" dxfId="714" priority="677" operator="equal">
      <formula>0</formula>
    </cfRule>
    <cfRule type="cellIs" dxfId="713" priority="678" operator="equal">
      <formula>1</formula>
    </cfRule>
  </conditionalFormatting>
  <conditionalFormatting sqref="GQ25:GQ27 GV25:GV26">
    <cfRule type="cellIs" dxfId="712" priority="669" operator="equal">
      <formula>0</formula>
    </cfRule>
    <cfRule type="cellIs" dxfId="711" priority="670" operator="equal">
      <formula>1</formula>
    </cfRule>
  </conditionalFormatting>
  <conditionalFormatting sqref="GU25">
    <cfRule type="cellIs" dxfId="710" priority="667" operator="equal">
      <formula>0</formula>
    </cfRule>
    <cfRule type="cellIs" dxfId="709" priority="668" operator="equal">
      <formula>1</formula>
    </cfRule>
  </conditionalFormatting>
  <conditionalFormatting sqref="GW25:GX25 GX26">
    <cfRule type="cellIs" dxfId="708" priority="663" operator="equal">
      <formula>0</formula>
    </cfRule>
    <cfRule type="cellIs" dxfId="707" priority="664" operator="equal">
      <formula>1</formula>
    </cfRule>
  </conditionalFormatting>
  <conditionalFormatting sqref="GY27">
    <cfRule type="cellIs" dxfId="706" priority="673" operator="equal">
      <formula>0</formula>
    </cfRule>
    <cfRule type="cellIs" dxfId="705" priority="674" operator="equal">
      <formula>1</formula>
    </cfRule>
  </conditionalFormatting>
  <conditionalFormatting sqref="GW27">
    <cfRule type="cellIs" dxfId="704" priority="659" operator="equal">
      <formula>0</formula>
    </cfRule>
    <cfRule type="cellIs" dxfId="703" priority="660" operator="equal">
      <formula>1</formula>
    </cfRule>
  </conditionalFormatting>
  <conditionalFormatting sqref="GW24:GX24">
    <cfRule type="cellIs" dxfId="702" priority="657" operator="equal">
      <formula>0</formula>
    </cfRule>
    <cfRule type="cellIs" dxfId="701" priority="658" operator="equal">
      <formula>1</formula>
    </cfRule>
  </conditionalFormatting>
  <conditionalFormatting sqref="GU26">
    <cfRule type="cellIs" dxfId="700" priority="665" operator="equal">
      <formula>0</formula>
    </cfRule>
    <cfRule type="cellIs" dxfId="699" priority="666" operator="equal">
      <formula>1</formula>
    </cfRule>
  </conditionalFormatting>
  <conditionalFormatting sqref="GW26">
    <cfRule type="cellIs" dxfId="698" priority="661" operator="equal">
      <formula>0</formula>
    </cfRule>
    <cfRule type="cellIs" dxfId="697" priority="662" operator="equal">
      <formula>1</formula>
    </cfRule>
  </conditionalFormatting>
  <conditionalFormatting sqref="GX10">
    <cfRule type="cellIs" dxfId="696" priority="653" operator="equal">
      <formula>0</formula>
    </cfRule>
    <cfRule type="cellIs" dxfId="695" priority="654" operator="equal">
      <formula>1</formula>
    </cfRule>
  </conditionalFormatting>
  <conditionalFormatting sqref="GX15">
    <cfRule type="cellIs" dxfId="694" priority="651" operator="equal">
      <formula>0</formula>
    </cfRule>
    <cfRule type="cellIs" dxfId="693" priority="652" operator="equal">
      <formula>1</formula>
    </cfRule>
  </conditionalFormatting>
  <conditionalFormatting sqref="GX16">
    <cfRule type="cellIs" dxfId="692" priority="649" operator="equal">
      <formula>0</formula>
    </cfRule>
    <cfRule type="cellIs" dxfId="691" priority="650" operator="equal">
      <formula>1</formula>
    </cfRule>
  </conditionalFormatting>
  <conditionalFormatting sqref="GX21">
    <cfRule type="cellIs" dxfId="690" priority="647" operator="equal">
      <formula>0</formula>
    </cfRule>
    <cfRule type="cellIs" dxfId="689" priority="648" operator="equal">
      <formula>1</formula>
    </cfRule>
  </conditionalFormatting>
  <conditionalFormatting sqref="GX27">
    <cfRule type="cellIs" dxfId="688" priority="645" operator="equal">
      <formula>0</formula>
    </cfRule>
    <cfRule type="cellIs" dxfId="687" priority="646" operator="equal">
      <formula>1</formula>
    </cfRule>
  </conditionalFormatting>
  <conditionalFormatting sqref="GX33">
    <cfRule type="cellIs" dxfId="686" priority="643" operator="equal">
      <formula>0</formula>
    </cfRule>
    <cfRule type="cellIs" dxfId="685" priority="644" operator="equal">
      <formula>1</formula>
    </cfRule>
  </conditionalFormatting>
  <conditionalFormatting sqref="HJ7:HK7 HM7">
    <cfRule type="cellIs" dxfId="684" priority="637" operator="equal">
      <formula>0</formula>
    </cfRule>
    <cfRule type="cellIs" dxfId="683" priority="638" operator="equal">
      <formula>1</formula>
    </cfRule>
  </conditionalFormatting>
  <conditionalFormatting sqref="HS7">
    <cfRule type="cellIs" dxfId="682" priority="635" operator="equal">
      <formula>0</formula>
    </cfRule>
    <cfRule type="cellIs" dxfId="681" priority="636" operator="equal">
      <formula>1</formula>
    </cfRule>
  </conditionalFormatting>
  <conditionalFormatting sqref="HK22">
    <cfRule type="cellIs" dxfId="680" priority="555" operator="equal">
      <formula>0</formula>
    </cfRule>
    <cfRule type="cellIs" dxfId="679" priority="556" operator="equal">
      <formula>1</formula>
    </cfRule>
  </conditionalFormatting>
  <conditionalFormatting sqref="HT33">
    <cfRule type="cellIs" dxfId="678" priority="541" operator="equal">
      <formula>0</formula>
    </cfRule>
    <cfRule type="cellIs" dxfId="677" priority="542" operator="equal">
      <formula>1</formula>
    </cfRule>
  </conditionalFormatting>
  <conditionalFormatting sqref="HN7:HP7">
    <cfRule type="cellIs" dxfId="676" priority="633" operator="equal">
      <formula>0</formula>
    </cfRule>
    <cfRule type="cellIs" dxfId="675" priority="634" operator="equal">
      <formula>1</formula>
    </cfRule>
  </conditionalFormatting>
  <conditionalFormatting sqref="HQ7:HR7">
    <cfRule type="cellIs" dxfId="674" priority="631" operator="equal">
      <formula>0</formula>
    </cfRule>
    <cfRule type="cellIs" dxfId="673" priority="632" operator="equal">
      <formula>1</formula>
    </cfRule>
  </conditionalFormatting>
  <conditionalFormatting sqref="HJ10:HK10 HM10">
    <cfRule type="cellIs" dxfId="672" priority="629" operator="equal">
      <formula>0</formula>
    </cfRule>
    <cfRule type="cellIs" dxfId="671" priority="630" operator="equal">
      <formula>1</formula>
    </cfRule>
  </conditionalFormatting>
  <conditionalFormatting sqref="HS10">
    <cfRule type="cellIs" dxfId="670" priority="627" operator="equal">
      <formula>0</formula>
    </cfRule>
    <cfRule type="cellIs" dxfId="669" priority="628" operator="equal">
      <formula>1</formula>
    </cfRule>
  </conditionalFormatting>
  <conditionalFormatting sqref="HN10:HP10">
    <cfRule type="cellIs" dxfId="668" priority="625" operator="equal">
      <formula>0</formula>
    </cfRule>
    <cfRule type="cellIs" dxfId="667" priority="626" operator="equal">
      <formula>1</formula>
    </cfRule>
  </conditionalFormatting>
  <conditionalFormatting sqref="HQ10">
    <cfRule type="cellIs" dxfId="666" priority="623" operator="equal">
      <formula>0</formula>
    </cfRule>
    <cfRule type="cellIs" dxfId="665" priority="624" operator="equal">
      <formula>1</formula>
    </cfRule>
  </conditionalFormatting>
  <conditionalFormatting sqref="HJ12:HL12">
    <cfRule type="cellIs" dxfId="664" priority="621" operator="equal">
      <formula>0</formula>
    </cfRule>
    <cfRule type="cellIs" dxfId="663" priority="622" operator="equal">
      <formula>1</formula>
    </cfRule>
  </conditionalFormatting>
  <conditionalFormatting sqref="HS12">
    <cfRule type="cellIs" dxfId="662" priority="619" operator="equal">
      <formula>0</formula>
    </cfRule>
    <cfRule type="cellIs" dxfId="661" priority="620" operator="equal">
      <formula>1</formula>
    </cfRule>
  </conditionalFormatting>
  <conditionalFormatting sqref="HS16">
    <cfRule type="cellIs" dxfId="660" priority="605" operator="equal">
      <formula>0</formula>
    </cfRule>
    <cfRule type="cellIs" dxfId="659" priority="606" operator="equal">
      <formula>1</formula>
    </cfRule>
  </conditionalFormatting>
  <conditionalFormatting sqref="HQ12:HR12">
    <cfRule type="cellIs" dxfId="658" priority="617" operator="equal">
      <formula>0</formula>
    </cfRule>
    <cfRule type="cellIs" dxfId="657" priority="618" operator="equal">
      <formula>1</formula>
    </cfRule>
  </conditionalFormatting>
  <conditionalFormatting sqref="HJ15:HM15">
    <cfRule type="cellIs" dxfId="656" priority="615" operator="equal">
      <formula>0</formula>
    </cfRule>
    <cfRule type="cellIs" dxfId="655" priority="616" operator="equal">
      <formula>1</formula>
    </cfRule>
  </conditionalFormatting>
  <conditionalFormatting sqref="HS15">
    <cfRule type="cellIs" dxfId="654" priority="613" operator="equal">
      <formula>0</formula>
    </cfRule>
    <cfRule type="cellIs" dxfId="653" priority="614" operator="equal">
      <formula>1</formula>
    </cfRule>
  </conditionalFormatting>
  <conditionalFormatting sqref="HN15:HP15">
    <cfRule type="cellIs" dxfId="652" priority="611" operator="equal">
      <formula>0</formula>
    </cfRule>
    <cfRule type="cellIs" dxfId="651" priority="612" operator="equal">
      <formula>1</formula>
    </cfRule>
  </conditionalFormatting>
  <conditionalFormatting sqref="HQ15">
    <cfRule type="cellIs" dxfId="650" priority="609" operator="equal">
      <formula>0</formula>
    </cfRule>
    <cfRule type="cellIs" dxfId="649" priority="610" operator="equal">
      <formula>1</formula>
    </cfRule>
  </conditionalFormatting>
  <conditionalFormatting sqref="HJ16:HM16">
    <cfRule type="cellIs" dxfId="648" priority="607" operator="equal">
      <formula>0</formula>
    </cfRule>
    <cfRule type="cellIs" dxfId="647" priority="608" operator="equal">
      <formula>1</formula>
    </cfRule>
  </conditionalFormatting>
  <conditionalFormatting sqref="HN16:HP16">
    <cfRule type="cellIs" dxfId="646" priority="603" operator="equal">
      <formula>0</formula>
    </cfRule>
    <cfRule type="cellIs" dxfId="645" priority="604" operator="equal">
      <formula>1</formula>
    </cfRule>
  </conditionalFormatting>
  <conditionalFormatting sqref="HQ16">
    <cfRule type="cellIs" dxfId="644" priority="601" operator="equal">
      <formula>0</formula>
    </cfRule>
    <cfRule type="cellIs" dxfId="643" priority="602" operator="equal">
      <formula>1</formula>
    </cfRule>
  </conditionalFormatting>
  <conditionalFormatting sqref="HJ18:HL18">
    <cfRule type="cellIs" dxfId="642" priority="599" operator="equal">
      <formula>0</formula>
    </cfRule>
    <cfRule type="cellIs" dxfId="641" priority="600" operator="equal">
      <formula>1</formula>
    </cfRule>
  </conditionalFormatting>
  <conditionalFormatting sqref="HS18">
    <cfRule type="cellIs" dxfId="640" priority="597" operator="equal">
      <formula>0</formula>
    </cfRule>
    <cfRule type="cellIs" dxfId="639" priority="598" operator="equal">
      <formula>1</formula>
    </cfRule>
  </conditionalFormatting>
  <conditionalFormatting sqref="HN18:HP18">
    <cfRule type="cellIs" dxfId="638" priority="595" operator="equal">
      <formula>0</formula>
    </cfRule>
    <cfRule type="cellIs" dxfId="637" priority="596" operator="equal">
      <formula>1</formula>
    </cfRule>
  </conditionalFormatting>
  <conditionalFormatting sqref="HQ18:HR18 HR19">
    <cfRule type="cellIs" dxfId="636" priority="593" operator="equal">
      <formula>0</formula>
    </cfRule>
    <cfRule type="cellIs" dxfId="635" priority="594" operator="equal">
      <formula>1</formula>
    </cfRule>
  </conditionalFormatting>
  <conditionalFormatting sqref="HJ19:HL19">
    <cfRule type="cellIs" dxfId="634" priority="591" operator="equal">
      <formula>0</formula>
    </cfRule>
    <cfRule type="cellIs" dxfId="633" priority="592" operator="equal">
      <formula>1</formula>
    </cfRule>
  </conditionalFormatting>
  <conditionalFormatting sqref="HS19">
    <cfRule type="cellIs" dxfId="632" priority="589" operator="equal">
      <formula>0</formula>
    </cfRule>
    <cfRule type="cellIs" dxfId="631" priority="590" operator="equal">
      <formula>1</formula>
    </cfRule>
  </conditionalFormatting>
  <conditionalFormatting sqref="HN19:HP19">
    <cfRule type="cellIs" dxfId="630" priority="587" operator="equal">
      <formula>0</formula>
    </cfRule>
    <cfRule type="cellIs" dxfId="629" priority="588" operator="equal">
      <formula>1</formula>
    </cfRule>
  </conditionalFormatting>
  <conditionalFormatting sqref="HQ19">
    <cfRule type="cellIs" dxfId="628" priority="585" operator="equal">
      <formula>0</formula>
    </cfRule>
    <cfRule type="cellIs" dxfId="627" priority="586" operator="equal">
      <formula>1</formula>
    </cfRule>
  </conditionalFormatting>
  <conditionalFormatting sqref="HJ21:HL21">
    <cfRule type="cellIs" dxfId="626" priority="583" operator="equal">
      <formula>0</formula>
    </cfRule>
    <cfRule type="cellIs" dxfId="625" priority="584" operator="equal">
      <formula>1</formula>
    </cfRule>
  </conditionalFormatting>
  <conditionalFormatting sqref="HS21">
    <cfRule type="cellIs" dxfId="624" priority="581" operator="equal">
      <formula>0</formula>
    </cfRule>
    <cfRule type="cellIs" dxfId="623" priority="582" operator="equal">
      <formula>1</formula>
    </cfRule>
  </conditionalFormatting>
  <conditionalFormatting sqref="HS26">
    <cfRule type="cellIs" dxfId="622" priority="575" operator="equal">
      <formula>0</formula>
    </cfRule>
    <cfRule type="cellIs" dxfId="621" priority="576" operator="equal">
      <formula>1</formula>
    </cfRule>
  </conditionalFormatting>
  <conditionalFormatting sqref="HQ21">
    <cfRule type="cellIs" dxfId="620" priority="579" operator="equal">
      <formula>0</formula>
    </cfRule>
    <cfRule type="cellIs" dxfId="619" priority="580" operator="equal">
      <formula>1</formula>
    </cfRule>
  </conditionalFormatting>
  <conditionalFormatting sqref="HQ22:HR22">
    <cfRule type="cellIs" dxfId="618" priority="571" operator="equal">
      <formula>0</formula>
    </cfRule>
    <cfRule type="cellIs" dxfId="617" priority="572" operator="equal">
      <formula>1</formula>
    </cfRule>
  </conditionalFormatting>
  <conditionalFormatting sqref="HS25">
    <cfRule type="cellIs" dxfId="616" priority="577" operator="equal">
      <formula>0</formula>
    </cfRule>
    <cfRule type="cellIs" dxfId="615" priority="578" operator="equal">
      <formula>1</formula>
    </cfRule>
  </conditionalFormatting>
  <conditionalFormatting sqref="HK25:HK27 HP25:HP26">
    <cfRule type="cellIs" dxfId="614" priority="569" operator="equal">
      <formula>0</formula>
    </cfRule>
    <cfRule type="cellIs" dxfId="613" priority="570" operator="equal">
      <formula>1</formula>
    </cfRule>
  </conditionalFormatting>
  <conditionalFormatting sqref="HO25">
    <cfRule type="cellIs" dxfId="612" priority="567" operator="equal">
      <formula>0</formula>
    </cfRule>
    <cfRule type="cellIs" dxfId="611" priority="568" operator="equal">
      <formula>1</formula>
    </cfRule>
  </conditionalFormatting>
  <conditionalFormatting sqref="HQ25:HR25 HR26">
    <cfRule type="cellIs" dxfId="610" priority="563" operator="equal">
      <formula>0</formula>
    </cfRule>
    <cfRule type="cellIs" dxfId="609" priority="564" operator="equal">
      <formula>1</formula>
    </cfRule>
  </conditionalFormatting>
  <conditionalFormatting sqref="HS27">
    <cfRule type="cellIs" dxfId="608" priority="573" operator="equal">
      <formula>0</formula>
    </cfRule>
    <cfRule type="cellIs" dxfId="607" priority="574" operator="equal">
      <formula>1</formula>
    </cfRule>
  </conditionalFormatting>
  <conditionalFormatting sqref="HQ27">
    <cfRule type="cellIs" dxfId="606" priority="559" operator="equal">
      <formula>0</formula>
    </cfRule>
    <cfRule type="cellIs" dxfId="605" priority="560" operator="equal">
      <formula>1</formula>
    </cfRule>
  </conditionalFormatting>
  <conditionalFormatting sqref="HQ24:HR24">
    <cfRule type="cellIs" dxfId="604" priority="557" operator="equal">
      <formula>0</formula>
    </cfRule>
    <cfRule type="cellIs" dxfId="603" priority="558" operator="equal">
      <formula>1</formula>
    </cfRule>
  </conditionalFormatting>
  <conditionalFormatting sqref="HO26">
    <cfRule type="cellIs" dxfId="602" priority="565" operator="equal">
      <formula>0</formula>
    </cfRule>
    <cfRule type="cellIs" dxfId="601" priority="566" operator="equal">
      <formula>1</formula>
    </cfRule>
  </conditionalFormatting>
  <conditionalFormatting sqref="HQ26">
    <cfRule type="cellIs" dxfId="600" priority="561" operator="equal">
      <formula>0</formula>
    </cfRule>
    <cfRule type="cellIs" dxfId="599" priority="562" operator="equal">
      <formula>1</formula>
    </cfRule>
  </conditionalFormatting>
  <conditionalFormatting sqref="HR10">
    <cfRule type="cellIs" dxfId="598" priority="553" operator="equal">
      <formula>0</formula>
    </cfRule>
    <cfRule type="cellIs" dxfId="597" priority="554" operator="equal">
      <formula>1</formula>
    </cfRule>
  </conditionalFormatting>
  <conditionalFormatting sqref="HR15">
    <cfRule type="cellIs" dxfId="596" priority="551" operator="equal">
      <formula>0</formula>
    </cfRule>
    <cfRule type="cellIs" dxfId="595" priority="552" operator="equal">
      <formula>1</formula>
    </cfRule>
  </conditionalFormatting>
  <conditionalFormatting sqref="HR16">
    <cfRule type="cellIs" dxfId="594" priority="549" operator="equal">
      <formula>0</formula>
    </cfRule>
    <cfRule type="cellIs" dxfId="593" priority="550" operator="equal">
      <formula>1</formula>
    </cfRule>
  </conditionalFormatting>
  <conditionalFormatting sqref="HR21">
    <cfRule type="cellIs" dxfId="592" priority="547" operator="equal">
      <formula>0</formula>
    </cfRule>
    <cfRule type="cellIs" dxfId="591" priority="548" operator="equal">
      <formula>1</formula>
    </cfRule>
  </conditionalFormatting>
  <conditionalFormatting sqref="HR27">
    <cfRule type="cellIs" dxfId="590" priority="545" operator="equal">
      <formula>0</formula>
    </cfRule>
    <cfRule type="cellIs" dxfId="589" priority="546" operator="equal">
      <formula>1</formula>
    </cfRule>
  </conditionalFormatting>
  <conditionalFormatting sqref="HR33">
    <cfRule type="cellIs" dxfId="588" priority="543" operator="equal">
      <formula>0</formula>
    </cfRule>
    <cfRule type="cellIs" dxfId="587" priority="544" operator="equal">
      <formula>1</formula>
    </cfRule>
  </conditionalFormatting>
  <conditionalFormatting sqref="ID7:IE7 IG7">
    <cfRule type="cellIs" dxfId="586" priority="537" operator="equal">
      <formula>0</formula>
    </cfRule>
    <cfRule type="cellIs" dxfId="585" priority="538" operator="equal">
      <formula>1</formula>
    </cfRule>
  </conditionalFormatting>
  <conditionalFormatting sqref="IM7">
    <cfRule type="cellIs" dxfId="584" priority="535" operator="equal">
      <formula>0</formula>
    </cfRule>
    <cfRule type="cellIs" dxfId="583" priority="536" operator="equal">
      <formula>1</formula>
    </cfRule>
  </conditionalFormatting>
  <conditionalFormatting sqref="IE22">
    <cfRule type="cellIs" dxfId="582" priority="455" operator="equal">
      <formula>0</formula>
    </cfRule>
    <cfRule type="cellIs" dxfId="581" priority="456" operator="equal">
      <formula>1</formula>
    </cfRule>
  </conditionalFormatting>
  <conditionalFormatting sqref="IN33">
    <cfRule type="cellIs" dxfId="580" priority="441" operator="equal">
      <formula>0</formula>
    </cfRule>
    <cfRule type="cellIs" dxfId="579" priority="442" operator="equal">
      <formula>1</formula>
    </cfRule>
  </conditionalFormatting>
  <conditionalFormatting sqref="IH7:IJ7">
    <cfRule type="cellIs" dxfId="578" priority="533" operator="equal">
      <formula>0</formula>
    </cfRule>
    <cfRule type="cellIs" dxfId="577" priority="534" operator="equal">
      <formula>1</formula>
    </cfRule>
  </conditionalFormatting>
  <conditionalFormatting sqref="IK7:IL7">
    <cfRule type="cellIs" dxfId="576" priority="531" operator="equal">
      <formula>0</formula>
    </cfRule>
    <cfRule type="cellIs" dxfId="575" priority="532" operator="equal">
      <formula>1</formula>
    </cfRule>
  </conditionalFormatting>
  <conditionalFormatting sqref="ID10 IG10">
    <cfRule type="cellIs" dxfId="574" priority="529" operator="equal">
      <formula>0</formula>
    </cfRule>
    <cfRule type="cellIs" dxfId="573" priority="530" operator="equal">
      <formula>1</formula>
    </cfRule>
  </conditionalFormatting>
  <conditionalFormatting sqref="IM10">
    <cfRule type="cellIs" dxfId="572" priority="527" operator="equal">
      <formula>0</formula>
    </cfRule>
    <cfRule type="cellIs" dxfId="571" priority="528" operator="equal">
      <formula>1</formula>
    </cfRule>
  </conditionalFormatting>
  <conditionalFormatting sqref="IH10:IJ10">
    <cfRule type="cellIs" dxfId="570" priority="525" operator="equal">
      <formula>0</formula>
    </cfRule>
    <cfRule type="cellIs" dxfId="569" priority="526" operator="equal">
      <formula>1</formula>
    </cfRule>
  </conditionalFormatting>
  <conditionalFormatting sqref="IK10">
    <cfRule type="cellIs" dxfId="568" priority="523" operator="equal">
      <formula>0</formula>
    </cfRule>
    <cfRule type="cellIs" dxfId="567" priority="524" operator="equal">
      <formula>1</formula>
    </cfRule>
  </conditionalFormatting>
  <conditionalFormatting sqref="ID12:IF12">
    <cfRule type="cellIs" dxfId="566" priority="521" operator="equal">
      <formula>0</formula>
    </cfRule>
    <cfRule type="cellIs" dxfId="565" priority="522" operator="equal">
      <formula>1</formula>
    </cfRule>
  </conditionalFormatting>
  <conditionalFormatting sqref="IM12">
    <cfRule type="cellIs" dxfId="564" priority="519" operator="equal">
      <formula>0</formula>
    </cfRule>
    <cfRule type="cellIs" dxfId="563" priority="520" operator="equal">
      <formula>1</formula>
    </cfRule>
  </conditionalFormatting>
  <conditionalFormatting sqref="IM16">
    <cfRule type="cellIs" dxfId="562" priority="505" operator="equal">
      <formula>0</formula>
    </cfRule>
    <cfRule type="cellIs" dxfId="561" priority="506" operator="equal">
      <formula>1</formula>
    </cfRule>
  </conditionalFormatting>
  <conditionalFormatting sqref="IK12:IL12">
    <cfRule type="cellIs" dxfId="560" priority="517" operator="equal">
      <formula>0</formula>
    </cfRule>
    <cfRule type="cellIs" dxfId="559" priority="518" operator="equal">
      <formula>1</formula>
    </cfRule>
  </conditionalFormatting>
  <conditionalFormatting sqref="ID15:IG15">
    <cfRule type="cellIs" dxfId="558" priority="515" operator="equal">
      <formula>0</formula>
    </cfRule>
    <cfRule type="cellIs" dxfId="557" priority="516" operator="equal">
      <formula>1</formula>
    </cfRule>
  </conditionalFormatting>
  <conditionalFormatting sqref="IM15">
    <cfRule type="cellIs" dxfId="556" priority="513" operator="equal">
      <formula>0</formula>
    </cfRule>
    <cfRule type="cellIs" dxfId="555" priority="514" operator="equal">
      <formula>1</formula>
    </cfRule>
  </conditionalFormatting>
  <conditionalFormatting sqref="IH15:IJ15">
    <cfRule type="cellIs" dxfId="554" priority="511" operator="equal">
      <formula>0</formula>
    </cfRule>
    <cfRule type="cellIs" dxfId="553" priority="512" operator="equal">
      <formula>1</formula>
    </cfRule>
  </conditionalFormatting>
  <conditionalFormatting sqref="IK15">
    <cfRule type="cellIs" dxfId="552" priority="509" operator="equal">
      <formula>0</formula>
    </cfRule>
    <cfRule type="cellIs" dxfId="551" priority="510" operator="equal">
      <formula>1</formula>
    </cfRule>
  </conditionalFormatting>
  <conditionalFormatting sqref="ID16:IG16">
    <cfRule type="cellIs" dxfId="550" priority="507" operator="equal">
      <formula>0</formula>
    </cfRule>
    <cfRule type="cellIs" dxfId="549" priority="508" operator="equal">
      <formula>1</formula>
    </cfRule>
  </conditionalFormatting>
  <conditionalFormatting sqref="IH16:IJ16">
    <cfRule type="cellIs" dxfId="548" priority="503" operator="equal">
      <formula>0</formula>
    </cfRule>
    <cfRule type="cellIs" dxfId="547" priority="504" operator="equal">
      <formula>1</formula>
    </cfRule>
  </conditionalFormatting>
  <conditionalFormatting sqref="IK16">
    <cfRule type="cellIs" dxfId="546" priority="501" operator="equal">
      <formula>0</formula>
    </cfRule>
    <cfRule type="cellIs" dxfId="545" priority="502" operator="equal">
      <formula>1</formula>
    </cfRule>
  </conditionalFormatting>
  <conditionalFormatting sqref="ID18:IF18">
    <cfRule type="cellIs" dxfId="544" priority="499" operator="equal">
      <formula>0</formula>
    </cfRule>
    <cfRule type="cellIs" dxfId="543" priority="500" operator="equal">
      <formula>1</formula>
    </cfRule>
  </conditionalFormatting>
  <conditionalFormatting sqref="IM18">
    <cfRule type="cellIs" dxfId="542" priority="497" operator="equal">
      <formula>0</formula>
    </cfRule>
    <cfRule type="cellIs" dxfId="541" priority="498" operator="equal">
      <formula>1</formula>
    </cfRule>
  </conditionalFormatting>
  <conditionalFormatting sqref="IH18:IJ18">
    <cfRule type="cellIs" dxfId="540" priority="495" operator="equal">
      <formula>0</formula>
    </cfRule>
    <cfRule type="cellIs" dxfId="539" priority="496" operator="equal">
      <formula>1</formula>
    </cfRule>
  </conditionalFormatting>
  <conditionalFormatting sqref="IK18:IL18 IL19">
    <cfRule type="cellIs" dxfId="538" priority="493" operator="equal">
      <formula>0</formula>
    </cfRule>
    <cfRule type="cellIs" dxfId="537" priority="494" operator="equal">
      <formula>1</formula>
    </cfRule>
  </conditionalFormatting>
  <conditionalFormatting sqref="ID19:IF19">
    <cfRule type="cellIs" dxfId="536" priority="491" operator="equal">
      <formula>0</formula>
    </cfRule>
    <cfRule type="cellIs" dxfId="535" priority="492" operator="equal">
      <formula>1</formula>
    </cfRule>
  </conditionalFormatting>
  <conditionalFormatting sqref="IM19">
    <cfRule type="cellIs" dxfId="534" priority="489" operator="equal">
      <formula>0</formula>
    </cfRule>
    <cfRule type="cellIs" dxfId="533" priority="490" operator="equal">
      <formula>1</formula>
    </cfRule>
  </conditionalFormatting>
  <conditionalFormatting sqref="IH19:IJ19">
    <cfRule type="cellIs" dxfId="532" priority="487" operator="equal">
      <formula>0</formula>
    </cfRule>
    <cfRule type="cellIs" dxfId="531" priority="488" operator="equal">
      <formula>1</formula>
    </cfRule>
  </conditionalFormatting>
  <conditionalFormatting sqref="IK19">
    <cfRule type="cellIs" dxfId="530" priority="485" operator="equal">
      <formula>0</formula>
    </cfRule>
    <cfRule type="cellIs" dxfId="529" priority="486" operator="equal">
      <formula>1</formula>
    </cfRule>
  </conditionalFormatting>
  <conditionalFormatting sqref="ID21:IF21">
    <cfRule type="cellIs" dxfId="528" priority="483" operator="equal">
      <formula>0</formula>
    </cfRule>
    <cfRule type="cellIs" dxfId="527" priority="484" operator="equal">
      <formula>1</formula>
    </cfRule>
  </conditionalFormatting>
  <conditionalFormatting sqref="IM21">
    <cfRule type="cellIs" dxfId="526" priority="481" operator="equal">
      <formula>0</formula>
    </cfRule>
    <cfRule type="cellIs" dxfId="525" priority="482" operator="equal">
      <formula>1</formula>
    </cfRule>
  </conditionalFormatting>
  <conditionalFormatting sqref="IM26">
    <cfRule type="cellIs" dxfId="524" priority="475" operator="equal">
      <formula>0</formula>
    </cfRule>
    <cfRule type="cellIs" dxfId="523" priority="476" operator="equal">
      <formula>1</formula>
    </cfRule>
  </conditionalFormatting>
  <conditionalFormatting sqref="IK21">
    <cfRule type="cellIs" dxfId="522" priority="479" operator="equal">
      <formula>0</formula>
    </cfRule>
    <cfRule type="cellIs" dxfId="521" priority="480" operator="equal">
      <formula>1</formula>
    </cfRule>
  </conditionalFormatting>
  <conditionalFormatting sqref="IK22:IL22">
    <cfRule type="cellIs" dxfId="520" priority="471" operator="equal">
      <formula>0</formula>
    </cfRule>
    <cfRule type="cellIs" dxfId="519" priority="472" operator="equal">
      <formula>1</formula>
    </cfRule>
  </conditionalFormatting>
  <conditionalFormatting sqref="IM25">
    <cfRule type="cellIs" dxfId="518" priority="477" operator="equal">
      <formula>0</formula>
    </cfRule>
    <cfRule type="cellIs" dxfId="517" priority="478" operator="equal">
      <formula>1</formula>
    </cfRule>
  </conditionalFormatting>
  <conditionalFormatting sqref="IE25:IE27 IJ25:IJ26">
    <cfRule type="cellIs" dxfId="516" priority="469" operator="equal">
      <formula>0</formula>
    </cfRule>
    <cfRule type="cellIs" dxfId="515" priority="470" operator="equal">
      <formula>1</formula>
    </cfRule>
  </conditionalFormatting>
  <conditionalFormatting sqref="II25">
    <cfRule type="cellIs" dxfId="514" priority="467" operator="equal">
      <formula>0</formula>
    </cfRule>
    <cfRule type="cellIs" dxfId="513" priority="468" operator="equal">
      <formula>1</formula>
    </cfRule>
  </conditionalFormatting>
  <conditionalFormatting sqref="IK25:IL25 IL26">
    <cfRule type="cellIs" dxfId="512" priority="463" operator="equal">
      <formula>0</formula>
    </cfRule>
    <cfRule type="cellIs" dxfId="511" priority="464" operator="equal">
      <formula>1</formula>
    </cfRule>
  </conditionalFormatting>
  <conditionalFormatting sqref="IM27">
    <cfRule type="cellIs" dxfId="510" priority="473" operator="equal">
      <formula>0</formula>
    </cfRule>
    <cfRule type="cellIs" dxfId="509" priority="474" operator="equal">
      <formula>1</formula>
    </cfRule>
  </conditionalFormatting>
  <conditionalFormatting sqref="IK27">
    <cfRule type="cellIs" dxfId="508" priority="459" operator="equal">
      <formula>0</formula>
    </cfRule>
    <cfRule type="cellIs" dxfId="507" priority="460" operator="equal">
      <formula>1</formula>
    </cfRule>
  </conditionalFormatting>
  <conditionalFormatting sqref="IK24:IL24">
    <cfRule type="cellIs" dxfId="506" priority="457" operator="equal">
      <formula>0</formula>
    </cfRule>
    <cfRule type="cellIs" dxfId="505" priority="458" operator="equal">
      <formula>1</formula>
    </cfRule>
  </conditionalFormatting>
  <conditionalFormatting sqref="II26">
    <cfRule type="cellIs" dxfId="504" priority="465" operator="equal">
      <formula>0</formula>
    </cfRule>
    <cfRule type="cellIs" dxfId="503" priority="466" operator="equal">
      <formula>1</formula>
    </cfRule>
  </conditionalFormatting>
  <conditionalFormatting sqref="IK26">
    <cfRule type="cellIs" dxfId="502" priority="461" operator="equal">
      <formula>0</formula>
    </cfRule>
    <cfRule type="cellIs" dxfId="501" priority="462" operator="equal">
      <formula>1</formula>
    </cfRule>
  </conditionalFormatting>
  <conditionalFormatting sqref="IL10">
    <cfRule type="cellIs" dxfId="500" priority="453" operator="equal">
      <formula>0</formula>
    </cfRule>
    <cfRule type="cellIs" dxfId="499" priority="454" operator="equal">
      <formula>1</formula>
    </cfRule>
  </conditionalFormatting>
  <conditionalFormatting sqref="IL15">
    <cfRule type="cellIs" dxfId="498" priority="451" operator="equal">
      <formula>0</formula>
    </cfRule>
    <cfRule type="cellIs" dxfId="497" priority="452" operator="equal">
      <formula>1</formula>
    </cfRule>
  </conditionalFormatting>
  <conditionalFormatting sqref="IL16">
    <cfRule type="cellIs" dxfId="496" priority="449" operator="equal">
      <formula>0</formula>
    </cfRule>
    <cfRule type="cellIs" dxfId="495" priority="450" operator="equal">
      <formula>1</formula>
    </cfRule>
  </conditionalFormatting>
  <conditionalFormatting sqref="IL21">
    <cfRule type="cellIs" dxfId="494" priority="447" operator="equal">
      <formula>0</formula>
    </cfRule>
    <cfRule type="cellIs" dxfId="493" priority="448" operator="equal">
      <formula>1</formula>
    </cfRule>
  </conditionalFormatting>
  <conditionalFormatting sqref="IL27">
    <cfRule type="cellIs" dxfId="492" priority="445" operator="equal">
      <formula>0</formula>
    </cfRule>
    <cfRule type="cellIs" dxfId="491" priority="446" operator="equal">
      <formula>1</formula>
    </cfRule>
  </conditionalFormatting>
  <conditionalFormatting sqref="IL33">
    <cfRule type="cellIs" dxfId="490" priority="443" operator="equal">
      <formula>0</formula>
    </cfRule>
    <cfRule type="cellIs" dxfId="489" priority="444" operator="equal">
      <formula>1</formula>
    </cfRule>
  </conditionalFormatting>
  <conditionalFormatting sqref="IE10">
    <cfRule type="cellIs" dxfId="488" priority="435" operator="equal">
      <formula>0</formula>
    </cfRule>
    <cfRule type="cellIs" dxfId="487" priority="436" operator="equal">
      <formula>1</formula>
    </cfRule>
  </conditionalFormatting>
  <conditionalFormatting sqref="IX7:IY7 JA7">
    <cfRule type="cellIs" dxfId="486" priority="431" operator="equal">
      <formula>0</formula>
    </cfRule>
    <cfRule type="cellIs" dxfId="485" priority="432" operator="equal">
      <formula>1</formula>
    </cfRule>
  </conditionalFormatting>
  <conditionalFormatting sqref="JG7">
    <cfRule type="cellIs" dxfId="484" priority="429" operator="equal">
      <formula>0</formula>
    </cfRule>
    <cfRule type="cellIs" dxfId="483" priority="430" operator="equal">
      <formula>1</formula>
    </cfRule>
  </conditionalFormatting>
  <conditionalFormatting sqref="IY22">
    <cfRule type="cellIs" dxfId="482" priority="349" operator="equal">
      <formula>0</formula>
    </cfRule>
    <cfRule type="cellIs" dxfId="481" priority="350" operator="equal">
      <formula>1</formula>
    </cfRule>
  </conditionalFormatting>
  <conditionalFormatting sqref="JH33">
    <cfRule type="cellIs" dxfId="480" priority="335" operator="equal">
      <formula>0</formula>
    </cfRule>
    <cfRule type="cellIs" dxfId="479" priority="336" operator="equal">
      <formula>1</formula>
    </cfRule>
  </conditionalFormatting>
  <conditionalFormatting sqref="JB7:JD7">
    <cfRule type="cellIs" dxfId="478" priority="427" operator="equal">
      <formula>0</formula>
    </cfRule>
    <cfRule type="cellIs" dxfId="477" priority="428" operator="equal">
      <formula>1</formula>
    </cfRule>
  </conditionalFormatting>
  <conditionalFormatting sqref="JE7:JF7">
    <cfRule type="cellIs" dxfId="476" priority="425" operator="equal">
      <formula>0</formula>
    </cfRule>
    <cfRule type="cellIs" dxfId="475" priority="426" operator="equal">
      <formula>1</formula>
    </cfRule>
  </conditionalFormatting>
  <conditionalFormatting sqref="IX10 JA10">
    <cfRule type="cellIs" dxfId="474" priority="423" operator="equal">
      <formula>0</formula>
    </cfRule>
    <cfRule type="cellIs" dxfId="473" priority="424" operator="equal">
      <formula>1</formula>
    </cfRule>
  </conditionalFormatting>
  <conditionalFormatting sqref="JG10">
    <cfRule type="cellIs" dxfId="472" priority="421" operator="equal">
      <formula>0</formula>
    </cfRule>
    <cfRule type="cellIs" dxfId="471" priority="422" operator="equal">
      <formula>1</formula>
    </cfRule>
  </conditionalFormatting>
  <conditionalFormatting sqref="JB10:JD10">
    <cfRule type="cellIs" dxfId="470" priority="419" operator="equal">
      <formula>0</formula>
    </cfRule>
    <cfRule type="cellIs" dxfId="469" priority="420" operator="equal">
      <formula>1</formula>
    </cfRule>
  </conditionalFormatting>
  <conditionalFormatting sqref="JE10">
    <cfRule type="cellIs" dxfId="468" priority="417" operator="equal">
      <formula>0</formula>
    </cfRule>
    <cfRule type="cellIs" dxfId="467" priority="418" operator="equal">
      <formula>1</formula>
    </cfRule>
  </conditionalFormatting>
  <conditionalFormatting sqref="IX12:IZ12">
    <cfRule type="cellIs" dxfId="466" priority="415" operator="equal">
      <formula>0</formula>
    </cfRule>
    <cfRule type="cellIs" dxfId="465" priority="416" operator="equal">
      <formula>1</formula>
    </cfRule>
  </conditionalFormatting>
  <conditionalFormatting sqref="JG12">
    <cfRule type="cellIs" dxfId="464" priority="413" operator="equal">
      <formula>0</formula>
    </cfRule>
    <cfRule type="cellIs" dxfId="463" priority="414" operator="equal">
      <formula>1</formula>
    </cfRule>
  </conditionalFormatting>
  <conditionalFormatting sqref="JG16">
    <cfRule type="cellIs" dxfId="462" priority="399" operator="equal">
      <formula>0</formula>
    </cfRule>
    <cfRule type="cellIs" dxfId="461" priority="400" operator="equal">
      <formula>1</formula>
    </cfRule>
  </conditionalFormatting>
  <conditionalFormatting sqref="JE12:JF12">
    <cfRule type="cellIs" dxfId="460" priority="411" operator="equal">
      <formula>0</formula>
    </cfRule>
    <cfRule type="cellIs" dxfId="459" priority="412" operator="equal">
      <formula>1</formula>
    </cfRule>
  </conditionalFormatting>
  <conditionalFormatting sqref="IX15:JA15">
    <cfRule type="cellIs" dxfId="458" priority="409" operator="equal">
      <formula>0</formula>
    </cfRule>
    <cfRule type="cellIs" dxfId="457" priority="410" operator="equal">
      <formula>1</formula>
    </cfRule>
  </conditionalFormatting>
  <conditionalFormatting sqref="JG15">
    <cfRule type="cellIs" dxfId="456" priority="407" operator="equal">
      <formula>0</formula>
    </cfRule>
    <cfRule type="cellIs" dxfId="455" priority="408" operator="equal">
      <formula>1</formula>
    </cfRule>
  </conditionalFormatting>
  <conditionalFormatting sqref="JB15:JD15">
    <cfRule type="cellIs" dxfId="454" priority="405" operator="equal">
      <formula>0</formula>
    </cfRule>
    <cfRule type="cellIs" dxfId="453" priority="406" operator="equal">
      <formula>1</formula>
    </cfRule>
  </conditionalFormatting>
  <conditionalFormatting sqref="JE15">
    <cfRule type="cellIs" dxfId="452" priority="403" operator="equal">
      <formula>0</formula>
    </cfRule>
    <cfRule type="cellIs" dxfId="451" priority="404" operator="equal">
      <formula>1</formula>
    </cfRule>
  </conditionalFormatting>
  <conditionalFormatting sqref="IX16:JA16">
    <cfRule type="cellIs" dxfId="450" priority="401" operator="equal">
      <formula>0</formula>
    </cfRule>
    <cfRule type="cellIs" dxfId="449" priority="402" operator="equal">
      <formula>1</formula>
    </cfRule>
  </conditionalFormatting>
  <conditionalFormatting sqref="JB16:JD16">
    <cfRule type="cellIs" dxfId="448" priority="397" operator="equal">
      <formula>0</formula>
    </cfRule>
    <cfRule type="cellIs" dxfId="447" priority="398" operator="equal">
      <formula>1</formula>
    </cfRule>
  </conditionalFormatting>
  <conditionalFormatting sqref="JE16">
    <cfRule type="cellIs" dxfId="446" priority="395" operator="equal">
      <formula>0</formula>
    </cfRule>
    <cfRule type="cellIs" dxfId="445" priority="396" operator="equal">
      <formula>1</formula>
    </cfRule>
  </conditionalFormatting>
  <conditionalFormatting sqref="IX18:IZ18">
    <cfRule type="cellIs" dxfId="444" priority="393" operator="equal">
      <formula>0</formula>
    </cfRule>
    <cfRule type="cellIs" dxfId="443" priority="394" operator="equal">
      <formula>1</formula>
    </cfRule>
  </conditionalFormatting>
  <conditionalFormatting sqref="JG18">
    <cfRule type="cellIs" dxfId="442" priority="391" operator="equal">
      <formula>0</formula>
    </cfRule>
    <cfRule type="cellIs" dxfId="441" priority="392" operator="equal">
      <formula>1</formula>
    </cfRule>
  </conditionalFormatting>
  <conditionalFormatting sqref="JB18:JD18">
    <cfRule type="cellIs" dxfId="440" priority="389" operator="equal">
      <formula>0</formula>
    </cfRule>
    <cfRule type="cellIs" dxfId="439" priority="390" operator="equal">
      <formula>1</formula>
    </cfRule>
  </conditionalFormatting>
  <conditionalFormatting sqref="JE18:JF18 JF19">
    <cfRule type="cellIs" dxfId="438" priority="387" operator="equal">
      <formula>0</formula>
    </cfRule>
    <cfRule type="cellIs" dxfId="437" priority="388" operator="equal">
      <formula>1</formula>
    </cfRule>
  </conditionalFormatting>
  <conditionalFormatting sqref="IX19:IZ19">
    <cfRule type="cellIs" dxfId="436" priority="385" operator="equal">
      <formula>0</formula>
    </cfRule>
    <cfRule type="cellIs" dxfId="435" priority="386" operator="equal">
      <formula>1</formula>
    </cfRule>
  </conditionalFormatting>
  <conditionalFormatting sqref="JG19">
    <cfRule type="cellIs" dxfId="434" priority="383" operator="equal">
      <formula>0</formula>
    </cfRule>
    <cfRule type="cellIs" dxfId="433" priority="384" operator="equal">
      <formula>1</formula>
    </cfRule>
  </conditionalFormatting>
  <conditionalFormatting sqref="JB19:JD19">
    <cfRule type="cellIs" dxfId="432" priority="381" operator="equal">
      <formula>0</formula>
    </cfRule>
    <cfRule type="cellIs" dxfId="431" priority="382" operator="equal">
      <formula>1</formula>
    </cfRule>
  </conditionalFormatting>
  <conditionalFormatting sqref="JE19">
    <cfRule type="cellIs" dxfId="430" priority="379" operator="equal">
      <formula>0</formula>
    </cfRule>
    <cfRule type="cellIs" dxfId="429" priority="380" operator="equal">
      <formula>1</formula>
    </cfRule>
  </conditionalFormatting>
  <conditionalFormatting sqref="IX21:IZ21">
    <cfRule type="cellIs" dxfId="428" priority="377" operator="equal">
      <formula>0</formula>
    </cfRule>
    <cfRule type="cellIs" dxfId="427" priority="378" operator="equal">
      <formula>1</formula>
    </cfRule>
  </conditionalFormatting>
  <conditionalFormatting sqref="JG21">
    <cfRule type="cellIs" dxfId="426" priority="375" operator="equal">
      <formula>0</formula>
    </cfRule>
    <cfRule type="cellIs" dxfId="425" priority="376" operator="equal">
      <formula>1</formula>
    </cfRule>
  </conditionalFormatting>
  <conditionalFormatting sqref="JG26">
    <cfRule type="cellIs" dxfId="424" priority="369" operator="equal">
      <formula>0</formula>
    </cfRule>
    <cfRule type="cellIs" dxfId="423" priority="370" operator="equal">
      <formula>1</formula>
    </cfRule>
  </conditionalFormatting>
  <conditionalFormatting sqref="JE21">
    <cfRule type="cellIs" dxfId="422" priority="373" operator="equal">
      <formula>0</formula>
    </cfRule>
    <cfRule type="cellIs" dxfId="421" priority="374" operator="equal">
      <formula>1</formula>
    </cfRule>
  </conditionalFormatting>
  <conditionalFormatting sqref="JE22:JF22">
    <cfRule type="cellIs" dxfId="420" priority="365" operator="equal">
      <formula>0</formula>
    </cfRule>
    <cfRule type="cellIs" dxfId="419" priority="366" operator="equal">
      <formula>1</formula>
    </cfRule>
  </conditionalFormatting>
  <conditionalFormatting sqref="JG25">
    <cfRule type="cellIs" dxfId="418" priority="371" operator="equal">
      <formula>0</formula>
    </cfRule>
    <cfRule type="cellIs" dxfId="417" priority="372" operator="equal">
      <formula>1</formula>
    </cfRule>
  </conditionalFormatting>
  <conditionalFormatting sqref="IY25:IY27 JD25:JD26">
    <cfRule type="cellIs" dxfId="416" priority="363" operator="equal">
      <formula>0</formula>
    </cfRule>
    <cfRule type="cellIs" dxfId="415" priority="364" operator="equal">
      <formula>1</formula>
    </cfRule>
  </conditionalFormatting>
  <conditionalFormatting sqref="JC25">
    <cfRule type="cellIs" dxfId="414" priority="361" operator="equal">
      <formula>0</formula>
    </cfRule>
    <cfRule type="cellIs" dxfId="413" priority="362" operator="equal">
      <formula>1</formula>
    </cfRule>
  </conditionalFormatting>
  <conditionalFormatting sqref="JE25:JF25 JF26">
    <cfRule type="cellIs" dxfId="412" priority="357" operator="equal">
      <formula>0</formula>
    </cfRule>
    <cfRule type="cellIs" dxfId="411" priority="358" operator="equal">
      <formula>1</formula>
    </cfRule>
  </conditionalFormatting>
  <conditionalFormatting sqref="JG27">
    <cfRule type="cellIs" dxfId="410" priority="367" operator="equal">
      <formula>0</formula>
    </cfRule>
    <cfRule type="cellIs" dxfId="409" priority="368" operator="equal">
      <formula>1</formula>
    </cfRule>
  </conditionalFormatting>
  <conditionalFormatting sqref="JE27">
    <cfRule type="cellIs" dxfId="408" priority="353" operator="equal">
      <formula>0</formula>
    </cfRule>
    <cfRule type="cellIs" dxfId="407" priority="354" operator="equal">
      <formula>1</formula>
    </cfRule>
  </conditionalFormatting>
  <conditionalFormatting sqref="JE24:JF24">
    <cfRule type="cellIs" dxfId="406" priority="351" operator="equal">
      <formula>0</formula>
    </cfRule>
    <cfRule type="cellIs" dxfId="405" priority="352" operator="equal">
      <formula>1</formula>
    </cfRule>
  </conditionalFormatting>
  <conditionalFormatting sqref="JC26">
    <cfRule type="cellIs" dxfId="404" priority="359" operator="equal">
      <formula>0</formula>
    </cfRule>
    <cfRule type="cellIs" dxfId="403" priority="360" operator="equal">
      <formula>1</formula>
    </cfRule>
  </conditionalFormatting>
  <conditionalFormatting sqref="JE26">
    <cfRule type="cellIs" dxfId="402" priority="355" operator="equal">
      <formula>0</formula>
    </cfRule>
    <cfRule type="cellIs" dxfId="401" priority="356" operator="equal">
      <formula>1</formula>
    </cfRule>
  </conditionalFormatting>
  <conditionalFormatting sqref="JF10">
    <cfRule type="cellIs" dxfId="400" priority="347" operator="equal">
      <formula>0</formula>
    </cfRule>
    <cfRule type="cellIs" dxfId="399" priority="348" operator="equal">
      <formula>1</formula>
    </cfRule>
  </conditionalFormatting>
  <conditionalFormatting sqref="JF15">
    <cfRule type="cellIs" dxfId="398" priority="345" operator="equal">
      <formula>0</formula>
    </cfRule>
    <cfRule type="cellIs" dxfId="397" priority="346" operator="equal">
      <formula>1</formula>
    </cfRule>
  </conditionalFormatting>
  <conditionalFormatting sqref="JF16">
    <cfRule type="cellIs" dxfId="396" priority="343" operator="equal">
      <formula>0</formula>
    </cfRule>
    <cfRule type="cellIs" dxfId="395" priority="344" operator="equal">
      <formula>1</formula>
    </cfRule>
  </conditionalFormatting>
  <conditionalFormatting sqref="JF21">
    <cfRule type="cellIs" dxfId="394" priority="341" operator="equal">
      <formula>0</formula>
    </cfRule>
    <cfRule type="cellIs" dxfId="393" priority="342" operator="equal">
      <formula>1</formula>
    </cfRule>
  </conditionalFormatting>
  <conditionalFormatting sqref="JF27">
    <cfRule type="cellIs" dxfId="392" priority="339" operator="equal">
      <formula>0</formula>
    </cfRule>
    <cfRule type="cellIs" dxfId="391" priority="340" operator="equal">
      <formula>1</formula>
    </cfRule>
  </conditionalFormatting>
  <conditionalFormatting sqref="JF33">
    <cfRule type="cellIs" dxfId="390" priority="337" operator="equal">
      <formula>0</formula>
    </cfRule>
    <cfRule type="cellIs" dxfId="389" priority="338" operator="equal">
      <formula>1</formula>
    </cfRule>
  </conditionalFormatting>
  <conditionalFormatting sqref="IY10">
    <cfRule type="cellIs" dxfId="388" priority="333" operator="equal">
      <formula>0</formula>
    </cfRule>
    <cfRule type="cellIs" dxfId="387" priority="334" operator="equal">
      <formula>1</formula>
    </cfRule>
  </conditionalFormatting>
  <conditionalFormatting sqref="JR7:JS7 JU7">
    <cfRule type="cellIs" dxfId="386" priority="329" operator="equal">
      <formula>0</formula>
    </cfRule>
    <cfRule type="cellIs" dxfId="385" priority="330" operator="equal">
      <formula>1</formula>
    </cfRule>
  </conditionalFormatting>
  <conditionalFormatting sqref="KA7">
    <cfRule type="cellIs" dxfId="384" priority="327" operator="equal">
      <formula>0</formula>
    </cfRule>
    <cfRule type="cellIs" dxfId="383" priority="328" operator="equal">
      <formula>1</formula>
    </cfRule>
  </conditionalFormatting>
  <conditionalFormatting sqref="JS22">
    <cfRule type="cellIs" dxfId="382" priority="247" operator="equal">
      <formula>0</formula>
    </cfRule>
    <cfRule type="cellIs" dxfId="381" priority="248" operator="equal">
      <formula>1</formula>
    </cfRule>
  </conditionalFormatting>
  <conditionalFormatting sqref="KB33">
    <cfRule type="cellIs" dxfId="380" priority="233" operator="equal">
      <formula>0</formula>
    </cfRule>
    <cfRule type="cellIs" dxfId="379" priority="234" operator="equal">
      <formula>1</formula>
    </cfRule>
  </conditionalFormatting>
  <conditionalFormatting sqref="JV7:JX7">
    <cfRule type="cellIs" dxfId="378" priority="325" operator="equal">
      <formula>0</formula>
    </cfRule>
    <cfRule type="cellIs" dxfId="377" priority="326" operator="equal">
      <formula>1</formula>
    </cfRule>
  </conditionalFormatting>
  <conditionalFormatting sqref="JY7:JZ7">
    <cfRule type="cellIs" dxfId="376" priority="323" operator="equal">
      <formula>0</formula>
    </cfRule>
    <cfRule type="cellIs" dxfId="375" priority="324" operator="equal">
      <formula>1</formula>
    </cfRule>
  </conditionalFormatting>
  <conditionalFormatting sqref="JR10 JU10">
    <cfRule type="cellIs" dxfId="374" priority="321" operator="equal">
      <formula>0</formula>
    </cfRule>
    <cfRule type="cellIs" dxfId="373" priority="322" operator="equal">
      <formula>1</formula>
    </cfRule>
  </conditionalFormatting>
  <conditionalFormatting sqref="KA10">
    <cfRule type="cellIs" dxfId="372" priority="319" operator="equal">
      <formula>0</formula>
    </cfRule>
    <cfRule type="cellIs" dxfId="371" priority="320" operator="equal">
      <formula>1</formula>
    </cfRule>
  </conditionalFormatting>
  <conditionalFormatting sqref="JV10:JX10">
    <cfRule type="cellIs" dxfId="370" priority="317" operator="equal">
      <formula>0</formula>
    </cfRule>
    <cfRule type="cellIs" dxfId="369" priority="318" operator="equal">
      <formula>1</formula>
    </cfRule>
  </conditionalFormatting>
  <conditionalFormatting sqref="JY10">
    <cfRule type="cellIs" dxfId="368" priority="315" operator="equal">
      <formula>0</formula>
    </cfRule>
    <cfRule type="cellIs" dxfId="367" priority="316" operator="equal">
      <formula>1</formula>
    </cfRule>
  </conditionalFormatting>
  <conditionalFormatting sqref="JR12:JT12">
    <cfRule type="cellIs" dxfId="366" priority="313" operator="equal">
      <formula>0</formula>
    </cfRule>
    <cfRule type="cellIs" dxfId="365" priority="314" operator="equal">
      <formula>1</formula>
    </cfRule>
  </conditionalFormatting>
  <conditionalFormatting sqref="KA12">
    <cfRule type="cellIs" dxfId="364" priority="311" operator="equal">
      <formula>0</formula>
    </cfRule>
    <cfRule type="cellIs" dxfId="363" priority="312" operator="equal">
      <formula>1</formula>
    </cfRule>
  </conditionalFormatting>
  <conditionalFormatting sqref="KA16">
    <cfRule type="cellIs" dxfId="362" priority="297" operator="equal">
      <formula>0</formula>
    </cfRule>
    <cfRule type="cellIs" dxfId="361" priority="298" operator="equal">
      <formula>1</formula>
    </cfRule>
  </conditionalFormatting>
  <conditionalFormatting sqref="JY12:JZ12">
    <cfRule type="cellIs" dxfId="360" priority="309" operator="equal">
      <formula>0</formula>
    </cfRule>
    <cfRule type="cellIs" dxfId="359" priority="310" operator="equal">
      <formula>1</formula>
    </cfRule>
  </conditionalFormatting>
  <conditionalFormatting sqref="JR15:JU15">
    <cfRule type="cellIs" dxfId="358" priority="307" operator="equal">
      <formula>0</formula>
    </cfRule>
    <cfRule type="cellIs" dxfId="357" priority="308" operator="equal">
      <formula>1</formula>
    </cfRule>
  </conditionalFormatting>
  <conditionalFormatting sqref="KA15">
    <cfRule type="cellIs" dxfId="356" priority="305" operator="equal">
      <formula>0</formula>
    </cfRule>
    <cfRule type="cellIs" dxfId="355" priority="306" operator="equal">
      <formula>1</formula>
    </cfRule>
  </conditionalFormatting>
  <conditionalFormatting sqref="JV15:JX15">
    <cfRule type="cellIs" dxfId="354" priority="303" operator="equal">
      <formula>0</formula>
    </cfRule>
    <cfRule type="cellIs" dxfId="353" priority="304" operator="equal">
      <formula>1</formula>
    </cfRule>
  </conditionalFormatting>
  <conditionalFormatting sqref="JY15">
    <cfRule type="cellIs" dxfId="352" priority="301" operator="equal">
      <formula>0</formula>
    </cfRule>
    <cfRule type="cellIs" dxfId="351" priority="302" operator="equal">
      <formula>1</formula>
    </cfRule>
  </conditionalFormatting>
  <conditionalFormatting sqref="JR16:JU16">
    <cfRule type="cellIs" dxfId="350" priority="299" operator="equal">
      <formula>0</formula>
    </cfRule>
    <cfRule type="cellIs" dxfId="349" priority="300" operator="equal">
      <formula>1</formula>
    </cfRule>
  </conditionalFormatting>
  <conditionalFormatting sqref="JV16:JX16">
    <cfRule type="cellIs" dxfId="348" priority="295" operator="equal">
      <formula>0</formula>
    </cfRule>
    <cfRule type="cellIs" dxfId="347" priority="296" operator="equal">
      <formula>1</formula>
    </cfRule>
  </conditionalFormatting>
  <conditionalFormatting sqref="JY16">
    <cfRule type="cellIs" dxfId="346" priority="293" operator="equal">
      <formula>0</formula>
    </cfRule>
    <cfRule type="cellIs" dxfId="345" priority="294" operator="equal">
      <formula>1</formula>
    </cfRule>
  </conditionalFormatting>
  <conditionalFormatting sqref="JR18:JT18">
    <cfRule type="cellIs" dxfId="344" priority="291" operator="equal">
      <formula>0</formula>
    </cfRule>
    <cfRule type="cellIs" dxfId="343" priority="292" operator="equal">
      <formula>1</formula>
    </cfRule>
  </conditionalFormatting>
  <conditionalFormatting sqref="KA18">
    <cfRule type="cellIs" dxfId="342" priority="289" operator="equal">
      <formula>0</formula>
    </cfRule>
    <cfRule type="cellIs" dxfId="341" priority="290" operator="equal">
      <formula>1</formula>
    </cfRule>
  </conditionalFormatting>
  <conditionalFormatting sqref="JV18:JX18">
    <cfRule type="cellIs" dxfId="340" priority="287" operator="equal">
      <formula>0</formula>
    </cfRule>
    <cfRule type="cellIs" dxfId="339" priority="288" operator="equal">
      <formula>1</formula>
    </cfRule>
  </conditionalFormatting>
  <conditionalFormatting sqref="JY18:JZ18 JZ19">
    <cfRule type="cellIs" dxfId="338" priority="285" operator="equal">
      <formula>0</formula>
    </cfRule>
    <cfRule type="cellIs" dxfId="337" priority="286" operator="equal">
      <formula>1</formula>
    </cfRule>
  </conditionalFormatting>
  <conditionalFormatting sqref="JR19:JT19">
    <cfRule type="cellIs" dxfId="336" priority="283" operator="equal">
      <formula>0</formula>
    </cfRule>
    <cfRule type="cellIs" dxfId="335" priority="284" operator="equal">
      <formula>1</formula>
    </cfRule>
  </conditionalFormatting>
  <conditionalFormatting sqref="KA19">
    <cfRule type="cellIs" dxfId="334" priority="281" operator="equal">
      <formula>0</formula>
    </cfRule>
    <cfRule type="cellIs" dxfId="333" priority="282" operator="equal">
      <formula>1</formula>
    </cfRule>
  </conditionalFormatting>
  <conditionalFormatting sqref="JV19:JX19">
    <cfRule type="cellIs" dxfId="332" priority="279" operator="equal">
      <formula>0</formula>
    </cfRule>
    <cfRule type="cellIs" dxfId="331" priority="280" operator="equal">
      <formula>1</formula>
    </cfRule>
  </conditionalFormatting>
  <conditionalFormatting sqref="JY19">
    <cfRule type="cellIs" dxfId="330" priority="277" operator="equal">
      <formula>0</formula>
    </cfRule>
    <cfRule type="cellIs" dxfId="329" priority="278" operator="equal">
      <formula>1</formula>
    </cfRule>
  </conditionalFormatting>
  <conditionalFormatting sqref="JR21:JT21">
    <cfRule type="cellIs" dxfId="328" priority="275" operator="equal">
      <formula>0</formula>
    </cfRule>
    <cfRule type="cellIs" dxfId="327" priority="276" operator="equal">
      <formula>1</formula>
    </cfRule>
  </conditionalFormatting>
  <conditionalFormatting sqref="KA21">
    <cfRule type="cellIs" dxfId="326" priority="273" operator="equal">
      <formula>0</formula>
    </cfRule>
    <cfRule type="cellIs" dxfId="325" priority="274" operator="equal">
      <formula>1</formula>
    </cfRule>
  </conditionalFormatting>
  <conditionalFormatting sqref="KA26">
    <cfRule type="cellIs" dxfId="324" priority="267" operator="equal">
      <formula>0</formula>
    </cfRule>
    <cfRule type="cellIs" dxfId="323" priority="268" operator="equal">
      <formula>1</formula>
    </cfRule>
  </conditionalFormatting>
  <conditionalFormatting sqref="JY21">
    <cfRule type="cellIs" dxfId="322" priority="271" operator="equal">
      <formula>0</formula>
    </cfRule>
    <cfRule type="cellIs" dxfId="321" priority="272" operator="equal">
      <formula>1</formula>
    </cfRule>
  </conditionalFormatting>
  <conditionalFormatting sqref="JY22:JZ22">
    <cfRule type="cellIs" dxfId="320" priority="263" operator="equal">
      <formula>0</formula>
    </cfRule>
    <cfRule type="cellIs" dxfId="319" priority="264" operator="equal">
      <formula>1</formula>
    </cfRule>
  </conditionalFormatting>
  <conditionalFormatting sqref="KA25">
    <cfRule type="cellIs" dxfId="318" priority="269" operator="equal">
      <formula>0</formula>
    </cfRule>
    <cfRule type="cellIs" dxfId="317" priority="270" operator="equal">
      <formula>1</formula>
    </cfRule>
  </conditionalFormatting>
  <conditionalFormatting sqref="JS25:JS27 JX25:JX26">
    <cfRule type="cellIs" dxfId="316" priority="261" operator="equal">
      <formula>0</formula>
    </cfRule>
    <cfRule type="cellIs" dxfId="315" priority="262" operator="equal">
      <formula>1</formula>
    </cfRule>
  </conditionalFormatting>
  <conditionalFormatting sqref="JW25">
    <cfRule type="cellIs" dxfId="314" priority="259" operator="equal">
      <formula>0</formula>
    </cfRule>
    <cfRule type="cellIs" dxfId="313" priority="260" operator="equal">
      <formula>1</formula>
    </cfRule>
  </conditionalFormatting>
  <conditionalFormatting sqref="JY25:JZ25 JZ26">
    <cfRule type="cellIs" dxfId="312" priority="255" operator="equal">
      <formula>0</formula>
    </cfRule>
    <cfRule type="cellIs" dxfId="311" priority="256" operator="equal">
      <formula>1</formula>
    </cfRule>
  </conditionalFormatting>
  <conditionalFormatting sqref="KA27">
    <cfRule type="cellIs" dxfId="310" priority="265" operator="equal">
      <formula>0</formula>
    </cfRule>
    <cfRule type="cellIs" dxfId="309" priority="266" operator="equal">
      <formula>1</formula>
    </cfRule>
  </conditionalFormatting>
  <conditionalFormatting sqref="JY27">
    <cfRule type="cellIs" dxfId="308" priority="251" operator="equal">
      <formula>0</formula>
    </cfRule>
    <cfRule type="cellIs" dxfId="307" priority="252" operator="equal">
      <formula>1</formula>
    </cfRule>
  </conditionalFormatting>
  <conditionalFormatting sqref="JY24:JZ24">
    <cfRule type="cellIs" dxfId="306" priority="249" operator="equal">
      <formula>0</formula>
    </cfRule>
    <cfRule type="cellIs" dxfId="305" priority="250" operator="equal">
      <formula>1</formula>
    </cfRule>
  </conditionalFormatting>
  <conditionalFormatting sqref="JW26">
    <cfRule type="cellIs" dxfId="304" priority="257" operator="equal">
      <formula>0</formula>
    </cfRule>
    <cfRule type="cellIs" dxfId="303" priority="258" operator="equal">
      <formula>1</formula>
    </cfRule>
  </conditionalFormatting>
  <conditionalFormatting sqref="JY26">
    <cfRule type="cellIs" dxfId="302" priority="253" operator="equal">
      <formula>0</formula>
    </cfRule>
    <cfRule type="cellIs" dxfId="301" priority="254" operator="equal">
      <formula>1</formula>
    </cfRule>
  </conditionalFormatting>
  <conditionalFormatting sqref="JZ10">
    <cfRule type="cellIs" dxfId="300" priority="245" operator="equal">
      <formula>0</formula>
    </cfRule>
    <cfRule type="cellIs" dxfId="299" priority="246" operator="equal">
      <formula>1</formula>
    </cfRule>
  </conditionalFormatting>
  <conditionalFormatting sqref="JZ15">
    <cfRule type="cellIs" dxfId="298" priority="243" operator="equal">
      <formula>0</formula>
    </cfRule>
    <cfRule type="cellIs" dxfId="297" priority="244" operator="equal">
      <formula>1</formula>
    </cfRule>
  </conditionalFormatting>
  <conditionalFormatting sqref="JZ16">
    <cfRule type="cellIs" dxfId="296" priority="241" operator="equal">
      <formula>0</formula>
    </cfRule>
    <cfRule type="cellIs" dxfId="295" priority="242" operator="equal">
      <formula>1</formula>
    </cfRule>
  </conditionalFormatting>
  <conditionalFormatting sqref="JZ21">
    <cfRule type="cellIs" dxfId="294" priority="239" operator="equal">
      <formula>0</formula>
    </cfRule>
    <cfRule type="cellIs" dxfId="293" priority="240" operator="equal">
      <formula>1</formula>
    </cfRule>
  </conditionalFormatting>
  <conditionalFormatting sqref="JZ27">
    <cfRule type="cellIs" dxfId="292" priority="237" operator="equal">
      <formula>0</formula>
    </cfRule>
    <cfRule type="cellIs" dxfId="291" priority="238" operator="equal">
      <formula>1</formula>
    </cfRule>
  </conditionalFormatting>
  <conditionalFormatting sqref="JZ33">
    <cfRule type="cellIs" dxfId="290" priority="235" operator="equal">
      <formula>0</formula>
    </cfRule>
    <cfRule type="cellIs" dxfId="289" priority="236" operator="equal">
      <formula>1</formula>
    </cfRule>
  </conditionalFormatting>
  <conditionalFormatting sqref="JS10">
    <cfRule type="cellIs" dxfId="288" priority="231" operator="equal">
      <formula>0</formula>
    </cfRule>
    <cfRule type="cellIs" dxfId="287" priority="232" operator="equal">
      <formula>1</formula>
    </cfRule>
  </conditionalFormatting>
  <conditionalFormatting sqref="KL7:KM7 KO7">
    <cfRule type="cellIs" dxfId="286" priority="227" operator="equal">
      <formula>0</formula>
    </cfRule>
    <cfRule type="cellIs" dxfId="285" priority="228" operator="equal">
      <formula>1</formula>
    </cfRule>
  </conditionalFormatting>
  <conditionalFormatting sqref="KU7">
    <cfRule type="cellIs" dxfId="284" priority="225" operator="equal">
      <formula>0</formula>
    </cfRule>
    <cfRule type="cellIs" dxfId="283" priority="226" operator="equal">
      <formula>1</formula>
    </cfRule>
  </conditionalFormatting>
  <conditionalFormatting sqref="KM22">
    <cfRule type="cellIs" dxfId="282" priority="145" operator="equal">
      <formula>0</formula>
    </cfRule>
    <cfRule type="cellIs" dxfId="281" priority="146" operator="equal">
      <formula>1</formula>
    </cfRule>
  </conditionalFormatting>
  <conditionalFormatting sqref="KV33">
    <cfRule type="cellIs" dxfId="280" priority="131" operator="equal">
      <formula>0</formula>
    </cfRule>
    <cfRule type="cellIs" dxfId="279" priority="132" operator="equal">
      <formula>1</formula>
    </cfRule>
  </conditionalFormatting>
  <conditionalFormatting sqref="KP7:KR7">
    <cfRule type="cellIs" dxfId="278" priority="223" operator="equal">
      <formula>0</formula>
    </cfRule>
    <cfRule type="cellIs" dxfId="277" priority="224" operator="equal">
      <formula>1</formula>
    </cfRule>
  </conditionalFormatting>
  <conditionalFormatting sqref="KS7:KT7">
    <cfRule type="cellIs" dxfId="276" priority="221" operator="equal">
      <formula>0</formula>
    </cfRule>
    <cfRule type="cellIs" dxfId="275" priority="222" operator="equal">
      <formula>1</formula>
    </cfRule>
  </conditionalFormatting>
  <conditionalFormatting sqref="KL10 KO10">
    <cfRule type="cellIs" dxfId="274" priority="219" operator="equal">
      <formula>0</formula>
    </cfRule>
    <cfRule type="cellIs" dxfId="273" priority="220" operator="equal">
      <formula>1</formula>
    </cfRule>
  </conditionalFormatting>
  <conditionalFormatting sqref="KU10">
    <cfRule type="cellIs" dxfId="272" priority="217" operator="equal">
      <formula>0</formula>
    </cfRule>
    <cfRule type="cellIs" dxfId="271" priority="218" operator="equal">
      <formula>1</formula>
    </cfRule>
  </conditionalFormatting>
  <conditionalFormatting sqref="KP10:KR10">
    <cfRule type="cellIs" dxfId="270" priority="215" operator="equal">
      <formula>0</formula>
    </cfRule>
    <cfRule type="cellIs" dxfId="269" priority="216" operator="equal">
      <formula>1</formula>
    </cfRule>
  </conditionalFormatting>
  <conditionalFormatting sqref="KS10">
    <cfRule type="cellIs" dxfId="268" priority="213" operator="equal">
      <formula>0</formula>
    </cfRule>
    <cfRule type="cellIs" dxfId="267" priority="214" operator="equal">
      <formula>1</formula>
    </cfRule>
  </conditionalFormatting>
  <conditionalFormatting sqref="KL12:KN12">
    <cfRule type="cellIs" dxfId="266" priority="211" operator="equal">
      <formula>0</formula>
    </cfRule>
    <cfRule type="cellIs" dxfId="265" priority="212" operator="equal">
      <formula>1</formula>
    </cfRule>
  </conditionalFormatting>
  <conditionalFormatting sqref="KU12">
    <cfRule type="cellIs" dxfId="264" priority="209" operator="equal">
      <formula>0</formula>
    </cfRule>
    <cfRule type="cellIs" dxfId="263" priority="210" operator="equal">
      <formula>1</formula>
    </cfRule>
  </conditionalFormatting>
  <conditionalFormatting sqref="KU16">
    <cfRule type="cellIs" dxfId="262" priority="195" operator="equal">
      <formula>0</formula>
    </cfRule>
    <cfRule type="cellIs" dxfId="261" priority="196" operator="equal">
      <formula>1</formula>
    </cfRule>
  </conditionalFormatting>
  <conditionalFormatting sqref="KS12:KT12">
    <cfRule type="cellIs" dxfId="260" priority="207" operator="equal">
      <formula>0</formula>
    </cfRule>
    <cfRule type="cellIs" dxfId="259" priority="208" operator="equal">
      <formula>1</formula>
    </cfRule>
  </conditionalFormatting>
  <conditionalFormatting sqref="KL15:KO15">
    <cfRule type="cellIs" dxfId="258" priority="205" operator="equal">
      <formula>0</formula>
    </cfRule>
    <cfRule type="cellIs" dxfId="257" priority="206" operator="equal">
      <formula>1</formula>
    </cfRule>
  </conditionalFormatting>
  <conditionalFormatting sqref="KU15">
    <cfRule type="cellIs" dxfId="256" priority="203" operator="equal">
      <formula>0</formula>
    </cfRule>
    <cfRule type="cellIs" dxfId="255" priority="204" operator="equal">
      <formula>1</formula>
    </cfRule>
  </conditionalFormatting>
  <conditionalFormatting sqref="KP15:KR15">
    <cfRule type="cellIs" dxfId="254" priority="201" operator="equal">
      <formula>0</formula>
    </cfRule>
    <cfRule type="cellIs" dxfId="253" priority="202" operator="equal">
      <formula>1</formula>
    </cfRule>
  </conditionalFormatting>
  <conditionalFormatting sqref="KS15">
    <cfRule type="cellIs" dxfId="252" priority="199" operator="equal">
      <formula>0</formula>
    </cfRule>
    <cfRule type="cellIs" dxfId="251" priority="200" operator="equal">
      <formula>1</formula>
    </cfRule>
  </conditionalFormatting>
  <conditionalFormatting sqref="KL16:KO16">
    <cfRule type="cellIs" dxfId="250" priority="197" operator="equal">
      <formula>0</formula>
    </cfRule>
    <cfRule type="cellIs" dxfId="249" priority="198" operator="equal">
      <formula>1</formula>
    </cfRule>
  </conditionalFormatting>
  <conditionalFormatting sqref="KP16:KR16">
    <cfRule type="cellIs" dxfId="248" priority="193" operator="equal">
      <formula>0</formula>
    </cfRule>
    <cfRule type="cellIs" dxfId="247" priority="194" operator="equal">
      <formula>1</formula>
    </cfRule>
  </conditionalFormatting>
  <conditionalFormatting sqref="KS16">
    <cfRule type="cellIs" dxfId="246" priority="191" operator="equal">
      <formula>0</formula>
    </cfRule>
    <cfRule type="cellIs" dxfId="245" priority="192" operator="equal">
      <formula>1</formula>
    </cfRule>
  </conditionalFormatting>
  <conditionalFormatting sqref="KL18:KN18">
    <cfRule type="cellIs" dxfId="244" priority="189" operator="equal">
      <formula>0</formula>
    </cfRule>
    <cfRule type="cellIs" dxfId="243" priority="190" operator="equal">
      <formula>1</formula>
    </cfRule>
  </conditionalFormatting>
  <conditionalFormatting sqref="KU18">
    <cfRule type="cellIs" dxfId="242" priority="187" operator="equal">
      <formula>0</formula>
    </cfRule>
    <cfRule type="cellIs" dxfId="241" priority="188" operator="equal">
      <formula>1</formula>
    </cfRule>
  </conditionalFormatting>
  <conditionalFormatting sqref="KP18:KR18">
    <cfRule type="cellIs" dxfId="240" priority="185" operator="equal">
      <formula>0</formula>
    </cfRule>
    <cfRule type="cellIs" dxfId="239" priority="186" operator="equal">
      <formula>1</formula>
    </cfRule>
  </conditionalFormatting>
  <conditionalFormatting sqref="KS18:KT18 KT19">
    <cfRule type="cellIs" dxfId="238" priority="183" operator="equal">
      <formula>0</formula>
    </cfRule>
    <cfRule type="cellIs" dxfId="237" priority="184" operator="equal">
      <formula>1</formula>
    </cfRule>
  </conditionalFormatting>
  <conditionalFormatting sqref="KL19:KN19">
    <cfRule type="cellIs" dxfId="236" priority="181" operator="equal">
      <formula>0</formula>
    </cfRule>
    <cfRule type="cellIs" dxfId="235" priority="182" operator="equal">
      <formula>1</formula>
    </cfRule>
  </conditionalFormatting>
  <conditionalFormatting sqref="KU19">
    <cfRule type="cellIs" dxfId="234" priority="179" operator="equal">
      <formula>0</formula>
    </cfRule>
    <cfRule type="cellIs" dxfId="233" priority="180" operator="equal">
      <formula>1</formula>
    </cfRule>
  </conditionalFormatting>
  <conditionalFormatting sqref="KP19:KR19">
    <cfRule type="cellIs" dxfId="232" priority="177" operator="equal">
      <formula>0</formula>
    </cfRule>
    <cfRule type="cellIs" dxfId="231" priority="178" operator="equal">
      <formula>1</formula>
    </cfRule>
  </conditionalFormatting>
  <conditionalFormatting sqref="KS19">
    <cfRule type="cellIs" dxfId="230" priority="175" operator="equal">
      <formula>0</formula>
    </cfRule>
    <cfRule type="cellIs" dxfId="229" priority="176" operator="equal">
      <formula>1</formula>
    </cfRule>
  </conditionalFormatting>
  <conditionalFormatting sqref="KL21:KN21">
    <cfRule type="cellIs" dxfId="228" priority="173" operator="equal">
      <formula>0</formula>
    </cfRule>
    <cfRule type="cellIs" dxfId="227" priority="174" operator="equal">
      <formula>1</formula>
    </cfRule>
  </conditionalFormatting>
  <conditionalFormatting sqref="KU21">
    <cfRule type="cellIs" dxfId="226" priority="171" operator="equal">
      <formula>0</formula>
    </cfRule>
    <cfRule type="cellIs" dxfId="225" priority="172" operator="equal">
      <formula>1</formula>
    </cfRule>
  </conditionalFormatting>
  <conditionalFormatting sqref="KU26">
    <cfRule type="cellIs" dxfId="224" priority="165" operator="equal">
      <formula>0</formula>
    </cfRule>
    <cfRule type="cellIs" dxfId="223" priority="166" operator="equal">
      <formula>1</formula>
    </cfRule>
  </conditionalFormatting>
  <conditionalFormatting sqref="KS21">
    <cfRule type="cellIs" dxfId="222" priority="169" operator="equal">
      <formula>0</formula>
    </cfRule>
    <cfRule type="cellIs" dxfId="221" priority="170" operator="equal">
      <formula>1</formula>
    </cfRule>
  </conditionalFormatting>
  <conditionalFormatting sqref="KS22:KT22">
    <cfRule type="cellIs" dxfId="220" priority="161" operator="equal">
      <formula>0</formula>
    </cfRule>
    <cfRule type="cellIs" dxfId="219" priority="162" operator="equal">
      <formula>1</formula>
    </cfRule>
  </conditionalFormatting>
  <conditionalFormatting sqref="KU25">
    <cfRule type="cellIs" dxfId="218" priority="167" operator="equal">
      <formula>0</formula>
    </cfRule>
    <cfRule type="cellIs" dxfId="217" priority="168" operator="equal">
      <formula>1</formula>
    </cfRule>
  </conditionalFormatting>
  <conditionalFormatting sqref="KM25:KM27 KR25:KR26">
    <cfRule type="cellIs" dxfId="216" priority="159" operator="equal">
      <formula>0</formula>
    </cfRule>
    <cfRule type="cellIs" dxfId="215" priority="160" operator="equal">
      <formula>1</formula>
    </cfRule>
  </conditionalFormatting>
  <conditionalFormatting sqref="KQ25">
    <cfRule type="cellIs" dxfId="214" priority="157" operator="equal">
      <formula>0</formula>
    </cfRule>
    <cfRule type="cellIs" dxfId="213" priority="158" operator="equal">
      <formula>1</formula>
    </cfRule>
  </conditionalFormatting>
  <conditionalFormatting sqref="KS25:KT25 KT26">
    <cfRule type="cellIs" dxfId="212" priority="153" operator="equal">
      <formula>0</formula>
    </cfRule>
    <cfRule type="cellIs" dxfId="211" priority="154" operator="equal">
      <formula>1</formula>
    </cfRule>
  </conditionalFormatting>
  <conditionalFormatting sqref="KU27">
    <cfRule type="cellIs" dxfId="210" priority="163" operator="equal">
      <formula>0</formula>
    </cfRule>
    <cfRule type="cellIs" dxfId="209" priority="164" operator="equal">
      <formula>1</formula>
    </cfRule>
  </conditionalFormatting>
  <conditionalFormatting sqref="KS27">
    <cfRule type="cellIs" dxfId="208" priority="149" operator="equal">
      <formula>0</formula>
    </cfRule>
    <cfRule type="cellIs" dxfId="207" priority="150" operator="equal">
      <formula>1</formula>
    </cfRule>
  </conditionalFormatting>
  <conditionalFormatting sqref="KS24:KT24">
    <cfRule type="cellIs" dxfId="206" priority="147" operator="equal">
      <formula>0</formula>
    </cfRule>
    <cfRule type="cellIs" dxfId="205" priority="148" operator="equal">
      <formula>1</formula>
    </cfRule>
  </conditionalFormatting>
  <conditionalFormatting sqref="KQ26">
    <cfRule type="cellIs" dxfId="204" priority="155" operator="equal">
      <formula>0</formula>
    </cfRule>
    <cfRule type="cellIs" dxfId="203" priority="156" operator="equal">
      <formula>1</formula>
    </cfRule>
  </conditionalFormatting>
  <conditionalFormatting sqref="KS26">
    <cfRule type="cellIs" dxfId="202" priority="151" operator="equal">
      <formula>0</formula>
    </cfRule>
    <cfRule type="cellIs" dxfId="201" priority="152" operator="equal">
      <formula>1</formula>
    </cfRule>
  </conditionalFormatting>
  <conditionalFormatting sqref="KT10">
    <cfRule type="cellIs" dxfId="200" priority="143" operator="equal">
      <formula>0</formula>
    </cfRule>
    <cfRule type="cellIs" dxfId="199" priority="144" operator="equal">
      <formula>1</formula>
    </cfRule>
  </conditionalFormatting>
  <conditionalFormatting sqref="KT15">
    <cfRule type="cellIs" dxfId="198" priority="141" operator="equal">
      <formula>0</formula>
    </cfRule>
    <cfRule type="cellIs" dxfId="197" priority="142" operator="equal">
      <formula>1</formula>
    </cfRule>
  </conditionalFormatting>
  <conditionalFormatting sqref="KT16">
    <cfRule type="cellIs" dxfId="196" priority="139" operator="equal">
      <formula>0</formula>
    </cfRule>
    <cfRule type="cellIs" dxfId="195" priority="140" operator="equal">
      <formula>1</formula>
    </cfRule>
  </conditionalFormatting>
  <conditionalFormatting sqref="KT21">
    <cfRule type="cellIs" dxfId="194" priority="137" operator="equal">
      <formula>0</formula>
    </cfRule>
    <cfRule type="cellIs" dxfId="193" priority="138" operator="equal">
      <formula>1</formula>
    </cfRule>
  </conditionalFormatting>
  <conditionalFormatting sqref="KT27">
    <cfRule type="cellIs" dxfId="192" priority="135" operator="equal">
      <formula>0</formula>
    </cfRule>
    <cfRule type="cellIs" dxfId="191" priority="136" operator="equal">
      <formula>1</formula>
    </cfRule>
  </conditionalFormatting>
  <conditionalFormatting sqref="KT33">
    <cfRule type="cellIs" dxfId="190" priority="133" operator="equal">
      <formula>0</formula>
    </cfRule>
    <cfRule type="cellIs" dxfId="189" priority="134" operator="equal">
      <formula>1</formula>
    </cfRule>
  </conditionalFormatting>
  <conditionalFormatting sqref="KM10">
    <cfRule type="cellIs" dxfId="188" priority="129" operator="equal">
      <formula>0</formula>
    </cfRule>
    <cfRule type="cellIs" dxfId="187" priority="130" operator="equal">
      <formula>1</formula>
    </cfRule>
  </conditionalFormatting>
  <conditionalFormatting sqref="AA33">
    <cfRule type="cellIs" dxfId="186" priority="125" operator="equal">
      <formula>0</formula>
    </cfRule>
    <cfRule type="cellIs" dxfId="185" priority="126" operator="equal">
      <formula>1</formula>
    </cfRule>
  </conditionalFormatting>
  <conditionalFormatting sqref="AD33">
    <cfRule type="cellIs" dxfId="184" priority="123" operator="equal">
      <formula>"OK"</formula>
    </cfRule>
    <cfRule type="cellIs" dxfId="183" priority="124" operator="equal">
      <formula>"NO HABILITADO"</formula>
    </cfRule>
  </conditionalFormatting>
  <conditionalFormatting sqref="AU33">
    <cfRule type="cellIs" dxfId="182" priority="119" operator="equal">
      <formula>0</formula>
    </cfRule>
    <cfRule type="cellIs" dxfId="181" priority="120" operator="equal">
      <formula>1</formula>
    </cfRule>
  </conditionalFormatting>
  <conditionalFormatting sqref="AX33">
    <cfRule type="cellIs" dxfId="180" priority="117" operator="equal">
      <formula>"OK"</formula>
    </cfRule>
    <cfRule type="cellIs" dxfId="179" priority="118" operator="equal">
      <formula>"NO HABILITADO"</formula>
    </cfRule>
  </conditionalFormatting>
  <conditionalFormatting sqref="BO33">
    <cfRule type="cellIs" dxfId="178" priority="115" operator="equal">
      <formula>0</formula>
    </cfRule>
    <cfRule type="cellIs" dxfId="177" priority="116" operator="equal">
      <formula>1</formula>
    </cfRule>
  </conditionalFormatting>
  <conditionalFormatting sqref="BR33">
    <cfRule type="cellIs" dxfId="176" priority="113" operator="equal">
      <formula>"OK"</formula>
    </cfRule>
    <cfRule type="cellIs" dxfId="175" priority="114" operator="equal">
      <formula>"NO HABILITADO"</formula>
    </cfRule>
  </conditionalFormatting>
  <conditionalFormatting sqref="CI33">
    <cfRule type="cellIs" dxfId="174" priority="111" operator="equal">
      <formula>0</formula>
    </cfRule>
    <cfRule type="cellIs" dxfId="173" priority="112" operator="equal">
      <formula>1</formula>
    </cfRule>
  </conditionalFormatting>
  <conditionalFormatting sqref="CL33">
    <cfRule type="cellIs" dxfId="172" priority="109" operator="equal">
      <formula>"OK"</formula>
    </cfRule>
    <cfRule type="cellIs" dxfId="171" priority="110" operator="equal">
      <formula>"NO HABILITADO"</formula>
    </cfRule>
  </conditionalFormatting>
  <conditionalFormatting sqref="DC33">
    <cfRule type="cellIs" dxfId="170" priority="107" operator="equal">
      <formula>0</formula>
    </cfRule>
    <cfRule type="cellIs" dxfId="169" priority="108" operator="equal">
      <formula>1</formula>
    </cfRule>
  </conditionalFormatting>
  <conditionalFormatting sqref="DF33">
    <cfRule type="cellIs" dxfId="168" priority="105" operator="equal">
      <formula>"OK"</formula>
    </cfRule>
    <cfRule type="cellIs" dxfId="167" priority="106" operator="equal">
      <formula>"NO HABILITADO"</formula>
    </cfRule>
  </conditionalFormatting>
  <conditionalFormatting sqref="DW33">
    <cfRule type="cellIs" dxfId="166" priority="103" operator="equal">
      <formula>0</formula>
    </cfRule>
    <cfRule type="cellIs" dxfId="165" priority="104" operator="equal">
      <formula>1</formula>
    </cfRule>
  </conditionalFormatting>
  <conditionalFormatting sqref="DZ33">
    <cfRule type="cellIs" dxfId="164" priority="101" operator="equal">
      <formula>"OK"</formula>
    </cfRule>
    <cfRule type="cellIs" dxfId="163" priority="102" operator="equal">
      <formula>"NO HABILITADO"</formula>
    </cfRule>
  </conditionalFormatting>
  <conditionalFormatting sqref="EQ33">
    <cfRule type="cellIs" dxfId="162" priority="99" operator="equal">
      <formula>0</formula>
    </cfRule>
    <cfRule type="cellIs" dxfId="161" priority="100" operator="equal">
      <formula>1</formula>
    </cfRule>
  </conditionalFormatting>
  <conditionalFormatting sqref="ET33">
    <cfRule type="cellIs" dxfId="160" priority="97" operator="equal">
      <formula>"OK"</formula>
    </cfRule>
    <cfRule type="cellIs" dxfId="159" priority="98" operator="equal">
      <formula>"NO HABILITADO"</formula>
    </cfRule>
  </conditionalFormatting>
  <conditionalFormatting sqref="FK33">
    <cfRule type="cellIs" dxfId="158" priority="95" operator="equal">
      <formula>0</formula>
    </cfRule>
    <cfRule type="cellIs" dxfId="157" priority="96" operator="equal">
      <formula>1</formula>
    </cfRule>
  </conditionalFormatting>
  <conditionalFormatting sqref="FN33">
    <cfRule type="cellIs" dxfId="156" priority="93" operator="equal">
      <formula>"OK"</formula>
    </cfRule>
    <cfRule type="cellIs" dxfId="155" priority="94" operator="equal">
      <formula>"NO HABILITADO"</formula>
    </cfRule>
  </conditionalFormatting>
  <conditionalFormatting sqref="GE33">
    <cfRule type="cellIs" dxfId="154" priority="91" operator="equal">
      <formula>0</formula>
    </cfRule>
    <cfRule type="cellIs" dxfId="153" priority="92" operator="equal">
      <formula>1</formula>
    </cfRule>
  </conditionalFormatting>
  <conditionalFormatting sqref="GH33">
    <cfRule type="cellIs" dxfId="152" priority="89" operator="equal">
      <formula>"OK"</formula>
    </cfRule>
    <cfRule type="cellIs" dxfId="151" priority="90" operator="equal">
      <formula>"NO HABILITADO"</formula>
    </cfRule>
  </conditionalFormatting>
  <conditionalFormatting sqref="GY33">
    <cfRule type="cellIs" dxfId="150" priority="87" operator="equal">
      <formula>0</formula>
    </cfRule>
    <cfRule type="cellIs" dxfId="149" priority="88" operator="equal">
      <formula>1</formula>
    </cfRule>
  </conditionalFormatting>
  <conditionalFormatting sqref="HB33">
    <cfRule type="cellIs" dxfId="148" priority="85" operator="equal">
      <formula>"OK"</formula>
    </cfRule>
    <cfRule type="cellIs" dxfId="147" priority="86" operator="equal">
      <formula>"NO HABILITADO"</formula>
    </cfRule>
  </conditionalFormatting>
  <conditionalFormatting sqref="HS33">
    <cfRule type="cellIs" dxfId="146" priority="83" operator="equal">
      <formula>0</formula>
    </cfRule>
    <cfRule type="cellIs" dxfId="145" priority="84" operator="equal">
      <formula>1</formula>
    </cfRule>
  </conditionalFormatting>
  <conditionalFormatting sqref="HV33">
    <cfRule type="cellIs" dxfId="144" priority="81" operator="equal">
      <formula>"OK"</formula>
    </cfRule>
    <cfRule type="cellIs" dxfId="143" priority="82" operator="equal">
      <formula>"NO HABILITADO"</formula>
    </cfRule>
  </conditionalFormatting>
  <conditionalFormatting sqref="IM33">
    <cfRule type="cellIs" dxfId="142" priority="79" operator="equal">
      <formula>0</formula>
    </cfRule>
    <cfRule type="cellIs" dxfId="141" priority="80" operator="equal">
      <formula>1</formula>
    </cfRule>
  </conditionalFormatting>
  <conditionalFormatting sqref="IP33">
    <cfRule type="cellIs" dxfId="140" priority="77" operator="equal">
      <formula>"OK"</formula>
    </cfRule>
    <cfRule type="cellIs" dxfId="139" priority="78" operator="equal">
      <formula>"NO HABILITADO"</formula>
    </cfRule>
  </conditionalFormatting>
  <conditionalFormatting sqref="JG33">
    <cfRule type="cellIs" dxfId="138" priority="75" operator="equal">
      <formula>0</formula>
    </cfRule>
    <cfRule type="cellIs" dxfId="137" priority="76" operator="equal">
      <formula>1</formula>
    </cfRule>
  </conditionalFormatting>
  <conditionalFormatting sqref="JJ33">
    <cfRule type="cellIs" dxfId="136" priority="73" operator="equal">
      <formula>"OK"</formula>
    </cfRule>
    <cfRule type="cellIs" dxfId="135" priority="74" operator="equal">
      <formula>"NO HABILITADO"</formula>
    </cfRule>
  </conditionalFormatting>
  <conditionalFormatting sqref="KA33">
    <cfRule type="cellIs" dxfId="134" priority="71" operator="equal">
      <formula>0</formula>
    </cfRule>
    <cfRule type="cellIs" dxfId="133" priority="72" operator="equal">
      <formula>1</formula>
    </cfRule>
  </conditionalFormatting>
  <conditionalFormatting sqref="KD33">
    <cfRule type="cellIs" dxfId="132" priority="69" operator="equal">
      <formula>"OK"</formula>
    </cfRule>
    <cfRule type="cellIs" dxfId="131" priority="70" operator="equal">
      <formula>"NO HABILITADO"</formula>
    </cfRule>
  </conditionalFormatting>
  <conditionalFormatting sqref="KU33">
    <cfRule type="cellIs" dxfId="130" priority="67" operator="equal">
      <formula>0</formula>
    </cfRule>
    <cfRule type="cellIs" dxfId="129" priority="68" operator="equal">
      <formula>1</formula>
    </cfRule>
  </conditionalFormatting>
  <conditionalFormatting sqref="E42:E56">
    <cfRule type="cellIs" dxfId="128" priority="63" operator="equal">
      <formula>0</formula>
    </cfRule>
    <cfRule type="cellIs" dxfId="127" priority="64" operator="equal">
      <formula>1</formula>
    </cfRule>
  </conditionalFormatting>
  <conditionalFormatting sqref="T10">
    <cfRule type="cellIs" dxfId="126" priority="61" operator="equal">
      <formula>0</formula>
    </cfRule>
    <cfRule type="cellIs" dxfId="125" priority="62" operator="equal">
      <formula>1</formula>
    </cfRule>
  </conditionalFormatting>
  <conditionalFormatting sqref="KN10">
    <cfRule type="cellIs" dxfId="124" priority="1" operator="equal">
      <formula>0</formula>
    </cfRule>
    <cfRule type="cellIs" dxfId="123" priority="2" operator="equal">
      <formula>1</formula>
    </cfRule>
  </conditionalFormatting>
  <conditionalFormatting sqref="AN7">
    <cfRule type="cellIs" dxfId="122" priority="59" operator="equal">
      <formula>0</formula>
    </cfRule>
    <cfRule type="cellIs" dxfId="121" priority="60" operator="equal">
      <formula>1</formula>
    </cfRule>
  </conditionalFormatting>
  <conditionalFormatting sqref="AN10">
    <cfRule type="cellIs" dxfId="120" priority="57" operator="equal">
      <formula>0</formula>
    </cfRule>
    <cfRule type="cellIs" dxfId="119" priority="58" operator="equal">
      <formula>1</formula>
    </cfRule>
  </conditionalFormatting>
  <conditionalFormatting sqref="BH7">
    <cfRule type="cellIs" dxfId="118" priority="55" operator="equal">
      <formula>0</formula>
    </cfRule>
    <cfRule type="cellIs" dxfId="117" priority="56" operator="equal">
      <formula>1</formula>
    </cfRule>
  </conditionalFormatting>
  <conditionalFormatting sqref="BH10">
    <cfRule type="cellIs" dxfId="116" priority="53" operator="equal">
      <formula>0</formula>
    </cfRule>
    <cfRule type="cellIs" dxfId="115" priority="54" operator="equal">
      <formula>1</formula>
    </cfRule>
  </conditionalFormatting>
  <conditionalFormatting sqref="CB7">
    <cfRule type="cellIs" dxfId="114" priority="51" operator="equal">
      <formula>0</formula>
    </cfRule>
    <cfRule type="cellIs" dxfId="113" priority="52" operator="equal">
      <formula>1</formula>
    </cfRule>
  </conditionalFormatting>
  <conditionalFormatting sqref="CB10">
    <cfRule type="cellIs" dxfId="112" priority="49" operator="equal">
      <formula>0</formula>
    </cfRule>
    <cfRule type="cellIs" dxfId="111" priority="50" operator="equal">
      <formula>1</formula>
    </cfRule>
  </conditionalFormatting>
  <conditionalFormatting sqref="CV7">
    <cfRule type="cellIs" dxfId="110" priority="47" operator="equal">
      <formula>0</formula>
    </cfRule>
    <cfRule type="cellIs" dxfId="109" priority="48" operator="equal">
      <formula>1</formula>
    </cfRule>
  </conditionalFormatting>
  <conditionalFormatting sqref="CV10">
    <cfRule type="cellIs" dxfId="108" priority="45" operator="equal">
      <formula>0</formula>
    </cfRule>
    <cfRule type="cellIs" dxfId="107" priority="46" operator="equal">
      <formula>1</formula>
    </cfRule>
  </conditionalFormatting>
  <conditionalFormatting sqref="DP7">
    <cfRule type="cellIs" dxfId="106" priority="43" operator="equal">
      <formula>0</formula>
    </cfRule>
    <cfRule type="cellIs" dxfId="105" priority="44" operator="equal">
      <formula>1</formula>
    </cfRule>
  </conditionalFormatting>
  <conditionalFormatting sqref="DP10">
    <cfRule type="cellIs" dxfId="104" priority="41" operator="equal">
      <formula>0</formula>
    </cfRule>
    <cfRule type="cellIs" dxfId="103" priority="42" operator="equal">
      <formula>1</formula>
    </cfRule>
  </conditionalFormatting>
  <conditionalFormatting sqref="EJ7">
    <cfRule type="cellIs" dxfId="102" priority="39" operator="equal">
      <formula>0</formula>
    </cfRule>
    <cfRule type="cellIs" dxfId="101" priority="40" operator="equal">
      <formula>1</formula>
    </cfRule>
  </conditionalFormatting>
  <conditionalFormatting sqref="EJ10">
    <cfRule type="cellIs" dxfId="100" priority="37" operator="equal">
      <formula>0</formula>
    </cfRule>
    <cfRule type="cellIs" dxfId="99" priority="38" operator="equal">
      <formula>1</formula>
    </cfRule>
  </conditionalFormatting>
  <conditionalFormatting sqref="FD7">
    <cfRule type="cellIs" dxfId="98" priority="35" operator="equal">
      <formula>0</formula>
    </cfRule>
    <cfRule type="cellIs" dxfId="97" priority="36" operator="equal">
      <formula>1</formula>
    </cfRule>
  </conditionalFormatting>
  <conditionalFormatting sqref="FD10">
    <cfRule type="cellIs" dxfId="96" priority="33" operator="equal">
      <formula>0</formula>
    </cfRule>
    <cfRule type="cellIs" dxfId="95" priority="34" operator="equal">
      <formula>1</formula>
    </cfRule>
  </conditionalFormatting>
  <conditionalFormatting sqref="FX7">
    <cfRule type="cellIs" dxfId="94" priority="31" operator="equal">
      <formula>0</formula>
    </cfRule>
    <cfRule type="cellIs" dxfId="93" priority="32" operator="equal">
      <formula>1</formula>
    </cfRule>
  </conditionalFormatting>
  <conditionalFormatting sqref="FX10">
    <cfRule type="cellIs" dxfId="92" priority="29" operator="equal">
      <formula>0</formula>
    </cfRule>
    <cfRule type="cellIs" dxfId="91" priority="30" operator="equal">
      <formula>1</formula>
    </cfRule>
  </conditionalFormatting>
  <conditionalFormatting sqref="GR7">
    <cfRule type="cellIs" dxfId="90" priority="27" operator="equal">
      <formula>0</formula>
    </cfRule>
    <cfRule type="cellIs" dxfId="89" priority="28" operator="equal">
      <formula>1</formula>
    </cfRule>
  </conditionalFormatting>
  <conditionalFormatting sqref="GR10">
    <cfRule type="cellIs" dxfId="88" priority="25" operator="equal">
      <formula>0</formula>
    </cfRule>
    <cfRule type="cellIs" dxfId="87" priority="26" operator="equal">
      <formula>1</formula>
    </cfRule>
  </conditionalFormatting>
  <conditionalFormatting sqref="HL7">
    <cfRule type="cellIs" dxfId="86" priority="23" operator="equal">
      <formula>0</formula>
    </cfRule>
    <cfRule type="cellIs" dxfId="85" priority="24" operator="equal">
      <formula>1</formula>
    </cfRule>
  </conditionalFormatting>
  <conditionalFormatting sqref="HL10">
    <cfRule type="cellIs" dxfId="84" priority="21" operator="equal">
      <formula>0</formula>
    </cfRule>
    <cfRule type="cellIs" dxfId="83" priority="22" operator="equal">
      <formula>1</formula>
    </cfRule>
  </conditionalFormatting>
  <conditionalFormatting sqref="IF7">
    <cfRule type="cellIs" dxfId="82" priority="19" operator="equal">
      <formula>0</formula>
    </cfRule>
    <cfRule type="cellIs" dxfId="81" priority="20" operator="equal">
      <formula>1</formula>
    </cfRule>
  </conditionalFormatting>
  <conditionalFormatting sqref="IF10">
    <cfRule type="cellIs" dxfId="80" priority="17" operator="equal">
      <formula>0</formula>
    </cfRule>
    <cfRule type="cellIs" dxfId="79" priority="18" operator="equal">
      <formula>1</formula>
    </cfRule>
  </conditionalFormatting>
  <conditionalFormatting sqref="IZ7">
    <cfRule type="cellIs" dxfId="78" priority="15" operator="equal">
      <formula>0</formula>
    </cfRule>
    <cfRule type="cellIs" dxfId="77" priority="16" operator="equal">
      <formula>1</formula>
    </cfRule>
  </conditionalFormatting>
  <conditionalFormatting sqref="IZ10">
    <cfRule type="cellIs" dxfId="76" priority="13" operator="equal">
      <formula>0</formula>
    </cfRule>
    <cfRule type="cellIs" dxfId="75" priority="14" operator="equal">
      <formula>1</formula>
    </cfRule>
  </conditionalFormatting>
  <conditionalFormatting sqref="KN7">
    <cfRule type="cellIs" dxfId="74" priority="3" operator="equal">
      <formula>0</formula>
    </cfRule>
    <cfRule type="cellIs" dxfId="73" priority="4" operator="equal">
      <formula>1</formula>
    </cfRule>
  </conditionalFormatting>
  <conditionalFormatting sqref="JT7">
    <cfRule type="cellIs" dxfId="72" priority="7" operator="equal">
      <formula>0</formula>
    </cfRule>
    <cfRule type="cellIs" dxfId="71" priority="8" operator="equal">
      <formula>1</formula>
    </cfRule>
  </conditionalFormatting>
  <conditionalFormatting sqref="JT10">
    <cfRule type="cellIs" dxfId="70" priority="5" operator="equal">
      <formula>0</formula>
    </cfRule>
    <cfRule type="cellIs" dxfId="69" priority="6" operator="equal">
      <formula>1</formula>
    </cfRule>
  </conditionalFormatting>
  <pageMargins left="0.7" right="0.7" top="0.75" bottom="0.75" header="0.3" footer="0.3"/>
  <pageSetup paperSize="9" orientation="portrait" horizontalDpi="4294967292" verticalDpi="0" r:id="rId1"/>
  <drawing r:id="rId2"/>
  <legacyDrawing r:id="rId3"/>
  <oleObjects>
    <mc:AlternateContent xmlns:mc="http://schemas.openxmlformats.org/markup-compatibility/2006">
      <mc:Choice Requires="x14">
        <oleObject shapeId="9218" r:id="rId4">
          <objectPr defaultSize="0" autoPict="0" r:id="rId5">
            <anchor moveWithCells="1" sizeWithCells="1">
              <from>
                <xdr:col>170</xdr:col>
                <xdr:colOff>1943100</xdr:colOff>
                <xdr:row>2</xdr:row>
                <xdr:rowOff>66675</xdr:rowOff>
              </from>
              <to>
                <xdr:col>170</xdr:col>
                <xdr:colOff>3181350</xdr:colOff>
                <xdr:row>2</xdr:row>
                <xdr:rowOff>1352550</xdr:rowOff>
              </to>
            </anchor>
          </objectPr>
        </oleObject>
      </mc:Choice>
      <mc:Fallback>
        <oleObject shapeId="9218" r:id="rId4"/>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dimension ref="A2:DW228"/>
  <sheetViews>
    <sheetView zoomScale="80" zoomScaleNormal="80" workbookViewId="0">
      <selection activeCell="F16" sqref="F16"/>
    </sheetView>
  </sheetViews>
  <sheetFormatPr baseColWidth="10" defaultColWidth="11.42578125" defaultRowHeight="12.75"/>
  <cols>
    <col min="1" max="1" width="9" style="180" bestFit="1" customWidth="1"/>
    <col min="2" max="2" width="91.28515625" style="181" customWidth="1"/>
    <col min="3" max="3" width="11.7109375" style="181" customWidth="1"/>
    <col min="4" max="4" width="12" style="181" customWidth="1"/>
    <col min="5" max="5" width="18.7109375" style="181" customWidth="1"/>
    <col min="6" max="6" width="21.28515625" style="181" customWidth="1"/>
    <col min="7" max="7" width="18.140625" style="182" customWidth="1"/>
    <col min="8" max="8" width="11.42578125" style="181"/>
    <col min="9" max="9" width="9" style="180" bestFit="1" customWidth="1"/>
    <col min="10" max="10" width="91.28515625" style="181" customWidth="1"/>
    <col min="11" max="11" width="11.7109375" style="181" customWidth="1"/>
    <col min="12" max="12" width="12" style="181" customWidth="1"/>
    <col min="13" max="13" width="18.7109375" style="181" customWidth="1"/>
    <col min="14" max="14" width="18.140625" style="181" bestFit="1" customWidth="1"/>
    <col min="15" max="15" width="18.140625" style="182" customWidth="1"/>
    <col min="16" max="16" width="11.42578125" style="181"/>
    <col min="17" max="17" width="9" style="180" bestFit="1" customWidth="1"/>
    <col min="18" max="18" width="91.28515625" style="181" customWidth="1"/>
    <col min="19" max="19" width="11.7109375" style="181" customWidth="1"/>
    <col min="20" max="20" width="12" style="181" customWidth="1"/>
    <col min="21" max="21" width="18.7109375" style="181" customWidth="1"/>
    <col min="22" max="22" width="18.140625" style="181" bestFit="1" customWidth="1"/>
    <col min="23" max="23" width="18.140625" style="182" customWidth="1"/>
    <col min="24" max="24" width="11.42578125" style="181"/>
    <col min="25" max="25" width="9" style="180" bestFit="1" customWidth="1"/>
    <col min="26" max="26" width="91.28515625" style="181" customWidth="1"/>
    <col min="27" max="27" width="11.7109375" style="181" customWidth="1"/>
    <col min="28" max="28" width="12" style="181" customWidth="1"/>
    <col min="29" max="29" width="18.7109375" style="181" customWidth="1"/>
    <col min="30" max="30" width="18.140625" style="181" bestFit="1" customWidth="1"/>
    <col min="31" max="31" width="18.140625" style="182" customWidth="1"/>
    <col min="32" max="32" width="11.42578125" style="181"/>
    <col min="33" max="33" width="9" style="180" bestFit="1" customWidth="1"/>
    <col min="34" max="34" width="91.28515625" style="181" customWidth="1"/>
    <col min="35" max="35" width="11.7109375" style="181" customWidth="1"/>
    <col min="36" max="36" width="12" style="181" customWidth="1"/>
    <col min="37" max="37" width="18.7109375" style="181" customWidth="1"/>
    <col min="38" max="38" width="18.140625" style="181" bestFit="1" customWidth="1"/>
    <col min="39" max="39" width="18.140625" style="182" customWidth="1"/>
    <col min="40" max="40" width="11.42578125" style="181"/>
    <col min="41" max="41" width="9" style="180" bestFit="1" customWidth="1"/>
    <col min="42" max="42" width="91.28515625" style="181" customWidth="1"/>
    <col min="43" max="43" width="11.7109375" style="181" customWidth="1"/>
    <col min="44" max="44" width="12" style="181" customWidth="1"/>
    <col min="45" max="45" width="18.7109375" style="181" customWidth="1"/>
    <col min="46" max="46" width="20.7109375" style="181" customWidth="1"/>
    <col min="47" max="47" width="18.140625" style="182" customWidth="1"/>
    <col min="48" max="48" width="11.42578125" style="181"/>
    <col min="49" max="49" width="9" style="180" bestFit="1" customWidth="1"/>
    <col min="50" max="50" width="91.28515625" style="181" customWidth="1"/>
    <col min="51" max="51" width="11.7109375" style="181" customWidth="1"/>
    <col min="52" max="52" width="12" style="181" customWidth="1"/>
    <col min="53" max="53" width="18.7109375" style="181" customWidth="1"/>
    <col min="54" max="54" width="20.140625" style="181" customWidth="1"/>
    <col min="55" max="55" width="18.140625" style="182" customWidth="1"/>
    <col min="56" max="56" width="11.42578125" style="181"/>
    <col min="57" max="57" width="9" style="180" bestFit="1" customWidth="1"/>
    <col min="58" max="58" width="91.28515625" style="181" customWidth="1"/>
    <col min="59" max="59" width="11.7109375" style="181" customWidth="1"/>
    <col min="60" max="60" width="12" style="181" customWidth="1"/>
    <col min="61" max="61" width="18.7109375" style="181" customWidth="1"/>
    <col min="62" max="62" width="21.28515625" style="181" customWidth="1"/>
    <col min="63" max="63" width="18.140625" style="182" customWidth="1"/>
    <col min="64" max="64" width="11.42578125" style="181"/>
    <col min="65" max="65" width="9" style="180" bestFit="1" customWidth="1"/>
    <col min="66" max="66" width="91.28515625" style="181" customWidth="1"/>
    <col min="67" max="67" width="11.7109375" style="181" customWidth="1"/>
    <col min="68" max="68" width="12" style="181" customWidth="1"/>
    <col min="69" max="69" width="18.7109375" style="181" customWidth="1"/>
    <col min="70" max="70" width="20.7109375" style="181" customWidth="1"/>
    <col min="71" max="71" width="18.140625" style="182" customWidth="1"/>
    <col min="72" max="72" width="11.42578125" style="181"/>
    <col min="73" max="73" width="9" style="180" bestFit="1" customWidth="1"/>
    <col min="74" max="74" width="91.28515625" style="181" customWidth="1"/>
    <col min="75" max="75" width="11.7109375" style="181" customWidth="1"/>
    <col min="76" max="76" width="12" style="181" customWidth="1"/>
    <col min="77" max="77" width="18.7109375" style="181" customWidth="1"/>
    <col min="78" max="78" width="23.5703125" style="181" customWidth="1"/>
    <col min="79" max="79" width="18.140625" style="182" customWidth="1"/>
    <col min="80" max="80" width="11.42578125" style="181"/>
    <col min="81" max="81" width="9" style="180" bestFit="1" customWidth="1"/>
    <col min="82" max="82" width="91.28515625" style="181" customWidth="1"/>
    <col min="83" max="83" width="11.7109375" style="181" customWidth="1"/>
    <col min="84" max="84" width="12" style="181" customWidth="1"/>
    <col min="85" max="85" width="18.7109375" style="181" customWidth="1"/>
    <col min="86" max="86" width="18.140625" style="181" bestFit="1" customWidth="1"/>
    <col min="87" max="87" width="18.140625" style="182" customWidth="1"/>
    <col min="88" max="88" width="11.42578125" style="181"/>
    <col min="89" max="89" width="9" style="180" bestFit="1" customWidth="1"/>
    <col min="90" max="90" width="91.28515625" style="181" customWidth="1"/>
    <col min="91" max="91" width="11.7109375" style="181" customWidth="1"/>
    <col min="92" max="92" width="12" style="181" customWidth="1"/>
    <col min="93" max="93" width="18.7109375" style="181" customWidth="1"/>
    <col min="94" max="94" width="18.140625" style="181" bestFit="1" customWidth="1"/>
    <col min="95" max="95" width="18.140625" style="182" customWidth="1"/>
    <col min="96" max="96" width="11.42578125" style="181"/>
    <col min="97" max="97" width="9" style="180" bestFit="1" customWidth="1"/>
    <col min="98" max="98" width="91.28515625" style="181" customWidth="1"/>
    <col min="99" max="99" width="11.7109375" style="181" customWidth="1"/>
    <col min="100" max="100" width="12" style="181" customWidth="1"/>
    <col min="101" max="101" width="18.7109375" style="181" customWidth="1"/>
    <col min="102" max="102" width="18.140625" style="181" bestFit="1" customWidth="1"/>
    <col min="103" max="103" width="18.140625" style="182" customWidth="1"/>
    <col min="104" max="104" width="11.42578125" style="181"/>
    <col min="105" max="105" width="9" style="180" bestFit="1" customWidth="1"/>
    <col min="106" max="106" width="91.28515625" style="181" customWidth="1"/>
    <col min="107" max="107" width="11.7109375" style="181" customWidth="1"/>
    <col min="108" max="108" width="12" style="181" customWidth="1"/>
    <col min="109" max="109" width="18.7109375" style="181" customWidth="1"/>
    <col min="110" max="110" width="18.140625" style="181" bestFit="1" customWidth="1"/>
    <col min="111" max="111" width="18.140625" style="182" customWidth="1"/>
    <col min="112" max="112" width="11.42578125" style="181"/>
    <col min="113" max="113" width="9" style="180" bestFit="1" customWidth="1"/>
    <col min="114" max="114" width="91.28515625" style="181" customWidth="1"/>
    <col min="115" max="115" width="11.7109375" style="181" customWidth="1"/>
    <col min="116" max="116" width="12" style="181" customWidth="1"/>
    <col min="117" max="117" width="18.7109375" style="181" customWidth="1"/>
    <col min="118" max="118" width="18.140625" style="181" bestFit="1" customWidth="1"/>
    <col min="119" max="119" width="18.140625" style="182" customWidth="1"/>
    <col min="120" max="120" width="11.42578125" style="181"/>
    <col min="121" max="121" width="9" style="180" bestFit="1" customWidth="1"/>
    <col min="122" max="122" width="91.28515625" style="181" customWidth="1"/>
    <col min="123" max="123" width="11.7109375" style="181" customWidth="1"/>
    <col min="124" max="124" width="12" style="181" customWidth="1"/>
    <col min="125" max="125" width="18.7109375" style="181" customWidth="1"/>
    <col min="126" max="126" width="18.140625" style="181" bestFit="1" customWidth="1"/>
    <col min="127" max="127" width="18.140625" style="182" customWidth="1"/>
    <col min="128" max="16384" width="11.42578125" style="181"/>
  </cols>
  <sheetData>
    <row r="2" spans="1:127" ht="13.5" thickBot="1"/>
    <row r="3" spans="1:127" ht="19.5" customHeight="1" thickTop="1">
      <c r="A3" s="860" t="s">
        <v>153</v>
      </c>
      <c r="B3" s="861"/>
      <c r="C3" s="848" t="s">
        <v>4</v>
      </c>
      <c r="D3" s="849"/>
      <c r="E3" s="849"/>
      <c r="F3" s="849"/>
      <c r="G3" s="621"/>
      <c r="I3" s="872">
        <v>1</v>
      </c>
      <c r="J3" s="872" t="s">
        <v>3</v>
      </c>
      <c r="K3" s="848" t="s">
        <v>4</v>
      </c>
      <c r="L3" s="849"/>
      <c r="M3" s="849"/>
      <c r="N3" s="849"/>
      <c r="O3" s="621"/>
      <c r="Q3" s="872">
        <v>2</v>
      </c>
      <c r="R3" s="872" t="s">
        <v>3</v>
      </c>
      <c r="S3" s="848" t="s">
        <v>4</v>
      </c>
      <c r="T3" s="849"/>
      <c r="U3" s="849"/>
      <c r="V3" s="849"/>
      <c r="W3" s="621"/>
      <c r="Y3" s="872">
        <v>3</v>
      </c>
      <c r="Z3" s="872" t="s">
        <v>3</v>
      </c>
      <c r="AA3" s="848" t="s">
        <v>4</v>
      </c>
      <c r="AB3" s="849"/>
      <c r="AC3" s="849"/>
      <c r="AD3" s="849"/>
      <c r="AE3" s="621"/>
      <c r="AG3" s="872">
        <v>4</v>
      </c>
      <c r="AH3" s="872" t="s">
        <v>3</v>
      </c>
      <c r="AI3" s="848" t="s">
        <v>4</v>
      </c>
      <c r="AJ3" s="849"/>
      <c r="AK3" s="849"/>
      <c r="AL3" s="849"/>
      <c r="AM3" s="621"/>
      <c r="AO3" s="872">
        <v>5</v>
      </c>
      <c r="AP3" s="872" t="s">
        <v>3</v>
      </c>
      <c r="AQ3" s="848" t="s">
        <v>4</v>
      </c>
      <c r="AR3" s="849"/>
      <c r="AS3" s="849"/>
      <c r="AT3" s="849"/>
      <c r="AU3" s="621"/>
      <c r="AW3" s="872">
        <v>6</v>
      </c>
      <c r="AX3" s="872" t="s">
        <v>3</v>
      </c>
      <c r="AY3" s="848" t="s">
        <v>4</v>
      </c>
      <c r="AZ3" s="849"/>
      <c r="BA3" s="849"/>
      <c r="BB3" s="849"/>
      <c r="BC3" s="621"/>
      <c r="BE3" s="872">
        <v>7</v>
      </c>
      <c r="BF3" s="872" t="s">
        <v>3</v>
      </c>
      <c r="BG3" s="848" t="s">
        <v>4</v>
      </c>
      <c r="BH3" s="849"/>
      <c r="BI3" s="849"/>
      <c r="BJ3" s="849"/>
      <c r="BK3" s="621"/>
      <c r="BM3" s="872">
        <v>8</v>
      </c>
      <c r="BN3" s="872" t="s">
        <v>3</v>
      </c>
      <c r="BO3" s="848" t="s">
        <v>4</v>
      </c>
      <c r="BP3" s="849"/>
      <c r="BQ3" s="849"/>
      <c r="BR3" s="849"/>
      <c r="BS3" s="621"/>
      <c r="BU3" s="872">
        <v>9</v>
      </c>
      <c r="BV3" s="872" t="s">
        <v>3</v>
      </c>
      <c r="BW3" s="848" t="s">
        <v>4</v>
      </c>
      <c r="BX3" s="849"/>
      <c r="BY3" s="849"/>
      <c r="BZ3" s="849"/>
      <c r="CA3" s="621"/>
      <c r="CC3" s="872">
        <v>10</v>
      </c>
      <c r="CD3" s="872" t="s">
        <v>3</v>
      </c>
      <c r="CE3" s="848" t="s">
        <v>4</v>
      </c>
      <c r="CF3" s="849"/>
      <c r="CG3" s="849"/>
      <c r="CH3" s="849"/>
      <c r="CI3" s="621"/>
      <c r="CK3" s="872">
        <v>11</v>
      </c>
      <c r="CL3" s="872" t="s">
        <v>3</v>
      </c>
      <c r="CM3" s="848" t="s">
        <v>4</v>
      </c>
      <c r="CN3" s="849"/>
      <c r="CO3" s="849"/>
      <c r="CP3" s="849"/>
      <c r="CQ3" s="621"/>
      <c r="CS3" s="872">
        <v>12</v>
      </c>
      <c r="CT3" s="872" t="s">
        <v>3</v>
      </c>
      <c r="CU3" s="848" t="s">
        <v>4</v>
      </c>
      <c r="CV3" s="849"/>
      <c r="CW3" s="849"/>
      <c r="CX3" s="849"/>
      <c r="CY3" s="621"/>
      <c r="DA3" s="872">
        <v>13</v>
      </c>
      <c r="DB3" s="872" t="s">
        <v>3</v>
      </c>
      <c r="DC3" s="848" t="s">
        <v>4</v>
      </c>
      <c r="DD3" s="849"/>
      <c r="DE3" s="849"/>
      <c r="DF3" s="849"/>
      <c r="DG3" s="621"/>
      <c r="DI3" s="872">
        <v>14</v>
      </c>
      <c r="DJ3" s="872" t="s">
        <v>3</v>
      </c>
      <c r="DK3" s="880" t="s">
        <v>4</v>
      </c>
      <c r="DL3" s="881"/>
      <c r="DM3" s="881"/>
      <c r="DN3" s="881"/>
      <c r="DO3" s="621"/>
      <c r="DQ3" s="872">
        <v>15</v>
      </c>
      <c r="DR3" s="872" t="s">
        <v>3</v>
      </c>
      <c r="DS3" s="848" t="s">
        <v>4</v>
      </c>
      <c r="DT3" s="849"/>
      <c r="DU3" s="849"/>
      <c r="DV3" s="849"/>
      <c r="DW3" s="621"/>
    </row>
    <row r="4" spans="1:127" ht="13.5" customHeight="1" thickBot="1">
      <c r="A4" s="862"/>
      <c r="B4" s="863"/>
      <c r="C4" s="850"/>
      <c r="D4" s="851"/>
      <c r="E4" s="851"/>
      <c r="F4" s="851"/>
      <c r="G4" s="621"/>
      <c r="I4" s="873"/>
      <c r="J4" s="873"/>
      <c r="K4" s="850"/>
      <c r="L4" s="851"/>
      <c r="M4" s="851"/>
      <c r="N4" s="851"/>
      <c r="O4" s="621"/>
      <c r="Q4" s="873"/>
      <c r="R4" s="873"/>
      <c r="S4" s="850"/>
      <c r="T4" s="851"/>
      <c r="U4" s="851"/>
      <c r="V4" s="851"/>
      <c r="W4" s="621"/>
      <c r="Y4" s="873"/>
      <c r="Z4" s="873"/>
      <c r="AA4" s="850"/>
      <c r="AB4" s="851"/>
      <c r="AC4" s="851"/>
      <c r="AD4" s="851"/>
      <c r="AE4" s="621"/>
      <c r="AG4" s="873"/>
      <c r="AH4" s="873"/>
      <c r="AI4" s="850"/>
      <c r="AJ4" s="851"/>
      <c r="AK4" s="851"/>
      <c r="AL4" s="851"/>
      <c r="AM4" s="621"/>
      <c r="AO4" s="873"/>
      <c r="AP4" s="873"/>
      <c r="AQ4" s="850"/>
      <c r="AR4" s="851"/>
      <c r="AS4" s="851"/>
      <c r="AT4" s="851"/>
      <c r="AU4" s="621"/>
      <c r="AW4" s="873"/>
      <c r="AX4" s="873"/>
      <c r="AY4" s="850"/>
      <c r="AZ4" s="851"/>
      <c r="BA4" s="851"/>
      <c r="BB4" s="851"/>
      <c r="BC4" s="621"/>
      <c r="BE4" s="873"/>
      <c r="BF4" s="873"/>
      <c r="BG4" s="850"/>
      <c r="BH4" s="851"/>
      <c r="BI4" s="851"/>
      <c r="BJ4" s="851"/>
      <c r="BK4" s="621"/>
      <c r="BM4" s="873"/>
      <c r="BN4" s="873"/>
      <c r="BO4" s="850"/>
      <c r="BP4" s="851"/>
      <c r="BQ4" s="851"/>
      <c r="BR4" s="851"/>
      <c r="BS4" s="621"/>
      <c r="BU4" s="873"/>
      <c r="BV4" s="873"/>
      <c r="BW4" s="850"/>
      <c r="BX4" s="851"/>
      <c r="BY4" s="851"/>
      <c r="BZ4" s="851"/>
      <c r="CA4" s="621"/>
      <c r="CC4" s="873"/>
      <c r="CD4" s="873"/>
      <c r="CE4" s="850"/>
      <c r="CF4" s="851"/>
      <c r="CG4" s="851"/>
      <c r="CH4" s="851"/>
      <c r="CI4" s="621"/>
      <c r="CK4" s="873"/>
      <c r="CL4" s="873"/>
      <c r="CM4" s="850"/>
      <c r="CN4" s="851"/>
      <c r="CO4" s="851"/>
      <c r="CP4" s="851"/>
      <c r="CQ4" s="621"/>
      <c r="CS4" s="873"/>
      <c r="CT4" s="873"/>
      <c r="CU4" s="850"/>
      <c r="CV4" s="851"/>
      <c r="CW4" s="851"/>
      <c r="CX4" s="851"/>
      <c r="CY4" s="621"/>
      <c r="DA4" s="873"/>
      <c r="DB4" s="873"/>
      <c r="DC4" s="850"/>
      <c r="DD4" s="851"/>
      <c r="DE4" s="851"/>
      <c r="DF4" s="851"/>
      <c r="DG4" s="621"/>
      <c r="DI4" s="873"/>
      <c r="DJ4" s="873"/>
      <c r="DK4" s="882"/>
      <c r="DL4" s="883"/>
      <c r="DM4" s="883"/>
      <c r="DN4" s="883"/>
      <c r="DO4" s="621"/>
      <c r="DQ4" s="873"/>
      <c r="DR4" s="873"/>
      <c r="DS4" s="850"/>
      <c r="DT4" s="851"/>
      <c r="DU4" s="851"/>
      <c r="DV4" s="851"/>
      <c r="DW4" s="621"/>
    </row>
    <row r="5" spans="1:127" ht="12.75" customHeight="1" thickTop="1">
      <c r="A5" s="862"/>
      <c r="B5" s="863"/>
      <c r="C5" s="850"/>
      <c r="D5" s="851"/>
      <c r="E5" s="851"/>
      <c r="F5" s="851"/>
      <c r="G5" s="621"/>
      <c r="I5" s="860" t="str">
        <f>VLOOKUP(I3,OFERENTES,2,FALSE)</f>
        <v>ENECON S.A.S.</v>
      </c>
      <c r="J5" s="861"/>
      <c r="K5" s="850"/>
      <c r="L5" s="851"/>
      <c r="M5" s="851"/>
      <c r="N5" s="851"/>
      <c r="O5" s="621"/>
      <c r="Q5" s="860" t="str">
        <f>VLOOKUP(Q3,OFERENTES,2,FALSE)</f>
        <v>KA S.A.</v>
      </c>
      <c r="R5" s="861"/>
      <c r="S5" s="850"/>
      <c r="T5" s="851"/>
      <c r="U5" s="851"/>
      <c r="V5" s="851"/>
      <c r="W5" s="621"/>
      <c r="Y5" s="860" t="str">
        <f>VLOOKUP(Y3,OFERENTES,2,FALSE)</f>
        <v>GRAN CONSTRUCTORA S.A.S.</v>
      </c>
      <c r="Z5" s="861"/>
      <c r="AA5" s="850"/>
      <c r="AB5" s="851"/>
      <c r="AC5" s="851"/>
      <c r="AD5" s="851"/>
      <c r="AE5" s="621"/>
      <c r="AG5" s="860" t="str">
        <f>VLOOKUP(AG3,OFERENTES,2,FALSE)</f>
        <v>LUIS CARLOS PARRA VELASQUEZ</v>
      </c>
      <c r="AH5" s="861"/>
      <c r="AI5" s="850"/>
      <c r="AJ5" s="851"/>
      <c r="AK5" s="851"/>
      <c r="AL5" s="851"/>
      <c r="AM5" s="621"/>
      <c r="AO5" s="860" t="str">
        <f>VLOOKUP(AO3,OFERENTES,2,FALSE)</f>
        <v>ALCIDEZ CLAVIJO MORENO</v>
      </c>
      <c r="AP5" s="861"/>
      <c r="AQ5" s="850"/>
      <c r="AR5" s="851"/>
      <c r="AS5" s="851"/>
      <c r="AT5" s="851"/>
      <c r="AU5" s="621"/>
      <c r="AW5" s="860" t="str">
        <f>VLOOKUP(AW3,OFERENTES,2,FALSE)</f>
        <v>GUSTAVO ADOLFO CARMONA ALARCON</v>
      </c>
      <c r="AX5" s="861"/>
      <c r="AY5" s="850"/>
      <c r="AZ5" s="851"/>
      <c r="BA5" s="851"/>
      <c r="BB5" s="851"/>
      <c r="BC5" s="621"/>
      <c r="BE5" s="860" t="str">
        <f>VLOOKUP(BE3,OFERENTES,2,FALSE)</f>
        <v>ACEROS Y CONCRETOS S.A.S</v>
      </c>
      <c r="BF5" s="861"/>
      <c r="BG5" s="850"/>
      <c r="BH5" s="851"/>
      <c r="BI5" s="851"/>
      <c r="BJ5" s="851"/>
      <c r="BK5" s="621"/>
      <c r="BM5" s="860" t="str">
        <f>VLOOKUP(BM3,OFERENTES,2,FALSE)</f>
        <v>JORGE FERNANDO PRIETO MUÑOZ</v>
      </c>
      <c r="BN5" s="861"/>
      <c r="BO5" s="850"/>
      <c r="BP5" s="851"/>
      <c r="BQ5" s="851"/>
      <c r="BR5" s="851"/>
      <c r="BS5" s="621"/>
      <c r="BU5" s="860" t="str">
        <f>VLOOKUP(BU3,OFERENTES,2,FALSE)</f>
        <v>OSCAR ADOLFO DIAZ YEPES</v>
      </c>
      <c r="BV5" s="861"/>
      <c r="BW5" s="850"/>
      <c r="BX5" s="851"/>
      <c r="BY5" s="851"/>
      <c r="BZ5" s="851"/>
      <c r="CA5" s="621"/>
      <c r="CC5" s="860" t="str">
        <f>VLOOKUP(CC3,OFERENTES,2,FALSE)</f>
        <v>CONCIVE S.A.S.</v>
      </c>
      <c r="CD5" s="861"/>
      <c r="CE5" s="850"/>
      <c r="CF5" s="851"/>
      <c r="CG5" s="851"/>
      <c r="CH5" s="851"/>
      <c r="CI5" s="621"/>
      <c r="CK5" s="860" t="str">
        <f>VLOOKUP(CK3,OFERENTES,2,FALSE)</f>
        <v>CONSTRUCON CONSULTORIA Y CONSTRUCCIÓN S.A.S.</v>
      </c>
      <c r="CL5" s="861"/>
      <c r="CM5" s="850"/>
      <c r="CN5" s="851"/>
      <c r="CO5" s="851"/>
      <c r="CP5" s="851"/>
      <c r="CQ5" s="621"/>
      <c r="CS5" s="860" t="str">
        <f>VLOOKUP(CS3,OFERENTES,2,FALSE)</f>
        <v>ARGES INGENIEROS S.A.S.</v>
      </c>
      <c r="CT5" s="861"/>
      <c r="CU5" s="850"/>
      <c r="CV5" s="851"/>
      <c r="CW5" s="851"/>
      <c r="CX5" s="851"/>
      <c r="CY5" s="621"/>
      <c r="DA5" s="860" t="str">
        <f>VLOOKUP(DA3,OFERENTES,2,FALSE)</f>
        <v>BETEL INGENIEROS S.A.S.</v>
      </c>
      <c r="DB5" s="861"/>
      <c r="DC5" s="850"/>
      <c r="DD5" s="851"/>
      <c r="DE5" s="851"/>
      <c r="DF5" s="851"/>
      <c r="DG5" s="621"/>
      <c r="DI5" s="860" t="str">
        <f>VLOOKUP(DI3,OFERENTES,2,FALSE)</f>
        <v>ANDRÉS ENRIQUE VASQUEZ GAVIRIA</v>
      </c>
      <c r="DJ5" s="861"/>
      <c r="DK5" s="882"/>
      <c r="DL5" s="883"/>
      <c r="DM5" s="883"/>
      <c r="DN5" s="883"/>
      <c r="DO5" s="621"/>
      <c r="DQ5" s="860" t="str">
        <f>VLOOKUP(DQ3,OFERENTES,2,FALSE)</f>
        <v>LINA MARCELA ALFONSO NARANJO</v>
      </c>
      <c r="DR5" s="861"/>
      <c r="DS5" s="850"/>
      <c r="DT5" s="851"/>
      <c r="DU5" s="851"/>
      <c r="DV5" s="851"/>
      <c r="DW5" s="621"/>
    </row>
    <row r="6" spans="1:127" ht="13.5" customHeight="1" thickBot="1">
      <c r="A6" s="862"/>
      <c r="B6" s="863"/>
      <c r="C6" s="852"/>
      <c r="D6" s="853"/>
      <c r="E6" s="853"/>
      <c r="F6" s="853"/>
      <c r="G6" s="621"/>
      <c r="I6" s="862"/>
      <c r="J6" s="863"/>
      <c r="K6" s="852"/>
      <c r="L6" s="853"/>
      <c r="M6" s="853"/>
      <c r="N6" s="853"/>
      <c r="O6" s="621"/>
      <c r="Q6" s="862"/>
      <c r="R6" s="863"/>
      <c r="S6" s="852"/>
      <c r="T6" s="853"/>
      <c r="U6" s="853"/>
      <c r="V6" s="853"/>
      <c r="W6" s="621"/>
      <c r="Y6" s="862"/>
      <c r="Z6" s="863"/>
      <c r="AA6" s="852"/>
      <c r="AB6" s="853"/>
      <c r="AC6" s="853"/>
      <c r="AD6" s="853"/>
      <c r="AE6" s="621"/>
      <c r="AG6" s="862"/>
      <c r="AH6" s="863"/>
      <c r="AI6" s="852"/>
      <c r="AJ6" s="853"/>
      <c r="AK6" s="853"/>
      <c r="AL6" s="853"/>
      <c r="AM6" s="621"/>
      <c r="AO6" s="862"/>
      <c r="AP6" s="863"/>
      <c r="AQ6" s="852"/>
      <c r="AR6" s="853"/>
      <c r="AS6" s="853"/>
      <c r="AT6" s="853"/>
      <c r="AU6" s="621"/>
      <c r="AW6" s="862"/>
      <c r="AX6" s="863"/>
      <c r="AY6" s="852"/>
      <c r="AZ6" s="853"/>
      <c r="BA6" s="853"/>
      <c r="BB6" s="853"/>
      <c r="BC6" s="621"/>
      <c r="BE6" s="862"/>
      <c r="BF6" s="863"/>
      <c r="BG6" s="852"/>
      <c r="BH6" s="853"/>
      <c r="BI6" s="853"/>
      <c r="BJ6" s="853"/>
      <c r="BK6" s="621"/>
      <c r="BM6" s="862"/>
      <c r="BN6" s="863"/>
      <c r="BO6" s="852"/>
      <c r="BP6" s="853"/>
      <c r="BQ6" s="853"/>
      <c r="BR6" s="853"/>
      <c r="BS6" s="621"/>
      <c r="BU6" s="862"/>
      <c r="BV6" s="863"/>
      <c r="BW6" s="852"/>
      <c r="BX6" s="853"/>
      <c r="BY6" s="853"/>
      <c r="BZ6" s="853"/>
      <c r="CA6" s="621"/>
      <c r="CC6" s="862"/>
      <c r="CD6" s="863"/>
      <c r="CE6" s="852"/>
      <c r="CF6" s="853"/>
      <c r="CG6" s="853"/>
      <c r="CH6" s="853"/>
      <c r="CI6" s="621"/>
      <c r="CK6" s="862"/>
      <c r="CL6" s="863"/>
      <c r="CM6" s="852"/>
      <c r="CN6" s="853"/>
      <c r="CO6" s="853"/>
      <c r="CP6" s="853"/>
      <c r="CQ6" s="621"/>
      <c r="CS6" s="862"/>
      <c r="CT6" s="863"/>
      <c r="CU6" s="852"/>
      <c r="CV6" s="853"/>
      <c r="CW6" s="853"/>
      <c r="CX6" s="853"/>
      <c r="CY6" s="621"/>
      <c r="DA6" s="862"/>
      <c r="DB6" s="863"/>
      <c r="DC6" s="852"/>
      <c r="DD6" s="853"/>
      <c r="DE6" s="853"/>
      <c r="DF6" s="853"/>
      <c r="DG6" s="621"/>
      <c r="DI6" s="862"/>
      <c r="DJ6" s="863"/>
      <c r="DK6" s="884"/>
      <c r="DL6" s="885"/>
      <c r="DM6" s="885"/>
      <c r="DN6" s="885"/>
      <c r="DO6" s="621"/>
      <c r="DQ6" s="862"/>
      <c r="DR6" s="863"/>
      <c r="DS6" s="852"/>
      <c r="DT6" s="853"/>
      <c r="DU6" s="853"/>
      <c r="DV6" s="853"/>
      <c r="DW6" s="621"/>
    </row>
    <row r="7" spans="1:127" ht="31.5" customHeight="1" thickTop="1">
      <c r="A7" s="862"/>
      <c r="B7" s="863"/>
      <c r="C7" s="854" t="s">
        <v>154</v>
      </c>
      <c r="D7" s="856" t="s">
        <v>155</v>
      </c>
      <c r="E7" s="857"/>
      <c r="F7" s="857"/>
      <c r="G7" s="622"/>
      <c r="I7" s="862"/>
      <c r="J7" s="863"/>
      <c r="K7" s="854" t="s">
        <v>154</v>
      </c>
      <c r="L7" s="856" t="s">
        <v>155</v>
      </c>
      <c r="M7" s="857"/>
      <c r="N7" s="857"/>
      <c r="O7" s="622"/>
      <c r="Q7" s="862"/>
      <c r="R7" s="863"/>
      <c r="S7" s="854" t="s">
        <v>154</v>
      </c>
      <c r="T7" s="856" t="s">
        <v>155</v>
      </c>
      <c r="U7" s="857"/>
      <c r="V7" s="857"/>
      <c r="W7" s="622"/>
      <c r="Y7" s="862"/>
      <c r="Z7" s="863"/>
      <c r="AA7" s="854" t="s">
        <v>154</v>
      </c>
      <c r="AB7" s="856" t="s">
        <v>155</v>
      </c>
      <c r="AC7" s="857"/>
      <c r="AD7" s="857"/>
      <c r="AE7" s="622"/>
      <c r="AG7" s="862"/>
      <c r="AH7" s="863"/>
      <c r="AI7" s="854" t="s">
        <v>154</v>
      </c>
      <c r="AJ7" s="856" t="s">
        <v>155</v>
      </c>
      <c r="AK7" s="857"/>
      <c r="AL7" s="857"/>
      <c r="AM7" s="622"/>
      <c r="AO7" s="862"/>
      <c r="AP7" s="863"/>
      <c r="AQ7" s="854" t="s">
        <v>154</v>
      </c>
      <c r="AR7" s="856" t="s">
        <v>155</v>
      </c>
      <c r="AS7" s="857"/>
      <c r="AT7" s="857"/>
      <c r="AU7" s="622"/>
      <c r="AW7" s="862"/>
      <c r="AX7" s="863"/>
      <c r="AY7" s="854" t="s">
        <v>154</v>
      </c>
      <c r="AZ7" s="856" t="s">
        <v>155</v>
      </c>
      <c r="BA7" s="857"/>
      <c r="BB7" s="857"/>
      <c r="BC7" s="622"/>
      <c r="BE7" s="862"/>
      <c r="BF7" s="863"/>
      <c r="BG7" s="854" t="s">
        <v>154</v>
      </c>
      <c r="BH7" s="856" t="s">
        <v>155</v>
      </c>
      <c r="BI7" s="857"/>
      <c r="BJ7" s="857"/>
      <c r="BK7" s="622"/>
      <c r="BM7" s="862"/>
      <c r="BN7" s="863"/>
      <c r="BO7" s="854" t="s">
        <v>154</v>
      </c>
      <c r="BP7" s="856" t="s">
        <v>155</v>
      </c>
      <c r="BQ7" s="857"/>
      <c r="BR7" s="857"/>
      <c r="BS7" s="622"/>
      <c r="BU7" s="862"/>
      <c r="BV7" s="863"/>
      <c r="BW7" s="854" t="s">
        <v>154</v>
      </c>
      <c r="BX7" s="856" t="s">
        <v>155</v>
      </c>
      <c r="BY7" s="857"/>
      <c r="BZ7" s="857"/>
      <c r="CA7" s="622"/>
      <c r="CC7" s="862"/>
      <c r="CD7" s="863"/>
      <c r="CE7" s="854" t="s">
        <v>154</v>
      </c>
      <c r="CF7" s="856" t="s">
        <v>155</v>
      </c>
      <c r="CG7" s="857"/>
      <c r="CH7" s="857"/>
      <c r="CI7" s="622"/>
      <c r="CK7" s="862"/>
      <c r="CL7" s="863"/>
      <c r="CM7" s="854" t="s">
        <v>154</v>
      </c>
      <c r="CN7" s="856" t="s">
        <v>155</v>
      </c>
      <c r="CO7" s="857"/>
      <c r="CP7" s="857"/>
      <c r="CQ7" s="622"/>
      <c r="CS7" s="862"/>
      <c r="CT7" s="863"/>
      <c r="CU7" s="854" t="s">
        <v>154</v>
      </c>
      <c r="CV7" s="856" t="s">
        <v>155</v>
      </c>
      <c r="CW7" s="857"/>
      <c r="CX7" s="857"/>
      <c r="CY7" s="622"/>
      <c r="DA7" s="862"/>
      <c r="DB7" s="863"/>
      <c r="DC7" s="854" t="s">
        <v>154</v>
      </c>
      <c r="DD7" s="856" t="s">
        <v>155</v>
      </c>
      <c r="DE7" s="857"/>
      <c r="DF7" s="857"/>
      <c r="DG7" s="622"/>
      <c r="DI7" s="862"/>
      <c r="DJ7" s="863"/>
      <c r="DK7" s="886" t="s">
        <v>154</v>
      </c>
      <c r="DL7" s="888" t="s">
        <v>155</v>
      </c>
      <c r="DM7" s="889"/>
      <c r="DN7" s="889"/>
      <c r="DO7" s="622"/>
      <c r="DQ7" s="862"/>
      <c r="DR7" s="863"/>
      <c r="DS7" s="854" t="s">
        <v>154</v>
      </c>
      <c r="DT7" s="856" t="s">
        <v>155</v>
      </c>
      <c r="DU7" s="857"/>
      <c r="DV7" s="857"/>
      <c r="DW7" s="622"/>
    </row>
    <row r="8" spans="1:127" ht="27.75" customHeight="1" thickBot="1">
      <c r="A8" s="864"/>
      <c r="B8" s="865"/>
      <c r="C8" s="855"/>
      <c r="D8" s="858"/>
      <c r="E8" s="859"/>
      <c r="F8" s="859"/>
      <c r="G8" s="622"/>
      <c r="I8" s="864"/>
      <c r="J8" s="865"/>
      <c r="K8" s="855"/>
      <c r="L8" s="858"/>
      <c r="M8" s="859"/>
      <c r="N8" s="859"/>
      <c r="O8" s="622"/>
      <c r="Q8" s="864"/>
      <c r="R8" s="865"/>
      <c r="S8" s="855"/>
      <c r="T8" s="858"/>
      <c r="U8" s="859"/>
      <c r="V8" s="859"/>
      <c r="W8" s="622"/>
      <c r="Y8" s="864"/>
      <c r="Z8" s="865"/>
      <c r="AA8" s="855"/>
      <c r="AB8" s="858"/>
      <c r="AC8" s="859"/>
      <c r="AD8" s="859"/>
      <c r="AE8" s="622"/>
      <c r="AG8" s="864"/>
      <c r="AH8" s="865"/>
      <c r="AI8" s="855"/>
      <c r="AJ8" s="858"/>
      <c r="AK8" s="859"/>
      <c r="AL8" s="859"/>
      <c r="AM8" s="622"/>
      <c r="AO8" s="864"/>
      <c r="AP8" s="865"/>
      <c r="AQ8" s="855"/>
      <c r="AR8" s="858"/>
      <c r="AS8" s="859"/>
      <c r="AT8" s="859"/>
      <c r="AU8" s="622"/>
      <c r="AW8" s="864"/>
      <c r="AX8" s="865"/>
      <c r="AY8" s="855"/>
      <c r="AZ8" s="858"/>
      <c r="BA8" s="859"/>
      <c r="BB8" s="859"/>
      <c r="BC8" s="622"/>
      <c r="BE8" s="864"/>
      <c r="BF8" s="865"/>
      <c r="BG8" s="855"/>
      <c r="BH8" s="858"/>
      <c r="BI8" s="859"/>
      <c r="BJ8" s="859"/>
      <c r="BK8" s="622"/>
      <c r="BM8" s="864"/>
      <c r="BN8" s="865"/>
      <c r="BO8" s="855"/>
      <c r="BP8" s="858"/>
      <c r="BQ8" s="859"/>
      <c r="BR8" s="859"/>
      <c r="BS8" s="622"/>
      <c r="BU8" s="864"/>
      <c r="BV8" s="865"/>
      <c r="BW8" s="855"/>
      <c r="BX8" s="858"/>
      <c r="BY8" s="859"/>
      <c r="BZ8" s="859"/>
      <c r="CA8" s="622"/>
      <c r="CC8" s="864"/>
      <c r="CD8" s="865"/>
      <c r="CE8" s="855"/>
      <c r="CF8" s="858"/>
      <c r="CG8" s="859"/>
      <c r="CH8" s="859"/>
      <c r="CI8" s="622"/>
      <c r="CK8" s="864"/>
      <c r="CL8" s="865"/>
      <c r="CM8" s="855"/>
      <c r="CN8" s="858"/>
      <c r="CO8" s="859"/>
      <c r="CP8" s="859"/>
      <c r="CQ8" s="622"/>
      <c r="CS8" s="864"/>
      <c r="CT8" s="865"/>
      <c r="CU8" s="855"/>
      <c r="CV8" s="858"/>
      <c r="CW8" s="859"/>
      <c r="CX8" s="859"/>
      <c r="CY8" s="622"/>
      <c r="DA8" s="864"/>
      <c r="DB8" s="865"/>
      <c r="DC8" s="855"/>
      <c r="DD8" s="858"/>
      <c r="DE8" s="859"/>
      <c r="DF8" s="859"/>
      <c r="DG8" s="622"/>
      <c r="DI8" s="864"/>
      <c r="DJ8" s="865"/>
      <c r="DK8" s="887"/>
      <c r="DL8" s="890"/>
      <c r="DM8" s="891"/>
      <c r="DN8" s="891"/>
      <c r="DO8" s="622"/>
      <c r="DQ8" s="864"/>
      <c r="DR8" s="865"/>
      <c r="DS8" s="855"/>
      <c r="DT8" s="858"/>
      <c r="DU8" s="859"/>
      <c r="DV8" s="859"/>
      <c r="DW8" s="622"/>
    </row>
    <row r="9" spans="1:127" ht="16.5" thickTop="1" thickBot="1">
      <c r="A9" s="183" t="s">
        <v>16</v>
      </c>
      <c r="B9" s="184" t="s">
        <v>156</v>
      </c>
      <c r="C9" s="185" t="s">
        <v>157</v>
      </c>
      <c r="D9" s="186" t="s">
        <v>158</v>
      </c>
      <c r="E9" s="187" t="s">
        <v>159</v>
      </c>
      <c r="F9" s="188" t="s">
        <v>160</v>
      </c>
      <c r="G9" s="623"/>
      <c r="I9" s="183" t="s">
        <v>16</v>
      </c>
      <c r="J9" s="184" t="s">
        <v>156</v>
      </c>
      <c r="K9" s="185" t="s">
        <v>157</v>
      </c>
      <c r="L9" s="186" t="s">
        <v>158</v>
      </c>
      <c r="M9" s="187" t="s">
        <v>159</v>
      </c>
      <c r="N9" s="188" t="s">
        <v>160</v>
      </c>
      <c r="O9" s="623"/>
      <c r="Q9" s="183" t="s">
        <v>16</v>
      </c>
      <c r="R9" s="184" t="s">
        <v>156</v>
      </c>
      <c r="S9" s="185" t="s">
        <v>157</v>
      </c>
      <c r="T9" s="186" t="s">
        <v>158</v>
      </c>
      <c r="U9" s="187" t="s">
        <v>159</v>
      </c>
      <c r="V9" s="188" t="s">
        <v>160</v>
      </c>
      <c r="W9" s="623"/>
      <c r="Y9" s="183" t="s">
        <v>16</v>
      </c>
      <c r="Z9" s="184" t="s">
        <v>156</v>
      </c>
      <c r="AA9" s="185" t="s">
        <v>157</v>
      </c>
      <c r="AB9" s="186" t="s">
        <v>158</v>
      </c>
      <c r="AC9" s="187" t="s">
        <v>159</v>
      </c>
      <c r="AD9" s="188" t="s">
        <v>160</v>
      </c>
      <c r="AE9" s="623"/>
      <c r="AG9" s="183" t="s">
        <v>16</v>
      </c>
      <c r="AH9" s="184" t="s">
        <v>156</v>
      </c>
      <c r="AI9" s="185" t="s">
        <v>157</v>
      </c>
      <c r="AJ9" s="186" t="s">
        <v>158</v>
      </c>
      <c r="AK9" s="187" t="s">
        <v>159</v>
      </c>
      <c r="AL9" s="188" t="s">
        <v>160</v>
      </c>
      <c r="AM9" s="623"/>
      <c r="AO9" s="183" t="s">
        <v>16</v>
      </c>
      <c r="AP9" s="184" t="s">
        <v>156</v>
      </c>
      <c r="AQ9" s="185" t="s">
        <v>157</v>
      </c>
      <c r="AR9" s="186" t="s">
        <v>158</v>
      </c>
      <c r="AS9" s="187" t="s">
        <v>159</v>
      </c>
      <c r="AT9" s="188" t="s">
        <v>160</v>
      </c>
      <c r="AU9" s="623"/>
      <c r="AW9" s="183" t="s">
        <v>16</v>
      </c>
      <c r="AX9" s="189" t="s">
        <v>156</v>
      </c>
      <c r="AY9" s="185" t="s">
        <v>157</v>
      </c>
      <c r="AZ9" s="186" t="s">
        <v>158</v>
      </c>
      <c r="BA9" s="190" t="s">
        <v>159</v>
      </c>
      <c r="BB9" s="191" t="s">
        <v>160</v>
      </c>
      <c r="BC9" s="623"/>
      <c r="BE9" s="183" t="s">
        <v>16</v>
      </c>
      <c r="BF9" s="184" t="s">
        <v>156</v>
      </c>
      <c r="BG9" s="185" t="s">
        <v>157</v>
      </c>
      <c r="BH9" s="186" t="s">
        <v>158</v>
      </c>
      <c r="BI9" s="187" t="s">
        <v>159</v>
      </c>
      <c r="BJ9" s="188" t="s">
        <v>160</v>
      </c>
      <c r="BK9" s="623"/>
      <c r="BM9" s="183" t="s">
        <v>16</v>
      </c>
      <c r="BN9" s="184" t="s">
        <v>156</v>
      </c>
      <c r="BO9" s="185" t="s">
        <v>157</v>
      </c>
      <c r="BP9" s="186" t="s">
        <v>158</v>
      </c>
      <c r="BQ9" s="187" t="s">
        <v>159</v>
      </c>
      <c r="BR9" s="188" t="s">
        <v>160</v>
      </c>
      <c r="BS9" s="623"/>
      <c r="BU9" s="183" t="s">
        <v>16</v>
      </c>
      <c r="BV9" s="184" t="s">
        <v>156</v>
      </c>
      <c r="BW9" s="185" t="s">
        <v>157</v>
      </c>
      <c r="BX9" s="186" t="s">
        <v>158</v>
      </c>
      <c r="BY9" s="187" t="s">
        <v>159</v>
      </c>
      <c r="BZ9" s="188" t="s">
        <v>160</v>
      </c>
      <c r="CA9" s="623"/>
      <c r="CC9" s="183" t="s">
        <v>16</v>
      </c>
      <c r="CD9" s="184" t="s">
        <v>156</v>
      </c>
      <c r="CE9" s="185" t="s">
        <v>157</v>
      </c>
      <c r="CF9" s="186" t="s">
        <v>158</v>
      </c>
      <c r="CG9" s="187" t="s">
        <v>159</v>
      </c>
      <c r="CH9" s="188" t="s">
        <v>160</v>
      </c>
      <c r="CI9" s="623"/>
      <c r="CK9" s="183" t="s">
        <v>16</v>
      </c>
      <c r="CL9" s="184" t="s">
        <v>156</v>
      </c>
      <c r="CM9" s="185" t="s">
        <v>157</v>
      </c>
      <c r="CN9" s="186" t="s">
        <v>158</v>
      </c>
      <c r="CO9" s="187" t="s">
        <v>159</v>
      </c>
      <c r="CP9" s="188" t="s">
        <v>160</v>
      </c>
      <c r="CQ9" s="623"/>
      <c r="CS9" s="183" t="s">
        <v>16</v>
      </c>
      <c r="CT9" s="184" t="s">
        <v>156</v>
      </c>
      <c r="CU9" s="185" t="s">
        <v>157</v>
      </c>
      <c r="CV9" s="186" t="s">
        <v>158</v>
      </c>
      <c r="CW9" s="187" t="s">
        <v>159</v>
      </c>
      <c r="CX9" s="188" t="s">
        <v>160</v>
      </c>
      <c r="CY9" s="623"/>
      <c r="DA9" s="183" t="s">
        <v>16</v>
      </c>
      <c r="DB9" s="184" t="s">
        <v>156</v>
      </c>
      <c r="DC9" s="185" t="s">
        <v>157</v>
      </c>
      <c r="DD9" s="186" t="s">
        <v>158</v>
      </c>
      <c r="DE9" s="187" t="s">
        <v>159</v>
      </c>
      <c r="DF9" s="188" t="s">
        <v>160</v>
      </c>
      <c r="DG9" s="623"/>
      <c r="DI9" s="192" t="s">
        <v>16</v>
      </c>
      <c r="DJ9" s="193" t="s">
        <v>156</v>
      </c>
      <c r="DK9" s="194" t="s">
        <v>157</v>
      </c>
      <c r="DL9" s="195" t="s">
        <v>158</v>
      </c>
      <c r="DM9" s="196" t="s">
        <v>159</v>
      </c>
      <c r="DN9" s="197" t="s">
        <v>160</v>
      </c>
      <c r="DO9" s="623"/>
      <c r="DQ9" s="183" t="s">
        <v>16</v>
      </c>
      <c r="DR9" s="184" t="s">
        <v>156</v>
      </c>
      <c r="DS9" s="185" t="s">
        <v>157</v>
      </c>
      <c r="DT9" s="186" t="s">
        <v>158</v>
      </c>
      <c r="DU9" s="187" t="s">
        <v>159</v>
      </c>
      <c r="DV9" s="188" t="s">
        <v>160</v>
      </c>
      <c r="DW9" s="623"/>
    </row>
    <row r="10" spans="1:127" s="238" customFormat="1" ht="45.75" thickTop="1">
      <c r="A10" s="243" t="s">
        <v>166</v>
      </c>
      <c r="B10" s="244" t="s">
        <v>167</v>
      </c>
      <c r="C10" s="245" t="s">
        <v>168</v>
      </c>
      <c r="D10" s="246">
        <v>1</v>
      </c>
      <c r="E10" s="247">
        <v>0</v>
      </c>
      <c r="F10" s="248">
        <f t="shared" ref="F10:F46" si="0">ROUND(D10*E10,0)</f>
        <v>0</v>
      </c>
      <c r="G10" s="624">
        <f>IF(C10&lt;&gt;"",IF(E10=0,1,0),0)</f>
        <v>1</v>
      </c>
      <c r="I10" s="243" t="s">
        <v>166</v>
      </c>
      <c r="J10" s="249" t="s">
        <v>167</v>
      </c>
      <c r="K10" s="245" t="s">
        <v>168</v>
      </c>
      <c r="L10" s="246">
        <v>1</v>
      </c>
      <c r="M10" s="247">
        <v>43000</v>
      </c>
      <c r="N10" s="248">
        <f t="shared" ref="N10:N46" si="1">ROUND(L10*M10,0)</f>
        <v>43000</v>
      </c>
      <c r="O10" s="624">
        <f>IF(K10&lt;&gt;"",IF(M10=0,1,0),0)</f>
        <v>0</v>
      </c>
      <c r="Q10" s="243" t="s">
        <v>166</v>
      </c>
      <c r="R10" s="244" t="s">
        <v>167</v>
      </c>
      <c r="S10" s="245" t="s">
        <v>168</v>
      </c>
      <c r="T10" s="246">
        <v>1</v>
      </c>
      <c r="U10" s="247">
        <v>37997</v>
      </c>
      <c r="V10" s="248">
        <f t="shared" ref="V10:V46" si="2">ROUND(T10*U10,0)</f>
        <v>37997</v>
      </c>
      <c r="W10" s="624">
        <f>IF(S10&lt;&gt;"",IF(U10=0,1,0),0)</f>
        <v>0</v>
      </c>
      <c r="Y10" s="243" t="s">
        <v>166</v>
      </c>
      <c r="Z10" s="244" t="s">
        <v>167</v>
      </c>
      <c r="AA10" s="245" t="s">
        <v>168</v>
      </c>
      <c r="AB10" s="246">
        <v>1</v>
      </c>
      <c r="AC10" s="247">
        <v>25000</v>
      </c>
      <c r="AD10" s="248">
        <f t="shared" ref="AD10:AD46" si="3">ROUND(AB10*AC10,0)</f>
        <v>25000</v>
      </c>
      <c r="AE10" s="624">
        <f>IF(AA10&lt;&gt;"",IF(AC10=0,1,0),0)</f>
        <v>0</v>
      </c>
      <c r="AG10" s="243" t="s">
        <v>166</v>
      </c>
      <c r="AH10" s="244" t="s">
        <v>167</v>
      </c>
      <c r="AI10" s="245" t="s">
        <v>168</v>
      </c>
      <c r="AJ10" s="246">
        <v>1</v>
      </c>
      <c r="AK10" s="247">
        <v>50000</v>
      </c>
      <c r="AL10" s="248">
        <f t="shared" ref="AL10:AL46" si="4">ROUND(AJ10*AK10,0)</f>
        <v>50000</v>
      </c>
      <c r="AM10" s="624">
        <f>IF(AI10&lt;&gt;"",IF(AK10=0,1,0),0)</f>
        <v>0</v>
      </c>
      <c r="AO10" s="243" t="s">
        <v>166</v>
      </c>
      <c r="AP10" s="244" t="s">
        <v>167</v>
      </c>
      <c r="AQ10" s="245" t="s">
        <v>168</v>
      </c>
      <c r="AR10" s="246">
        <v>1</v>
      </c>
      <c r="AS10" s="247">
        <v>27750</v>
      </c>
      <c r="AT10" s="248">
        <f t="shared" ref="AT10:AT46" si="5">ROUND(AR10*AS10,0)</f>
        <v>27750</v>
      </c>
      <c r="AU10" s="624">
        <f>IF(AQ10&lt;&gt;"",IF(AS10=0,1,0),0)</f>
        <v>0</v>
      </c>
      <c r="AW10" s="243" t="s">
        <v>166</v>
      </c>
      <c r="AX10" s="254" t="s">
        <v>167</v>
      </c>
      <c r="AY10" s="245" t="s">
        <v>168</v>
      </c>
      <c r="AZ10" s="246">
        <v>1</v>
      </c>
      <c r="BA10" s="255">
        <v>10920</v>
      </c>
      <c r="BB10" s="256">
        <f t="shared" ref="BB10:BB41" si="6">ROUND(AZ10*BA10,0)</f>
        <v>10920</v>
      </c>
      <c r="BC10" s="624">
        <f>IF(AY10&lt;&gt;"",IF(BA10=0,1,0),0)</f>
        <v>0</v>
      </c>
      <c r="BE10" s="243" t="s">
        <v>166</v>
      </c>
      <c r="BF10" s="244" t="s">
        <v>167</v>
      </c>
      <c r="BG10" s="245" t="s">
        <v>168</v>
      </c>
      <c r="BH10" s="246">
        <v>1</v>
      </c>
      <c r="BI10" s="247">
        <v>28500</v>
      </c>
      <c r="BJ10" s="248">
        <f t="shared" ref="BJ10:BJ46" si="7">ROUND(BH10*BI10,0)</f>
        <v>28500</v>
      </c>
      <c r="BK10" s="624">
        <f>IF(BG10&lt;&gt;"",IF(BI10=0,1,0),0)</f>
        <v>0</v>
      </c>
      <c r="BM10" s="243" t="s">
        <v>166</v>
      </c>
      <c r="BN10" s="244" t="s">
        <v>167</v>
      </c>
      <c r="BO10" s="245" t="s">
        <v>168</v>
      </c>
      <c r="BP10" s="246">
        <v>1</v>
      </c>
      <c r="BQ10" s="247">
        <v>28000</v>
      </c>
      <c r="BR10" s="248">
        <f t="shared" ref="BR10:BR46" si="8">ROUND(BP10*BQ10,0)</f>
        <v>28000</v>
      </c>
      <c r="BS10" s="624">
        <f>IF(BO10&lt;&gt;"",IF(BQ10=0,1,0),0)</f>
        <v>0</v>
      </c>
      <c r="BU10" s="243" t="s">
        <v>166</v>
      </c>
      <c r="BV10" s="244" t="s">
        <v>167</v>
      </c>
      <c r="BW10" s="245" t="s">
        <v>168</v>
      </c>
      <c r="BX10" s="246">
        <v>1</v>
      </c>
      <c r="BY10" s="247">
        <v>30000</v>
      </c>
      <c r="BZ10" s="248">
        <f t="shared" ref="BZ10:BZ46" si="9">ROUND(BX10*BY10,0)</f>
        <v>30000</v>
      </c>
      <c r="CA10" s="624">
        <f>IF(BW10&lt;&gt;"",IF(BY10=0,1,0),0)</f>
        <v>0</v>
      </c>
      <c r="CC10" s="243" t="s">
        <v>166</v>
      </c>
      <c r="CD10" s="244" t="s">
        <v>167</v>
      </c>
      <c r="CE10" s="245" t="s">
        <v>168</v>
      </c>
      <c r="CF10" s="246">
        <v>1</v>
      </c>
      <c r="CG10" s="247">
        <v>80000</v>
      </c>
      <c r="CH10" s="248">
        <f t="shared" ref="CH10:CH46" si="10">ROUND(CF10*CG10,0)</f>
        <v>80000</v>
      </c>
      <c r="CI10" s="624">
        <f>IF(CE10&lt;&gt;"",IF(CG10=0,1,0),0)</f>
        <v>0</v>
      </c>
      <c r="CK10" s="243" t="s">
        <v>166</v>
      </c>
      <c r="CL10" s="244" t="s">
        <v>167</v>
      </c>
      <c r="CM10" s="245" t="s">
        <v>168</v>
      </c>
      <c r="CN10" s="246">
        <v>1</v>
      </c>
      <c r="CO10" s="247">
        <v>23540</v>
      </c>
      <c r="CP10" s="248">
        <f t="shared" ref="CP10:CP46" si="11">ROUND(CN10*CO10,0)</f>
        <v>23540</v>
      </c>
      <c r="CQ10" s="624">
        <f>IF(CM10&lt;&gt;"",IF(CO10=0,1,0),0)</f>
        <v>0</v>
      </c>
      <c r="CS10" s="243" t="s">
        <v>166</v>
      </c>
      <c r="CT10" s="244" t="s">
        <v>167</v>
      </c>
      <c r="CU10" s="245" t="s">
        <v>168</v>
      </c>
      <c r="CV10" s="246">
        <v>1</v>
      </c>
      <c r="CW10" s="247">
        <v>35000</v>
      </c>
      <c r="CX10" s="248">
        <f t="shared" ref="CX10:CX46" si="12">ROUND(CV10*CW10,0)</f>
        <v>35000</v>
      </c>
      <c r="CY10" s="624">
        <f>IF(CU10&lt;&gt;"",IF(CW10=0,1,0),0)</f>
        <v>0</v>
      </c>
      <c r="DA10" s="243" t="s">
        <v>166</v>
      </c>
      <c r="DB10" s="244" t="s">
        <v>167</v>
      </c>
      <c r="DC10" s="245" t="s">
        <v>168</v>
      </c>
      <c r="DD10" s="246">
        <v>1</v>
      </c>
      <c r="DE10" s="247">
        <v>23400</v>
      </c>
      <c r="DF10" s="248">
        <f t="shared" ref="DF10:DF46" si="13">ROUND(DD10*DE10,0)</f>
        <v>23400</v>
      </c>
      <c r="DG10" s="624">
        <f>IF(DC10&lt;&gt;"",IF(DE10=0,1,0),0)</f>
        <v>0</v>
      </c>
      <c r="DI10" s="257" t="s">
        <v>166</v>
      </c>
      <c r="DJ10" s="258" t="s">
        <v>167</v>
      </c>
      <c r="DK10" s="245" t="s">
        <v>168</v>
      </c>
      <c r="DL10" s="246">
        <v>1</v>
      </c>
      <c r="DM10" s="259">
        <v>30000</v>
      </c>
      <c r="DN10" s="248">
        <f t="shared" ref="DN10:DN46" si="14">ROUND(DL10*DM10,0)</f>
        <v>30000</v>
      </c>
      <c r="DO10" s="624">
        <f>IF(DK10&lt;&gt;"",IF(DM10=0,1,0),0)</f>
        <v>0</v>
      </c>
      <c r="DQ10" s="243" t="s">
        <v>166</v>
      </c>
      <c r="DR10" s="244" t="s">
        <v>167</v>
      </c>
      <c r="DS10" s="245" t="s">
        <v>168</v>
      </c>
      <c r="DT10" s="246">
        <v>1</v>
      </c>
      <c r="DU10" s="247">
        <v>25000</v>
      </c>
      <c r="DV10" s="248">
        <f t="shared" ref="DV10:DV46" si="15">ROUND(DT10*DU10,0)</f>
        <v>25000</v>
      </c>
      <c r="DW10" s="624">
        <f>IF(DS10&lt;&gt;"",IF(DU10=0,1,0),0)</f>
        <v>0</v>
      </c>
    </row>
    <row r="11" spans="1:127" s="238" customFormat="1" ht="75">
      <c r="A11" s="243" t="s">
        <v>169</v>
      </c>
      <c r="B11" s="244" t="s">
        <v>170</v>
      </c>
      <c r="C11" s="245" t="s">
        <v>171</v>
      </c>
      <c r="D11" s="246">
        <v>1</v>
      </c>
      <c r="E11" s="247">
        <v>0</v>
      </c>
      <c r="F11" s="248">
        <f t="shared" si="0"/>
        <v>0</v>
      </c>
      <c r="G11" s="624">
        <f t="shared" ref="G11:G74" si="16">IF(C11&lt;&gt;"",IF(E11=0,1,0),0)</f>
        <v>1</v>
      </c>
      <c r="I11" s="243" t="s">
        <v>169</v>
      </c>
      <c r="J11" s="249" t="s">
        <v>170</v>
      </c>
      <c r="K11" s="245" t="s">
        <v>171</v>
      </c>
      <c r="L11" s="246">
        <v>1</v>
      </c>
      <c r="M11" s="247">
        <v>14000</v>
      </c>
      <c r="N11" s="248">
        <f t="shared" si="1"/>
        <v>14000</v>
      </c>
      <c r="O11" s="624">
        <f t="shared" ref="O11:O74" si="17">IF(K11&lt;&gt;"",IF(M11=0,1,0),0)</f>
        <v>0</v>
      </c>
      <c r="Q11" s="243" t="s">
        <v>169</v>
      </c>
      <c r="R11" s="244" t="s">
        <v>170</v>
      </c>
      <c r="S11" s="245" t="s">
        <v>171</v>
      </c>
      <c r="T11" s="246">
        <v>1</v>
      </c>
      <c r="U11" s="247">
        <v>16184</v>
      </c>
      <c r="V11" s="248">
        <f t="shared" si="2"/>
        <v>16184</v>
      </c>
      <c r="W11" s="624">
        <f t="shared" ref="W11:W74" si="18">IF(S11&lt;&gt;"",IF(U11=0,1,0),0)</f>
        <v>0</v>
      </c>
      <c r="Y11" s="243" t="s">
        <v>169</v>
      </c>
      <c r="Z11" s="244" t="s">
        <v>170</v>
      </c>
      <c r="AA11" s="245" t="s">
        <v>171</v>
      </c>
      <c r="AB11" s="246">
        <v>1</v>
      </c>
      <c r="AC11" s="247">
        <v>8000</v>
      </c>
      <c r="AD11" s="248">
        <f t="shared" si="3"/>
        <v>8000</v>
      </c>
      <c r="AE11" s="624">
        <f t="shared" ref="AE11:AE74" si="19">IF(AA11&lt;&gt;"",IF(AC11=0,1,0),0)</f>
        <v>0</v>
      </c>
      <c r="AG11" s="243" t="s">
        <v>169</v>
      </c>
      <c r="AH11" s="244" t="s">
        <v>170</v>
      </c>
      <c r="AI11" s="245" t="s">
        <v>171</v>
      </c>
      <c r="AJ11" s="246">
        <v>1</v>
      </c>
      <c r="AK11" s="247">
        <v>27000</v>
      </c>
      <c r="AL11" s="248">
        <f t="shared" si="4"/>
        <v>27000</v>
      </c>
      <c r="AM11" s="624">
        <f t="shared" ref="AM11:AM74" si="20">IF(AI11&lt;&gt;"",IF(AK11=0,1,0),0)</f>
        <v>0</v>
      </c>
      <c r="AO11" s="243" t="s">
        <v>169</v>
      </c>
      <c r="AP11" s="244" t="s">
        <v>170</v>
      </c>
      <c r="AQ11" s="245" t="s">
        <v>171</v>
      </c>
      <c r="AR11" s="246">
        <v>1</v>
      </c>
      <c r="AS11" s="247">
        <v>4950</v>
      </c>
      <c r="AT11" s="248">
        <f t="shared" si="5"/>
        <v>4950</v>
      </c>
      <c r="AU11" s="624">
        <f t="shared" ref="AU11:AU74" si="21">IF(AQ11&lt;&gt;"",IF(AS11=0,1,0),0)</f>
        <v>0</v>
      </c>
      <c r="AW11" s="243" t="s">
        <v>169</v>
      </c>
      <c r="AX11" s="254" t="s">
        <v>170</v>
      </c>
      <c r="AY11" s="245" t="s">
        <v>171</v>
      </c>
      <c r="AZ11" s="246">
        <v>1</v>
      </c>
      <c r="BA11" s="255">
        <v>10500</v>
      </c>
      <c r="BB11" s="256">
        <f t="shared" si="6"/>
        <v>10500</v>
      </c>
      <c r="BC11" s="624">
        <f t="shared" ref="BC11:BC74" si="22">IF(AY11&lt;&gt;"",IF(BA11=0,1,0),0)</f>
        <v>0</v>
      </c>
      <c r="BE11" s="243" t="s">
        <v>169</v>
      </c>
      <c r="BF11" s="244" t="s">
        <v>170</v>
      </c>
      <c r="BG11" s="245" t="s">
        <v>171</v>
      </c>
      <c r="BH11" s="246">
        <v>1</v>
      </c>
      <c r="BI11" s="247">
        <v>5200</v>
      </c>
      <c r="BJ11" s="248">
        <f t="shared" si="7"/>
        <v>5200</v>
      </c>
      <c r="BK11" s="624">
        <f t="shared" ref="BK11:BK74" si="23">IF(BG11&lt;&gt;"",IF(BI11=0,1,0),0)</f>
        <v>0</v>
      </c>
      <c r="BM11" s="243" t="s">
        <v>169</v>
      </c>
      <c r="BN11" s="244" t="s">
        <v>170</v>
      </c>
      <c r="BO11" s="245" t="s">
        <v>171</v>
      </c>
      <c r="BP11" s="246">
        <v>1</v>
      </c>
      <c r="BQ11" s="247">
        <v>5000</v>
      </c>
      <c r="BR11" s="248">
        <f t="shared" si="8"/>
        <v>5000</v>
      </c>
      <c r="BS11" s="624">
        <f t="shared" ref="BS11:BS74" si="24">IF(BO11&lt;&gt;"",IF(BQ11=0,1,0),0)</f>
        <v>0</v>
      </c>
      <c r="BU11" s="243" t="s">
        <v>169</v>
      </c>
      <c r="BV11" s="244" t="s">
        <v>170</v>
      </c>
      <c r="BW11" s="245" t="s">
        <v>171</v>
      </c>
      <c r="BX11" s="246">
        <v>1</v>
      </c>
      <c r="BY11" s="247">
        <v>7000</v>
      </c>
      <c r="BZ11" s="248">
        <f t="shared" si="9"/>
        <v>7000</v>
      </c>
      <c r="CA11" s="624">
        <f t="shared" ref="CA11:CA74" si="25">IF(BW11&lt;&gt;"",IF(BY11=0,1,0),0)</f>
        <v>0</v>
      </c>
      <c r="CC11" s="243" t="s">
        <v>169</v>
      </c>
      <c r="CD11" s="244" t="s">
        <v>170</v>
      </c>
      <c r="CE11" s="245" t="s">
        <v>171</v>
      </c>
      <c r="CF11" s="246">
        <v>1</v>
      </c>
      <c r="CG11" s="247">
        <v>20000</v>
      </c>
      <c r="CH11" s="248">
        <f t="shared" si="10"/>
        <v>20000</v>
      </c>
      <c r="CI11" s="624">
        <f t="shared" ref="CI11:CI74" si="26">IF(CE11&lt;&gt;"",IF(CG11=0,1,0),0)</f>
        <v>0</v>
      </c>
      <c r="CK11" s="243" t="s">
        <v>169</v>
      </c>
      <c r="CL11" s="244" t="s">
        <v>170</v>
      </c>
      <c r="CM11" s="245" t="s">
        <v>171</v>
      </c>
      <c r="CN11" s="246">
        <v>1</v>
      </c>
      <c r="CO11" s="247">
        <v>19058</v>
      </c>
      <c r="CP11" s="248">
        <f t="shared" si="11"/>
        <v>19058</v>
      </c>
      <c r="CQ11" s="624">
        <f t="shared" ref="CQ11:CQ74" si="27">IF(CM11&lt;&gt;"",IF(CO11=0,1,0),0)</f>
        <v>0</v>
      </c>
      <c r="CS11" s="243" t="s">
        <v>169</v>
      </c>
      <c r="CT11" s="244" t="s">
        <v>170</v>
      </c>
      <c r="CU11" s="245" t="s">
        <v>171</v>
      </c>
      <c r="CV11" s="246">
        <v>1</v>
      </c>
      <c r="CW11" s="247">
        <v>30000</v>
      </c>
      <c r="CX11" s="248">
        <f t="shared" si="12"/>
        <v>30000</v>
      </c>
      <c r="CY11" s="624">
        <f t="shared" ref="CY11:CY74" si="28">IF(CU11&lt;&gt;"",IF(CW11=0,1,0),0)</f>
        <v>0</v>
      </c>
      <c r="DA11" s="243" t="s">
        <v>169</v>
      </c>
      <c r="DB11" s="244" t="s">
        <v>170</v>
      </c>
      <c r="DC11" s="245" t="s">
        <v>171</v>
      </c>
      <c r="DD11" s="246">
        <v>1</v>
      </c>
      <c r="DE11" s="247">
        <v>20600</v>
      </c>
      <c r="DF11" s="248">
        <f t="shared" si="13"/>
        <v>20600</v>
      </c>
      <c r="DG11" s="624">
        <f t="shared" ref="DG11:DG74" si="29">IF(DC11&lt;&gt;"",IF(DE11=0,1,0),0)</f>
        <v>0</v>
      </c>
      <c r="DI11" s="257" t="s">
        <v>169</v>
      </c>
      <c r="DJ11" s="258" t="s">
        <v>170</v>
      </c>
      <c r="DK11" s="245" t="s">
        <v>171</v>
      </c>
      <c r="DL11" s="246">
        <v>1</v>
      </c>
      <c r="DM11" s="259">
        <v>15000</v>
      </c>
      <c r="DN11" s="248">
        <f t="shared" si="14"/>
        <v>15000</v>
      </c>
      <c r="DO11" s="624">
        <f t="shared" ref="DO11:DO74" si="30">IF(DK11&lt;&gt;"",IF(DM11=0,1,0),0)</f>
        <v>0</v>
      </c>
      <c r="DQ11" s="243" t="s">
        <v>169</v>
      </c>
      <c r="DR11" s="244" t="s">
        <v>170</v>
      </c>
      <c r="DS11" s="245" t="s">
        <v>171</v>
      </c>
      <c r="DT11" s="246">
        <v>1</v>
      </c>
      <c r="DU11" s="247">
        <v>25000</v>
      </c>
      <c r="DV11" s="248">
        <f t="shared" si="15"/>
        <v>25000</v>
      </c>
      <c r="DW11" s="624">
        <f t="shared" ref="DW11:DW74" si="31">IF(DS11&lt;&gt;"",IF(DU11=0,1,0),0)</f>
        <v>0</v>
      </c>
    </row>
    <row r="12" spans="1:127" s="238" customFormat="1" ht="45">
      <c r="A12" s="262" t="s">
        <v>172</v>
      </c>
      <c r="B12" s="263" t="s">
        <v>173</v>
      </c>
      <c r="C12" s="264" t="s">
        <v>168</v>
      </c>
      <c r="D12" s="246">
        <v>1</v>
      </c>
      <c r="E12" s="266">
        <v>0</v>
      </c>
      <c r="F12" s="267">
        <f t="shared" si="0"/>
        <v>0</v>
      </c>
      <c r="G12" s="624">
        <f t="shared" si="16"/>
        <v>1</v>
      </c>
      <c r="I12" s="262" t="s">
        <v>172</v>
      </c>
      <c r="J12" s="268" t="s">
        <v>173</v>
      </c>
      <c r="K12" s="264" t="s">
        <v>168</v>
      </c>
      <c r="L12" s="246">
        <v>1</v>
      </c>
      <c r="M12" s="266">
        <v>47000</v>
      </c>
      <c r="N12" s="267">
        <f t="shared" si="1"/>
        <v>47000</v>
      </c>
      <c r="O12" s="624">
        <f t="shared" si="17"/>
        <v>0</v>
      </c>
      <c r="Q12" s="262" t="s">
        <v>172</v>
      </c>
      <c r="R12" s="263" t="s">
        <v>173</v>
      </c>
      <c r="S12" s="264" t="s">
        <v>168</v>
      </c>
      <c r="T12" s="246">
        <v>1</v>
      </c>
      <c r="U12" s="266">
        <v>29409</v>
      </c>
      <c r="V12" s="267">
        <f t="shared" si="2"/>
        <v>29409</v>
      </c>
      <c r="W12" s="624">
        <f t="shared" si="18"/>
        <v>0</v>
      </c>
      <c r="Y12" s="262" t="s">
        <v>172</v>
      </c>
      <c r="Z12" s="263" t="s">
        <v>173</v>
      </c>
      <c r="AA12" s="264" t="s">
        <v>168</v>
      </c>
      <c r="AB12" s="246">
        <v>1</v>
      </c>
      <c r="AC12" s="266">
        <v>12500</v>
      </c>
      <c r="AD12" s="267">
        <f t="shared" si="3"/>
        <v>12500</v>
      </c>
      <c r="AE12" s="624">
        <f t="shared" si="19"/>
        <v>0</v>
      </c>
      <c r="AG12" s="262" t="s">
        <v>172</v>
      </c>
      <c r="AH12" s="263" t="s">
        <v>173</v>
      </c>
      <c r="AI12" s="264" t="s">
        <v>168</v>
      </c>
      <c r="AJ12" s="246">
        <v>1</v>
      </c>
      <c r="AK12" s="266">
        <v>40000</v>
      </c>
      <c r="AL12" s="267">
        <f t="shared" si="4"/>
        <v>40000</v>
      </c>
      <c r="AM12" s="624">
        <f t="shared" si="20"/>
        <v>0</v>
      </c>
      <c r="AO12" s="262" t="s">
        <v>172</v>
      </c>
      <c r="AP12" s="263" t="s">
        <v>173</v>
      </c>
      <c r="AQ12" s="264" t="s">
        <v>168</v>
      </c>
      <c r="AR12" s="246">
        <v>1</v>
      </c>
      <c r="AS12" s="266">
        <v>28750</v>
      </c>
      <c r="AT12" s="267">
        <f t="shared" si="5"/>
        <v>28750</v>
      </c>
      <c r="AU12" s="624">
        <f t="shared" si="21"/>
        <v>0</v>
      </c>
      <c r="AW12" s="262" t="s">
        <v>172</v>
      </c>
      <c r="AX12" s="269" t="s">
        <v>173</v>
      </c>
      <c r="AY12" s="264" t="s">
        <v>168</v>
      </c>
      <c r="AZ12" s="246">
        <v>1</v>
      </c>
      <c r="BA12" s="255">
        <v>10920</v>
      </c>
      <c r="BB12" s="270">
        <f t="shared" si="6"/>
        <v>10920</v>
      </c>
      <c r="BC12" s="624">
        <f t="shared" si="22"/>
        <v>0</v>
      </c>
      <c r="BE12" s="262" t="s">
        <v>172</v>
      </c>
      <c r="BF12" s="263" t="s">
        <v>173</v>
      </c>
      <c r="BG12" s="264" t="s">
        <v>168</v>
      </c>
      <c r="BH12" s="246">
        <v>1</v>
      </c>
      <c r="BI12" s="266">
        <v>29500</v>
      </c>
      <c r="BJ12" s="267">
        <f t="shared" si="7"/>
        <v>29500</v>
      </c>
      <c r="BK12" s="624">
        <f t="shared" si="23"/>
        <v>0</v>
      </c>
      <c r="BM12" s="262" t="s">
        <v>172</v>
      </c>
      <c r="BN12" s="263" t="s">
        <v>173</v>
      </c>
      <c r="BO12" s="264" t="s">
        <v>168</v>
      </c>
      <c r="BP12" s="246">
        <v>1</v>
      </c>
      <c r="BQ12" s="266">
        <v>29000</v>
      </c>
      <c r="BR12" s="267">
        <f t="shared" si="8"/>
        <v>29000</v>
      </c>
      <c r="BS12" s="624">
        <f t="shared" si="24"/>
        <v>0</v>
      </c>
      <c r="BU12" s="262" t="s">
        <v>172</v>
      </c>
      <c r="BV12" s="263" t="s">
        <v>173</v>
      </c>
      <c r="BW12" s="264" t="s">
        <v>168</v>
      </c>
      <c r="BX12" s="246">
        <v>1</v>
      </c>
      <c r="BY12" s="266">
        <v>30700</v>
      </c>
      <c r="BZ12" s="267">
        <f t="shared" si="9"/>
        <v>30700</v>
      </c>
      <c r="CA12" s="624">
        <f t="shared" si="25"/>
        <v>0</v>
      </c>
      <c r="CC12" s="262" t="s">
        <v>172</v>
      </c>
      <c r="CD12" s="263" t="s">
        <v>173</v>
      </c>
      <c r="CE12" s="264" t="s">
        <v>168</v>
      </c>
      <c r="CF12" s="246">
        <v>1</v>
      </c>
      <c r="CG12" s="266">
        <v>80000</v>
      </c>
      <c r="CH12" s="267">
        <f t="shared" si="10"/>
        <v>80000</v>
      </c>
      <c r="CI12" s="624">
        <f t="shared" si="26"/>
        <v>0</v>
      </c>
      <c r="CK12" s="262" t="s">
        <v>172</v>
      </c>
      <c r="CL12" s="263" t="s">
        <v>173</v>
      </c>
      <c r="CM12" s="264" t="s">
        <v>168</v>
      </c>
      <c r="CN12" s="246">
        <v>1</v>
      </c>
      <c r="CO12" s="266">
        <v>20058</v>
      </c>
      <c r="CP12" s="267">
        <f t="shared" si="11"/>
        <v>20058</v>
      </c>
      <c r="CQ12" s="624">
        <f t="shared" si="27"/>
        <v>0</v>
      </c>
      <c r="CS12" s="262" t="s">
        <v>172</v>
      </c>
      <c r="CT12" s="263" t="s">
        <v>173</v>
      </c>
      <c r="CU12" s="264" t="s">
        <v>168</v>
      </c>
      <c r="CV12" s="246">
        <v>1</v>
      </c>
      <c r="CW12" s="266">
        <v>35000</v>
      </c>
      <c r="CX12" s="267">
        <f t="shared" si="12"/>
        <v>35000</v>
      </c>
      <c r="CY12" s="624">
        <f t="shared" si="28"/>
        <v>0</v>
      </c>
      <c r="DA12" s="262" t="s">
        <v>172</v>
      </c>
      <c r="DB12" s="263" t="s">
        <v>173</v>
      </c>
      <c r="DC12" s="264" t="s">
        <v>168</v>
      </c>
      <c r="DD12" s="246">
        <v>1</v>
      </c>
      <c r="DE12" s="266">
        <v>27400</v>
      </c>
      <c r="DF12" s="267">
        <f t="shared" si="13"/>
        <v>27400</v>
      </c>
      <c r="DG12" s="624">
        <f t="shared" si="29"/>
        <v>0</v>
      </c>
      <c r="DI12" s="271" t="s">
        <v>172</v>
      </c>
      <c r="DJ12" s="272" t="s">
        <v>173</v>
      </c>
      <c r="DK12" s="264" t="s">
        <v>168</v>
      </c>
      <c r="DL12" s="246">
        <v>1</v>
      </c>
      <c r="DM12" s="273">
        <v>30000</v>
      </c>
      <c r="DN12" s="267">
        <f t="shared" si="14"/>
        <v>30000</v>
      </c>
      <c r="DO12" s="624">
        <f t="shared" si="30"/>
        <v>0</v>
      </c>
      <c r="DQ12" s="262" t="s">
        <v>172</v>
      </c>
      <c r="DR12" s="263" t="s">
        <v>173</v>
      </c>
      <c r="DS12" s="264" t="s">
        <v>168</v>
      </c>
      <c r="DT12" s="246">
        <v>1</v>
      </c>
      <c r="DU12" s="266">
        <v>25000</v>
      </c>
      <c r="DV12" s="267">
        <f t="shared" si="15"/>
        <v>25000</v>
      </c>
      <c r="DW12" s="624">
        <f t="shared" si="31"/>
        <v>0</v>
      </c>
    </row>
    <row r="13" spans="1:127" s="238" customFormat="1" ht="60">
      <c r="A13" s="243" t="s">
        <v>176</v>
      </c>
      <c r="B13" s="244" t="s">
        <v>177</v>
      </c>
      <c r="C13" s="245" t="s">
        <v>171</v>
      </c>
      <c r="D13" s="246">
        <v>1</v>
      </c>
      <c r="E13" s="247">
        <v>0</v>
      </c>
      <c r="F13" s="248">
        <f t="shared" si="0"/>
        <v>0</v>
      </c>
      <c r="G13" s="624">
        <f t="shared" si="16"/>
        <v>1</v>
      </c>
      <c r="I13" s="243" t="s">
        <v>176</v>
      </c>
      <c r="J13" s="249" t="s">
        <v>177</v>
      </c>
      <c r="K13" s="245" t="s">
        <v>171</v>
      </c>
      <c r="L13" s="246">
        <v>1</v>
      </c>
      <c r="M13" s="247">
        <v>28000</v>
      </c>
      <c r="N13" s="248">
        <f t="shared" si="1"/>
        <v>28000</v>
      </c>
      <c r="O13" s="624">
        <f t="shared" si="17"/>
        <v>0</v>
      </c>
      <c r="Q13" s="243" t="s">
        <v>176</v>
      </c>
      <c r="R13" s="244" t="s">
        <v>177</v>
      </c>
      <c r="S13" s="245" t="s">
        <v>171</v>
      </c>
      <c r="T13" s="246">
        <v>1</v>
      </c>
      <c r="U13" s="247">
        <v>26886</v>
      </c>
      <c r="V13" s="248">
        <f t="shared" si="2"/>
        <v>26886</v>
      </c>
      <c r="W13" s="624">
        <f t="shared" si="18"/>
        <v>0</v>
      </c>
      <c r="Y13" s="243" t="s">
        <v>176</v>
      </c>
      <c r="Z13" s="244" t="s">
        <v>177</v>
      </c>
      <c r="AA13" s="245" t="s">
        <v>171</v>
      </c>
      <c r="AB13" s="246">
        <v>1</v>
      </c>
      <c r="AC13" s="247">
        <v>22000</v>
      </c>
      <c r="AD13" s="248">
        <f t="shared" si="3"/>
        <v>22000</v>
      </c>
      <c r="AE13" s="624">
        <f t="shared" si="19"/>
        <v>0</v>
      </c>
      <c r="AG13" s="243" t="s">
        <v>176</v>
      </c>
      <c r="AH13" s="244" t="s">
        <v>177</v>
      </c>
      <c r="AI13" s="245" t="s">
        <v>171</v>
      </c>
      <c r="AJ13" s="246">
        <v>1</v>
      </c>
      <c r="AK13" s="247">
        <v>35000</v>
      </c>
      <c r="AL13" s="248">
        <f t="shared" si="4"/>
        <v>35000</v>
      </c>
      <c r="AM13" s="624">
        <f t="shared" si="20"/>
        <v>0</v>
      </c>
      <c r="AO13" s="243" t="s">
        <v>176</v>
      </c>
      <c r="AP13" s="244" t="s">
        <v>177</v>
      </c>
      <c r="AQ13" s="245" t="s">
        <v>171</v>
      </c>
      <c r="AR13" s="246">
        <v>1</v>
      </c>
      <c r="AS13" s="247">
        <v>29700</v>
      </c>
      <c r="AT13" s="248">
        <f t="shared" si="5"/>
        <v>29700</v>
      </c>
      <c r="AU13" s="624">
        <f t="shared" si="21"/>
        <v>0</v>
      </c>
      <c r="AW13" s="243" t="s">
        <v>176</v>
      </c>
      <c r="AX13" s="254" t="s">
        <v>177</v>
      </c>
      <c r="AY13" s="245" t="s">
        <v>171</v>
      </c>
      <c r="AZ13" s="246">
        <v>1</v>
      </c>
      <c r="BA13" s="255">
        <v>13440</v>
      </c>
      <c r="BB13" s="256">
        <f t="shared" si="6"/>
        <v>13440</v>
      </c>
      <c r="BC13" s="624">
        <f t="shared" si="22"/>
        <v>0</v>
      </c>
      <c r="BE13" s="243" t="s">
        <v>176</v>
      </c>
      <c r="BF13" s="244" t="s">
        <v>177</v>
      </c>
      <c r="BG13" s="245" t="s">
        <v>171</v>
      </c>
      <c r="BH13" s="246">
        <v>1</v>
      </c>
      <c r="BI13" s="247">
        <v>30300</v>
      </c>
      <c r="BJ13" s="248">
        <f t="shared" si="7"/>
        <v>30300</v>
      </c>
      <c r="BK13" s="624">
        <f t="shared" si="23"/>
        <v>0</v>
      </c>
      <c r="BM13" s="243" t="s">
        <v>176</v>
      </c>
      <c r="BN13" s="244" t="s">
        <v>177</v>
      </c>
      <c r="BO13" s="245" t="s">
        <v>171</v>
      </c>
      <c r="BP13" s="246">
        <v>1</v>
      </c>
      <c r="BQ13" s="247">
        <v>30000</v>
      </c>
      <c r="BR13" s="248">
        <f t="shared" si="8"/>
        <v>30000</v>
      </c>
      <c r="BS13" s="624">
        <f t="shared" si="24"/>
        <v>0</v>
      </c>
      <c r="BU13" s="243" t="s">
        <v>176</v>
      </c>
      <c r="BV13" s="244" t="s">
        <v>177</v>
      </c>
      <c r="BW13" s="245" t="s">
        <v>171</v>
      </c>
      <c r="BX13" s="246">
        <v>1</v>
      </c>
      <c r="BY13" s="247">
        <v>31600</v>
      </c>
      <c r="BZ13" s="248">
        <f t="shared" si="9"/>
        <v>31600</v>
      </c>
      <c r="CA13" s="624">
        <f t="shared" si="25"/>
        <v>0</v>
      </c>
      <c r="CC13" s="243" t="s">
        <v>176</v>
      </c>
      <c r="CD13" s="244" t="s">
        <v>177</v>
      </c>
      <c r="CE13" s="245" t="s">
        <v>171</v>
      </c>
      <c r="CF13" s="246">
        <v>1</v>
      </c>
      <c r="CG13" s="247">
        <v>90000</v>
      </c>
      <c r="CH13" s="248">
        <f t="shared" si="10"/>
        <v>90000</v>
      </c>
      <c r="CI13" s="624">
        <f t="shared" si="26"/>
        <v>0</v>
      </c>
      <c r="CK13" s="243" t="s">
        <v>176</v>
      </c>
      <c r="CL13" s="244" t="s">
        <v>177</v>
      </c>
      <c r="CM13" s="245" t="s">
        <v>171</v>
      </c>
      <c r="CN13" s="246">
        <v>1</v>
      </c>
      <c r="CO13" s="247">
        <v>19500</v>
      </c>
      <c r="CP13" s="248">
        <f t="shared" si="11"/>
        <v>19500</v>
      </c>
      <c r="CQ13" s="624">
        <f t="shared" si="27"/>
        <v>0</v>
      </c>
      <c r="CS13" s="243" t="s">
        <v>176</v>
      </c>
      <c r="CT13" s="244" t="s">
        <v>177</v>
      </c>
      <c r="CU13" s="245" t="s">
        <v>171</v>
      </c>
      <c r="CV13" s="246">
        <v>1</v>
      </c>
      <c r="CW13" s="247">
        <v>35000</v>
      </c>
      <c r="CX13" s="248">
        <f t="shared" si="12"/>
        <v>35000</v>
      </c>
      <c r="CY13" s="624">
        <f t="shared" si="28"/>
        <v>0</v>
      </c>
      <c r="DA13" s="243" t="s">
        <v>176</v>
      </c>
      <c r="DB13" s="244" t="s">
        <v>177</v>
      </c>
      <c r="DC13" s="245" t="s">
        <v>171</v>
      </c>
      <c r="DD13" s="246">
        <v>1</v>
      </c>
      <c r="DE13" s="247">
        <v>22300</v>
      </c>
      <c r="DF13" s="248">
        <f t="shared" si="13"/>
        <v>22300</v>
      </c>
      <c r="DG13" s="624">
        <f t="shared" si="29"/>
        <v>0</v>
      </c>
      <c r="DI13" s="257" t="s">
        <v>176</v>
      </c>
      <c r="DJ13" s="258" t="s">
        <v>177</v>
      </c>
      <c r="DK13" s="245" t="s">
        <v>171</v>
      </c>
      <c r="DL13" s="246">
        <v>1</v>
      </c>
      <c r="DM13" s="259">
        <v>17000</v>
      </c>
      <c r="DN13" s="248">
        <f t="shared" si="14"/>
        <v>17000</v>
      </c>
      <c r="DO13" s="624">
        <f t="shared" si="30"/>
        <v>0</v>
      </c>
      <c r="DQ13" s="243" t="s">
        <v>176</v>
      </c>
      <c r="DR13" s="244" t="s">
        <v>177</v>
      </c>
      <c r="DS13" s="245" t="s">
        <v>171</v>
      </c>
      <c r="DT13" s="246">
        <v>1</v>
      </c>
      <c r="DU13" s="247">
        <v>25000</v>
      </c>
      <c r="DV13" s="248">
        <f t="shared" si="15"/>
        <v>25000</v>
      </c>
      <c r="DW13" s="624">
        <f t="shared" si="31"/>
        <v>0</v>
      </c>
    </row>
    <row r="14" spans="1:127" s="238" customFormat="1" ht="30">
      <c r="A14" s="243" t="s">
        <v>178</v>
      </c>
      <c r="B14" s="244" t="s">
        <v>179</v>
      </c>
      <c r="C14" s="245" t="s">
        <v>171</v>
      </c>
      <c r="D14" s="246">
        <v>1</v>
      </c>
      <c r="E14" s="247">
        <v>0</v>
      </c>
      <c r="F14" s="248">
        <f t="shared" si="0"/>
        <v>0</v>
      </c>
      <c r="G14" s="624">
        <f t="shared" si="16"/>
        <v>1</v>
      </c>
      <c r="I14" s="243" t="s">
        <v>178</v>
      </c>
      <c r="J14" s="249" t="s">
        <v>179</v>
      </c>
      <c r="K14" s="245" t="s">
        <v>171</v>
      </c>
      <c r="L14" s="246">
        <v>1</v>
      </c>
      <c r="M14" s="247">
        <v>11000</v>
      </c>
      <c r="N14" s="248">
        <f t="shared" si="1"/>
        <v>11000</v>
      </c>
      <c r="O14" s="624">
        <f t="shared" si="17"/>
        <v>0</v>
      </c>
      <c r="Q14" s="243" t="s">
        <v>178</v>
      </c>
      <c r="R14" s="244" t="s">
        <v>179</v>
      </c>
      <c r="S14" s="245" t="s">
        <v>171</v>
      </c>
      <c r="T14" s="246">
        <v>1</v>
      </c>
      <c r="U14" s="247">
        <v>11335</v>
      </c>
      <c r="V14" s="248">
        <f t="shared" si="2"/>
        <v>11335</v>
      </c>
      <c r="W14" s="624">
        <f t="shared" si="18"/>
        <v>0</v>
      </c>
      <c r="Y14" s="243" t="s">
        <v>178</v>
      </c>
      <c r="Z14" s="244" t="s">
        <v>179</v>
      </c>
      <c r="AA14" s="245" t="s">
        <v>171</v>
      </c>
      <c r="AB14" s="246">
        <v>1</v>
      </c>
      <c r="AC14" s="247">
        <v>7000</v>
      </c>
      <c r="AD14" s="248">
        <f t="shared" si="3"/>
        <v>7000</v>
      </c>
      <c r="AE14" s="624">
        <f t="shared" si="19"/>
        <v>0</v>
      </c>
      <c r="AG14" s="243" t="s">
        <v>178</v>
      </c>
      <c r="AH14" s="244" t="s">
        <v>179</v>
      </c>
      <c r="AI14" s="245" t="s">
        <v>171</v>
      </c>
      <c r="AJ14" s="246">
        <v>1</v>
      </c>
      <c r="AK14" s="247">
        <v>10000</v>
      </c>
      <c r="AL14" s="248">
        <f t="shared" si="4"/>
        <v>10000</v>
      </c>
      <c r="AM14" s="624">
        <f t="shared" si="20"/>
        <v>0</v>
      </c>
      <c r="AO14" s="243" t="s">
        <v>178</v>
      </c>
      <c r="AP14" s="244" t="s">
        <v>179</v>
      </c>
      <c r="AQ14" s="245" t="s">
        <v>171</v>
      </c>
      <c r="AR14" s="246">
        <v>1</v>
      </c>
      <c r="AS14" s="247">
        <v>2950</v>
      </c>
      <c r="AT14" s="248">
        <f t="shared" si="5"/>
        <v>2950</v>
      </c>
      <c r="AU14" s="624">
        <f t="shared" si="21"/>
        <v>0</v>
      </c>
      <c r="AW14" s="243" t="s">
        <v>178</v>
      </c>
      <c r="AX14" s="254" t="s">
        <v>179</v>
      </c>
      <c r="AY14" s="245" t="s">
        <v>171</v>
      </c>
      <c r="AZ14" s="246">
        <v>1</v>
      </c>
      <c r="BA14" s="255">
        <v>10920</v>
      </c>
      <c r="BB14" s="256">
        <f t="shared" si="6"/>
        <v>10920</v>
      </c>
      <c r="BC14" s="624">
        <f t="shared" si="22"/>
        <v>0</v>
      </c>
      <c r="BE14" s="243" t="s">
        <v>178</v>
      </c>
      <c r="BF14" s="244" t="s">
        <v>179</v>
      </c>
      <c r="BG14" s="245" t="s">
        <v>171</v>
      </c>
      <c r="BH14" s="246">
        <v>1</v>
      </c>
      <c r="BI14" s="247">
        <v>3500</v>
      </c>
      <c r="BJ14" s="248">
        <f t="shared" si="7"/>
        <v>3500</v>
      </c>
      <c r="BK14" s="624">
        <f t="shared" si="23"/>
        <v>0</v>
      </c>
      <c r="BM14" s="243" t="s">
        <v>178</v>
      </c>
      <c r="BN14" s="244" t="s">
        <v>179</v>
      </c>
      <c r="BO14" s="245" t="s">
        <v>171</v>
      </c>
      <c r="BP14" s="246">
        <v>1</v>
      </c>
      <c r="BQ14" s="247">
        <v>3000</v>
      </c>
      <c r="BR14" s="248">
        <f t="shared" si="8"/>
        <v>3000</v>
      </c>
      <c r="BS14" s="624">
        <f t="shared" si="24"/>
        <v>0</v>
      </c>
      <c r="BU14" s="243" t="s">
        <v>178</v>
      </c>
      <c r="BV14" s="244" t="s">
        <v>179</v>
      </c>
      <c r="BW14" s="245" t="s">
        <v>171</v>
      </c>
      <c r="BX14" s="246">
        <v>1</v>
      </c>
      <c r="BY14" s="247">
        <v>4200</v>
      </c>
      <c r="BZ14" s="248">
        <f t="shared" si="9"/>
        <v>4200</v>
      </c>
      <c r="CA14" s="624">
        <f t="shared" si="25"/>
        <v>0</v>
      </c>
      <c r="CC14" s="243" t="s">
        <v>178</v>
      </c>
      <c r="CD14" s="244" t="s">
        <v>179</v>
      </c>
      <c r="CE14" s="245" t="s">
        <v>171</v>
      </c>
      <c r="CF14" s="246">
        <v>1</v>
      </c>
      <c r="CG14" s="247">
        <v>36000</v>
      </c>
      <c r="CH14" s="248">
        <f t="shared" si="10"/>
        <v>36000</v>
      </c>
      <c r="CI14" s="624">
        <f t="shared" si="26"/>
        <v>0</v>
      </c>
      <c r="CK14" s="243" t="s">
        <v>178</v>
      </c>
      <c r="CL14" s="244" t="s">
        <v>179</v>
      </c>
      <c r="CM14" s="245" t="s">
        <v>171</v>
      </c>
      <c r="CN14" s="246">
        <v>1</v>
      </c>
      <c r="CO14" s="247">
        <v>7651</v>
      </c>
      <c r="CP14" s="248">
        <f t="shared" si="11"/>
        <v>7651</v>
      </c>
      <c r="CQ14" s="624">
        <f t="shared" si="27"/>
        <v>0</v>
      </c>
      <c r="CS14" s="243" t="s">
        <v>178</v>
      </c>
      <c r="CT14" s="244" t="s">
        <v>179</v>
      </c>
      <c r="CU14" s="245" t="s">
        <v>171</v>
      </c>
      <c r="CV14" s="246">
        <v>1</v>
      </c>
      <c r="CW14" s="247">
        <v>40000</v>
      </c>
      <c r="CX14" s="248">
        <f t="shared" si="12"/>
        <v>40000</v>
      </c>
      <c r="CY14" s="624">
        <f t="shared" si="28"/>
        <v>0</v>
      </c>
      <c r="DA14" s="243" t="s">
        <v>178</v>
      </c>
      <c r="DB14" s="244" t="s">
        <v>179</v>
      </c>
      <c r="DC14" s="245" t="s">
        <v>171</v>
      </c>
      <c r="DD14" s="246">
        <v>1</v>
      </c>
      <c r="DE14" s="247">
        <v>12400</v>
      </c>
      <c r="DF14" s="248">
        <f t="shared" si="13"/>
        <v>12400</v>
      </c>
      <c r="DG14" s="624">
        <f t="shared" si="29"/>
        <v>0</v>
      </c>
      <c r="DI14" s="257" t="s">
        <v>178</v>
      </c>
      <c r="DJ14" s="258" t="s">
        <v>179</v>
      </c>
      <c r="DK14" s="245" t="s">
        <v>171</v>
      </c>
      <c r="DL14" s="246">
        <v>1</v>
      </c>
      <c r="DM14" s="259">
        <v>10000</v>
      </c>
      <c r="DN14" s="248">
        <f t="shared" si="14"/>
        <v>10000</v>
      </c>
      <c r="DO14" s="624">
        <f t="shared" si="30"/>
        <v>0</v>
      </c>
      <c r="DQ14" s="243" t="s">
        <v>178</v>
      </c>
      <c r="DR14" s="244" t="s">
        <v>179</v>
      </c>
      <c r="DS14" s="245" t="s">
        <v>171</v>
      </c>
      <c r="DT14" s="246">
        <v>1</v>
      </c>
      <c r="DU14" s="247">
        <v>25000</v>
      </c>
      <c r="DV14" s="248">
        <f t="shared" si="15"/>
        <v>25000</v>
      </c>
      <c r="DW14" s="624">
        <f t="shared" si="31"/>
        <v>0</v>
      </c>
    </row>
    <row r="15" spans="1:127" s="238" customFormat="1" ht="75.75" thickBot="1">
      <c r="A15" s="243" t="s">
        <v>180</v>
      </c>
      <c r="B15" s="244" t="s">
        <v>181</v>
      </c>
      <c r="C15" s="245" t="s">
        <v>182</v>
      </c>
      <c r="D15" s="246">
        <v>1</v>
      </c>
      <c r="E15" s="247">
        <v>0</v>
      </c>
      <c r="F15" s="248">
        <f t="shared" si="0"/>
        <v>0</v>
      </c>
      <c r="G15" s="624">
        <f t="shared" si="16"/>
        <v>1</v>
      </c>
      <c r="I15" s="243" t="s">
        <v>180</v>
      </c>
      <c r="J15" s="249" t="s">
        <v>181</v>
      </c>
      <c r="K15" s="245" t="s">
        <v>182</v>
      </c>
      <c r="L15" s="246">
        <v>1</v>
      </c>
      <c r="M15" s="247">
        <v>170000</v>
      </c>
      <c r="N15" s="248">
        <f t="shared" si="1"/>
        <v>170000</v>
      </c>
      <c r="O15" s="624">
        <f t="shared" si="17"/>
        <v>0</v>
      </c>
      <c r="Q15" s="243" t="s">
        <v>180</v>
      </c>
      <c r="R15" s="244" t="s">
        <v>181</v>
      </c>
      <c r="S15" s="245" t="s">
        <v>182</v>
      </c>
      <c r="T15" s="246">
        <v>1</v>
      </c>
      <c r="U15" s="247">
        <v>244714</v>
      </c>
      <c r="V15" s="248">
        <f t="shared" si="2"/>
        <v>244714</v>
      </c>
      <c r="W15" s="624">
        <f t="shared" si="18"/>
        <v>0</v>
      </c>
      <c r="Y15" s="243" t="s">
        <v>180</v>
      </c>
      <c r="Z15" s="244" t="s">
        <v>181</v>
      </c>
      <c r="AA15" s="245" t="s">
        <v>182</v>
      </c>
      <c r="AB15" s="246">
        <v>1</v>
      </c>
      <c r="AC15" s="247">
        <v>145000</v>
      </c>
      <c r="AD15" s="248">
        <f t="shared" si="3"/>
        <v>145000</v>
      </c>
      <c r="AE15" s="624">
        <f t="shared" si="19"/>
        <v>0</v>
      </c>
      <c r="AG15" s="243" t="s">
        <v>180</v>
      </c>
      <c r="AH15" s="244" t="s">
        <v>181</v>
      </c>
      <c r="AI15" s="245" t="s">
        <v>182</v>
      </c>
      <c r="AJ15" s="246">
        <v>1</v>
      </c>
      <c r="AK15" s="247">
        <v>120000</v>
      </c>
      <c r="AL15" s="248">
        <f t="shared" si="4"/>
        <v>120000</v>
      </c>
      <c r="AM15" s="624">
        <f t="shared" si="20"/>
        <v>0</v>
      </c>
      <c r="AO15" s="243" t="s">
        <v>180</v>
      </c>
      <c r="AP15" s="244" t="s">
        <v>181</v>
      </c>
      <c r="AQ15" s="245" t="s">
        <v>182</v>
      </c>
      <c r="AR15" s="246">
        <v>1</v>
      </c>
      <c r="AS15" s="247">
        <v>123700</v>
      </c>
      <c r="AT15" s="248">
        <f t="shared" si="5"/>
        <v>123700</v>
      </c>
      <c r="AU15" s="624">
        <f t="shared" si="21"/>
        <v>0</v>
      </c>
      <c r="AW15" s="243" t="s">
        <v>180</v>
      </c>
      <c r="AX15" s="254" t="s">
        <v>181</v>
      </c>
      <c r="AY15" s="245" t="s">
        <v>182</v>
      </c>
      <c r="AZ15" s="246">
        <v>1</v>
      </c>
      <c r="BA15" s="255">
        <v>100800</v>
      </c>
      <c r="BB15" s="256">
        <f t="shared" si="6"/>
        <v>100800</v>
      </c>
      <c r="BC15" s="624">
        <f t="shared" si="22"/>
        <v>0</v>
      </c>
      <c r="BE15" s="243" t="s">
        <v>180</v>
      </c>
      <c r="BF15" s="244" t="s">
        <v>181</v>
      </c>
      <c r="BG15" s="245" t="s">
        <v>182</v>
      </c>
      <c r="BH15" s="246">
        <v>1</v>
      </c>
      <c r="BI15" s="247">
        <v>127300</v>
      </c>
      <c r="BJ15" s="248">
        <f t="shared" si="7"/>
        <v>127300</v>
      </c>
      <c r="BK15" s="624">
        <f t="shared" si="23"/>
        <v>0</v>
      </c>
      <c r="BM15" s="243" t="s">
        <v>180</v>
      </c>
      <c r="BN15" s="244" t="s">
        <v>181</v>
      </c>
      <c r="BO15" s="245" t="s">
        <v>182</v>
      </c>
      <c r="BP15" s="246">
        <v>1</v>
      </c>
      <c r="BQ15" s="247">
        <v>125000</v>
      </c>
      <c r="BR15" s="248">
        <f t="shared" si="8"/>
        <v>125000</v>
      </c>
      <c r="BS15" s="624">
        <f t="shared" si="24"/>
        <v>0</v>
      </c>
      <c r="BU15" s="243" t="s">
        <v>180</v>
      </c>
      <c r="BV15" s="244" t="s">
        <v>181</v>
      </c>
      <c r="BW15" s="245" t="s">
        <v>182</v>
      </c>
      <c r="BX15" s="246">
        <v>1</v>
      </c>
      <c r="BY15" s="247">
        <v>130000</v>
      </c>
      <c r="BZ15" s="248">
        <f t="shared" si="9"/>
        <v>130000</v>
      </c>
      <c r="CA15" s="624">
        <f t="shared" si="25"/>
        <v>0</v>
      </c>
      <c r="CC15" s="243" t="s">
        <v>180</v>
      </c>
      <c r="CD15" s="244" t="s">
        <v>181</v>
      </c>
      <c r="CE15" s="245" t="s">
        <v>182</v>
      </c>
      <c r="CF15" s="246">
        <v>1</v>
      </c>
      <c r="CG15" s="247">
        <v>180000</v>
      </c>
      <c r="CH15" s="248">
        <f t="shared" si="10"/>
        <v>180000</v>
      </c>
      <c r="CI15" s="624">
        <f t="shared" si="26"/>
        <v>0</v>
      </c>
      <c r="CK15" s="243" t="s">
        <v>180</v>
      </c>
      <c r="CL15" s="244" t="s">
        <v>181</v>
      </c>
      <c r="CM15" s="245" t="s">
        <v>182</v>
      </c>
      <c r="CN15" s="246">
        <v>1</v>
      </c>
      <c r="CO15" s="247">
        <v>167620</v>
      </c>
      <c r="CP15" s="248">
        <f t="shared" si="11"/>
        <v>167620</v>
      </c>
      <c r="CQ15" s="624">
        <f t="shared" si="27"/>
        <v>0</v>
      </c>
      <c r="CS15" s="243" t="s">
        <v>180</v>
      </c>
      <c r="CT15" s="244" t="s">
        <v>181</v>
      </c>
      <c r="CU15" s="245" t="s">
        <v>182</v>
      </c>
      <c r="CV15" s="246">
        <v>1</v>
      </c>
      <c r="CW15" s="247">
        <v>125000</v>
      </c>
      <c r="CX15" s="248">
        <f t="shared" si="12"/>
        <v>125000</v>
      </c>
      <c r="CY15" s="624">
        <f t="shared" si="28"/>
        <v>0</v>
      </c>
      <c r="DA15" s="243" t="s">
        <v>180</v>
      </c>
      <c r="DB15" s="244" t="s">
        <v>181</v>
      </c>
      <c r="DC15" s="245" t="s">
        <v>182</v>
      </c>
      <c r="DD15" s="246">
        <v>1</v>
      </c>
      <c r="DE15" s="247">
        <v>178700</v>
      </c>
      <c r="DF15" s="248">
        <f t="shared" si="13"/>
        <v>178700</v>
      </c>
      <c r="DG15" s="624">
        <f t="shared" si="29"/>
        <v>0</v>
      </c>
      <c r="DI15" s="257" t="s">
        <v>180</v>
      </c>
      <c r="DJ15" s="258" t="s">
        <v>181</v>
      </c>
      <c r="DK15" s="245" t="s">
        <v>182</v>
      </c>
      <c r="DL15" s="246">
        <v>1</v>
      </c>
      <c r="DM15" s="259">
        <v>190000</v>
      </c>
      <c r="DN15" s="248">
        <f t="shared" si="14"/>
        <v>190000</v>
      </c>
      <c r="DO15" s="624">
        <f t="shared" si="30"/>
        <v>0</v>
      </c>
      <c r="DQ15" s="243" t="s">
        <v>180</v>
      </c>
      <c r="DR15" s="244" t="s">
        <v>181</v>
      </c>
      <c r="DS15" s="245" t="s">
        <v>182</v>
      </c>
      <c r="DT15" s="246">
        <v>1</v>
      </c>
      <c r="DU15" s="247">
        <v>150000</v>
      </c>
      <c r="DV15" s="248">
        <f t="shared" si="15"/>
        <v>150000</v>
      </c>
      <c r="DW15" s="624">
        <f t="shared" si="31"/>
        <v>0</v>
      </c>
    </row>
    <row r="16" spans="1:127" s="238" customFormat="1" ht="60.75" thickTop="1">
      <c r="A16" s="278" t="s">
        <v>187</v>
      </c>
      <c r="B16" s="279" t="s">
        <v>188</v>
      </c>
      <c r="C16" s="280" t="s">
        <v>182</v>
      </c>
      <c r="D16" s="246">
        <v>1</v>
      </c>
      <c r="E16" s="247">
        <v>0</v>
      </c>
      <c r="F16" s="282">
        <f t="shared" si="0"/>
        <v>0</v>
      </c>
      <c r="G16" s="624">
        <f t="shared" si="16"/>
        <v>1</v>
      </c>
      <c r="I16" s="278" t="s">
        <v>187</v>
      </c>
      <c r="J16" s="283" t="s">
        <v>188</v>
      </c>
      <c r="K16" s="280" t="s">
        <v>182</v>
      </c>
      <c r="L16" s="246">
        <v>1</v>
      </c>
      <c r="M16" s="247">
        <v>46000</v>
      </c>
      <c r="N16" s="282">
        <f t="shared" si="1"/>
        <v>46000</v>
      </c>
      <c r="O16" s="624">
        <f t="shared" si="17"/>
        <v>0</v>
      </c>
      <c r="Q16" s="278" t="s">
        <v>187</v>
      </c>
      <c r="R16" s="279" t="s">
        <v>188</v>
      </c>
      <c r="S16" s="280" t="s">
        <v>182</v>
      </c>
      <c r="T16" s="246">
        <v>1</v>
      </c>
      <c r="U16" s="247">
        <v>48948</v>
      </c>
      <c r="V16" s="282">
        <f t="shared" si="2"/>
        <v>48948</v>
      </c>
      <c r="W16" s="624">
        <f t="shared" si="18"/>
        <v>0</v>
      </c>
      <c r="Y16" s="278" t="s">
        <v>187</v>
      </c>
      <c r="Z16" s="279" t="s">
        <v>188</v>
      </c>
      <c r="AA16" s="280" t="s">
        <v>182</v>
      </c>
      <c r="AB16" s="246">
        <v>1</v>
      </c>
      <c r="AC16" s="247">
        <v>40000</v>
      </c>
      <c r="AD16" s="282">
        <f t="shared" si="3"/>
        <v>40000</v>
      </c>
      <c r="AE16" s="624">
        <f t="shared" si="19"/>
        <v>0</v>
      </c>
      <c r="AG16" s="278" t="s">
        <v>187</v>
      </c>
      <c r="AH16" s="279" t="s">
        <v>188</v>
      </c>
      <c r="AI16" s="280" t="s">
        <v>182</v>
      </c>
      <c r="AJ16" s="246">
        <v>1</v>
      </c>
      <c r="AK16" s="247">
        <v>25000</v>
      </c>
      <c r="AL16" s="282">
        <f t="shared" si="4"/>
        <v>25000</v>
      </c>
      <c r="AM16" s="624">
        <f t="shared" si="20"/>
        <v>0</v>
      </c>
      <c r="AO16" s="278" t="s">
        <v>187</v>
      </c>
      <c r="AP16" s="279" t="s">
        <v>188</v>
      </c>
      <c r="AQ16" s="280" t="s">
        <v>182</v>
      </c>
      <c r="AR16" s="246">
        <v>1</v>
      </c>
      <c r="AS16" s="247">
        <v>45550</v>
      </c>
      <c r="AT16" s="282">
        <f t="shared" si="5"/>
        <v>45550</v>
      </c>
      <c r="AU16" s="624">
        <f t="shared" si="21"/>
        <v>0</v>
      </c>
      <c r="AW16" s="278" t="s">
        <v>187</v>
      </c>
      <c r="AX16" s="284" t="s">
        <v>188</v>
      </c>
      <c r="AY16" s="280" t="s">
        <v>182</v>
      </c>
      <c r="AZ16" s="246">
        <v>1</v>
      </c>
      <c r="BA16" s="255">
        <v>41773</v>
      </c>
      <c r="BB16" s="285">
        <f t="shared" si="6"/>
        <v>41773</v>
      </c>
      <c r="BC16" s="624">
        <f t="shared" si="22"/>
        <v>0</v>
      </c>
      <c r="BE16" s="278" t="s">
        <v>187</v>
      </c>
      <c r="BF16" s="279" t="s">
        <v>188</v>
      </c>
      <c r="BG16" s="280" t="s">
        <v>182</v>
      </c>
      <c r="BH16" s="246">
        <v>1</v>
      </c>
      <c r="BI16" s="247">
        <v>45600</v>
      </c>
      <c r="BJ16" s="282">
        <f t="shared" si="7"/>
        <v>45600</v>
      </c>
      <c r="BK16" s="624">
        <f t="shared" si="23"/>
        <v>0</v>
      </c>
      <c r="BM16" s="278" t="s">
        <v>187</v>
      </c>
      <c r="BN16" s="279" t="s">
        <v>188</v>
      </c>
      <c r="BO16" s="280" t="s">
        <v>182</v>
      </c>
      <c r="BP16" s="246">
        <v>1</v>
      </c>
      <c r="BQ16" s="247">
        <v>46000</v>
      </c>
      <c r="BR16" s="282">
        <f t="shared" si="8"/>
        <v>46000</v>
      </c>
      <c r="BS16" s="624">
        <f t="shared" si="24"/>
        <v>0</v>
      </c>
      <c r="BU16" s="278" t="s">
        <v>187</v>
      </c>
      <c r="BV16" s="279" t="s">
        <v>188</v>
      </c>
      <c r="BW16" s="280" t="s">
        <v>182</v>
      </c>
      <c r="BX16" s="246">
        <v>1</v>
      </c>
      <c r="BY16" s="247">
        <v>48000</v>
      </c>
      <c r="BZ16" s="282">
        <f t="shared" si="9"/>
        <v>48000</v>
      </c>
      <c r="CA16" s="624">
        <f t="shared" si="25"/>
        <v>0</v>
      </c>
      <c r="CC16" s="278" t="s">
        <v>187</v>
      </c>
      <c r="CD16" s="279" t="s">
        <v>188</v>
      </c>
      <c r="CE16" s="280" t="s">
        <v>182</v>
      </c>
      <c r="CF16" s="246">
        <v>1</v>
      </c>
      <c r="CG16" s="247">
        <v>80000</v>
      </c>
      <c r="CH16" s="282">
        <f t="shared" si="10"/>
        <v>80000</v>
      </c>
      <c r="CI16" s="624">
        <f t="shared" si="26"/>
        <v>0</v>
      </c>
      <c r="CK16" s="278" t="s">
        <v>187</v>
      </c>
      <c r="CL16" s="279" t="s">
        <v>188</v>
      </c>
      <c r="CM16" s="280" t="s">
        <v>182</v>
      </c>
      <c r="CN16" s="246">
        <v>1</v>
      </c>
      <c r="CO16" s="247">
        <v>52533</v>
      </c>
      <c r="CP16" s="282">
        <f t="shared" si="11"/>
        <v>52533</v>
      </c>
      <c r="CQ16" s="624">
        <f t="shared" si="27"/>
        <v>0</v>
      </c>
      <c r="CS16" s="278" t="s">
        <v>187</v>
      </c>
      <c r="CT16" s="279" t="s">
        <v>188</v>
      </c>
      <c r="CU16" s="280" t="s">
        <v>182</v>
      </c>
      <c r="CV16" s="246">
        <v>1</v>
      </c>
      <c r="CW16" s="247">
        <v>32000</v>
      </c>
      <c r="CX16" s="282">
        <f t="shared" si="12"/>
        <v>32000</v>
      </c>
      <c r="CY16" s="624">
        <f t="shared" si="28"/>
        <v>0</v>
      </c>
      <c r="DA16" s="278" t="s">
        <v>187</v>
      </c>
      <c r="DB16" s="279" t="s">
        <v>188</v>
      </c>
      <c r="DC16" s="280" t="s">
        <v>182</v>
      </c>
      <c r="DD16" s="246">
        <v>1</v>
      </c>
      <c r="DE16" s="247">
        <v>59900</v>
      </c>
      <c r="DF16" s="282">
        <f t="shared" si="13"/>
        <v>59900</v>
      </c>
      <c r="DG16" s="624">
        <f t="shared" si="29"/>
        <v>0</v>
      </c>
      <c r="DI16" s="286" t="s">
        <v>187</v>
      </c>
      <c r="DJ16" s="287" t="s">
        <v>188</v>
      </c>
      <c r="DK16" s="280" t="s">
        <v>182</v>
      </c>
      <c r="DL16" s="246">
        <v>1</v>
      </c>
      <c r="DM16" s="259">
        <v>80000</v>
      </c>
      <c r="DN16" s="282">
        <f t="shared" si="14"/>
        <v>80000</v>
      </c>
      <c r="DO16" s="624">
        <f t="shared" si="30"/>
        <v>0</v>
      </c>
      <c r="DQ16" s="278" t="s">
        <v>187</v>
      </c>
      <c r="DR16" s="279" t="s">
        <v>188</v>
      </c>
      <c r="DS16" s="280" t="s">
        <v>182</v>
      </c>
      <c r="DT16" s="246">
        <v>1</v>
      </c>
      <c r="DU16" s="247">
        <v>65000</v>
      </c>
      <c r="DV16" s="282">
        <f t="shared" si="15"/>
        <v>65000</v>
      </c>
      <c r="DW16" s="624">
        <f t="shared" si="31"/>
        <v>0</v>
      </c>
    </row>
    <row r="17" spans="1:127" s="238" customFormat="1" ht="45.75" thickBot="1">
      <c r="A17" s="288" t="s">
        <v>189</v>
      </c>
      <c r="B17" s="289" t="s">
        <v>190</v>
      </c>
      <c r="C17" s="290" t="s">
        <v>182</v>
      </c>
      <c r="D17" s="246">
        <v>1</v>
      </c>
      <c r="E17" s="247">
        <v>0</v>
      </c>
      <c r="F17" s="292">
        <f t="shared" si="0"/>
        <v>0</v>
      </c>
      <c r="G17" s="624">
        <f t="shared" si="16"/>
        <v>1</v>
      </c>
      <c r="I17" s="288" t="s">
        <v>189</v>
      </c>
      <c r="J17" s="293" t="s">
        <v>190</v>
      </c>
      <c r="K17" s="290" t="s">
        <v>182</v>
      </c>
      <c r="L17" s="246">
        <v>1</v>
      </c>
      <c r="M17" s="247">
        <v>24000</v>
      </c>
      <c r="N17" s="292">
        <f t="shared" si="1"/>
        <v>24000</v>
      </c>
      <c r="O17" s="624">
        <f t="shared" si="17"/>
        <v>0</v>
      </c>
      <c r="Q17" s="288" t="s">
        <v>189</v>
      </c>
      <c r="R17" s="289" t="s">
        <v>190</v>
      </c>
      <c r="S17" s="290" t="s">
        <v>182</v>
      </c>
      <c r="T17" s="246">
        <v>1</v>
      </c>
      <c r="U17" s="247">
        <v>93321</v>
      </c>
      <c r="V17" s="292">
        <f t="shared" si="2"/>
        <v>93321</v>
      </c>
      <c r="W17" s="624">
        <f t="shared" si="18"/>
        <v>0</v>
      </c>
      <c r="Y17" s="288" t="s">
        <v>189</v>
      </c>
      <c r="Z17" s="289" t="s">
        <v>190</v>
      </c>
      <c r="AA17" s="290" t="s">
        <v>182</v>
      </c>
      <c r="AB17" s="246">
        <v>1</v>
      </c>
      <c r="AC17" s="247">
        <v>40000</v>
      </c>
      <c r="AD17" s="292">
        <f t="shared" si="3"/>
        <v>40000</v>
      </c>
      <c r="AE17" s="624">
        <f t="shared" si="19"/>
        <v>0</v>
      </c>
      <c r="AG17" s="288" t="s">
        <v>189</v>
      </c>
      <c r="AH17" s="289" t="s">
        <v>190</v>
      </c>
      <c r="AI17" s="290" t="s">
        <v>182</v>
      </c>
      <c r="AJ17" s="246">
        <v>1</v>
      </c>
      <c r="AK17" s="247">
        <v>25000</v>
      </c>
      <c r="AL17" s="292">
        <f t="shared" si="4"/>
        <v>25000</v>
      </c>
      <c r="AM17" s="624">
        <f t="shared" si="20"/>
        <v>0</v>
      </c>
      <c r="AO17" s="288" t="s">
        <v>189</v>
      </c>
      <c r="AP17" s="289" t="s">
        <v>190</v>
      </c>
      <c r="AQ17" s="290" t="s">
        <v>182</v>
      </c>
      <c r="AR17" s="246">
        <v>1</v>
      </c>
      <c r="AS17" s="247">
        <v>17850</v>
      </c>
      <c r="AT17" s="292">
        <f t="shared" si="5"/>
        <v>17850</v>
      </c>
      <c r="AU17" s="624">
        <f t="shared" si="21"/>
        <v>0</v>
      </c>
      <c r="AW17" s="288" t="s">
        <v>189</v>
      </c>
      <c r="AX17" s="294" t="s">
        <v>190</v>
      </c>
      <c r="AY17" s="290" t="s">
        <v>182</v>
      </c>
      <c r="AZ17" s="246">
        <v>1</v>
      </c>
      <c r="BA17" s="255">
        <v>45360</v>
      </c>
      <c r="BB17" s="295">
        <f t="shared" si="6"/>
        <v>45360</v>
      </c>
      <c r="BC17" s="624">
        <f t="shared" si="22"/>
        <v>0</v>
      </c>
      <c r="BE17" s="288" t="s">
        <v>189</v>
      </c>
      <c r="BF17" s="289" t="s">
        <v>190</v>
      </c>
      <c r="BG17" s="290" t="s">
        <v>182</v>
      </c>
      <c r="BH17" s="246">
        <v>1</v>
      </c>
      <c r="BI17" s="247">
        <v>19000</v>
      </c>
      <c r="BJ17" s="292">
        <f t="shared" si="7"/>
        <v>19000</v>
      </c>
      <c r="BK17" s="624">
        <f t="shared" si="23"/>
        <v>0</v>
      </c>
      <c r="BM17" s="288" t="s">
        <v>189</v>
      </c>
      <c r="BN17" s="289" t="s">
        <v>190</v>
      </c>
      <c r="BO17" s="290" t="s">
        <v>182</v>
      </c>
      <c r="BP17" s="246">
        <v>1</v>
      </c>
      <c r="BQ17" s="247">
        <v>18000</v>
      </c>
      <c r="BR17" s="292">
        <f t="shared" si="8"/>
        <v>18000</v>
      </c>
      <c r="BS17" s="624">
        <f t="shared" si="24"/>
        <v>0</v>
      </c>
      <c r="BU17" s="288" t="s">
        <v>189</v>
      </c>
      <c r="BV17" s="289" t="s">
        <v>190</v>
      </c>
      <c r="BW17" s="290" t="s">
        <v>182</v>
      </c>
      <c r="BX17" s="246">
        <v>1</v>
      </c>
      <c r="BY17" s="247">
        <v>18600</v>
      </c>
      <c r="BZ17" s="292">
        <f t="shared" si="9"/>
        <v>18600</v>
      </c>
      <c r="CA17" s="624">
        <f t="shared" si="25"/>
        <v>0</v>
      </c>
      <c r="CC17" s="288" t="s">
        <v>189</v>
      </c>
      <c r="CD17" s="289" t="s">
        <v>190</v>
      </c>
      <c r="CE17" s="290" t="s">
        <v>182</v>
      </c>
      <c r="CF17" s="246">
        <v>1</v>
      </c>
      <c r="CG17" s="247">
        <v>70000</v>
      </c>
      <c r="CH17" s="292">
        <f t="shared" si="10"/>
        <v>70000</v>
      </c>
      <c r="CI17" s="624">
        <f t="shared" si="26"/>
        <v>0</v>
      </c>
      <c r="CK17" s="288" t="s">
        <v>189</v>
      </c>
      <c r="CL17" s="289" t="s">
        <v>190</v>
      </c>
      <c r="CM17" s="290" t="s">
        <v>182</v>
      </c>
      <c r="CN17" s="246">
        <v>1</v>
      </c>
      <c r="CO17" s="247">
        <v>17512</v>
      </c>
      <c r="CP17" s="292">
        <f t="shared" si="11"/>
        <v>17512</v>
      </c>
      <c r="CQ17" s="624">
        <f t="shared" si="27"/>
        <v>0</v>
      </c>
      <c r="CS17" s="288" t="s">
        <v>189</v>
      </c>
      <c r="CT17" s="289" t="s">
        <v>190</v>
      </c>
      <c r="CU17" s="290" t="s">
        <v>182</v>
      </c>
      <c r="CV17" s="246">
        <v>1</v>
      </c>
      <c r="CW17" s="247">
        <v>25000</v>
      </c>
      <c r="CX17" s="292">
        <f t="shared" si="12"/>
        <v>25000</v>
      </c>
      <c r="CY17" s="624">
        <f t="shared" si="28"/>
        <v>0</v>
      </c>
      <c r="DA17" s="288" t="s">
        <v>189</v>
      </c>
      <c r="DB17" s="289" t="s">
        <v>190</v>
      </c>
      <c r="DC17" s="290" t="s">
        <v>182</v>
      </c>
      <c r="DD17" s="246">
        <v>1</v>
      </c>
      <c r="DE17" s="247">
        <v>38700</v>
      </c>
      <c r="DF17" s="292">
        <f t="shared" si="13"/>
        <v>38700</v>
      </c>
      <c r="DG17" s="624">
        <f t="shared" si="29"/>
        <v>0</v>
      </c>
      <c r="DI17" s="296" t="s">
        <v>189</v>
      </c>
      <c r="DJ17" s="297" t="s">
        <v>190</v>
      </c>
      <c r="DK17" s="290" t="s">
        <v>182</v>
      </c>
      <c r="DL17" s="246">
        <v>1</v>
      </c>
      <c r="DM17" s="259">
        <v>12000</v>
      </c>
      <c r="DN17" s="292">
        <f t="shared" si="14"/>
        <v>12000</v>
      </c>
      <c r="DO17" s="624">
        <f t="shared" si="30"/>
        <v>0</v>
      </c>
      <c r="DQ17" s="288" t="s">
        <v>189</v>
      </c>
      <c r="DR17" s="289" t="s">
        <v>190</v>
      </c>
      <c r="DS17" s="290" t="s">
        <v>182</v>
      </c>
      <c r="DT17" s="246">
        <v>1</v>
      </c>
      <c r="DU17" s="247">
        <v>25000</v>
      </c>
      <c r="DV17" s="292">
        <f t="shared" si="15"/>
        <v>25000</v>
      </c>
      <c r="DW17" s="624">
        <f t="shared" si="31"/>
        <v>0</v>
      </c>
    </row>
    <row r="18" spans="1:127" s="238" customFormat="1" ht="75.75" thickTop="1">
      <c r="A18" s="243" t="s">
        <v>196</v>
      </c>
      <c r="B18" s="244" t="s">
        <v>197</v>
      </c>
      <c r="C18" s="245" t="s">
        <v>168</v>
      </c>
      <c r="D18" s="246">
        <v>1</v>
      </c>
      <c r="E18" s="247">
        <v>0</v>
      </c>
      <c r="F18" s="248">
        <f t="shared" si="0"/>
        <v>0</v>
      </c>
      <c r="G18" s="624">
        <f t="shared" si="16"/>
        <v>1</v>
      </c>
      <c r="I18" s="243" t="s">
        <v>196</v>
      </c>
      <c r="J18" s="249" t="s">
        <v>197</v>
      </c>
      <c r="K18" s="245" t="s">
        <v>168</v>
      </c>
      <c r="L18" s="246">
        <v>1</v>
      </c>
      <c r="M18" s="247">
        <v>21000</v>
      </c>
      <c r="N18" s="248">
        <f t="shared" si="1"/>
        <v>21000</v>
      </c>
      <c r="O18" s="624">
        <f t="shared" si="17"/>
        <v>0</v>
      </c>
      <c r="Q18" s="243" t="s">
        <v>196</v>
      </c>
      <c r="R18" s="244" t="s">
        <v>197</v>
      </c>
      <c r="S18" s="245" t="s">
        <v>168</v>
      </c>
      <c r="T18" s="246">
        <v>1</v>
      </c>
      <c r="U18" s="247">
        <v>8872</v>
      </c>
      <c r="V18" s="248">
        <f t="shared" si="2"/>
        <v>8872</v>
      </c>
      <c r="W18" s="624">
        <f t="shared" si="18"/>
        <v>0</v>
      </c>
      <c r="Y18" s="243" t="s">
        <v>196</v>
      </c>
      <c r="Z18" s="244" t="s">
        <v>197</v>
      </c>
      <c r="AA18" s="245" t="s">
        <v>168</v>
      </c>
      <c r="AB18" s="246">
        <v>1</v>
      </c>
      <c r="AC18" s="247">
        <v>12000</v>
      </c>
      <c r="AD18" s="248">
        <f t="shared" si="3"/>
        <v>12000</v>
      </c>
      <c r="AE18" s="624">
        <f t="shared" si="19"/>
        <v>0</v>
      </c>
      <c r="AG18" s="243" t="s">
        <v>196</v>
      </c>
      <c r="AH18" s="244" t="s">
        <v>197</v>
      </c>
      <c r="AI18" s="245" t="s">
        <v>168</v>
      </c>
      <c r="AJ18" s="246">
        <v>1</v>
      </c>
      <c r="AK18" s="247">
        <v>12000</v>
      </c>
      <c r="AL18" s="248">
        <f t="shared" si="4"/>
        <v>12000</v>
      </c>
      <c r="AM18" s="624">
        <f t="shared" si="20"/>
        <v>0</v>
      </c>
      <c r="AO18" s="243" t="s">
        <v>196</v>
      </c>
      <c r="AP18" s="244" t="s">
        <v>197</v>
      </c>
      <c r="AQ18" s="245" t="s">
        <v>168</v>
      </c>
      <c r="AR18" s="246">
        <v>1</v>
      </c>
      <c r="AS18" s="247">
        <v>14900</v>
      </c>
      <c r="AT18" s="248">
        <f t="shared" si="5"/>
        <v>14900</v>
      </c>
      <c r="AU18" s="624">
        <f t="shared" si="21"/>
        <v>0</v>
      </c>
      <c r="AW18" s="243" t="s">
        <v>196</v>
      </c>
      <c r="AX18" s="254" t="s">
        <v>197</v>
      </c>
      <c r="AY18" s="245" t="s">
        <v>168</v>
      </c>
      <c r="AZ18" s="246">
        <v>1</v>
      </c>
      <c r="BA18" s="255">
        <v>17640</v>
      </c>
      <c r="BB18" s="256">
        <f t="shared" si="6"/>
        <v>17640</v>
      </c>
      <c r="BC18" s="624">
        <f t="shared" si="22"/>
        <v>0</v>
      </c>
      <c r="BE18" s="243" t="s">
        <v>196</v>
      </c>
      <c r="BF18" s="244" t="s">
        <v>197</v>
      </c>
      <c r="BG18" s="245" t="s">
        <v>168</v>
      </c>
      <c r="BH18" s="246">
        <v>1</v>
      </c>
      <c r="BI18" s="247">
        <v>14300</v>
      </c>
      <c r="BJ18" s="248">
        <f t="shared" si="7"/>
        <v>14300</v>
      </c>
      <c r="BK18" s="624">
        <f t="shared" si="23"/>
        <v>0</v>
      </c>
      <c r="BM18" s="243" t="s">
        <v>196</v>
      </c>
      <c r="BN18" s="244" t="s">
        <v>197</v>
      </c>
      <c r="BO18" s="245" t="s">
        <v>168</v>
      </c>
      <c r="BP18" s="246">
        <v>1</v>
      </c>
      <c r="BQ18" s="247">
        <v>15000</v>
      </c>
      <c r="BR18" s="248">
        <f t="shared" si="8"/>
        <v>15000</v>
      </c>
      <c r="BS18" s="624">
        <f t="shared" si="24"/>
        <v>0</v>
      </c>
      <c r="BU18" s="243" t="s">
        <v>196</v>
      </c>
      <c r="BV18" s="244" t="s">
        <v>197</v>
      </c>
      <c r="BW18" s="245" t="s">
        <v>168</v>
      </c>
      <c r="BX18" s="246">
        <v>1</v>
      </c>
      <c r="BY18" s="247">
        <v>14000</v>
      </c>
      <c r="BZ18" s="248">
        <f t="shared" si="9"/>
        <v>14000</v>
      </c>
      <c r="CA18" s="624">
        <f t="shared" si="25"/>
        <v>0</v>
      </c>
      <c r="CC18" s="243" t="s">
        <v>196</v>
      </c>
      <c r="CD18" s="244" t="s">
        <v>197</v>
      </c>
      <c r="CE18" s="245" t="s">
        <v>168</v>
      </c>
      <c r="CF18" s="246">
        <v>1</v>
      </c>
      <c r="CG18" s="247">
        <v>15000</v>
      </c>
      <c r="CH18" s="248">
        <f t="shared" si="10"/>
        <v>15000</v>
      </c>
      <c r="CI18" s="624">
        <f t="shared" si="26"/>
        <v>0</v>
      </c>
      <c r="CK18" s="243" t="s">
        <v>196</v>
      </c>
      <c r="CL18" s="244" t="s">
        <v>197</v>
      </c>
      <c r="CM18" s="245" t="s">
        <v>168</v>
      </c>
      <c r="CN18" s="246">
        <v>1</v>
      </c>
      <c r="CO18" s="247">
        <v>10850</v>
      </c>
      <c r="CP18" s="248">
        <f t="shared" si="11"/>
        <v>10850</v>
      </c>
      <c r="CQ18" s="624">
        <f t="shared" si="27"/>
        <v>0</v>
      </c>
      <c r="CS18" s="243" t="s">
        <v>196</v>
      </c>
      <c r="CT18" s="244" t="s">
        <v>197</v>
      </c>
      <c r="CU18" s="245" t="s">
        <v>168</v>
      </c>
      <c r="CV18" s="246">
        <v>1</v>
      </c>
      <c r="CW18" s="247">
        <v>25000</v>
      </c>
      <c r="CX18" s="248">
        <f t="shared" si="12"/>
        <v>25000</v>
      </c>
      <c r="CY18" s="624">
        <f t="shared" si="28"/>
        <v>0</v>
      </c>
      <c r="DA18" s="243" t="s">
        <v>196</v>
      </c>
      <c r="DB18" s="244" t="s">
        <v>197</v>
      </c>
      <c r="DC18" s="245" t="s">
        <v>168</v>
      </c>
      <c r="DD18" s="246">
        <v>1</v>
      </c>
      <c r="DE18" s="247">
        <v>15400</v>
      </c>
      <c r="DF18" s="248">
        <f t="shared" si="13"/>
        <v>15400</v>
      </c>
      <c r="DG18" s="624">
        <f t="shared" si="29"/>
        <v>0</v>
      </c>
      <c r="DI18" s="257" t="s">
        <v>196</v>
      </c>
      <c r="DJ18" s="258" t="s">
        <v>197</v>
      </c>
      <c r="DK18" s="245" t="s">
        <v>168</v>
      </c>
      <c r="DL18" s="246">
        <v>1</v>
      </c>
      <c r="DM18" s="259">
        <v>12000</v>
      </c>
      <c r="DN18" s="248">
        <f t="shared" si="14"/>
        <v>12000</v>
      </c>
      <c r="DO18" s="624">
        <f t="shared" si="30"/>
        <v>0</v>
      </c>
      <c r="DQ18" s="243" t="s">
        <v>196</v>
      </c>
      <c r="DR18" s="244" t="s">
        <v>197</v>
      </c>
      <c r="DS18" s="245" t="s">
        <v>168</v>
      </c>
      <c r="DT18" s="246">
        <v>1</v>
      </c>
      <c r="DU18" s="247">
        <v>15000</v>
      </c>
      <c r="DV18" s="248">
        <f t="shared" si="15"/>
        <v>15000</v>
      </c>
      <c r="DW18" s="624">
        <f t="shared" si="31"/>
        <v>0</v>
      </c>
    </row>
    <row r="19" spans="1:127" s="238" customFormat="1" ht="60">
      <c r="A19" s="243" t="s">
        <v>200</v>
      </c>
      <c r="B19" s="244" t="s">
        <v>201</v>
      </c>
      <c r="C19" s="245" t="s">
        <v>168</v>
      </c>
      <c r="D19" s="246">
        <v>1</v>
      </c>
      <c r="E19" s="247">
        <v>0</v>
      </c>
      <c r="F19" s="248">
        <f t="shared" si="0"/>
        <v>0</v>
      </c>
      <c r="G19" s="624">
        <f t="shared" si="16"/>
        <v>1</v>
      </c>
      <c r="I19" s="243" t="s">
        <v>200</v>
      </c>
      <c r="J19" s="249" t="s">
        <v>201</v>
      </c>
      <c r="K19" s="245" t="s">
        <v>168</v>
      </c>
      <c r="L19" s="246">
        <v>1</v>
      </c>
      <c r="M19" s="247">
        <v>150000</v>
      </c>
      <c r="N19" s="248">
        <f t="shared" si="1"/>
        <v>150000</v>
      </c>
      <c r="O19" s="624">
        <f t="shared" si="17"/>
        <v>0</v>
      </c>
      <c r="Q19" s="243" t="s">
        <v>200</v>
      </c>
      <c r="R19" s="244" t="s">
        <v>201</v>
      </c>
      <c r="S19" s="245" t="s">
        <v>168</v>
      </c>
      <c r="T19" s="246">
        <v>1</v>
      </c>
      <c r="U19" s="247">
        <v>387044</v>
      </c>
      <c r="V19" s="248">
        <f t="shared" si="2"/>
        <v>387044</v>
      </c>
      <c r="W19" s="624">
        <f t="shared" si="18"/>
        <v>0</v>
      </c>
      <c r="Y19" s="243" t="s">
        <v>200</v>
      </c>
      <c r="Z19" s="244" t="s">
        <v>201</v>
      </c>
      <c r="AA19" s="245" t="s">
        <v>168</v>
      </c>
      <c r="AB19" s="246">
        <v>1</v>
      </c>
      <c r="AC19" s="247">
        <v>330000</v>
      </c>
      <c r="AD19" s="248">
        <f t="shared" si="3"/>
        <v>330000</v>
      </c>
      <c r="AE19" s="624">
        <f t="shared" si="19"/>
        <v>0</v>
      </c>
      <c r="AG19" s="243" t="s">
        <v>200</v>
      </c>
      <c r="AH19" s="244" t="s">
        <v>201</v>
      </c>
      <c r="AI19" s="245" t="s">
        <v>168</v>
      </c>
      <c r="AJ19" s="246">
        <v>1</v>
      </c>
      <c r="AK19" s="247">
        <v>125000</v>
      </c>
      <c r="AL19" s="248">
        <f t="shared" si="4"/>
        <v>125000</v>
      </c>
      <c r="AM19" s="624">
        <f t="shared" si="20"/>
        <v>0</v>
      </c>
      <c r="AO19" s="243" t="s">
        <v>200</v>
      </c>
      <c r="AP19" s="244" t="s">
        <v>201</v>
      </c>
      <c r="AQ19" s="245" t="s">
        <v>168</v>
      </c>
      <c r="AR19" s="246">
        <v>1</v>
      </c>
      <c r="AS19" s="247">
        <v>292100</v>
      </c>
      <c r="AT19" s="248">
        <f t="shared" si="5"/>
        <v>292100</v>
      </c>
      <c r="AU19" s="624">
        <f t="shared" si="21"/>
        <v>0</v>
      </c>
      <c r="AW19" s="243" t="s">
        <v>200</v>
      </c>
      <c r="AX19" s="254" t="s">
        <v>201</v>
      </c>
      <c r="AY19" s="245" t="s">
        <v>168</v>
      </c>
      <c r="AZ19" s="246">
        <v>1</v>
      </c>
      <c r="BA19" s="255">
        <v>70560</v>
      </c>
      <c r="BB19" s="256">
        <f t="shared" si="6"/>
        <v>70560</v>
      </c>
      <c r="BC19" s="624">
        <f t="shared" si="22"/>
        <v>0</v>
      </c>
      <c r="BE19" s="243" t="s">
        <v>200</v>
      </c>
      <c r="BF19" s="244" t="s">
        <v>201</v>
      </c>
      <c r="BG19" s="245" t="s">
        <v>168</v>
      </c>
      <c r="BH19" s="246">
        <v>1</v>
      </c>
      <c r="BI19" s="247">
        <v>296400</v>
      </c>
      <c r="BJ19" s="248">
        <f t="shared" si="7"/>
        <v>296400</v>
      </c>
      <c r="BK19" s="624">
        <f t="shared" si="23"/>
        <v>0</v>
      </c>
      <c r="BM19" s="243" t="s">
        <v>200</v>
      </c>
      <c r="BN19" s="244" t="s">
        <v>201</v>
      </c>
      <c r="BO19" s="245" t="s">
        <v>168</v>
      </c>
      <c r="BP19" s="246">
        <v>1</v>
      </c>
      <c r="BQ19" s="247">
        <v>295000</v>
      </c>
      <c r="BR19" s="248">
        <f t="shared" si="8"/>
        <v>295000</v>
      </c>
      <c r="BS19" s="624">
        <f t="shared" si="24"/>
        <v>0</v>
      </c>
      <c r="BU19" s="243" t="s">
        <v>200</v>
      </c>
      <c r="BV19" s="244" t="s">
        <v>201</v>
      </c>
      <c r="BW19" s="245" t="s">
        <v>168</v>
      </c>
      <c r="BX19" s="246">
        <v>1</v>
      </c>
      <c r="BY19" s="247">
        <v>300000</v>
      </c>
      <c r="BZ19" s="248">
        <f t="shared" si="9"/>
        <v>300000</v>
      </c>
      <c r="CA19" s="624">
        <f t="shared" si="25"/>
        <v>0</v>
      </c>
      <c r="CC19" s="243" t="s">
        <v>200</v>
      </c>
      <c r="CD19" s="244" t="s">
        <v>201</v>
      </c>
      <c r="CE19" s="245" t="s">
        <v>168</v>
      </c>
      <c r="CF19" s="246">
        <v>1</v>
      </c>
      <c r="CG19" s="247">
        <v>450000</v>
      </c>
      <c r="CH19" s="248">
        <f t="shared" si="10"/>
        <v>450000</v>
      </c>
      <c r="CI19" s="624">
        <f t="shared" si="26"/>
        <v>0</v>
      </c>
      <c r="CK19" s="243" t="s">
        <v>200</v>
      </c>
      <c r="CL19" s="244" t="s">
        <v>201</v>
      </c>
      <c r="CM19" s="245" t="s">
        <v>168</v>
      </c>
      <c r="CN19" s="246">
        <v>1</v>
      </c>
      <c r="CO19" s="247">
        <v>155498</v>
      </c>
      <c r="CP19" s="248">
        <f t="shared" si="11"/>
        <v>155498</v>
      </c>
      <c r="CQ19" s="624">
        <f t="shared" si="27"/>
        <v>0</v>
      </c>
      <c r="CS19" s="243" t="s">
        <v>200</v>
      </c>
      <c r="CT19" s="244" t="s">
        <v>201</v>
      </c>
      <c r="CU19" s="245" t="s">
        <v>168</v>
      </c>
      <c r="CV19" s="246">
        <v>1</v>
      </c>
      <c r="CW19" s="247">
        <v>430000</v>
      </c>
      <c r="CX19" s="248">
        <f t="shared" si="12"/>
        <v>430000</v>
      </c>
      <c r="CY19" s="624">
        <f t="shared" si="28"/>
        <v>0</v>
      </c>
      <c r="DA19" s="243" t="s">
        <v>200</v>
      </c>
      <c r="DB19" s="244" t="s">
        <v>201</v>
      </c>
      <c r="DC19" s="245" t="s">
        <v>168</v>
      </c>
      <c r="DD19" s="246">
        <v>1</v>
      </c>
      <c r="DE19" s="247">
        <v>138700</v>
      </c>
      <c r="DF19" s="248">
        <f t="shared" si="13"/>
        <v>138700</v>
      </c>
      <c r="DG19" s="624">
        <f t="shared" si="29"/>
        <v>0</v>
      </c>
      <c r="DI19" s="257" t="s">
        <v>200</v>
      </c>
      <c r="DJ19" s="258" t="s">
        <v>201</v>
      </c>
      <c r="DK19" s="245" t="s">
        <v>168</v>
      </c>
      <c r="DL19" s="246">
        <v>1</v>
      </c>
      <c r="DM19" s="259">
        <v>550000</v>
      </c>
      <c r="DN19" s="248">
        <f t="shared" si="14"/>
        <v>550000</v>
      </c>
      <c r="DO19" s="624">
        <f t="shared" si="30"/>
        <v>0</v>
      </c>
      <c r="DQ19" s="243" t="s">
        <v>200</v>
      </c>
      <c r="DR19" s="244" t="s">
        <v>201</v>
      </c>
      <c r="DS19" s="245" t="s">
        <v>168</v>
      </c>
      <c r="DT19" s="246">
        <v>1</v>
      </c>
      <c r="DU19" s="247">
        <v>450000</v>
      </c>
      <c r="DV19" s="248">
        <f t="shared" si="15"/>
        <v>450000</v>
      </c>
      <c r="DW19" s="624">
        <f t="shared" si="31"/>
        <v>0</v>
      </c>
    </row>
    <row r="20" spans="1:127" s="238" customFormat="1" ht="90">
      <c r="A20" s="243" t="s">
        <v>202</v>
      </c>
      <c r="B20" s="244" t="s">
        <v>203</v>
      </c>
      <c r="C20" s="245" t="s">
        <v>168</v>
      </c>
      <c r="D20" s="246">
        <v>1</v>
      </c>
      <c r="E20" s="247">
        <v>0</v>
      </c>
      <c r="F20" s="248">
        <f t="shared" si="0"/>
        <v>0</v>
      </c>
      <c r="G20" s="624">
        <f t="shared" si="16"/>
        <v>1</v>
      </c>
      <c r="I20" s="243" t="s">
        <v>202</v>
      </c>
      <c r="J20" s="249" t="s">
        <v>203</v>
      </c>
      <c r="K20" s="245" t="s">
        <v>168</v>
      </c>
      <c r="L20" s="246">
        <v>1</v>
      </c>
      <c r="M20" s="247">
        <v>190000</v>
      </c>
      <c r="N20" s="248">
        <f t="shared" si="1"/>
        <v>190000</v>
      </c>
      <c r="O20" s="624">
        <f t="shared" si="17"/>
        <v>0</v>
      </c>
      <c r="Q20" s="243" t="s">
        <v>202</v>
      </c>
      <c r="R20" s="244" t="s">
        <v>203</v>
      </c>
      <c r="S20" s="245" t="s">
        <v>168</v>
      </c>
      <c r="T20" s="246">
        <v>1</v>
      </c>
      <c r="U20" s="247">
        <v>645283</v>
      </c>
      <c r="V20" s="248">
        <f t="shared" si="2"/>
        <v>645283</v>
      </c>
      <c r="W20" s="624">
        <f t="shared" si="18"/>
        <v>0</v>
      </c>
      <c r="Y20" s="243" t="s">
        <v>202</v>
      </c>
      <c r="Z20" s="244" t="s">
        <v>203</v>
      </c>
      <c r="AA20" s="245" t="s">
        <v>168</v>
      </c>
      <c r="AB20" s="246">
        <v>1</v>
      </c>
      <c r="AC20" s="247">
        <v>390000</v>
      </c>
      <c r="AD20" s="248">
        <f t="shared" si="3"/>
        <v>390000</v>
      </c>
      <c r="AE20" s="624">
        <f t="shared" si="19"/>
        <v>0</v>
      </c>
      <c r="AG20" s="243" t="s">
        <v>202</v>
      </c>
      <c r="AH20" s="244" t="s">
        <v>203</v>
      </c>
      <c r="AI20" s="245" t="s">
        <v>168</v>
      </c>
      <c r="AJ20" s="246">
        <v>1</v>
      </c>
      <c r="AK20" s="247">
        <v>150000</v>
      </c>
      <c r="AL20" s="248">
        <f t="shared" si="4"/>
        <v>150000</v>
      </c>
      <c r="AM20" s="624">
        <f t="shared" si="20"/>
        <v>0</v>
      </c>
      <c r="AO20" s="243" t="s">
        <v>202</v>
      </c>
      <c r="AP20" s="244" t="s">
        <v>203</v>
      </c>
      <c r="AQ20" s="245" t="s">
        <v>168</v>
      </c>
      <c r="AR20" s="246">
        <v>1</v>
      </c>
      <c r="AS20" s="247">
        <v>430700</v>
      </c>
      <c r="AT20" s="248">
        <f t="shared" si="5"/>
        <v>430700</v>
      </c>
      <c r="AU20" s="624">
        <f t="shared" si="21"/>
        <v>0</v>
      </c>
      <c r="AW20" s="243" t="s">
        <v>202</v>
      </c>
      <c r="AX20" s="254" t="s">
        <v>203</v>
      </c>
      <c r="AY20" s="245" t="s">
        <v>168</v>
      </c>
      <c r="AZ20" s="246">
        <v>1</v>
      </c>
      <c r="BA20" s="255">
        <v>193200</v>
      </c>
      <c r="BB20" s="256">
        <f t="shared" si="6"/>
        <v>193200</v>
      </c>
      <c r="BC20" s="624">
        <f t="shared" si="22"/>
        <v>0</v>
      </c>
      <c r="BE20" s="243" t="s">
        <v>202</v>
      </c>
      <c r="BF20" s="244" t="s">
        <v>203</v>
      </c>
      <c r="BG20" s="245" t="s">
        <v>168</v>
      </c>
      <c r="BH20" s="246">
        <v>1</v>
      </c>
      <c r="BI20" s="247">
        <v>437600</v>
      </c>
      <c r="BJ20" s="248">
        <f t="shared" si="7"/>
        <v>437600</v>
      </c>
      <c r="BK20" s="624">
        <f t="shared" si="23"/>
        <v>0</v>
      </c>
      <c r="BM20" s="243" t="s">
        <v>202</v>
      </c>
      <c r="BN20" s="244" t="s">
        <v>203</v>
      </c>
      <c r="BO20" s="245" t="s">
        <v>168</v>
      </c>
      <c r="BP20" s="246">
        <v>1</v>
      </c>
      <c r="BQ20" s="247">
        <v>435000</v>
      </c>
      <c r="BR20" s="248">
        <f t="shared" si="8"/>
        <v>435000</v>
      </c>
      <c r="BS20" s="624">
        <f t="shared" si="24"/>
        <v>0</v>
      </c>
      <c r="BU20" s="243" t="s">
        <v>202</v>
      </c>
      <c r="BV20" s="244" t="s">
        <v>203</v>
      </c>
      <c r="BW20" s="245" t="s">
        <v>168</v>
      </c>
      <c r="BX20" s="246">
        <v>1</v>
      </c>
      <c r="BY20" s="247">
        <v>440000</v>
      </c>
      <c r="BZ20" s="248">
        <f t="shared" si="9"/>
        <v>440000</v>
      </c>
      <c r="CA20" s="624">
        <f t="shared" si="25"/>
        <v>0</v>
      </c>
      <c r="CC20" s="243" t="s">
        <v>202</v>
      </c>
      <c r="CD20" s="244" t="s">
        <v>203</v>
      </c>
      <c r="CE20" s="245" t="s">
        <v>168</v>
      </c>
      <c r="CF20" s="246">
        <v>1</v>
      </c>
      <c r="CG20" s="247">
        <v>600000</v>
      </c>
      <c r="CH20" s="248">
        <f t="shared" si="10"/>
        <v>600000</v>
      </c>
      <c r="CI20" s="624">
        <f t="shared" si="26"/>
        <v>0</v>
      </c>
      <c r="CK20" s="243" t="s">
        <v>202</v>
      </c>
      <c r="CL20" s="244" t="s">
        <v>203</v>
      </c>
      <c r="CM20" s="245" t="s">
        <v>168</v>
      </c>
      <c r="CN20" s="246">
        <v>1</v>
      </c>
      <c r="CO20" s="247">
        <v>461514</v>
      </c>
      <c r="CP20" s="248">
        <f t="shared" si="11"/>
        <v>461514</v>
      </c>
      <c r="CQ20" s="624">
        <f t="shared" si="27"/>
        <v>0</v>
      </c>
      <c r="CS20" s="243" t="s">
        <v>202</v>
      </c>
      <c r="CT20" s="244" t="s">
        <v>203</v>
      </c>
      <c r="CU20" s="245" t="s">
        <v>168</v>
      </c>
      <c r="CV20" s="246">
        <v>1</v>
      </c>
      <c r="CW20" s="247">
        <v>430000</v>
      </c>
      <c r="CX20" s="248">
        <f t="shared" si="12"/>
        <v>430000</v>
      </c>
      <c r="CY20" s="624">
        <f t="shared" si="28"/>
        <v>0</v>
      </c>
      <c r="DA20" s="243" t="s">
        <v>202</v>
      </c>
      <c r="DB20" s="244" t="s">
        <v>203</v>
      </c>
      <c r="DC20" s="245" t="s">
        <v>168</v>
      </c>
      <c r="DD20" s="246">
        <v>1</v>
      </c>
      <c r="DE20" s="247">
        <v>225600</v>
      </c>
      <c r="DF20" s="248">
        <f t="shared" si="13"/>
        <v>225600</v>
      </c>
      <c r="DG20" s="624">
        <f t="shared" si="29"/>
        <v>0</v>
      </c>
      <c r="DI20" s="257" t="s">
        <v>202</v>
      </c>
      <c r="DJ20" s="258" t="s">
        <v>203</v>
      </c>
      <c r="DK20" s="245" t="s">
        <v>168</v>
      </c>
      <c r="DL20" s="246">
        <v>1</v>
      </c>
      <c r="DM20" s="259">
        <v>950000</v>
      </c>
      <c r="DN20" s="248">
        <f t="shared" si="14"/>
        <v>950000</v>
      </c>
      <c r="DO20" s="624">
        <f t="shared" si="30"/>
        <v>0</v>
      </c>
      <c r="DQ20" s="243" t="s">
        <v>202</v>
      </c>
      <c r="DR20" s="244" t="s">
        <v>203</v>
      </c>
      <c r="DS20" s="245" t="s">
        <v>168</v>
      </c>
      <c r="DT20" s="246">
        <v>1</v>
      </c>
      <c r="DU20" s="247">
        <v>600000</v>
      </c>
      <c r="DV20" s="248">
        <f t="shared" si="15"/>
        <v>600000</v>
      </c>
      <c r="DW20" s="624">
        <f t="shared" si="31"/>
        <v>0</v>
      </c>
    </row>
    <row r="21" spans="1:127" s="238" customFormat="1" ht="45">
      <c r="A21" s="243" t="s">
        <v>206</v>
      </c>
      <c r="B21" s="244" t="s">
        <v>207</v>
      </c>
      <c r="C21" s="245" t="s">
        <v>182</v>
      </c>
      <c r="D21" s="246">
        <v>1</v>
      </c>
      <c r="E21" s="247">
        <v>0</v>
      </c>
      <c r="F21" s="248">
        <f t="shared" si="0"/>
        <v>0</v>
      </c>
      <c r="G21" s="624">
        <f t="shared" si="16"/>
        <v>1</v>
      </c>
      <c r="I21" s="243" t="s">
        <v>206</v>
      </c>
      <c r="J21" s="249" t="s">
        <v>207</v>
      </c>
      <c r="K21" s="245" t="s">
        <v>182</v>
      </c>
      <c r="L21" s="246">
        <v>1</v>
      </c>
      <c r="M21" s="247">
        <v>250000</v>
      </c>
      <c r="N21" s="248">
        <f t="shared" si="1"/>
        <v>250000</v>
      </c>
      <c r="O21" s="624">
        <f t="shared" si="17"/>
        <v>0</v>
      </c>
      <c r="Q21" s="243" t="s">
        <v>206</v>
      </c>
      <c r="R21" s="244" t="s">
        <v>207</v>
      </c>
      <c r="S21" s="245" t="s">
        <v>182</v>
      </c>
      <c r="T21" s="246">
        <v>1</v>
      </c>
      <c r="U21" s="247">
        <v>663731</v>
      </c>
      <c r="V21" s="248">
        <f t="shared" si="2"/>
        <v>663731</v>
      </c>
      <c r="W21" s="624">
        <f t="shared" si="18"/>
        <v>0</v>
      </c>
      <c r="Y21" s="243" t="s">
        <v>206</v>
      </c>
      <c r="Z21" s="244" t="s">
        <v>207</v>
      </c>
      <c r="AA21" s="245" t="s">
        <v>182</v>
      </c>
      <c r="AB21" s="246">
        <v>1</v>
      </c>
      <c r="AC21" s="247">
        <v>425000</v>
      </c>
      <c r="AD21" s="248">
        <f t="shared" si="3"/>
        <v>425000</v>
      </c>
      <c r="AE21" s="624">
        <f t="shared" si="19"/>
        <v>0</v>
      </c>
      <c r="AG21" s="243" t="s">
        <v>206</v>
      </c>
      <c r="AH21" s="244" t="s">
        <v>207</v>
      </c>
      <c r="AI21" s="245" t="s">
        <v>182</v>
      </c>
      <c r="AJ21" s="246">
        <v>1</v>
      </c>
      <c r="AK21" s="247">
        <v>350000</v>
      </c>
      <c r="AL21" s="248">
        <f t="shared" si="4"/>
        <v>350000</v>
      </c>
      <c r="AM21" s="624">
        <f t="shared" si="20"/>
        <v>0</v>
      </c>
      <c r="AO21" s="243" t="s">
        <v>206</v>
      </c>
      <c r="AP21" s="244" t="s">
        <v>207</v>
      </c>
      <c r="AQ21" s="245" t="s">
        <v>182</v>
      </c>
      <c r="AR21" s="246">
        <v>1</v>
      </c>
      <c r="AS21" s="247">
        <v>218500</v>
      </c>
      <c r="AT21" s="248">
        <f t="shared" si="5"/>
        <v>218500</v>
      </c>
      <c r="AU21" s="624">
        <f t="shared" si="21"/>
        <v>0</v>
      </c>
      <c r="AW21" s="243" t="s">
        <v>206</v>
      </c>
      <c r="AX21" s="254" t="s">
        <v>207</v>
      </c>
      <c r="AY21" s="245" t="s">
        <v>182</v>
      </c>
      <c r="AZ21" s="246">
        <v>1</v>
      </c>
      <c r="BA21" s="255">
        <v>330960</v>
      </c>
      <c r="BB21" s="256">
        <f t="shared" si="6"/>
        <v>330960</v>
      </c>
      <c r="BC21" s="624">
        <f t="shared" si="22"/>
        <v>0</v>
      </c>
      <c r="BE21" s="243" t="s">
        <v>206</v>
      </c>
      <c r="BF21" s="244" t="s">
        <v>207</v>
      </c>
      <c r="BG21" s="245" t="s">
        <v>182</v>
      </c>
      <c r="BH21" s="246">
        <v>1</v>
      </c>
      <c r="BI21" s="247">
        <v>225800</v>
      </c>
      <c r="BJ21" s="248">
        <f t="shared" si="7"/>
        <v>225800</v>
      </c>
      <c r="BK21" s="624">
        <f t="shared" si="23"/>
        <v>0</v>
      </c>
      <c r="BM21" s="243" t="s">
        <v>206</v>
      </c>
      <c r="BN21" s="244" t="s">
        <v>207</v>
      </c>
      <c r="BO21" s="245" t="s">
        <v>182</v>
      </c>
      <c r="BP21" s="246">
        <v>1</v>
      </c>
      <c r="BQ21" s="247">
        <v>220000</v>
      </c>
      <c r="BR21" s="248">
        <f t="shared" si="8"/>
        <v>220000</v>
      </c>
      <c r="BS21" s="624">
        <f t="shared" si="24"/>
        <v>0</v>
      </c>
      <c r="BU21" s="243" t="s">
        <v>206</v>
      </c>
      <c r="BV21" s="244" t="s">
        <v>207</v>
      </c>
      <c r="BW21" s="245" t="s">
        <v>182</v>
      </c>
      <c r="BX21" s="246">
        <v>1</v>
      </c>
      <c r="BY21" s="247">
        <v>231000</v>
      </c>
      <c r="BZ21" s="248">
        <f t="shared" si="9"/>
        <v>231000</v>
      </c>
      <c r="CA21" s="624">
        <f t="shared" si="25"/>
        <v>0</v>
      </c>
      <c r="CC21" s="243" t="s">
        <v>206</v>
      </c>
      <c r="CD21" s="244" t="s">
        <v>207</v>
      </c>
      <c r="CE21" s="245" t="s">
        <v>182</v>
      </c>
      <c r="CF21" s="246">
        <v>1</v>
      </c>
      <c r="CG21" s="247">
        <v>400000</v>
      </c>
      <c r="CH21" s="248">
        <f t="shared" si="10"/>
        <v>400000</v>
      </c>
      <c r="CI21" s="624">
        <f t="shared" si="26"/>
        <v>0</v>
      </c>
      <c r="CK21" s="243" t="s">
        <v>206</v>
      </c>
      <c r="CL21" s="244" t="s">
        <v>207</v>
      </c>
      <c r="CM21" s="245" t="s">
        <v>182</v>
      </c>
      <c r="CN21" s="246">
        <v>1</v>
      </c>
      <c r="CO21" s="247">
        <v>520989</v>
      </c>
      <c r="CP21" s="248">
        <f t="shared" si="11"/>
        <v>520989</v>
      </c>
      <c r="CQ21" s="624">
        <f t="shared" si="27"/>
        <v>0</v>
      </c>
      <c r="CS21" s="243" t="s">
        <v>206</v>
      </c>
      <c r="CT21" s="244" t="s">
        <v>207</v>
      </c>
      <c r="CU21" s="245" t="s">
        <v>182</v>
      </c>
      <c r="CV21" s="246">
        <v>1</v>
      </c>
      <c r="CW21" s="247">
        <v>145000</v>
      </c>
      <c r="CX21" s="248">
        <f t="shared" si="12"/>
        <v>145000</v>
      </c>
      <c r="CY21" s="624">
        <f t="shared" si="28"/>
        <v>0</v>
      </c>
      <c r="DA21" s="243" t="s">
        <v>206</v>
      </c>
      <c r="DB21" s="244" t="s">
        <v>207</v>
      </c>
      <c r="DC21" s="245" t="s">
        <v>182</v>
      </c>
      <c r="DD21" s="246">
        <v>1</v>
      </c>
      <c r="DE21" s="247">
        <v>578700</v>
      </c>
      <c r="DF21" s="248">
        <f t="shared" si="13"/>
        <v>578700</v>
      </c>
      <c r="DG21" s="624">
        <f t="shared" si="29"/>
        <v>0</v>
      </c>
      <c r="DI21" s="257" t="s">
        <v>206</v>
      </c>
      <c r="DJ21" s="258" t="s">
        <v>207</v>
      </c>
      <c r="DK21" s="245" t="s">
        <v>182</v>
      </c>
      <c r="DL21" s="246">
        <v>1</v>
      </c>
      <c r="DM21" s="259">
        <v>600000</v>
      </c>
      <c r="DN21" s="248">
        <f t="shared" si="14"/>
        <v>600000</v>
      </c>
      <c r="DO21" s="624">
        <f t="shared" si="30"/>
        <v>0</v>
      </c>
      <c r="DQ21" s="243" t="s">
        <v>206</v>
      </c>
      <c r="DR21" s="244" t="s">
        <v>207</v>
      </c>
      <c r="DS21" s="245" t="s">
        <v>182</v>
      </c>
      <c r="DT21" s="246">
        <v>1</v>
      </c>
      <c r="DU21" s="247">
        <v>400000</v>
      </c>
      <c r="DV21" s="248">
        <f t="shared" si="15"/>
        <v>400000</v>
      </c>
      <c r="DW21" s="624">
        <f t="shared" si="31"/>
        <v>0</v>
      </c>
    </row>
    <row r="22" spans="1:127" s="238" customFormat="1" ht="60">
      <c r="A22" s="278" t="s">
        <v>210</v>
      </c>
      <c r="B22" s="289" t="s">
        <v>211</v>
      </c>
      <c r="C22" s="290" t="s">
        <v>212</v>
      </c>
      <c r="D22" s="246">
        <v>1</v>
      </c>
      <c r="E22" s="247">
        <v>0</v>
      </c>
      <c r="F22" s="292">
        <f t="shared" si="0"/>
        <v>0</v>
      </c>
      <c r="G22" s="624">
        <f t="shared" si="16"/>
        <v>1</v>
      </c>
      <c r="I22" s="278" t="s">
        <v>210</v>
      </c>
      <c r="J22" s="293" t="s">
        <v>211</v>
      </c>
      <c r="K22" s="290" t="s">
        <v>212</v>
      </c>
      <c r="L22" s="246">
        <v>1</v>
      </c>
      <c r="M22" s="247">
        <v>75000</v>
      </c>
      <c r="N22" s="292">
        <f t="shared" si="1"/>
        <v>75000</v>
      </c>
      <c r="O22" s="624">
        <f t="shared" si="17"/>
        <v>0</v>
      </c>
      <c r="Q22" s="278" t="s">
        <v>210</v>
      </c>
      <c r="R22" s="289" t="s">
        <v>211</v>
      </c>
      <c r="S22" s="290" t="s">
        <v>212</v>
      </c>
      <c r="T22" s="246">
        <v>1</v>
      </c>
      <c r="U22" s="247">
        <v>43371</v>
      </c>
      <c r="V22" s="292">
        <f t="shared" si="2"/>
        <v>43371</v>
      </c>
      <c r="W22" s="624">
        <f t="shared" si="18"/>
        <v>0</v>
      </c>
      <c r="Y22" s="278" t="s">
        <v>210</v>
      </c>
      <c r="Z22" s="289" t="s">
        <v>211</v>
      </c>
      <c r="AA22" s="290" t="s">
        <v>212</v>
      </c>
      <c r="AB22" s="246">
        <v>1</v>
      </c>
      <c r="AC22" s="247">
        <v>60000</v>
      </c>
      <c r="AD22" s="292">
        <f t="shared" si="3"/>
        <v>60000</v>
      </c>
      <c r="AE22" s="624">
        <f t="shared" si="19"/>
        <v>0</v>
      </c>
      <c r="AG22" s="278" t="s">
        <v>210</v>
      </c>
      <c r="AH22" s="289" t="s">
        <v>211</v>
      </c>
      <c r="AI22" s="290" t="s">
        <v>212</v>
      </c>
      <c r="AJ22" s="246">
        <v>1</v>
      </c>
      <c r="AK22" s="247">
        <v>25000</v>
      </c>
      <c r="AL22" s="292">
        <f t="shared" si="4"/>
        <v>25000</v>
      </c>
      <c r="AM22" s="624">
        <f t="shared" si="20"/>
        <v>0</v>
      </c>
      <c r="AO22" s="278" t="s">
        <v>210</v>
      </c>
      <c r="AP22" s="289" t="s">
        <v>211</v>
      </c>
      <c r="AQ22" s="290" t="s">
        <v>212</v>
      </c>
      <c r="AR22" s="246">
        <v>1</v>
      </c>
      <c r="AS22" s="247">
        <v>40600</v>
      </c>
      <c r="AT22" s="292">
        <f t="shared" si="5"/>
        <v>40600</v>
      </c>
      <c r="AU22" s="624">
        <f t="shared" si="21"/>
        <v>0</v>
      </c>
      <c r="AW22" s="278" t="s">
        <v>210</v>
      </c>
      <c r="AX22" s="294" t="s">
        <v>211</v>
      </c>
      <c r="AY22" s="290" t="s">
        <v>212</v>
      </c>
      <c r="AZ22" s="246">
        <v>1</v>
      </c>
      <c r="BA22" s="255">
        <v>88200</v>
      </c>
      <c r="BB22" s="295">
        <f t="shared" si="6"/>
        <v>88200</v>
      </c>
      <c r="BC22" s="624">
        <f t="shared" si="22"/>
        <v>0</v>
      </c>
      <c r="BE22" s="278" t="s">
        <v>210</v>
      </c>
      <c r="BF22" s="289" t="s">
        <v>211</v>
      </c>
      <c r="BG22" s="290" t="s">
        <v>212</v>
      </c>
      <c r="BH22" s="246">
        <v>1</v>
      </c>
      <c r="BI22" s="247">
        <v>42100</v>
      </c>
      <c r="BJ22" s="292">
        <f t="shared" si="7"/>
        <v>42100</v>
      </c>
      <c r="BK22" s="624">
        <f t="shared" si="23"/>
        <v>0</v>
      </c>
      <c r="BM22" s="278" t="s">
        <v>210</v>
      </c>
      <c r="BN22" s="289" t="s">
        <v>211</v>
      </c>
      <c r="BO22" s="290" t="s">
        <v>212</v>
      </c>
      <c r="BP22" s="246">
        <v>1</v>
      </c>
      <c r="BQ22" s="247">
        <v>41000</v>
      </c>
      <c r="BR22" s="292">
        <f t="shared" si="8"/>
        <v>41000</v>
      </c>
      <c r="BS22" s="624">
        <f t="shared" si="24"/>
        <v>0</v>
      </c>
      <c r="BU22" s="278" t="s">
        <v>210</v>
      </c>
      <c r="BV22" s="289" t="s">
        <v>211</v>
      </c>
      <c r="BW22" s="290" t="s">
        <v>212</v>
      </c>
      <c r="BX22" s="246">
        <v>1</v>
      </c>
      <c r="BY22" s="247">
        <v>42000</v>
      </c>
      <c r="BZ22" s="292">
        <f t="shared" si="9"/>
        <v>42000</v>
      </c>
      <c r="CA22" s="624">
        <f t="shared" si="25"/>
        <v>0</v>
      </c>
      <c r="CC22" s="278" t="s">
        <v>210</v>
      </c>
      <c r="CD22" s="289" t="s">
        <v>211</v>
      </c>
      <c r="CE22" s="290" t="s">
        <v>212</v>
      </c>
      <c r="CF22" s="246">
        <v>1</v>
      </c>
      <c r="CG22" s="247">
        <v>60000</v>
      </c>
      <c r="CH22" s="292">
        <f t="shared" si="10"/>
        <v>60000</v>
      </c>
      <c r="CI22" s="624">
        <f t="shared" si="26"/>
        <v>0</v>
      </c>
      <c r="CK22" s="278" t="s">
        <v>210</v>
      </c>
      <c r="CL22" s="289" t="s">
        <v>211</v>
      </c>
      <c r="CM22" s="290" t="s">
        <v>212</v>
      </c>
      <c r="CN22" s="246">
        <v>1</v>
      </c>
      <c r="CO22" s="247">
        <v>33423</v>
      </c>
      <c r="CP22" s="292">
        <f t="shared" si="11"/>
        <v>33423</v>
      </c>
      <c r="CQ22" s="624">
        <f t="shared" si="27"/>
        <v>0</v>
      </c>
      <c r="CS22" s="278" t="s">
        <v>210</v>
      </c>
      <c r="CT22" s="289" t="s">
        <v>211</v>
      </c>
      <c r="CU22" s="290" t="s">
        <v>212</v>
      </c>
      <c r="CV22" s="246">
        <v>1</v>
      </c>
      <c r="CW22" s="247">
        <v>25000</v>
      </c>
      <c r="CX22" s="292">
        <f t="shared" si="12"/>
        <v>25000</v>
      </c>
      <c r="CY22" s="624">
        <f t="shared" si="28"/>
        <v>0</v>
      </c>
      <c r="DA22" s="278" t="s">
        <v>210</v>
      </c>
      <c r="DB22" s="289" t="s">
        <v>211</v>
      </c>
      <c r="DC22" s="290" t="s">
        <v>212</v>
      </c>
      <c r="DD22" s="246">
        <v>1</v>
      </c>
      <c r="DE22" s="247">
        <v>60100</v>
      </c>
      <c r="DF22" s="292">
        <f t="shared" si="13"/>
        <v>60100</v>
      </c>
      <c r="DG22" s="624">
        <f t="shared" si="29"/>
        <v>0</v>
      </c>
      <c r="DI22" s="286" t="s">
        <v>210</v>
      </c>
      <c r="DJ22" s="297" t="s">
        <v>211</v>
      </c>
      <c r="DK22" s="290" t="s">
        <v>212</v>
      </c>
      <c r="DL22" s="246">
        <v>1</v>
      </c>
      <c r="DM22" s="259">
        <v>68000</v>
      </c>
      <c r="DN22" s="292">
        <f t="shared" si="14"/>
        <v>68000</v>
      </c>
      <c r="DO22" s="624">
        <f t="shared" si="30"/>
        <v>0</v>
      </c>
      <c r="DQ22" s="278" t="s">
        <v>210</v>
      </c>
      <c r="DR22" s="289" t="s">
        <v>211</v>
      </c>
      <c r="DS22" s="290" t="s">
        <v>212</v>
      </c>
      <c r="DT22" s="246">
        <v>1</v>
      </c>
      <c r="DU22" s="247">
        <v>50000</v>
      </c>
      <c r="DV22" s="292">
        <f t="shared" si="15"/>
        <v>50000</v>
      </c>
      <c r="DW22" s="624">
        <f t="shared" si="31"/>
        <v>0</v>
      </c>
    </row>
    <row r="23" spans="1:127" s="238" customFormat="1" ht="60">
      <c r="A23" s="278" t="s">
        <v>216</v>
      </c>
      <c r="B23" s="244" t="s">
        <v>217</v>
      </c>
      <c r="C23" s="245" t="s">
        <v>182</v>
      </c>
      <c r="D23" s="246">
        <v>1</v>
      </c>
      <c r="E23" s="247">
        <v>0</v>
      </c>
      <c r="F23" s="292">
        <f t="shared" si="0"/>
        <v>0</v>
      </c>
      <c r="G23" s="624">
        <f t="shared" si="16"/>
        <v>1</v>
      </c>
      <c r="I23" s="278" t="s">
        <v>216</v>
      </c>
      <c r="J23" s="249" t="s">
        <v>217</v>
      </c>
      <c r="K23" s="245" t="s">
        <v>182</v>
      </c>
      <c r="L23" s="246">
        <v>1</v>
      </c>
      <c r="M23" s="247">
        <v>520000</v>
      </c>
      <c r="N23" s="292">
        <f t="shared" si="1"/>
        <v>520000</v>
      </c>
      <c r="O23" s="624">
        <f t="shared" si="17"/>
        <v>0</v>
      </c>
      <c r="Q23" s="278" t="s">
        <v>216</v>
      </c>
      <c r="R23" s="244" t="s">
        <v>217</v>
      </c>
      <c r="S23" s="245" t="s">
        <v>182</v>
      </c>
      <c r="T23" s="246">
        <v>1</v>
      </c>
      <c r="U23" s="247">
        <v>677145</v>
      </c>
      <c r="V23" s="292">
        <f t="shared" si="2"/>
        <v>677145</v>
      </c>
      <c r="W23" s="624">
        <f t="shared" si="18"/>
        <v>0</v>
      </c>
      <c r="Y23" s="278" t="s">
        <v>216</v>
      </c>
      <c r="Z23" s="244" t="s">
        <v>217</v>
      </c>
      <c r="AA23" s="245" t="s">
        <v>182</v>
      </c>
      <c r="AB23" s="246">
        <v>1</v>
      </c>
      <c r="AC23" s="247">
        <v>742000</v>
      </c>
      <c r="AD23" s="292">
        <f t="shared" si="3"/>
        <v>742000</v>
      </c>
      <c r="AE23" s="624">
        <f t="shared" si="19"/>
        <v>0</v>
      </c>
      <c r="AG23" s="278" t="s">
        <v>216</v>
      </c>
      <c r="AH23" s="244" t="s">
        <v>217</v>
      </c>
      <c r="AI23" s="245" t="s">
        <v>182</v>
      </c>
      <c r="AJ23" s="246">
        <v>1</v>
      </c>
      <c r="AK23" s="247">
        <v>450000</v>
      </c>
      <c r="AL23" s="292">
        <f t="shared" si="4"/>
        <v>450000</v>
      </c>
      <c r="AM23" s="624">
        <f t="shared" si="20"/>
        <v>0</v>
      </c>
      <c r="AO23" s="278" t="s">
        <v>216</v>
      </c>
      <c r="AP23" s="244" t="s">
        <v>217</v>
      </c>
      <c r="AQ23" s="245" t="s">
        <v>182</v>
      </c>
      <c r="AR23" s="246">
        <v>1</v>
      </c>
      <c r="AS23" s="247">
        <v>534700</v>
      </c>
      <c r="AT23" s="292">
        <f t="shared" si="5"/>
        <v>534700</v>
      </c>
      <c r="AU23" s="624">
        <f t="shared" si="21"/>
        <v>0</v>
      </c>
      <c r="AW23" s="278" t="s">
        <v>216</v>
      </c>
      <c r="AX23" s="254" t="s">
        <v>217</v>
      </c>
      <c r="AY23" s="245" t="s">
        <v>182</v>
      </c>
      <c r="AZ23" s="246">
        <v>1</v>
      </c>
      <c r="BA23" s="255">
        <v>428400</v>
      </c>
      <c r="BB23" s="295">
        <f t="shared" si="6"/>
        <v>428400</v>
      </c>
      <c r="BC23" s="624">
        <f t="shared" si="22"/>
        <v>0</v>
      </c>
      <c r="BE23" s="278" t="s">
        <v>216</v>
      </c>
      <c r="BF23" s="244" t="s">
        <v>217</v>
      </c>
      <c r="BG23" s="245" t="s">
        <v>182</v>
      </c>
      <c r="BH23" s="246">
        <v>1</v>
      </c>
      <c r="BI23" s="247">
        <v>542000</v>
      </c>
      <c r="BJ23" s="292">
        <f t="shared" si="7"/>
        <v>542000</v>
      </c>
      <c r="BK23" s="624">
        <f t="shared" si="23"/>
        <v>0</v>
      </c>
      <c r="BM23" s="278" t="s">
        <v>216</v>
      </c>
      <c r="BN23" s="244" t="s">
        <v>217</v>
      </c>
      <c r="BO23" s="245" t="s">
        <v>182</v>
      </c>
      <c r="BP23" s="246">
        <v>1</v>
      </c>
      <c r="BQ23" s="247">
        <v>540000</v>
      </c>
      <c r="BR23" s="292">
        <f t="shared" si="8"/>
        <v>540000</v>
      </c>
      <c r="BS23" s="624">
        <f t="shared" si="24"/>
        <v>0</v>
      </c>
      <c r="BU23" s="278" t="s">
        <v>216</v>
      </c>
      <c r="BV23" s="244" t="s">
        <v>217</v>
      </c>
      <c r="BW23" s="245" t="s">
        <v>182</v>
      </c>
      <c r="BX23" s="246">
        <v>1</v>
      </c>
      <c r="BY23" s="247">
        <v>550000</v>
      </c>
      <c r="BZ23" s="292">
        <f t="shared" si="9"/>
        <v>550000</v>
      </c>
      <c r="CA23" s="624">
        <f t="shared" si="25"/>
        <v>0</v>
      </c>
      <c r="CC23" s="278" t="s">
        <v>216</v>
      </c>
      <c r="CD23" s="244" t="s">
        <v>217</v>
      </c>
      <c r="CE23" s="245" t="s">
        <v>182</v>
      </c>
      <c r="CF23" s="246">
        <v>1</v>
      </c>
      <c r="CG23" s="247">
        <v>900000</v>
      </c>
      <c r="CH23" s="292">
        <f t="shared" si="10"/>
        <v>900000</v>
      </c>
      <c r="CI23" s="624">
        <f t="shared" si="26"/>
        <v>0</v>
      </c>
      <c r="CK23" s="278" t="s">
        <v>216</v>
      </c>
      <c r="CL23" s="244" t="s">
        <v>217</v>
      </c>
      <c r="CM23" s="245" t="s">
        <v>182</v>
      </c>
      <c r="CN23" s="246">
        <v>1</v>
      </c>
      <c r="CO23" s="247">
        <v>532000</v>
      </c>
      <c r="CP23" s="292">
        <f t="shared" si="11"/>
        <v>532000</v>
      </c>
      <c r="CQ23" s="624">
        <f t="shared" si="27"/>
        <v>0</v>
      </c>
      <c r="CS23" s="278" t="s">
        <v>216</v>
      </c>
      <c r="CT23" s="244" t="s">
        <v>217</v>
      </c>
      <c r="CU23" s="245" t="s">
        <v>182</v>
      </c>
      <c r="CV23" s="246">
        <v>1</v>
      </c>
      <c r="CW23" s="247">
        <v>560000</v>
      </c>
      <c r="CX23" s="292">
        <f t="shared" si="12"/>
        <v>560000</v>
      </c>
      <c r="CY23" s="624">
        <f t="shared" si="28"/>
        <v>0</v>
      </c>
      <c r="DA23" s="278" t="s">
        <v>216</v>
      </c>
      <c r="DB23" s="244" t="s">
        <v>217</v>
      </c>
      <c r="DC23" s="245" t="s">
        <v>182</v>
      </c>
      <c r="DD23" s="246">
        <v>1</v>
      </c>
      <c r="DE23" s="247">
        <v>648700</v>
      </c>
      <c r="DF23" s="292">
        <f t="shared" si="13"/>
        <v>648700</v>
      </c>
      <c r="DG23" s="624">
        <f t="shared" si="29"/>
        <v>0</v>
      </c>
      <c r="DI23" s="286" t="s">
        <v>216</v>
      </c>
      <c r="DJ23" s="258" t="s">
        <v>217</v>
      </c>
      <c r="DK23" s="245" t="s">
        <v>182</v>
      </c>
      <c r="DL23" s="246">
        <v>1</v>
      </c>
      <c r="DM23" s="259">
        <v>530000</v>
      </c>
      <c r="DN23" s="292">
        <f t="shared" si="14"/>
        <v>530000</v>
      </c>
      <c r="DO23" s="624">
        <f t="shared" si="30"/>
        <v>0</v>
      </c>
      <c r="DQ23" s="278" t="s">
        <v>216</v>
      </c>
      <c r="DR23" s="244" t="s">
        <v>217</v>
      </c>
      <c r="DS23" s="245" t="s">
        <v>182</v>
      </c>
      <c r="DT23" s="246">
        <v>1</v>
      </c>
      <c r="DU23" s="247">
        <v>550000</v>
      </c>
      <c r="DV23" s="292">
        <f t="shared" si="15"/>
        <v>550000</v>
      </c>
      <c r="DW23" s="624">
        <f t="shared" si="31"/>
        <v>0</v>
      </c>
    </row>
    <row r="24" spans="1:127" s="238" customFormat="1" ht="76.5" customHeight="1">
      <c r="A24" s="278" t="s">
        <v>222</v>
      </c>
      <c r="B24" s="289" t="s">
        <v>223</v>
      </c>
      <c r="C24" s="290" t="s">
        <v>212</v>
      </c>
      <c r="D24" s="246">
        <v>1</v>
      </c>
      <c r="E24" s="247">
        <v>0</v>
      </c>
      <c r="F24" s="292">
        <f t="shared" si="0"/>
        <v>0</v>
      </c>
      <c r="G24" s="624">
        <f t="shared" si="16"/>
        <v>1</v>
      </c>
      <c r="I24" s="278" t="s">
        <v>222</v>
      </c>
      <c r="J24" s="293" t="s">
        <v>223</v>
      </c>
      <c r="K24" s="290" t="s">
        <v>212</v>
      </c>
      <c r="L24" s="246">
        <v>1</v>
      </c>
      <c r="M24" s="247">
        <v>55000</v>
      </c>
      <c r="N24" s="292">
        <f t="shared" si="1"/>
        <v>55000</v>
      </c>
      <c r="O24" s="624">
        <f t="shared" si="17"/>
        <v>0</v>
      </c>
      <c r="Q24" s="278" t="s">
        <v>222</v>
      </c>
      <c r="R24" s="289" t="s">
        <v>223</v>
      </c>
      <c r="S24" s="290" t="s">
        <v>212</v>
      </c>
      <c r="T24" s="246">
        <v>1</v>
      </c>
      <c r="U24" s="247">
        <v>57766</v>
      </c>
      <c r="V24" s="292">
        <f t="shared" si="2"/>
        <v>57766</v>
      </c>
      <c r="W24" s="624">
        <f t="shared" si="18"/>
        <v>0</v>
      </c>
      <c r="Y24" s="278" t="s">
        <v>222</v>
      </c>
      <c r="Z24" s="289" t="s">
        <v>223</v>
      </c>
      <c r="AA24" s="290" t="s">
        <v>212</v>
      </c>
      <c r="AB24" s="246">
        <v>1</v>
      </c>
      <c r="AC24" s="247">
        <v>66000</v>
      </c>
      <c r="AD24" s="292">
        <f t="shared" si="3"/>
        <v>66000</v>
      </c>
      <c r="AE24" s="624">
        <f t="shared" si="19"/>
        <v>0</v>
      </c>
      <c r="AG24" s="278" t="s">
        <v>222</v>
      </c>
      <c r="AH24" s="289" t="s">
        <v>223</v>
      </c>
      <c r="AI24" s="290" t="s">
        <v>212</v>
      </c>
      <c r="AJ24" s="246">
        <v>1</v>
      </c>
      <c r="AK24" s="247">
        <v>40000</v>
      </c>
      <c r="AL24" s="292">
        <f t="shared" si="4"/>
        <v>40000</v>
      </c>
      <c r="AM24" s="624">
        <f t="shared" si="20"/>
        <v>0</v>
      </c>
      <c r="AO24" s="278" t="s">
        <v>222</v>
      </c>
      <c r="AP24" s="289" t="s">
        <v>223</v>
      </c>
      <c r="AQ24" s="290" t="s">
        <v>212</v>
      </c>
      <c r="AR24" s="246">
        <v>1</v>
      </c>
      <c r="AS24" s="247">
        <v>51500</v>
      </c>
      <c r="AT24" s="292">
        <f t="shared" si="5"/>
        <v>51500</v>
      </c>
      <c r="AU24" s="624">
        <f t="shared" si="21"/>
        <v>0</v>
      </c>
      <c r="AW24" s="278" t="s">
        <v>222</v>
      </c>
      <c r="AX24" s="294" t="s">
        <v>223</v>
      </c>
      <c r="AY24" s="290" t="s">
        <v>212</v>
      </c>
      <c r="AZ24" s="246">
        <v>1</v>
      </c>
      <c r="BA24" s="255">
        <v>116760</v>
      </c>
      <c r="BB24" s="295">
        <f t="shared" si="6"/>
        <v>116760</v>
      </c>
      <c r="BC24" s="624">
        <f t="shared" si="22"/>
        <v>0</v>
      </c>
      <c r="BE24" s="278" t="s">
        <v>222</v>
      </c>
      <c r="BF24" s="289" t="s">
        <v>223</v>
      </c>
      <c r="BG24" s="290" t="s">
        <v>212</v>
      </c>
      <c r="BH24" s="246">
        <v>1</v>
      </c>
      <c r="BI24" s="247">
        <v>53700</v>
      </c>
      <c r="BJ24" s="292">
        <f t="shared" si="7"/>
        <v>53700</v>
      </c>
      <c r="BK24" s="624">
        <f t="shared" si="23"/>
        <v>0</v>
      </c>
      <c r="BM24" s="278" t="s">
        <v>222</v>
      </c>
      <c r="BN24" s="289" t="s">
        <v>223</v>
      </c>
      <c r="BO24" s="290" t="s">
        <v>212</v>
      </c>
      <c r="BP24" s="246">
        <v>1</v>
      </c>
      <c r="BQ24" s="247">
        <v>52000</v>
      </c>
      <c r="BR24" s="292">
        <f t="shared" si="8"/>
        <v>52000</v>
      </c>
      <c r="BS24" s="624">
        <f t="shared" si="24"/>
        <v>0</v>
      </c>
      <c r="BU24" s="278" t="s">
        <v>222</v>
      </c>
      <c r="BV24" s="289" t="s">
        <v>223</v>
      </c>
      <c r="BW24" s="290" t="s">
        <v>212</v>
      </c>
      <c r="BX24" s="246">
        <v>1</v>
      </c>
      <c r="BY24" s="247">
        <v>55000</v>
      </c>
      <c r="BZ24" s="292">
        <f t="shared" si="9"/>
        <v>55000</v>
      </c>
      <c r="CA24" s="624">
        <f t="shared" si="25"/>
        <v>0</v>
      </c>
      <c r="CC24" s="278" t="s">
        <v>222</v>
      </c>
      <c r="CD24" s="289" t="s">
        <v>223</v>
      </c>
      <c r="CE24" s="290" t="s">
        <v>212</v>
      </c>
      <c r="CF24" s="246">
        <v>1</v>
      </c>
      <c r="CG24" s="247">
        <v>65000</v>
      </c>
      <c r="CH24" s="292">
        <f t="shared" si="10"/>
        <v>65000</v>
      </c>
      <c r="CI24" s="624">
        <f t="shared" si="26"/>
        <v>0</v>
      </c>
      <c r="CK24" s="278" t="s">
        <v>222</v>
      </c>
      <c r="CL24" s="289" t="s">
        <v>223</v>
      </c>
      <c r="CM24" s="290" t="s">
        <v>212</v>
      </c>
      <c r="CN24" s="246">
        <v>1</v>
      </c>
      <c r="CO24" s="247">
        <v>49300</v>
      </c>
      <c r="CP24" s="292">
        <f t="shared" si="11"/>
        <v>49300</v>
      </c>
      <c r="CQ24" s="624">
        <f t="shared" si="27"/>
        <v>0</v>
      </c>
      <c r="CS24" s="278" t="s">
        <v>222</v>
      </c>
      <c r="CT24" s="289" t="s">
        <v>223</v>
      </c>
      <c r="CU24" s="290" t="s">
        <v>212</v>
      </c>
      <c r="CV24" s="246">
        <v>1</v>
      </c>
      <c r="CW24" s="247">
        <v>35500</v>
      </c>
      <c r="CX24" s="292">
        <f t="shared" si="12"/>
        <v>35500</v>
      </c>
      <c r="CY24" s="624">
        <f t="shared" si="28"/>
        <v>0</v>
      </c>
      <c r="DA24" s="278" t="s">
        <v>222</v>
      </c>
      <c r="DB24" s="289" t="s">
        <v>223</v>
      </c>
      <c r="DC24" s="290" t="s">
        <v>212</v>
      </c>
      <c r="DD24" s="246">
        <v>1</v>
      </c>
      <c r="DE24" s="247">
        <v>57600</v>
      </c>
      <c r="DF24" s="292">
        <f t="shared" si="13"/>
        <v>57600</v>
      </c>
      <c r="DG24" s="624">
        <f t="shared" si="29"/>
        <v>0</v>
      </c>
      <c r="DI24" s="286" t="s">
        <v>222</v>
      </c>
      <c r="DJ24" s="297" t="s">
        <v>223</v>
      </c>
      <c r="DK24" s="290" t="s">
        <v>212</v>
      </c>
      <c r="DL24" s="246">
        <v>1</v>
      </c>
      <c r="DM24" s="259">
        <v>58000</v>
      </c>
      <c r="DN24" s="292">
        <f t="shared" si="14"/>
        <v>58000</v>
      </c>
      <c r="DO24" s="624">
        <f t="shared" si="30"/>
        <v>0</v>
      </c>
      <c r="DQ24" s="278" t="s">
        <v>222</v>
      </c>
      <c r="DR24" s="289" t="s">
        <v>223</v>
      </c>
      <c r="DS24" s="290" t="s">
        <v>212</v>
      </c>
      <c r="DT24" s="246">
        <v>1</v>
      </c>
      <c r="DU24" s="247">
        <v>48000</v>
      </c>
      <c r="DV24" s="292">
        <f t="shared" si="15"/>
        <v>48000</v>
      </c>
      <c r="DW24" s="624">
        <f t="shared" si="31"/>
        <v>0</v>
      </c>
    </row>
    <row r="25" spans="1:127" s="238" customFormat="1" ht="45">
      <c r="A25" s="243" t="s">
        <v>126</v>
      </c>
      <c r="B25" s="244" t="s">
        <v>228</v>
      </c>
      <c r="C25" s="245" t="s">
        <v>229</v>
      </c>
      <c r="D25" s="246">
        <v>1</v>
      </c>
      <c r="E25" s="247">
        <v>0</v>
      </c>
      <c r="F25" s="248">
        <f t="shared" si="0"/>
        <v>0</v>
      </c>
      <c r="G25" s="624">
        <f t="shared" si="16"/>
        <v>1</v>
      </c>
      <c r="I25" s="243" t="s">
        <v>126</v>
      </c>
      <c r="J25" s="249" t="s">
        <v>228</v>
      </c>
      <c r="K25" s="245" t="s">
        <v>229</v>
      </c>
      <c r="L25" s="246">
        <v>1</v>
      </c>
      <c r="M25" s="247">
        <v>3000</v>
      </c>
      <c r="N25" s="248">
        <f t="shared" si="1"/>
        <v>3000</v>
      </c>
      <c r="O25" s="624">
        <f t="shared" si="17"/>
        <v>0</v>
      </c>
      <c r="Q25" s="243" t="s">
        <v>126</v>
      </c>
      <c r="R25" s="244" t="s">
        <v>228</v>
      </c>
      <c r="S25" s="245" t="s">
        <v>229</v>
      </c>
      <c r="T25" s="246">
        <v>1</v>
      </c>
      <c r="U25" s="247">
        <v>3155</v>
      </c>
      <c r="V25" s="248">
        <f t="shared" si="2"/>
        <v>3155</v>
      </c>
      <c r="W25" s="624">
        <f t="shared" si="18"/>
        <v>0</v>
      </c>
      <c r="Y25" s="243" t="s">
        <v>126</v>
      </c>
      <c r="Z25" s="244" t="s">
        <v>228</v>
      </c>
      <c r="AA25" s="245" t="s">
        <v>229</v>
      </c>
      <c r="AB25" s="246">
        <v>1</v>
      </c>
      <c r="AC25" s="247">
        <v>2990</v>
      </c>
      <c r="AD25" s="248">
        <f t="shared" si="3"/>
        <v>2990</v>
      </c>
      <c r="AE25" s="624">
        <f t="shared" si="19"/>
        <v>0</v>
      </c>
      <c r="AG25" s="243" t="s">
        <v>126</v>
      </c>
      <c r="AH25" s="244" t="s">
        <v>228</v>
      </c>
      <c r="AI25" s="245" t="s">
        <v>229</v>
      </c>
      <c r="AJ25" s="246">
        <v>1</v>
      </c>
      <c r="AK25" s="247">
        <v>4500</v>
      </c>
      <c r="AL25" s="248">
        <f t="shared" si="4"/>
        <v>4500</v>
      </c>
      <c r="AM25" s="624">
        <f t="shared" si="20"/>
        <v>0</v>
      </c>
      <c r="AO25" s="243" t="s">
        <v>126</v>
      </c>
      <c r="AP25" s="244" t="s">
        <v>228</v>
      </c>
      <c r="AQ25" s="245" t="s">
        <v>229</v>
      </c>
      <c r="AR25" s="246">
        <v>1</v>
      </c>
      <c r="AS25" s="247">
        <v>3750</v>
      </c>
      <c r="AT25" s="248">
        <f t="shared" si="5"/>
        <v>3750</v>
      </c>
      <c r="AU25" s="624">
        <f t="shared" si="21"/>
        <v>0</v>
      </c>
      <c r="AW25" s="243" t="s">
        <v>126</v>
      </c>
      <c r="AX25" s="254" t="s">
        <v>228</v>
      </c>
      <c r="AY25" s="245" t="s">
        <v>229</v>
      </c>
      <c r="AZ25" s="246">
        <v>1</v>
      </c>
      <c r="BA25" s="255">
        <v>3318</v>
      </c>
      <c r="BB25" s="256">
        <f t="shared" si="6"/>
        <v>3318</v>
      </c>
      <c r="BC25" s="624">
        <f t="shared" si="22"/>
        <v>0</v>
      </c>
      <c r="BE25" s="243" t="s">
        <v>126</v>
      </c>
      <c r="BF25" s="244" t="s">
        <v>228</v>
      </c>
      <c r="BG25" s="245" t="s">
        <v>229</v>
      </c>
      <c r="BH25" s="246">
        <v>1</v>
      </c>
      <c r="BI25" s="247">
        <v>3850</v>
      </c>
      <c r="BJ25" s="248">
        <f t="shared" si="7"/>
        <v>3850</v>
      </c>
      <c r="BK25" s="624">
        <f t="shared" si="23"/>
        <v>0</v>
      </c>
      <c r="BM25" s="243" t="s">
        <v>126</v>
      </c>
      <c r="BN25" s="244" t="s">
        <v>228</v>
      </c>
      <c r="BO25" s="245" t="s">
        <v>229</v>
      </c>
      <c r="BP25" s="246">
        <v>1</v>
      </c>
      <c r="BQ25" s="247">
        <v>3800</v>
      </c>
      <c r="BR25" s="248">
        <f t="shared" si="8"/>
        <v>3800</v>
      </c>
      <c r="BS25" s="624">
        <f t="shared" si="24"/>
        <v>0</v>
      </c>
      <c r="BU25" s="243" t="s">
        <v>126</v>
      </c>
      <c r="BV25" s="244" t="s">
        <v>228</v>
      </c>
      <c r="BW25" s="245" t="s">
        <v>229</v>
      </c>
      <c r="BX25" s="246">
        <v>1</v>
      </c>
      <c r="BY25" s="247">
        <v>3900</v>
      </c>
      <c r="BZ25" s="248">
        <f t="shared" si="9"/>
        <v>3900</v>
      </c>
      <c r="CA25" s="624">
        <f t="shared" si="25"/>
        <v>0</v>
      </c>
      <c r="CC25" s="243" t="s">
        <v>126</v>
      </c>
      <c r="CD25" s="244" t="s">
        <v>228</v>
      </c>
      <c r="CE25" s="245" t="s">
        <v>229</v>
      </c>
      <c r="CF25" s="246">
        <v>1</v>
      </c>
      <c r="CG25" s="247">
        <v>5000</v>
      </c>
      <c r="CH25" s="248">
        <f t="shared" si="10"/>
        <v>5000</v>
      </c>
      <c r="CI25" s="624">
        <f t="shared" si="26"/>
        <v>0</v>
      </c>
      <c r="CK25" s="243" t="s">
        <v>126</v>
      </c>
      <c r="CL25" s="244" t="s">
        <v>228</v>
      </c>
      <c r="CM25" s="245" t="s">
        <v>229</v>
      </c>
      <c r="CN25" s="246">
        <v>1</v>
      </c>
      <c r="CO25" s="247">
        <v>3917</v>
      </c>
      <c r="CP25" s="248">
        <f t="shared" si="11"/>
        <v>3917</v>
      </c>
      <c r="CQ25" s="624">
        <f t="shared" si="27"/>
        <v>0</v>
      </c>
      <c r="CS25" s="243" t="s">
        <v>126</v>
      </c>
      <c r="CT25" s="244" t="s">
        <v>228</v>
      </c>
      <c r="CU25" s="245" t="s">
        <v>229</v>
      </c>
      <c r="CV25" s="246">
        <v>1</v>
      </c>
      <c r="CW25" s="247">
        <v>3600</v>
      </c>
      <c r="CX25" s="248">
        <f t="shared" si="12"/>
        <v>3600</v>
      </c>
      <c r="CY25" s="624">
        <f t="shared" si="28"/>
        <v>0</v>
      </c>
      <c r="DA25" s="243" t="s">
        <v>126</v>
      </c>
      <c r="DB25" s="244" t="s">
        <v>228</v>
      </c>
      <c r="DC25" s="245" t="s">
        <v>229</v>
      </c>
      <c r="DD25" s="246">
        <v>1</v>
      </c>
      <c r="DE25" s="247">
        <v>3890</v>
      </c>
      <c r="DF25" s="248">
        <f t="shared" si="13"/>
        <v>3890</v>
      </c>
      <c r="DG25" s="624">
        <f t="shared" si="29"/>
        <v>0</v>
      </c>
      <c r="DI25" s="257" t="s">
        <v>126</v>
      </c>
      <c r="DJ25" s="258" t="s">
        <v>228</v>
      </c>
      <c r="DK25" s="245" t="s">
        <v>229</v>
      </c>
      <c r="DL25" s="246">
        <v>1</v>
      </c>
      <c r="DM25" s="259">
        <v>4000</v>
      </c>
      <c r="DN25" s="248">
        <f t="shared" si="14"/>
        <v>4000</v>
      </c>
      <c r="DO25" s="624">
        <f t="shared" si="30"/>
        <v>0</v>
      </c>
      <c r="DQ25" s="243" t="s">
        <v>126</v>
      </c>
      <c r="DR25" s="244" t="s">
        <v>228</v>
      </c>
      <c r="DS25" s="245" t="s">
        <v>229</v>
      </c>
      <c r="DT25" s="246">
        <v>1</v>
      </c>
      <c r="DU25" s="247">
        <v>4500</v>
      </c>
      <c r="DV25" s="248">
        <f t="shared" si="15"/>
        <v>4500</v>
      </c>
      <c r="DW25" s="624">
        <f t="shared" si="31"/>
        <v>0</v>
      </c>
    </row>
    <row r="26" spans="1:127" s="238" customFormat="1" ht="90">
      <c r="A26" s="243" t="s">
        <v>234</v>
      </c>
      <c r="B26" s="244" t="s">
        <v>235</v>
      </c>
      <c r="C26" s="245" t="s">
        <v>212</v>
      </c>
      <c r="D26" s="246">
        <v>1</v>
      </c>
      <c r="E26" s="247">
        <v>0</v>
      </c>
      <c r="F26" s="248">
        <f t="shared" si="0"/>
        <v>0</v>
      </c>
      <c r="G26" s="624">
        <f t="shared" si="16"/>
        <v>1</v>
      </c>
      <c r="I26" s="243" t="s">
        <v>234</v>
      </c>
      <c r="J26" s="249" t="s">
        <v>235</v>
      </c>
      <c r="K26" s="245" t="s">
        <v>212</v>
      </c>
      <c r="L26" s="246">
        <v>1</v>
      </c>
      <c r="M26" s="247">
        <v>21000</v>
      </c>
      <c r="N26" s="248">
        <f t="shared" si="1"/>
        <v>21000</v>
      </c>
      <c r="O26" s="624">
        <f t="shared" si="17"/>
        <v>0</v>
      </c>
      <c r="Q26" s="243" t="s">
        <v>234</v>
      </c>
      <c r="R26" s="244" t="s">
        <v>235</v>
      </c>
      <c r="S26" s="245" t="s">
        <v>212</v>
      </c>
      <c r="T26" s="246">
        <v>1</v>
      </c>
      <c r="U26" s="247">
        <v>45513</v>
      </c>
      <c r="V26" s="248">
        <f t="shared" si="2"/>
        <v>45513</v>
      </c>
      <c r="W26" s="624">
        <f t="shared" si="18"/>
        <v>0</v>
      </c>
      <c r="Y26" s="243" t="s">
        <v>234</v>
      </c>
      <c r="Z26" s="244" t="s">
        <v>235</v>
      </c>
      <c r="AA26" s="245" t="s">
        <v>212</v>
      </c>
      <c r="AB26" s="246">
        <v>1</v>
      </c>
      <c r="AC26" s="247">
        <v>77000</v>
      </c>
      <c r="AD26" s="248">
        <f t="shared" si="3"/>
        <v>77000</v>
      </c>
      <c r="AE26" s="624">
        <f t="shared" si="19"/>
        <v>0</v>
      </c>
      <c r="AG26" s="243" t="s">
        <v>234</v>
      </c>
      <c r="AH26" s="244" t="s">
        <v>235</v>
      </c>
      <c r="AI26" s="245" t="s">
        <v>212</v>
      </c>
      <c r="AJ26" s="246">
        <v>1</v>
      </c>
      <c r="AK26" s="247">
        <v>48000</v>
      </c>
      <c r="AL26" s="248">
        <f t="shared" si="4"/>
        <v>48000</v>
      </c>
      <c r="AM26" s="624">
        <f t="shared" si="20"/>
        <v>0</v>
      </c>
      <c r="AO26" s="243" t="s">
        <v>234</v>
      </c>
      <c r="AP26" s="244" t="s">
        <v>235</v>
      </c>
      <c r="AQ26" s="245" t="s">
        <v>212</v>
      </c>
      <c r="AR26" s="246">
        <v>1</v>
      </c>
      <c r="AS26" s="247">
        <v>35650</v>
      </c>
      <c r="AT26" s="248">
        <f t="shared" si="5"/>
        <v>35650</v>
      </c>
      <c r="AU26" s="624">
        <f t="shared" si="21"/>
        <v>0</v>
      </c>
      <c r="AW26" s="243" t="s">
        <v>234</v>
      </c>
      <c r="AX26" s="254" t="s">
        <v>235</v>
      </c>
      <c r="AY26" s="245" t="s">
        <v>212</v>
      </c>
      <c r="AZ26" s="246">
        <v>1</v>
      </c>
      <c r="BA26" s="255">
        <v>70056</v>
      </c>
      <c r="BB26" s="256">
        <f t="shared" si="6"/>
        <v>70056</v>
      </c>
      <c r="BC26" s="624">
        <f t="shared" si="22"/>
        <v>0</v>
      </c>
      <c r="BE26" s="243" t="s">
        <v>234</v>
      </c>
      <c r="BF26" s="244" t="s">
        <v>235</v>
      </c>
      <c r="BG26" s="245" t="s">
        <v>212</v>
      </c>
      <c r="BH26" s="246">
        <v>1</v>
      </c>
      <c r="BI26" s="247">
        <v>37900</v>
      </c>
      <c r="BJ26" s="248">
        <f t="shared" si="7"/>
        <v>37900</v>
      </c>
      <c r="BK26" s="624">
        <f t="shared" si="23"/>
        <v>0</v>
      </c>
      <c r="BM26" s="243" t="s">
        <v>234</v>
      </c>
      <c r="BN26" s="244" t="s">
        <v>235</v>
      </c>
      <c r="BO26" s="245" t="s">
        <v>212</v>
      </c>
      <c r="BP26" s="246">
        <v>1</v>
      </c>
      <c r="BQ26" s="247">
        <v>36000</v>
      </c>
      <c r="BR26" s="248">
        <f t="shared" si="8"/>
        <v>36000</v>
      </c>
      <c r="BS26" s="624">
        <f t="shared" si="24"/>
        <v>0</v>
      </c>
      <c r="BU26" s="243" t="s">
        <v>234</v>
      </c>
      <c r="BV26" s="244" t="s">
        <v>235</v>
      </c>
      <c r="BW26" s="245" t="s">
        <v>212</v>
      </c>
      <c r="BX26" s="246">
        <v>1</v>
      </c>
      <c r="BY26" s="247">
        <v>35000</v>
      </c>
      <c r="BZ26" s="248">
        <f t="shared" si="9"/>
        <v>35000</v>
      </c>
      <c r="CA26" s="624">
        <f t="shared" si="25"/>
        <v>0</v>
      </c>
      <c r="CC26" s="243" t="s">
        <v>234</v>
      </c>
      <c r="CD26" s="244" t="s">
        <v>235</v>
      </c>
      <c r="CE26" s="245" t="s">
        <v>212</v>
      </c>
      <c r="CF26" s="246">
        <v>1</v>
      </c>
      <c r="CG26" s="247">
        <v>70000</v>
      </c>
      <c r="CH26" s="248">
        <f t="shared" si="10"/>
        <v>70000</v>
      </c>
      <c r="CI26" s="624">
        <f t="shared" si="26"/>
        <v>0</v>
      </c>
      <c r="CK26" s="243" t="s">
        <v>234</v>
      </c>
      <c r="CL26" s="244" t="s">
        <v>235</v>
      </c>
      <c r="CM26" s="245" t="s">
        <v>212</v>
      </c>
      <c r="CN26" s="246">
        <v>1</v>
      </c>
      <c r="CO26" s="247">
        <v>83200</v>
      </c>
      <c r="CP26" s="248">
        <f t="shared" si="11"/>
        <v>83200</v>
      </c>
      <c r="CQ26" s="624">
        <f t="shared" si="27"/>
        <v>0</v>
      </c>
      <c r="CS26" s="243" t="s">
        <v>234</v>
      </c>
      <c r="CT26" s="244" t="s">
        <v>235</v>
      </c>
      <c r="CU26" s="245" t="s">
        <v>212</v>
      </c>
      <c r="CV26" s="246">
        <v>1</v>
      </c>
      <c r="CW26" s="247">
        <v>75000</v>
      </c>
      <c r="CX26" s="248">
        <f t="shared" si="12"/>
        <v>75000</v>
      </c>
      <c r="CY26" s="624">
        <f t="shared" si="28"/>
        <v>0</v>
      </c>
      <c r="DA26" s="243" t="s">
        <v>234</v>
      </c>
      <c r="DB26" s="244" t="s">
        <v>235</v>
      </c>
      <c r="DC26" s="245" t="s">
        <v>212</v>
      </c>
      <c r="DD26" s="246">
        <v>1</v>
      </c>
      <c r="DE26" s="247">
        <v>93800</v>
      </c>
      <c r="DF26" s="248">
        <f t="shared" si="13"/>
        <v>93800</v>
      </c>
      <c r="DG26" s="624">
        <f t="shared" si="29"/>
        <v>0</v>
      </c>
      <c r="DI26" s="257" t="s">
        <v>234</v>
      </c>
      <c r="DJ26" s="258" t="s">
        <v>235</v>
      </c>
      <c r="DK26" s="245" t="s">
        <v>212</v>
      </c>
      <c r="DL26" s="246">
        <v>1</v>
      </c>
      <c r="DM26" s="259">
        <v>47000</v>
      </c>
      <c r="DN26" s="248">
        <f t="shared" si="14"/>
        <v>47000</v>
      </c>
      <c r="DO26" s="624">
        <f t="shared" si="30"/>
        <v>0</v>
      </c>
      <c r="DQ26" s="243" t="s">
        <v>234</v>
      </c>
      <c r="DR26" s="244" t="s">
        <v>235</v>
      </c>
      <c r="DS26" s="245" t="s">
        <v>212</v>
      </c>
      <c r="DT26" s="246">
        <v>1</v>
      </c>
      <c r="DU26" s="247">
        <v>50000</v>
      </c>
      <c r="DV26" s="248">
        <f t="shared" si="15"/>
        <v>50000</v>
      </c>
      <c r="DW26" s="624">
        <f t="shared" si="31"/>
        <v>0</v>
      </c>
    </row>
    <row r="27" spans="1:127" s="238" customFormat="1" ht="45">
      <c r="A27" s="243" t="s">
        <v>238</v>
      </c>
      <c r="B27" s="244" t="s">
        <v>239</v>
      </c>
      <c r="C27" s="245" t="s">
        <v>171</v>
      </c>
      <c r="D27" s="246">
        <v>1</v>
      </c>
      <c r="E27" s="247">
        <v>0</v>
      </c>
      <c r="F27" s="248">
        <f t="shared" si="0"/>
        <v>0</v>
      </c>
      <c r="G27" s="624">
        <f t="shared" si="16"/>
        <v>1</v>
      </c>
      <c r="I27" s="243" t="s">
        <v>238</v>
      </c>
      <c r="J27" s="249" t="s">
        <v>239</v>
      </c>
      <c r="K27" s="245" t="s">
        <v>171</v>
      </c>
      <c r="L27" s="246">
        <v>1</v>
      </c>
      <c r="M27" s="247">
        <v>52000</v>
      </c>
      <c r="N27" s="248">
        <f t="shared" si="1"/>
        <v>52000</v>
      </c>
      <c r="O27" s="624">
        <f t="shared" si="17"/>
        <v>0</v>
      </c>
      <c r="Q27" s="243" t="s">
        <v>238</v>
      </c>
      <c r="R27" s="244" t="s">
        <v>239</v>
      </c>
      <c r="S27" s="245" t="s">
        <v>171</v>
      </c>
      <c r="T27" s="246">
        <v>1</v>
      </c>
      <c r="U27" s="247">
        <v>56348</v>
      </c>
      <c r="V27" s="248">
        <f t="shared" si="2"/>
        <v>56348</v>
      </c>
      <c r="W27" s="624">
        <f t="shared" si="18"/>
        <v>0</v>
      </c>
      <c r="Y27" s="243" t="s">
        <v>238</v>
      </c>
      <c r="Z27" s="244" t="s">
        <v>239</v>
      </c>
      <c r="AA27" s="245" t="s">
        <v>171</v>
      </c>
      <c r="AB27" s="246">
        <v>1</v>
      </c>
      <c r="AC27" s="247">
        <v>60000</v>
      </c>
      <c r="AD27" s="248">
        <f t="shared" si="3"/>
        <v>60000</v>
      </c>
      <c r="AE27" s="624">
        <f t="shared" si="19"/>
        <v>0</v>
      </c>
      <c r="AG27" s="243" t="s">
        <v>238</v>
      </c>
      <c r="AH27" s="244" t="s">
        <v>239</v>
      </c>
      <c r="AI27" s="245" t="s">
        <v>171</v>
      </c>
      <c r="AJ27" s="246">
        <v>1</v>
      </c>
      <c r="AK27" s="247">
        <v>40000</v>
      </c>
      <c r="AL27" s="248">
        <f t="shared" si="4"/>
        <v>40000</v>
      </c>
      <c r="AM27" s="624">
        <f t="shared" si="20"/>
        <v>0</v>
      </c>
      <c r="AO27" s="243" t="s">
        <v>238</v>
      </c>
      <c r="AP27" s="244" t="s">
        <v>239</v>
      </c>
      <c r="AQ27" s="245" t="s">
        <v>171</v>
      </c>
      <c r="AR27" s="246">
        <v>1</v>
      </c>
      <c r="AS27" s="247">
        <v>38650</v>
      </c>
      <c r="AT27" s="248">
        <f t="shared" si="5"/>
        <v>38650</v>
      </c>
      <c r="AU27" s="624">
        <f t="shared" si="21"/>
        <v>0</v>
      </c>
      <c r="AW27" s="243" t="s">
        <v>238</v>
      </c>
      <c r="AX27" s="254" t="s">
        <v>239</v>
      </c>
      <c r="AY27" s="245" t="s">
        <v>171</v>
      </c>
      <c r="AZ27" s="246">
        <v>1</v>
      </c>
      <c r="BA27" s="255">
        <v>57120</v>
      </c>
      <c r="BB27" s="256">
        <f t="shared" si="6"/>
        <v>57120</v>
      </c>
      <c r="BC27" s="624">
        <f t="shared" si="22"/>
        <v>0</v>
      </c>
      <c r="BE27" s="243" t="s">
        <v>238</v>
      </c>
      <c r="BF27" s="244" t="s">
        <v>239</v>
      </c>
      <c r="BG27" s="245" t="s">
        <v>171</v>
      </c>
      <c r="BH27" s="246">
        <v>1</v>
      </c>
      <c r="BI27" s="247">
        <v>40200</v>
      </c>
      <c r="BJ27" s="248">
        <f t="shared" si="7"/>
        <v>40200</v>
      </c>
      <c r="BK27" s="624">
        <f t="shared" si="23"/>
        <v>0</v>
      </c>
      <c r="BM27" s="243" t="s">
        <v>238</v>
      </c>
      <c r="BN27" s="244" t="s">
        <v>239</v>
      </c>
      <c r="BO27" s="245" t="s">
        <v>171</v>
      </c>
      <c r="BP27" s="246">
        <v>1</v>
      </c>
      <c r="BQ27" s="247">
        <v>39000</v>
      </c>
      <c r="BR27" s="248">
        <f t="shared" si="8"/>
        <v>39000</v>
      </c>
      <c r="BS27" s="624">
        <f t="shared" si="24"/>
        <v>0</v>
      </c>
      <c r="BU27" s="243" t="s">
        <v>238</v>
      </c>
      <c r="BV27" s="244" t="s">
        <v>239</v>
      </c>
      <c r="BW27" s="245" t="s">
        <v>171</v>
      </c>
      <c r="BX27" s="246">
        <v>1</v>
      </c>
      <c r="BY27" s="247">
        <v>38000</v>
      </c>
      <c r="BZ27" s="248">
        <f t="shared" si="9"/>
        <v>38000</v>
      </c>
      <c r="CA27" s="624">
        <f t="shared" si="25"/>
        <v>0</v>
      </c>
      <c r="CC27" s="243" t="s">
        <v>238</v>
      </c>
      <c r="CD27" s="244" t="s">
        <v>239</v>
      </c>
      <c r="CE27" s="245" t="s">
        <v>171</v>
      </c>
      <c r="CF27" s="246">
        <v>1</v>
      </c>
      <c r="CG27" s="247">
        <v>90000</v>
      </c>
      <c r="CH27" s="248">
        <f t="shared" si="10"/>
        <v>90000</v>
      </c>
      <c r="CI27" s="624">
        <f t="shared" si="26"/>
        <v>0</v>
      </c>
      <c r="CK27" s="243" t="s">
        <v>238</v>
      </c>
      <c r="CL27" s="244" t="s">
        <v>239</v>
      </c>
      <c r="CM27" s="245" t="s">
        <v>171</v>
      </c>
      <c r="CN27" s="246">
        <v>1</v>
      </c>
      <c r="CO27" s="247">
        <v>55891</v>
      </c>
      <c r="CP27" s="248">
        <f t="shared" si="11"/>
        <v>55891</v>
      </c>
      <c r="CQ27" s="624">
        <f t="shared" si="27"/>
        <v>0</v>
      </c>
      <c r="CS27" s="243" t="s">
        <v>238</v>
      </c>
      <c r="CT27" s="244" t="s">
        <v>239</v>
      </c>
      <c r="CU27" s="245" t="s">
        <v>171</v>
      </c>
      <c r="CV27" s="246">
        <v>1</v>
      </c>
      <c r="CW27" s="247">
        <v>32000</v>
      </c>
      <c r="CX27" s="248">
        <f t="shared" si="12"/>
        <v>32000</v>
      </c>
      <c r="CY27" s="624">
        <f t="shared" si="28"/>
        <v>0</v>
      </c>
      <c r="DA27" s="243" t="s">
        <v>238</v>
      </c>
      <c r="DB27" s="244" t="s">
        <v>239</v>
      </c>
      <c r="DC27" s="245" t="s">
        <v>171</v>
      </c>
      <c r="DD27" s="246">
        <v>1</v>
      </c>
      <c r="DE27" s="247">
        <v>56300</v>
      </c>
      <c r="DF27" s="248">
        <f t="shared" si="13"/>
        <v>56300</v>
      </c>
      <c r="DG27" s="624">
        <f t="shared" si="29"/>
        <v>0</v>
      </c>
      <c r="DI27" s="257" t="s">
        <v>238</v>
      </c>
      <c r="DJ27" s="258" t="s">
        <v>239</v>
      </c>
      <c r="DK27" s="245" t="s">
        <v>171</v>
      </c>
      <c r="DL27" s="246">
        <v>1</v>
      </c>
      <c r="DM27" s="259">
        <v>55000</v>
      </c>
      <c r="DN27" s="248">
        <f t="shared" si="14"/>
        <v>55000</v>
      </c>
      <c r="DO27" s="624">
        <f t="shared" si="30"/>
        <v>0</v>
      </c>
      <c r="DQ27" s="243" t="s">
        <v>238</v>
      </c>
      <c r="DR27" s="244" t="s">
        <v>239</v>
      </c>
      <c r="DS27" s="245" t="s">
        <v>171</v>
      </c>
      <c r="DT27" s="246">
        <v>1</v>
      </c>
      <c r="DU27" s="247">
        <v>50000</v>
      </c>
      <c r="DV27" s="248">
        <f t="shared" si="15"/>
        <v>50000</v>
      </c>
      <c r="DW27" s="624">
        <f t="shared" si="31"/>
        <v>0</v>
      </c>
    </row>
    <row r="28" spans="1:127" s="238" customFormat="1" ht="75">
      <c r="A28" s="278" t="s">
        <v>240</v>
      </c>
      <c r="B28" s="244" t="s">
        <v>241</v>
      </c>
      <c r="C28" s="290" t="s">
        <v>171</v>
      </c>
      <c r="D28" s="246">
        <v>1</v>
      </c>
      <c r="E28" s="247">
        <v>0</v>
      </c>
      <c r="F28" s="248">
        <f t="shared" si="0"/>
        <v>0</v>
      </c>
      <c r="G28" s="624">
        <f t="shared" si="16"/>
        <v>1</v>
      </c>
      <c r="I28" s="278" t="s">
        <v>240</v>
      </c>
      <c r="J28" s="249" t="s">
        <v>241</v>
      </c>
      <c r="K28" s="290" t="s">
        <v>171</v>
      </c>
      <c r="L28" s="246">
        <v>1</v>
      </c>
      <c r="M28" s="247">
        <v>78000</v>
      </c>
      <c r="N28" s="248">
        <f t="shared" si="1"/>
        <v>78000</v>
      </c>
      <c r="O28" s="624">
        <f t="shared" si="17"/>
        <v>0</v>
      </c>
      <c r="Q28" s="278" t="s">
        <v>240</v>
      </c>
      <c r="R28" s="244" t="s">
        <v>241</v>
      </c>
      <c r="S28" s="290" t="s">
        <v>171</v>
      </c>
      <c r="T28" s="246">
        <v>1</v>
      </c>
      <c r="U28" s="247">
        <v>18518</v>
      </c>
      <c r="V28" s="248">
        <f t="shared" si="2"/>
        <v>18518</v>
      </c>
      <c r="W28" s="624">
        <f t="shared" si="18"/>
        <v>0</v>
      </c>
      <c r="Y28" s="278" t="s">
        <v>240</v>
      </c>
      <c r="Z28" s="244" t="s">
        <v>241</v>
      </c>
      <c r="AA28" s="290" t="s">
        <v>171</v>
      </c>
      <c r="AB28" s="246">
        <v>1</v>
      </c>
      <c r="AC28" s="247">
        <v>75000</v>
      </c>
      <c r="AD28" s="248">
        <f t="shared" si="3"/>
        <v>75000</v>
      </c>
      <c r="AE28" s="624">
        <f t="shared" si="19"/>
        <v>0</v>
      </c>
      <c r="AG28" s="278" t="s">
        <v>240</v>
      </c>
      <c r="AH28" s="244" t="s">
        <v>241</v>
      </c>
      <c r="AI28" s="290" t="s">
        <v>171</v>
      </c>
      <c r="AJ28" s="246">
        <v>1</v>
      </c>
      <c r="AK28" s="247">
        <v>90000</v>
      </c>
      <c r="AL28" s="248">
        <f t="shared" si="4"/>
        <v>90000</v>
      </c>
      <c r="AM28" s="624">
        <f t="shared" si="20"/>
        <v>0</v>
      </c>
      <c r="AO28" s="278" t="s">
        <v>240</v>
      </c>
      <c r="AP28" s="244" t="s">
        <v>241</v>
      </c>
      <c r="AQ28" s="290" t="s">
        <v>171</v>
      </c>
      <c r="AR28" s="246">
        <v>1</v>
      </c>
      <c r="AS28" s="247">
        <v>27750</v>
      </c>
      <c r="AT28" s="248">
        <f t="shared" si="5"/>
        <v>27750</v>
      </c>
      <c r="AU28" s="624">
        <f t="shared" si="21"/>
        <v>0</v>
      </c>
      <c r="AW28" s="278" t="s">
        <v>240</v>
      </c>
      <c r="AX28" s="254" t="s">
        <v>241</v>
      </c>
      <c r="AY28" s="290" t="s">
        <v>171</v>
      </c>
      <c r="AZ28" s="246">
        <v>1</v>
      </c>
      <c r="BA28" s="255">
        <v>78540</v>
      </c>
      <c r="BB28" s="256">
        <f t="shared" si="6"/>
        <v>78540</v>
      </c>
      <c r="BC28" s="624">
        <f t="shared" si="22"/>
        <v>0</v>
      </c>
      <c r="BE28" s="278" t="s">
        <v>240</v>
      </c>
      <c r="BF28" s="244" t="s">
        <v>241</v>
      </c>
      <c r="BG28" s="290" t="s">
        <v>171</v>
      </c>
      <c r="BH28" s="246">
        <v>1</v>
      </c>
      <c r="BI28" s="247">
        <v>28400</v>
      </c>
      <c r="BJ28" s="248">
        <f t="shared" si="7"/>
        <v>28400</v>
      </c>
      <c r="BK28" s="624">
        <f t="shared" si="23"/>
        <v>0</v>
      </c>
      <c r="BM28" s="278" t="s">
        <v>240</v>
      </c>
      <c r="BN28" s="244" t="s">
        <v>241</v>
      </c>
      <c r="BO28" s="290" t="s">
        <v>171</v>
      </c>
      <c r="BP28" s="246">
        <v>1</v>
      </c>
      <c r="BQ28" s="247">
        <v>28000</v>
      </c>
      <c r="BR28" s="248">
        <f t="shared" si="8"/>
        <v>28000</v>
      </c>
      <c r="BS28" s="624">
        <f t="shared" si="24"/>
        <v>0</v>
      </c>
      <c r="BU28" s="278" t="s">
        <v>240</v>
      </c>
      <c r="BV28" s="244" t="s">
        <v>241</v>
      </c>
      <c r="BW28" s="290" t="s">
        <v>171</v>
      </c>
      <c r="BX28" s="246">
        <v>1</v>
      </c>
      <c r="BY28" s="247">
        <v>27000</v>
      </c>
      <c r="BZ28" s="248">
        <f t="shared" si="9"/>
        <v>27000</v>
      </c>
      <c r="CA28" s="624">
        <f t="shared" si="25"/>
        <v>0</v>
      </c>
      <c r="CC28" s="278" t="s">
        <v>240</v>
      </c>
      <c r="CD28" s="244" t="s">
        <v>241</v>
      </c>
      <c r="CE28" s="290" t="s">
        <v>171</v>
      </c>
      <c r="CF28" s="246">
        <v>1</v>
      </c>
      <c r="CG28" s="247">
        <v>75000</v>
      </c>
      <c r="CH28" s="248">
        <f t="shared" si="10"/>
        <v>75000</v>
      </c>
      <c r="CI28" s="624">
        <f t="shared" si="26"/>
        <v>0</v>
      </c>
      <c r="CK28" s="278" t="s">
        <v>240</v>
      </c>
      <c r="CL28" s="244" t="s">
        <v>241</v>
      </c>
      <c r="CM28" s="290" t="s">
        <v>171</v>
      </c>
      <c r="CN28" s="246">
        <v>1</v>
      </c>
      <c r="CO28" s="247">
        <v>32232</v>
      </c>
      <c r="CP28" s="248">
        <f t="shared" si="11"/>
        <v>32232</v>
      </c>
      <c r="CQ28" s="624">
        <f t="shared" si="27"/>
        <v>0</v>
      </c>
      <c r="CS28" s="278" t="s">
        <v>240</v>
      </c>
      <c r="CT28" s="244" t="s">
        <v>241</v>
      </c>
      <c r="CU28" s="290" t="s">
        <v>171</v>
      </c>
      <c r="CV28" s="246">
        <v>1</v>
      </c>
      <c r="CW28" s="247">
        <v>75000</v>
      </c>
      <c r="CX28" s="248">
        <f t="shared" si="12"/>
        <v>75000</v>
      </c>
      <c r="CY28" s="624">
        <f t="shared" si="28"/>
        <v>0</v>
      </c>
      <c r="DA28" s="278" t="s">
        <v>240</v>
      </c>
      <c r="DB28" s="244" t="s">
        <v>241</v>
      </c>
      <c r="DC28" s="290" t="s">
        <v>171</v>
      </c>
      <c r="DD28" s="246">
        <v>1</v>
      </c>
      <c r="DE28" s="247">
        <v>24700</v>
      </c>
      <c r="DF28" s="248">
        <f t="shared" si="13"/>
        <v>24700</v>
      </c>
      <c r="DG28" s="624">
        <f t="shared" si="29"/>
        <v>0</v>
      </c>
      <c r="DI28" s="286" t="s">
        <v>240</v>
      </c>
      <c r="DJ28" s="258" t="s">
        <v>241</v>
      </c>
      <c r="DK28" s="290" t="s">
        <v>171</v>
      </c>
      <c r="DL28" s="246">
        <v>1</v>
      </c>
      <c r="DM28" s="259">
        <v>71000</v>
      </c>
      <c r="DN28" s="248">
        <f t="shared" si="14"/>
        <v>71000</v>
      </c>
      <c r="DO28" s="624">
        <f t="shared" si="30"/>
        <v>0</v>
      </c>
      <c r="DQ28" s="278" t="s">
        <v>240</v>
      </c>
      <c r="DR28" s="244" t="s">
        <v>241</v>
      </c>
      <c r="DS28" s="290" t="s">
        <v>171</v>
      </c>
      <c r="DT28" s="246">
        <v>1</v>
      </c>
      <c r="DU28" s="247">
        <v>80000</v>
      </c>
      <c r="DV28" s="248">
        <f t="shared" si="15"/>
        <v>80000</v>
      </c>
      <c r="DW28" s="624">
        <f t="shared" si="31"/>
        <v>0</v>
      </c>
    </row>
    <row r="29" spans="1:127" s="238" customFormat="1" ht="30">
      <c r="A29" s="243" t="s">
        <v>244</v>
      </c>
      <c r="B29" s="244" t="s">
        <v>245</v>
      </c>
      <c r="C29" s="311" t="s">
        <v>171</v>
      </c>
      <c r="D29" s="246">
        <v>1</v>
      </c>
      <c r="E29" s="247">
        <v>0</v>
      </c>
      <c r="F29" s="312">
        <f t="shared" si="0"/>
        <v>0</v>
      </c>
      <c r="G29" s="624">
        <f t="shared" si="16"/>
        <v>1</v>
      </c>
      <c r="I29" s="243" t="s">
        <v>244</v>
      </c>
      <c r="J29" s="249" t="s">
        <v>245</v>
      </c>
      <c r="K29" s="311" t="s">
        <v>171</v>
      </c>
      <c r="L29" s="246">
        <v>1</v>
      </c>
      <c r="M29" s="247">
        <v>25000</v>
      </c>
      <c r="N29" s="312">
        <f t="shared" si="1"/>
        <v>25000</v>
      </c>
      <c r="O29" s="624">
        <f t="shared" si="17"/>
        <v>0</v>
      </c>
      <c r="Q29" s="243" t="s">
        <v>244</v>
      </c>
      <c r="R29" s="244" t="s">
        <v>245</v>
      </c>
      <c r="S29" s="311" t="s">
        <v>171</v>
      </c>
      <c r="T29" s="246">
        <v>1</v>
      </c>
      <c r="U29" s="247">
        <v>5446</v>
      </c>
      <c r="V29" s="312">
        <f t="shared" si="2"/>
        <v>5446</v>
      </c>
      <c r="W29" s="624">
        <f t="shared" si="18"/>
        <v>0</v>
      </c>
      <c r="Y29" s="243" t="s">
        <v>244</v>
      </c>
      <c r="Z29" s="244" t="s">
        <v>245</v>
      </c>
      <c r="AA29" s="311" t="s">
        <v>171</v>
      </c>
      <c r="AB29" s="246">
        <v>1</v>
      </c>
      <c r="AC29" s="247">
        <v>15000</v>
      </c>
      <c r="AD29" s="312">
        <f t="shared" si="3"/>
        <v>15000</v>
      </c>
      <c r="AE29" s="624">
        <f t="shared" si="19"/>
        <v>0</v>
      </c>
      <c r="AG29" s="243" t="s">
        <v>244</v>
      </c>
      <c r="AH29" s="244" t="s">
        <v>245</v>
      </c>
      <c r="AI29" s="311" t="s">
        <v>171</v>
      </c>
      <c r="AJ29" s="246">
        <v>1</v>
      </c>
      <c r="AK29" s="247">
        <v>4500</v>
      </c>
      <c r="AL29" s="312">
        <f t="shared" si="4"/>
        <v>4500</v>
      </c>
      <c r="AM29" s="624">
        <f t="shared" si="20"/>
        <v>0</v>
      </c>
      <c r="AO29" s="243" t="s">
        <v>244</v>
      </c>
      <c r="AP29" s="244" t="s">
        <v>245</v>
      </c>
      <c r="AQ29" s="311" t="s">
        <v>171</v>
      </c>
      <c r="AR29" s="246">
        <v>1</v>
      </c>
      <c r="AS29" s="247">
        <v>7950</v>
      </c>
      <c r="AT29" s="312">
        <f t="shared" si="5"/>
        <v>7950</v>
      </c>
      <c r="AU29" s="624">
        <f t="shared" si="21"/>
        <v>0</v>
      </c>
      <c r="AW29" s="243" t="s">
        <v>244</v>
      </c>
      <c r="AX29" s="254" t="s">
        <v>245</v>
      </c>
      <c r="AY29" s="311" t="s">
        <v>171</v>
      </c>
      <c r="AZ29" s="246">
        <v>1</v>
      </c>
      <c r="BA29" s="255">
        <v>6636</v>
      </c>
      <c r="BB29" s="313">
        <f t="shared" si="6"/>
        <v>6636</v>
      </c>
      <c r="BC29" s="624">
        <f t="shared" si="22"/>
        <v>0</v>
      </c>
      <c r="BE29" s="243" t="s">
        <v>244</v>
      </c>
      <c r="BF29" s="244" t="s">
        <v>245</v>
      </c>
      <c r="BG29" s="311" t="s">
        <v>171</v>
      </c>
      <c r="BH29" s="246">
        <v>1</v>
      </c>
      <c r="BI29" s="247">
        <v>8700</v>
      </c>
      <c r="BJ29" s="312">
        <f t="shared" si="7"/>
        <v>8700</v>
      </c>
      <c r="BK29" s="624">
        <f t="shared" si="23"/>
        <v>0</v>
      </c>
      <c r="BM29" s="243" t="s">
        <v>244</v>
      </c>
      <c r="BN29" s="244" t="s">
        <v>245</v>
      </c>
      <c r="BO29" s="311" t="s">
        <v>171</v>
      </c>
      <c r="BP29" s="246">
        <v>1</v>
      </c>
      <c r="BQ29" s="247">
        <v>9000</v>
      </c>
      <c r="BR29" s="312">
        <f t="shared" si="8"/>
        <v>9000</v>
      </c>
      <c r="BS29" s="624">
        <f t="shared" si="24"/>
        <v>0</v>
      </c>
      <c r="BU29" s="243" t="s">
        <v>244</v>
      </c>
      <c r="BV29" s="244" t="s">
        <v>245</v>
      </c>
      <c r="BW29" s="311" t="s">
        <v>171</v>
      </c>
      <c r="BX29" s="246">
        <v>1</v>
      </c>
      <c r="BY29" s="247">
        <v>9500</v>
      </c>
      <c r="BZ29" s="312">
        <f t="shared" si="9"/>
        <v>9500</v>
      </c>
      <c r="CA29" s="624">
        <f t="shared" si="25"/>
        <v>0</v>
      </c>
      <c r="CC29" s="243" t="s">
        <v>244</v>
      </c>
      <c r="CD29" s="244" t="s">
        <v>245</v>
      </c>
      <c r="CE29" s="311" t="s">
        <v>171</v>
      </c>
      <c r="CF29" s="246">
        <v>1</v>
      </c>
      <c r="CG29" s="247">
        <v>12000</v>
      </c>
      <c r="CH29" s="312">
        <f t="shared" si="10"/>
        <v>12000</v>
      </c>
      <c r="CI29" s="624">
        <f t="shared" si="26"/>
        <v>0</v>
      </c>
      <c r="CK29" s="243" t="s">
        <v>244</v>
      </c>
      <c r="CL29" s="244" t="s">
        <v>245</v>
      </c>
      <c r="CM29" s="311" t="s">
        <v>171</v>
      </c>
      <c r="CN29" s="246">
        <v>1</v>
      </c>
      <c r="CO29" s="247">
        <v>6186</v>
      </c>
      <c r="CP29" s="312">
        <f t="shared" si="11"/>
        <v>6186</v>
      </c>
      <c r="CQ29" s="624">
        <f t="shared" si="27"/>
        <v>0</v>
      </c>
      <c r="CS29" s="243" t="s">
        <v>244</v>
      </c>
      <c r="CT29" s="244" t="s">
        <v>245</v>
      </c>
      <c r="CU29" s="311" t="s">
        <v>171</v>
      </c>
      <c r="CV29" s="246">
        <v>1</v>
      </c>
      <c r="CW29" s="247">
        <v>6500</v>
      </c>
      <c r="CX29" s="312">
        <f t="shared" si="12"/>
        <v>6500</v>
      </c>
      <c r="CY29" s="624">
        <f t="shared" si="28"/>
        <v>0</v>
      </c>
      <c r="DA29" s="243" t="s">
        <v>244</v>
      </c>
      <c r="DB29" s="244" t="s">
        <v>245</v>
      </c>
      <c r="DC29" s="311" t="s">
        <v>171</v>
      </c>
      <c r="DD29" s="246">
        <v>1</v>
      </c>
      <c r="DE29" s="247">
        <v>15600</v>
      </c>
      <c r="DF29" s="312">
        <f t="shared" si="13"/>
        <v>15600</v>
      </c>
      <c r="DG29" s="624">
        <f t="shared" si="29"/>
        <v>0</v>
      </c>
      <c r="DI29" s="257" t="s">
        <v>244</v>
      </c>
      <c r="DJ29" s="258" t="s">
        <v>245</v>
      </c>
      <c r="DK29" s="245" t="s">
        <v>171</v>
      </c>
      <c r="DL29" s="246">
        <v>1</v>
      </c>
      <c r="DM29" s="259">
        <v>6500</v>
      </c>
      <c r="DN29" s="248">
        <f t="shared" si="14"/>
        <v>6500</v>
      </c>
      <c r="DO29" s="624">
        <f t="shared" si="30"/>
        <v>0</v>
      </c>
      <c r="DQ29" s="243" t="s">
        <v>244</v>
      </c>
      <c r="DR29" s="244" t="s">
        <v>245</v>
      </c>
      <c r="DS29" s="311" t="s">
        <v>171</v>
      </c>
      <c r="DT29" s="246">
        <v>1</v>
      </c>
      <c r="DU29" s="247">
        <v>7000</v>
      </c>
      <c r="DV29" s="312">
        <f t="shared" si="15"/>
        <v>7000</v>
      </c>
      <c r="DW29" s="624">
        <f t="shared" si="31"/>
        <v>0</v>
      </c>
    </row>
    <row r="30" spans="1:127" s="238" customFormat="1" ht="45.75" thickBot="1">
      <c r="A30" s="278" t="s">
        <v>246</v>
      </c>
      <c r="B30" s="289" t="s">
        <v>247</v>
      </c>
      <c r="C30" s="314" t="s">
        <v>171</v>
      </c>
      <c r="D30" s="246">
        <v>1</v>
      </c>
      <c r="E30" s="247">
        <v>0</v>
      </c>
      <c r="F30" s="316">
        <f t="shared" si="0"/>
        <v>0</v>
      </c>
      <c r="G30" s="624">
        <f t="shared" si="16"/>
        <v>1</v>
      </c>
      <c r="I30" s="278" t="s">
        <v>246</v>
      </c>
      <c r="J30" s="293" t="s">
        <v>247</v>
      </c>
      <c r="K30" s="314" t="s">
        <v>171</v>
      </c>
      <c r="L30" s="246">
        <v>1</v>
      </c>
      <c r="M30" s="247">
        <v>35000</v>
      </c>
      <c r="N30" s="316">
        <f t="shared" si="1"/>
        <v>35000</v>
      </c>
      <c r="O30" s="624">
        <f t="shared" si="17"/>
        <v>0</v>
      </c>
      <c r="Q30" s="278" t="s">
        <v>246</v>
      </c>
      <c r="R30" s="289" t="s">
        <v>247</v>
      </c>
      <c r="S30" s="314" t="s">
        <v>171</v>
      </c>
      <c r="T30" s="246">
        <v>1</v>
      </c>
      <c r="U30" s="247">
        <v>9382</v>
      </c>
      <c r="V30" s="316">
        <f t="shared" si="2"/>
        <v>9382</v>
      </c>
      <c r="W30" s="624">
        <f t="shared" si="18"/>
        <v>0</v>
      </c>
      <c r="Y30" s="278" t="s">
        <v>246</v>
      </c>
      <c r="Z30" s="289" t="s">
        <v>247</v>
      </c>
      <c r="AA30" s="314" t="s">
        <v>171</v>
      </c>
      <c r="AB30" s="246">
        <v>1</v>
      </c>
      <c r="AC30" s="247">
        <v>7000</v>
      </c>
      <c r="AD30" s="316">
        <f t="shared" si="3"/>
        <v>7000</v>
      </c>
      <c r="AE30" s="624">
        <f t="shared" si="19"/>
        <v>0</v>
      </c>
      <c r="AG30" s="278" t="s">
        <v>246</v>
      </c>
      <c r="AH30" s="289" t="s">
        <v>247</v>
      </c>
      <c r="AI30" s="314" t="s">
        <v>171</v>
      </c>
      <c r="AJ30" s="246">
        <v>1</v>
      </c>
      <c r="AK30" s="247">
        <v>8000</v>
      </c>
      <c r="AL30" s="316">
        <f t="shared" si="4"/>
        <v>8000</v>
      </c>
      <c r="AM30" s="624">
        <f t="shared" si="20"/>
        <v>0</v>
      </c>
      <c r="AO30" s="278" t="s">
        <v>246</v>
      </c>
      <c r="AP30" s="289" t="s">
        <v>247</v>
      </c>
      <c r="AQ30" s="314" t="s">
        <v>171</v>
      </c>
      <c r="AR30" s="246">
        <v>1</v>
      </c>
      <c r="AS30" s="247">
        <v>7950</v>
      </c>
      <c r="AT30" s="316">
        <f t="shared" si="5"/>
        <v>7950</v>
      </c>
      <c r="AU30" s="624">
        <f t="shared" si="21"/>
        <v>0</v>
      </c>
      <c r="AW30" s="278" t="s">
        <v>246</v>
      </c>
      <c r="AX30" s="294" t="s">
        <v>247</v>
      </c>
      <c r="AY30" s="314" t="s">
        <v>171</v>
      </c>
      <c r="AZ30" s="246">
        <v>1</v>
      </c>
      <c r="BA30" s="255">
        <v>7560</v>
      </c>
      <c r="BB30" s="317">
        <f t="shared" si="6"/>
        <v>7560</v>
      </c>
      <c r="BC30" s="624">
        <f t="shared" si="22"/>
        <v>0</v>
      </c>
      <c r="BE30" s="278" t="s">
        <v>246</v>
      </c>
      <c r="BF30" s="289" t="s">
        <v>247</v>
      </c>
      <c r="BG30" s="314" t="s">
        <v>171</v>
      </c>
      <c r="BH30" s="246">
        <v>1</v>
      </c>
      <c r="BI30" s="247">
        <v>8700</v>
      </c>
      <c r="BJ30" s="316">
        <f t="shared" si="7"/>
        <v>8700</v>
      </c>
      <c r="BK30" s="624">
        <f t="shared" si="23"/>
        <v>0</v>
      </c>
      <c r="BM30" s="278" t="s">
        <v>246</v>
      </c>
      <c r="BN30" s="289" t="s">
        <v>247</v>
      </c>
      <c r="BO30" s="314" t="s">
        <v>171</v>
      </c>
      <c r="BP30" s="246">
        <v>1</v>
      </c>
      <c r="BQ30" s="247">
        <v>9000</v>
      </c>
      <c r="BR30" s="316">
        <f t="shared" si="8"/>
        <v>9000</v>
      </c>
      <c r="BS30" s="624">
        <f t="shared" si="24"/>
        <v>0</v>
      </c>
      <c r="BU30" s="278" t="s">
        <v>246</v>
      </c>
      <c r="BV30" s="289" t="s">
        <v>247</v>
      </c>
      <c r="BW30" s="314" t="s">
        <v>171</v>
      </c>
      <c r="BX30" s="246">
        <v>1</v>
      </c>
      <c r="BY30" s="247">
        <v>9500</v>
      </c>
      <c r="BZ30" s="316">
        <f t="shared" si="9"/>
        <v>9500</v>
      </c>
      <c r="CA30" s="624">
        <f t="shared" si="25"/>
        <v>0</v>
      </c>
      <c r="CC30" s="278" t="s">
        <v>246</v>
      </c>
      <c r="CD30" s="289" t="s">
        <v>247</v>
      </c>
      <c r="CE30" s="314" t="s">
        <v>171</v>
      </c>
      <c r="CF30" s="246">
        <v>1</v>
      </c>
      <c r="CG30" s="247">
        <v>12000</v>
      </c>
      <c r="CH30" s="316">
        <f t="shared" si="10"/>
        <v>12000</v>
      </c>
      <c r="CI30" s="624">
        <f t="shared" si="26"/>
        <v>0</v>
      </c>
      <c r="CK30" s="278" t="s">
        <v>246</v>
      </c>
      <c r="CL30" s="289" t="s">
        <v>247</v>
      </c>
      <c r="CM30" s="314" t="s">
        <v>171</v>
      </c>
      <c r="CN30" s="246">
        <v>1</v>
      </c>
      <c r="CO30" s="247">
        <v>8715</v>
      </c>
      <c r="CP30" s="316">
        <f t="shared" si="11"/>
        <v>8715</v>
      </c>
      <c r="CQ30" s="624">
        <f t="shared" si="27"/>
        <v>0</v>
      </c>
      <c r="CS30" s="278" t="s">
        <v>246</v>
      </c>
      <c r="CT30" s="289" t="s">
        <v>247</v>
      </c>
      <c r="CU30" s="314" t="s">
        <v>171</v>
      </c>
      <c r="CV30" s="246">
        <v>1</v>
      </c>
      <c r="CW30" s="247">
        <v>16500</v>
      </c>
      <c r="CX30" s="316">
        <f t="shared" si="12"/>
        <v>16500</v>
      </c>
      <c r="CY30" s="624">
        <f t="shared" si="28"/>
        <v>0</v>
      </c>
      <c r="DA30" s="278" t="s">
        <v>246</v>
      </c>
      <c r="DB30" s="289" t="s">
        <v>247</v>
      </c>
      <c r="DC30" s="314" t="s">
        <v>171</v>
      </c>
      <c r="DD30" s="246">
        <v>1</v>
      </c>
      <c r="DE30" s="247">
        <v>12600</v>
      </c>
      <c r="DF30" s="316">
        <f t="shared" si="13"/>
        <v>12600</v>
      </c>
      <c r="DG30" s="624">
        <f t="shared" si="29"/>
        <v>0</v>
      </c>
      <c r="DI30" s="286" t="s">
        <v>246</v>
      </c>
      <c r="DJ30" s="297" t="s">
        <v>247</v>
      </c>
      <c r="DK30" s="290" t="s">
        <v>171</v>
      </c>
      <c r="DL30" s="246">
        <v>1</v>
      </c>
      <c r="DM30" s="259">
        <v>9200</v>
      </c>
      <c r="DN30" s="292">
        <f t="shared" si="14"/>
        <v>9200</v>
      </c>
      <c r="DO30" s="624">
        <f t="shared" si="30"/>
        <v>0</v>
      </c>
      <c r="DQ30" s="278" t="s">
        <v>246</v>
      </c>
      <c r="DR30" s="289" t="s">
        <v>247</v>
      </c>
      <c r="DS30" s="314" t="s">
        <v>171</v>
      </c>
      <c r="DT30" s="246">
        <v>1</v>
      </c>
      <c r="DU30" s="247">
        <v>7000</v>
      </c>
      <c r="DV30" s="316">
        <f t="shared" si="15"/>
        <v>7000</v>
      </c>
      <c r="DW30" s="624">
        <f t="shared" si="31"/>
        <v>0</v>
      </c>
    </row>
    <row r="31" spans="1:127" s="238" customFormat="1" ht="60.75" thickTop="1">
      <c r="A31" s="318" t="s">
        <v>250</v>
      </c>
      <c r="B31" s="279" t="s">
        <v>251</v>
      </c>
      <c r="C31" s="319" t="s">
        <v>171</v>
      </c>
      <c r="D31" s="246">
        <v>1</v>
      </c>
      <c r="E31" s="247">
        <v>0</v>
      </c>
      <c r="F31" s="321">
        <f t="shared" si="0"/>
        <v>0</v>
      </c>
      <c r="G31" s="624">
        <f t="shared" si="16"/>
        <v>1</v>
      </c>
      <c r="I31" s="318" t="s">
        <v>250</v>
      </c>
      <c r="J31" s="283" t="s">
        <v>251</v>
      </c>
      <c r="K31" s="319" t="s">
        <v>171</v>
      </c>
      <c r="L31" s="246">
        <v>1</v>
      </c>
      <c r="M31" s="247">
        <v>16000</v>
      </c>
      <c r="N31" s="321">
        <f t="shared" si="1"/>
        <v>16000</v>
      </c>
      <c r="O31" s="624">
        <f t="shared" si="17"/>
        <v>0</v>
      </c>
      <c r="Q31" s="318" t="s">
        <v>250</v>
      </c>
      <c r="R31" s="279" t="s">
        <v>251</v>
      </c>
      <c r="S31" s="319" t="s">
        <v>171</v>
      </c>
      <c r="T31" s="246">
        <v>1</v>
      </c>
      <c r="U31" s="247">
        <v>57441</v>
      </c>
      <c r="V31" s="321">
        <f t="shared" si="2"/>
        <v>57441</v>
      </c>
      <c r="W31" s="624">
        <f t="shared" si="18"/>
        <v>0</v>
      </c>
      <c r="Y31" s="318" t="s">
        <v>250</v>
      </c>
      <c r="Z31" s="279" t="s">
        <v>251</v>
      </c>
      <c r="AA31" s="319" t="s">
        <v>171</v>
      </c>
      <c r="AB31" s="246">
        <v>1</v>
      </c>
      <c r="AC31" s="247">
        <v>56000</v>
      </c>
      <c r="AD31" s="321">
        <f t="shared" si="3"/>
        <v>56000</v>
      </c>
      <c r="AE31" s="624">
        <f t="shared" si="19"/>
        <v>0</v>
      </c>
      <c r="AG31" s="318" t="s">
        <v>250</v>
      </c>
      <c r="AH31" s="279" t="s">
        <v>251</v>
      </c>
      <c r="AI31" s="319" t="s">
        <v>171</v>
      </c>
      <c r="AJ31" s="246">
        <v>1</v>
      </c>
      <c r="AK31" s="247">
        <v>50000</v>
      </c>
      <c r="AL31" s="321">
        <f t="shared" si="4"/>
        <v>50000</v>
      </c>
      <c r="AM31" s="624">
        <f t="shared" si="20"/>
        <v>0</v>
      </c>
      <c r="AO31" s="318" t="s">
        <v>250</v>
      </c>
      <c r="AP31" s="279" t="s">
        <v>251</v>
      </c>
      <c r="AQ31" s="319" t="s">
        <v>171</v>
      </c>
      <c r="AR31" s="246">
        <v>1</v>
      </c>
      <c r="AS31" s="247">
        <v>23800</v>
      </c>
      <c r="AT31" s="321">
        <f t="shared" si="5"/>
        <v>23800</v>
      </c>
      <c r="AU31" s="624">
        <f t="shared" si="21"/>
        <v>0</v>
      </c>
      <c r="AW31" s="318" t="s">
        <v>250</v>
      </c>
      <c r="AX31" s="284" t="s">
        <v>251</v>
      </c>
      <c r="AY31" s="319" t="s">
        <v>171</v>
      </c>
      <c r="AZ31" s="246">
        <v>1</v>
      </c>
      <c r="BA31" s="255">
        <v>67452</v>
      </c>
      <c r="BB31" s="322">
        <f t="shared" si="6"/>
        <v>67452</v>
      </c>
      <c r="BC31" s="624">
        <f t="shared" si="22"/>
        <v>0</v>
      </c>
      <c r="BE31" s="318" t="s">
        <v>250</v>
      </c>
      <c r="BF31" s="279" t="s">
        <v>251</v>
      </c>
      <c r="BG31" s="319" t="s">
        <v>171</v>
      </c>
      <c r="BH31" s="246">
        <v>1</v>
      </c>
      <c r="BI31" s="247">
        <v>25100</v>
      </c>
      <c r="BJ31" s="321">
        <f t="shared" si="7"/>
        <v>25100</v>
      </c>
      <c r="BK31" s="624">
        <f t="shared" si="23"/>
        <v>0</v>
      </c>
      <c r="BM31" s="318" t="s">
        <v>250</v>
      </c>
      <c r="BN31" s="279" t="s">
        <v>251</v>
      </c>
      <c r="BO31" s="319" t="s">
        <v>171</v>
      </c>
      <c r="BP31" s="246">
        <v>1</v>
      </c>
      <c r="BQ31" s="247">
        <v>24000</v>
      </c>
      <c r="BR31" s="321">
        <f t="shared" si="8"/>
        <v>24000</v>
      </c>
      <c r="BS31" s="624">
        <f t="shared" si="24"/>
        <v>0</v>
      </c>
      <c r="BU31" s="318" t="s">
        <v>250</v>
      </c>
      <c r="BV31" s="279" t="s">
        <v>251</v>
      </c>
      <c r="BW31" s="319" t="s">
        <v>171</v>
      </c>
      <c r="BX31" s="246">
        <v>1</v>
      </c>
      <c r="BY31" s="247">
        <v>26000</v>
      </c>
      <c r="BZ31" s="321">
        <f t="shared" si="9"/>
        <v>26000</v>
      </c>
      <c r="CA31" s="624">
        <f t="shared" si="25"/>
        <v>0</v>
      </c>
      <c r="CC31" s="318" t="s">
        <v>250</v>
      </c>
      <c r="CD31" s="279" t="s">
        <v>251</v>
      </c>
      <c r="CE31" s="319" t="s">
        <v>171</v>
      </c>
      <c r="CF31" s="246">
        <v>1</v>
      </c>
      <c r="CG31" s="247">
        <v>60000</v>
      </c>
      <c r="CH31" s="321">
        <f t="shared" si="10"/>
        <v>60000</v>
      </c>
      <c r="CI31" s="624">
        <f t="shared" si="26"/>
        <v>0</v>
      </c>
      <c r="CK31" s="318" t="s">
        <v>250</v>
      </c>
      <c r="CL31" s="279" t="s">
        <v>251</v>
      </c>
      <c r="CM31" s="319" t="s">
        <v>171</v>
      </c>
      <c r="CN31" s="246">
        <v>1</v>
      </c>
      <c r="CO31" s="247">
        <v>59088</v>
      </c>
      <c r="CP31" s="321">
        <f t="shared" si="11"/>
        <v>59088</v>
      </c>
      <c r="CQ31" s="624">
        <f t="shared" si="27"/>
        <v>0</v>
      </c>
      <c r="CS31" s="318" t="s">
        <v>250</v>
      </c>
      <c r="CT31" s="279" t="s">
        <v>251</v>
      </c>
      <c r="CU31" s="319" t="s">
        <v>171</v>
      </c>
      <c r="CV31" s="246">
        <v>1</v>
      </c>
      <c r="CW31" s="247">
        <v>125000</v>
      </c>
      <c r="CX31" s="321">
        <f t="shared" si="12"/>
        <v>125000</v>
      </c>
      <c r="CY31" s="624">
        <f t="shared" si="28"/>
        <v>0</v>
      </c>
      <c r="DA31" s="318" t="s">
        <v>250</v>
      </c>
      <c r="DB31" s="279" t="s">
        <v>251</v>
      </c>
      <c r="DC31" s="319" t="s">
        <v>171</v>
      </c>
      <c r="DD31" s="246">
        <v>1</v>
      </c>
      <c r="DE31" s="247">
        <v>123900</v>
      </c>
      <c r="DF31" s="321">
        <f t="shared" si="13"/>
        <v>123900</v>
      </c>
      <c r="DG31" s="624">
        <f t="shared" si="29"/>
        <v>0</v>
      </c>
      <c r="DI31" s="323" t="s">
        <v>250</v>
      </c>
      <c r="DJ31" s="287" t="s">
        <v>251</v>
      </c>
      <c r="DK31" s="280" t="s">
        <v>171</v>
      </c>
      <c r="DL31" s="246">
        <v>1</v>
      </c>
      <c r="DM31" s="259">
        <v>105000</v>
      </c>
      <c r="DN31" s="325">
        <f t="shared" si="14"/>
        <v>105000</v>
      </c>
      <c r="DO31" s="624">
        <f t="shared" si="30"/>
        <v>0</v>
      </c>
      <c r="DQ31" s="318" t="s">
        <v>250</v>
      </c>
      <c r="DR31" s="279" t="s">
        <v>251</v>
      </c>
      <c r="DS31" s="319" t="s">
        <v>171</v>
      </c>
      <c r="DT31" s="246">
        <v>1</v>
      </c>
      <c r="DU31" s="247">
        <v>200000</v>
      </c>
      <c r="DV31" s="321">
        <f t="shared" si="15"/>
        <v>200000</v>
      </c>
      <c r="DW31" s="624">
        <f t="shared" si="31"/>
        <v>0</v>
      </c>
    </row>
    <row r="32" spans="1:127" s="238" customFormat="1" ht="45">
      <c r="A32" s="243" t="s">
        <v>256</v>
      </c>
      <c r="B32" s="244" t="s">
        <v>257</v>
      </c>
      <c r="C32" s="245" t="s">
        <v>171</v>
      </c>
      <c r="D32" s="246">
        <v>1</v>
      </c>
      <c r="E32" s="247">
        <v>0</v>
      </c>
      <c r="F32" s="248">
        <f t="shared" si="0"/>
        <v>0</v>
      </c>
      <c r="G32" s="624">
        <f t="shared" si="16"/>
        <v>1</v>
      </c>
      <c r="I32" s="243" t="s">
        <v>256</v>
      </c>
      <c r="J32" s="249" t="s">
        <v>257</v>
      </c>
      <c r="K32" s="245" t="s">
        <v>171</v>
      </c>
      <c r="L32" s="246">
        <v>1</v>
      </c>
      <c r="M32" s="247">
        <v>27000</v>
      </c>
      <c r="N32" s="248">
        <f t="shared" si="1"/>
        <v>27000</v>
      </c>
      <c r="O32" s="624">
        <f t="shared" si="17"/>
        <v>0</v>
      </c>
      <c r="Q32" s="243" t="s">
        <v>256</v>
      </c>
      <c r="R32" s="244" t="s">
        <v>257</v>
      </c>
      <c r="S32" s="245" t="s">
        <v>171</v>
      </c>
      <c r="T32" s="246">
        <v>1</v>
      </c>
      <c r="U32" s="247">
        <v>17276</v>
      </c>
      <c r="V32" s="248">
        <f t="shared" si="2"/>
        <v>17276</v>
      </c>
      <c r="W32" s="624">
        <f t="shared" si="18"/>
        <v>0</v>
      </c>
      <c r="Y32" s="243" t="s">
        <v>256</v>
      </c>
      <c r="Z32" s="244" t="s">
        <v>257</v>
      </c>
      <c r="AA32" s="245" t="s">
        <v>171</v>
      </c>
      <c r="AB32" s="246">
        <v>1</v>
      </c>
      <c r="AC32" s="247">
        <v>21000</v>
      </c>
      <c r="AD32" s="248">
        <f t="shared" si="3"/>
        <v>21000</v>
      </c>
      <c r="AE32" s="624">
        <f t="shared" si="19"/>
        <v>0</v>
      </c>
      <c r="AG32" s="243" t="s">
        <v>256</v>
      </c>
      <c r="AH32" s="244" t="s">
        <v>257</v>
      </c>
      <c r="AI32" s="245" t="s">
        <v>171</v>
      </c>
      <c r="AJ32" s="246">
        <v>1</v>
      </c>
      <c r="AK32" s="247">
        <v>18000</v>
      </c>
      <c r="AL32" s="248">
        <f t="shared" si="4"/>
        <v>18000</v>
      </c>
      <c r="AM32" s="624">
        <f t="shared" si="20"/>
        <v>0</v>
      </c>
      <c r="AO32" s="243" t="s">
        <v>256</v>
      </c>
      <c r="AP32" s="244" t="s">
        <v>257</v>
      </c>
      <c r="AQ32" s="245" t="s">
        <v>171</v>
      </c>
      <c r="AR32" s="246">
        <v>1</v>
      </c>
      <c r="AS32" s="247">
        <v>21800</v>
      </c>
      <c r="AT32" s="248">
        <f t="shared" si="5"/>
        <v>21800</v>
      </c>
      <c r="AU32" s="624">
        <f t="shared" si="21"/>
        <v>0</v>
      </c>
      <c r="AW32" s="243" t="s">
        <v>256</v>
      </c>
      <c r="AX32" s="254" t="s">
        <v>257</v>
      </c>
      <c r="AY32" s="245" t="s">
        <v>171</v>
      </c>
      <c r="AZ32" s="246">
        <v>1</v>
      </c>
      <c r="BA32" s="255">
        <v>19572</v>
      </c>
      <c r="BB32" s="256">
        <f t="shared" si="6"/>
        <v>19572</v>
      </c>
      <c r="BC32" s="624">
        <f t="shared" si="22"/>
        <v>0</v>
      </c>
      <c r="BE32" s="243" t="s">
        <v>256</v>
      </c>
      <c r="BF32" s="244" t="s">
        <v>257</v>
      </c>
      <c r="BG32" s="245" t="s">
        <v>171</v>
      </c>
      <c r="BH32" s="246">
        <v>1</v>
      </c>
      <c r="BI32" s="247">
        <v>22600</v>
      </c>
      <c r="BJ32" s="248">
        <f t="shared" si="7"/>
        <v>22600</v>
      </c>
      <c r="BK32" s="624">
        <f t="shared" si="23"/>
        <v>0</v>
      </c>
      <c r="BM32" s="243" t="s">
        <v>256</v>
      </c>
      <c r="BN32" s="244" t="s">
        <v>257</v>
      </c>
      <c r="BO32" s="245" t="s">
        <v>171</v>
      </c>
      <c r="BP32" s="246">
        <v>1</v>
      </c>
      <c r="BQ32" s="247">
        <v>22000</v>
      </c>
      <c r="BR32" s="248">
        <f t="shared" si="8"/>
        <v>22000</v>
      </c>
      <c r="BS32" s="624">
        <f t="shared" si="24"/>
        <v>0</v>
      </c>
      <c r="BU32" s="243" t="s">
        <v>256</v>
      </c>
      <c r="BV32" s="244" t="s">
        <v>257</v>
      </c>
      <c r="BW32" s="245" t="s">
        <v>171</v>
      </c>
      <c r="BX32" s="246">
        <v>1</v>
      </c>
      <c r="BY32" s="247">
        <v>21000</v>
      </c>
      <c r="BZ32" s="248">
        <f t="shared" si="9"/>
        <v>21000</v>
      </c>
      <c r="CA32" s="624">
        <f t="shared" si="25"/>
        <v>0</v>
      </c>
      <c r="CC32" s="243" t="s">
        <v>256</v>
      </c>
      <c r="CD32" s="244" t="s">
        <v>257</v>
      </c>
      <c r="CE32" s="245" t="s">
        <v>171</v>
      </c>
      <c r="CF32" s="246">
        <v>1</v>
      </c>
      <c r="CG32" s="247">
        <v>17000</v>
      </c>
      <c r="CH32" s="248">
        <f t="shared" si="10"/>
        <v>17000</v>
      </c>
      <c r="CI32" s="624">
        <f t="shared" si="26"/>
        <v>0</v>
      </c>
      <c r="CK32" s="243" t="s">
        <v>256</v>
      </c>
      <c r="CL32" s="244" t="s">
        <v>257</v>
      </c>
      <c r="CM32" s="245" t="s">
        <v>171</v>
      </c>
      <c r="CN32" s="246">
        <v>1</v>
      </c>
      <c r="CO32" s="247">
        <v>22500</v>
      </c>
      <c r="CP32" s="248">
        <f t="shared" si="11"/>
        <v>22500</v>
      </c>
      <c r="CQ32" s="624">
        <f t="shared" si="27"/>
        <v>0</v>
      </c>
      <c r="CS32" s="243" t="s">
        <v>256</v>
      </c>
      <c r="CT32" s="244" t="s">
        <v>257</v>
      </c>
      <c r="CU32" s="245" t="s">
        <v>171</v>
      </c>
      <c r="CV32" s="246">
        <v>1</v>
      </c>
      <c r="CW32" s="247">
        <v>18500</v>
      </c>
      <c r="CX32" s="248">
        <f t="shared" si="12"/>
        <v>18500</v>
      </c>
      <c r="CY32" s="624">
        <f t="shared" si="28"/>
        <v>0</v>
      </c>
      <c r="DA32" s="243" t="s">
        <v>256</v>
      </c>
      <c r="DB32" s="244" t="s">
        <v>257</v>
      </c>
      <c r="DC32" s="245" t="s">
        <v>171</v>
      </c>
      <c r="DD32" s="246">
        <v>1</v>
      </c>
      <c r="DE32" s="247">
        <v>26500</v>
      </c>
      <c r="DF32" s="248">
        <f t="shared" si="13"/>
        <v>26500</v>
      </c>
      <c r="DG32" s="624">
        <f t="shared" si="29"/>
        <v>0</v>
      </c>
      <c r="DI32" s="257" t="s">
        <v>256</v>
      </c>
      <c r="DJ32" s="258" t="s">
        <v>257</v>
      </c>
      <c r="DK32" s="245" t="s">
        <v>171</v>
      </c>
      <c r="DL32" s="246">
        <v>1</v>
      </c>
      <c r="DM32" s="259">
        <v>21800</v>
      </c>
      <c r="DN32" s="248">
        <f t="shared" si="14"/>
        <v>21800</v>
      </c>
      <c r="DO32" s="624">
        <f t="shared" si="30"/>
        <v>0</v>
      </c>
      <c r="DQ32" s="243" t="s">
        <v>256</v>
      </c>
      <c r="DR32" s="244" t="s">
        <v>257</v>
      </c>
      <c r="DS32" s="245" t="s">
        <v>171</v>
      </c>
      <c r="DT32" s="246">
        <v>1</v>
      </c>
      <c r="DU32" s="247">
        <v>25000</v>
      </c>
      <c r="DV32" s="248">
        <f t="shared" si="15"/>
        <v>25000</v>
      </c>
      <c r="DW32" s="624">
        <f t="shared" si="31"/>
        <v>0</v>
      </c>
    </row>
    <row r="33" spans="1:127" s="238" customFormat="1" ht="30">
      <c r="A33" s="243" t="s">
        <v>258</v>
      </c>
      <c r="B33" s="244" t="s">
        <v>259</v>
      </c>
      <c r="C33" s="245" t="s">
        <v>171</v>
      </c>
      <c r="D33" s="246">
        <v>1</v>
      </c>
      <c r="E33" s="247">
        <v>0</v>
      </c>
      <c r="F33" s="248">
        <f t="shared" si="0"/>
        <v>0</v>
      </c>
      <c r="G33" s="624">
        <f t="shared" si="16"/>
        <v>1</v>
      </c>
      <c r="I33" s="243" t="s">
        <v>258</v>
      </c>
      <c r="J33" s="249" t="s">
        <v>259</v>
      </c>
      <c r="K33" s="245" t="s">
        <v>171</v>
      </c>
      <c r="L33" s="246">
        <v>1</v>
      </c>
      <c r="M33" s="247">
        <v>29000</v>
      </c>
      <c r="N33" s="248">
        <f t="shared" si="1"/>
        <v>29000</v>
      </c>
      <c r="O33" s="624">
        <f t="shared" si="17"/>
        <v>0</v>
      </c>
      <c r="Q33" s="243" t="s">
        <v>258</v>
      </c>
      <c r="R33" s="244" t="s">
        <v>259</v>
      </c>
      <c r="S33" s="245" t="s">
        <v>171</v>
      </c>
      <c r="T33" s="246">
        <v>1</v>
      </c>
      <c r="U33" s="247">
        <v>18527</v>
      </c>
      <c r="V33" s="248">
        <f t="shared" si="2"/>
        <v>18527</v>
      </c>
      <c r="W33" s="624">
        <f t="shared" si="18"/>
        <v>0</v>
      </c>
      <c r="Y33" s="243" t="s">
        <v>258</v>
      </c>
      <c r="Z33" s="244" t="s">
        <v>259</v>
      </c>
      <c r="AA33" s="245" t="s">
        <v>171</v>
      </c>
      <c r="AB33" s="246">
        <v>1</v>
      </c>
      <c r="AC33" s="247">
        <v>24000</v>
      </c>
      <c r="AD33" s="248">
        <f t="shared" si="3"/>
        <v>24000</v>
      </c>
      <c r="AE33" s="624">
        <f t="shared" si="19"/>
        <v>0</v>
      </c>
      <c r="AG33" s="243" t="s">
        <v>258</v>
      </c>
      <c r="AH33" s="244" t="s">
        <v>259</v>
      </c>
      <c r="AI33" s="245" t="s">
        <v>171</v>
      </c>
      <c r="AJ33" s="246">
        <v>1</v>
      </c>
      <c r="AK33" s="247">
        <v>20000</v>
      </c>
      <c r="AL33" s="248">
        <f t="shared" si="4"/>
        <v>20000</v>
      </c>
      <c r="AM33" s="624">
        <f t="shared" si="20"/>
        <v>0</v>
      </c>
      <c r="AO33" s="243" t="s">
        <v>258</v>
      </c>
      <c r="AP33" s="244" t="s">
        <v>259</v>
      </c>
      <c r="AQ33" s="245" t="s">
        <v>171</v>
      </c>
      <c r="AR33" s="246">
        <v>1</v>
      </c>
      <c r="AS33" s="247">
        <v>18850</v>
      </c>
      <c r="AT33" s="248">
        <f t="shared" si="5"/>
        <v>18850</v>
      </c>
      <c r="AU33" s="624">
        <f t="shared" si="21"/>
        <v>0</v>
      </c>
      <c r="AW33" s="243" t="s">
        <v>258</v>
      </c>
      <c r="AX33" s="254" t="s">
        <v>259</v>
      </c>
      <c r="AY33" s="245" t="s">
        <v>171</v>
      </c>
      <c r="AZ33" s="246">
        <v>1</v>
      </c>
      <c r="BA33" s="255">
        <v>15960</v>
      </c>
      <c r="BB33" s="256">
        <f t="shared" si="6"/>
        <v>15960</v>
      </c>
      <c r="BC33" s="624">
        <f t="shared" si="22"/>
        <v>0</v>
      </c>
      <c r="BE33" s="243" t="s">
        <v>258</v>
      </c>
      <c r="BF33" s="244" t="s">
        <v>259</v>
      </c>
      <c r="BG33" s="245" t="s">
        <v>171</v>
      </c>
      <c r="BH33" s="246">
        <v>1</v>
      </c>
      <c r="BI33" s="247">
        <v>19700</v>
      </c>
      <c r="BJ33" s="248">
        <f t="shared" si="7"/>
        <v>19700</v>
      </c>
      <c r="BK33" s="624">
        <f t="shared" si="23"/>
        <v>0</v>
      </c>
      <c r="BM33" s="243" t="s">
        <v>258</v>
      </c>
      <c r="BN33" s="244" t="s">
        <v>259</v>
      </c>
      <c r="BO33" s="245" t="s">
        <v>171</v>
      </c>
      <c r="BP33" s="246">
        <v>1</v>
      </c>
      <c r="BQ33" s="247">
        <v>19000</v>
      </c>
      <c r="BR33" s="248">
        <f t="shared" si="8"/>
        <v>19000</v>
      </c>
      <c r="BS33" s="624">
        <f t="shared" si="24"/>
        <v>0</v>
      </c>
      <c r="BU33" s="243" t="s">
        <v>258</v>
      </c>
      <c r="BV33" s="244" t="s">
        <v>259</v>
      </c>
      <c r="BW33" s="245" t="s">
        <v>171</v>
      </c>
      <c r="BX33" s="246">
        <v>1</v>
      </c>
      <c r="BY33" s="247">
        <v>19500</v>
      </c>
      <c r="BZ33" s="248">
        <f t="shared" si="9"/>
        <v>19500</v>
      </c>
      <c r="CA33" s="624">
        <f t="shared" si="25"/>
        <v>0</v>
      </c>
      <c r="CC33" s="243" t="s">
        <v>258</v>
      </c>
      <c r="CD33" s="244" t="s">
        <v>259</v>
      </c>
      <c r="CE33" s="245" t="s">
        <v>171</v>
      </c>
      <c r="CF33" s="246">
        <v>1</v>
      </c>
      <c r="CG33" s="247">
        <v>17000</v>
      </c>
      <c r="CH33" s="248">
        <f t="shared" si="10"/>
        <v>17000</v>
      </c>
      <c r="CI33" s="624">
        <f t="shared" si="26"/>
        <v>0</v>
      </c>
      <c r="CK33" s="243" t="s">
        <v>258</v>
      </c>
      <c r="CL33" s="244" t="s">
        <v>259</v>
      </c>
      <c r="CM33" s="245" t="s">
        <v>171</v>
      </c>
      <c r="CN33" s="246">
        <v>1</v>
      </c>
      <c r="CO33" s="247">
        <v>25661</v>
      </c>
      <c r="CP33" s="248">
        <f t="shared" si="11"/>
        <v>25661</v>
      </c>
      <c r="CQ33" s="624">
        <f t="shared" si="27"/>
        <v>0</v>
      </c>
      <c r="CS33" s="243" t="s">
        <v>258</v>
      </c>
      <c r="CT33" s="244" t="s">
        <v>259</v>
      </c>
      <c r="CU33" s="245" t="s">
        <v>171</v>
      </c>
      <c r="CV33" s="246">
        <v>1</v>
      </c>
      <c r="CW33" s="247">
        <v>22500</v>
      </c>
      <c r="CX33" s="248">
        <f t="shared" si="12"/>
        <v>22500</v>
      </c>
      <c r="CY33" s="624">
        <f t="shared" si="28"/>
        <v>0</v>
      </c>
      <c r="DA33" s="243" t="s">
        <v>258</v>
      </c>
      <c r="DB33" s="244" t="s">
        <v>259</v>
      </c>
      <c r="DC33" s="245" t="s">
        <v>171</v>
      </c>
      <c r="DD33" s="246">
        <v>1</v>
      </c>
      <c r="DE33" s="247">
        <v>25900</v>
      </c>
      <c r="DF33" s="248">
        <f t="shared" si="13"/>
        <v>25900</v>
      </c>
      <c r="DG33" s="624">
        <f t="shared" si="29"/>
        <v>0</v>
      </c>
      <c r="DI33" s="257" t="s">
        <v>258</v>
      </c>
      <c r="DJ33" s="258" t="s">
        <v>259</v>
      </c>
      <c r="DK33" s="245" t="s">
        <v>171</v>
      </c>
      <c r="DL33" s="246">
        <v>1</v>
      </c>
      <c r="DM33" s="259">
        <v>20000</v>
      </c>
      <c r="DN33" s="248">
        <f t="shared" si="14"/>
        <v>20000</v>
      </c>
      <c r="DO33" s="624">
        <f t="shared" si="30"/>
        <v>0</v>
      </c>
      <c r="DQ33" s="243" t="s">
        <v>258</v>
      </c>
      <c r="DR33" s="244" t="s">
        <v>259</v>
      </c>
      <c r="DS33" s="245" t="s">
        <v>171</v>
      </c>
      <c r="DT33" s="246">
        <v>1</v>
      </c>
      <c r="DU33" s="247">
        <v>28000</v>
      </c>
      <c r="DV33" s="248">
        <f t="shared" si="15"/>
        <v>28000</v>
      </c>
      <c r="DW33" s="624">
        <f t="shared" si="31"/>
        <v>0</v>
      </c>
    </row>
    <row r="34" spans="1:127" s="238" customFormat="1" ht="60">
      <c r="A34" s="243" t="s">
        <v>260</v>
      </c>
      <c r="B34" s="244" t="s">
        <v>261</v>
      </c>
      <c r="C34" s="245" t="s">
        <v>171</v>
      </c>
      <c r="D34" s="246">
        <v>1</v>
      </c>
      <c r="E34" s="247">
        <v>0</v>
      </c>
      <c r="F34" s="248">
        <f t="shared" si="0"/>
        <v>0</v>
      </c>
      <c r="G34" s="624">
        <f t="shared" si="16"/>
        <v>1</v>
      </c>
      <c r="I34" s="243" t="s">
        <v>260</v>
      </c>
      <c r="J34" s="249" t="s">
        <v>261</v>
      </c>
      <c r="K34" s="245" t="s">
        <v>171</v>
      </c>
      <c r="L34" s="246">
        <v>1</v>
      </c>
      <c r="M34" s="247">
        <v>11500</v>
      </c>
      <c r="N34" s="248">
        <f t="shared" si="1"/>
        <v>11500</v>
      </c>
      <c r="O34" s="624">
        <f t="shared" si="17"/>
        <v>0</v>
      </c>
      <c r="Q34" s="243" t="s">
        <v>260</v>
      </c>
      <c r="R34" s="244" t="s">
        <v>261</v>
      </c>
      <c r="S34" s="245" t="s">
        <v>171</v>
      </c>
      <c r="T34" s="246">
        <v>1</v>
      </c>
      <c r="U34" s="247">
        <v>6307</v>
      </c>
      <c r="V34" s="248">
        <f t="shared" si="2"/>
        <v>6307</v>
      </c>
      <c r="W34" s="624">
        <f t="shared" si="18"/>
        <v>0</v>
      </c>
      <c r="Y34" s="243" t="s">
        <v>260</v>
      </c>
      <c r="Z34" s="244" t="s">
        <v>261</v>
      </c>
      <c r="AA34" s="245" t="s">
        <v>171</v>
      </c>
      <c r="AB34" s="246">
        <v>1</v>
      </c>
      <c r="AC34" s="247">
        <v>10000</v>
      </c>
      <c r="AD34" s="248">
        <f t="shared" si="3"/>
        <v>10000</v>
      </c>
      <c r="AE34" s="624">
        <f t="shared" si="19"/>
        <v>0</v>
      </c>
      <c r="AG34" s="243" t="s">
        <v>260</v>
      </c>
      <c r="AH34" s="244" t="s">
        <v>261</v>
      </c>
      <c r="AI34" s="245" t="s">
        <v>171</v>
      </c>
      <c r="AJ34" s="246">
        <v>1</v>
      </c>
      <c r="AK34" s="247">
        <v>18000</v>
      </c>
      <c r="AL34" s="248">
        <f t="shared" si="4"/>
        <v>18000</v>
      </c>
      <c r="AM34" s="624">
        <f t="shared" si="20"/>
        <v>0</v>
      </c>
      <c r="AO34" s="243" t="s">
        <v>260</v>
      </c>
      <c r="AP34" s="244" t="s">
        <v>261</v>
      </c>
      <c r="AQ34" s="245" t="s">
        <v>171</v>
      </c>
      <c r="AR34" s="246">
        <v>1</v>
      </c>
      <c r="AS34" s="247">
        <v>10900</v>
      </c>
      <c r="AT34" s="248">
        <f t="shared" si="5"/>
        <v>10900</v>
      </c>
      <c r="AU34" s="624">
        <f t="shared" si="21"/>
        <v>0</v>
      </c>
      <c r="AW34" s="243" t="s">
        <v>260</v>
      </c>
      <c r="AX34" s="254" t="s">
        <v>261</v>
      </c>
      <c r="AY34" s="245" t="s">
        <v>171</v>
      </c>
      <c r="AZ34" s="246">
        <v>1</v>
      </c>
      <c r="BA34" s="255">
        <v>10752</v>
      </c>
      <c r="BB34" s="256">
        <f t="shared" si="6"/>
        <v>10752</v>
      </c>
      <c r="BC34" s="624">
        <f t="shared" si="22"/>
        <v>0</v>
      </c>
      <c r="BE34" s="243" t="s">
        <v>260</v>
      </c>
      <c r="BF34" s="244" t="s">
        <v>261</v>
      </c>
      <c r="BG34" s="245" t="s">
        <v>171</v>
      </c>
      <c r="BH34" s="246">
        <v>1</v>
      </c>
      <c r="BI34" s="247">
        <v>11200</v>
      </c>
      <c r="BJ34" s="248">
        <f t="shared" si="7"/>
        <v>11200</v>
      </c>
      <c r="BK34" s="624">
        <f t="shared" si="23"/>
        <v>0</v>
      </c>
      <c r="BM34" s="243" t="s">
        <v>260</v>
      </c>
      <c r="BN34" s="244" t="s">
        <v>261</v>
      </c>
      <c r="BO34" s="245" t="s">
        <v>171</v>
      </c>
      <c r="BP34" s="246">
        <v>1</v>
      </c>
      <c r="BQ34" s="247">
        <v>11000</v>
      </c>
      <c r="BR34" s="248">
        <f t="shared" si="8"/>
        <v>11000</v>
      </c>
      <c r="BS34" s="624">
        <f t="shared" si="24"/>
        <v>0</v>
      </c>
      <c r="BU34" s="243" t="s">
        <v>260</v>
      </c>
      <c r="BV34" s="244" t="s">
        <v>261</v>
      </c>
      <c r="BW34" s="245" t="s">
        <v>171</v>
      </c>
      <c r="BX34" s="246">
        <v>1</v>
      </c>
      <c r="BY34" s="247">
        <v>11600</v>
      </c>
      <c r="BZ34" s="248">
        <f t="shared" si="9"/>
        <v>11600</v>
      </c>
      <c r="CA34" s="624">
        <f t="shared" si="25"/>
        <v>0</v>
      </c>
      <c r="CC34" s="243" t="s">
        <v>260</v>
      </c>
      <c r="CD34" s="244" t="s">
        <v>261</v>
      </c>
      <c r="CE34" s="245" t="s">
        <v>171</v>
      </c>
      <c r="CF34" s="246">
        <v>1</v>
      </c>
      <c r="CG34" s="247">
        <v>15000</v>
      </c>
      <c r="CH34" s="248">
        <f t="shared" si="10"/>
        <v>15000</v>
      </c>
      <c r="CI34" s="624">
        <f t="shared" si="26"/>
        <v>0</v>
      </c>
      <c r="CK34" s="243" t="s">
        <v>260</v>
      </c>
      <c r="CL34" s="244" t="s">
        <v>261</v>
      </c>
      <c r="CM34" s="245" t="s">
        <v>171</v>
      </c>
      <c r="CN34" s="246">
        <v>1</v>
      </c>
      <c r="CO34" s="247">
        <v>10946</v>
      </c>
      <c r="CP34" s="248">
        <f t="shared" si="11"/>
        <v>10946</v>
      </c>
      <c r="CQ34" s="624">
        <f t="shared" si="27"/>
        <v>0</v>
      </c>
      <c r="CS34" s="243" t="s">
        <v>260</v>
      </c>
      <c r="CT34" s="244" t="s">
        <v>261</v>
      </c>
      <c r="CU34" s="245" t="s">
        <v>171</v>
      </c>
      <c r="CV34" s="246">
        <v>1</v>
      </c>
      <c r="CW34" s="247">
        <v>11000</v>
      </c>
      <c r="CX34" s="248">
        <f t="shared" si="12"/>
        <v>11000</v>
      </c>
      <c r="CY34" s="624">
        <f t="shared" si="28"/>
        <v>0</v>
      </c>
      <c r="DA34" s="243" t="s">
        <v>260</v>
      </c>
      <c r="DB34" s="244" t="s">
        <v>261</v>
      </c>
      <c r="DC34" s="245" t="s">
        <v>171</v>
      </c>
      <c r="DD34" s="246">
        <v>1</v>
      </c>
      <c r="DE34" s="247">
        <v>11300</v>
      </c>
      <c r="DF34" s="248">
        <f t="shared" si="13"/>
        <v>11300</v>
      </c>
      <c r="DG34" s="624">
        <f t="shared" si="29"/>
        <v>0</v>
      </c>
      <c r="DI34" s="257" t="s">
        <v>260</v>
      </c>
      <c r="DJ34" s="258" t="s">
        <v>261</v>
      </c>
      <c r="DK34" s="245" t="s">
        <v>171</v>
      </c>
      <c r="DL34" s="246">
        <v>1</v>
      </c>
      <c r="DM34" s="259">
        <v>8500</v>
      </c>
      <c r="DN34" s="248">
        <f t="shared" si="14"/>
        <v>8500</v>
      </c>
      <c r="DO34" s="624">
        <f t="shared" si="30"/>
        <v>0</v>
      </c>
      <c r="DQ34" s="243" t="s">
        <v>260</v>
      </c>
      <c r="DR34" s="244" t="s">
        <v>261</v>
      </c>
      <c r="DS34" s="245" t="s">
        <v>171</v>
      </c>
      <c r="DT34" s="246">
        <v>1</v>
      </c>
      <c r="DU34" s="247">
        <v>18000</v>
      </c>
      <c r="DV34" s="248">
        <f t="shared" si="15"/>
        <v>18000</v>
      </c>
      <c r="DW34" s="624">
        <f t="shared" si="31"/>
        <v>0</v>
      </c>
    </row>
    <row r="35" spans="1:127" s="238" customFormat="1" ht="60">
      <c r="A35" s="243" t="s">
        <v>262</v>
      </c>
      <c r="B35" s="244" t="s">
        <v>263</v>
      </c>
      <c r="C35" s="245" t="s">
        <v>171</v>
      </c>
      <c r="D35" s="246">
        <v>1</v>
      </c>
      <c r="E35" s="247">
        <v>0</v>
      </c>
      <c r="F35" s="248">
        <f t="shared" si="0"/>
        <v>0</v>
      </c>
      <c r="G35" s="624">
        <f t="shared" si="16"/>
        <v>1</v>
      </c>
      <c r="I35" s="243" t="s">
        <v>262</v>
      </c>
      <c r="J35" s="249" t="s">
        <v>263</v>
      </c>
      <c r="K35" s="245" t="s">
        <v>171</v>
      </c>
      <c r="L35" s="246">
        <v>1</v>
      </c>
      <c r="M35" s="247">
        <v>11500</v>
      </c>
      <c r="N35" s="248">
        <f t="shared" si="1"/>
        <v>11500</v>
      </c>
      <c r="O35" s="624">
        <f t="shared" si="17"/>
        <v>0</v>
      </c>
      <c r="Q35" s="243" t="s">
        <v>262</v>
      </c>
      <c r="R35" s="244" t="s">
        <v>263</v>
      </c>
      <c r="S35" s="245" t="s">
        <v>171</v>
      </c>
      <c r="T35" s="246">
        <v>1</v>
      </c>
      <c r="U35" s="247">
        <v>7278</v>
      </c>
      <c r="V35" s="248">
        <f t="shared" si="2"/>
        <v>7278</v>
      </c>
      <c r="W35" s="624">
        <f t="shared" si="18"/>
        <v>0</v>
      </c>
      <c r="Y35" s="243" t="s">
        <v>262</v>
      </c>
      <c r="Z35" s="244" t="s">
        <v>263</v>
      </c>
      <c r="AA35" s="245" t="s">
        <v>171</v>
      </c>
      <c r="AB35" s="246">
        <v>1</v>
      </c>
      <c r="AC35" s="247">
        <v>10000</v>
      </c>
      <c r="AD35" s="248">
        <f t="shared" si="3"/>
        <v>10000</v>
      </c>
      <c r="AE35" s="624">
        <f t="shared" si="19"/>
        <v>0</v>
      </c>
      <c r="AG35" s="243" t="s">
        <v>262</v>
      </c>
      <c r="AH35" s="244" t="s">
        <v>263</v>
      </c>
      <c r="AI35" s="245" t="s">
        <v>171</v>
      </c>
      <c r="AJ35" s="246">
        <v>1</v>
      </c>
      <c r="AK35" s="247">
        <v>20000</v>
      </c>
      <c r="AL35" s="248">
        <f t="shared" si="4"/>
        <v>20000</v>
      </c>
      <c r="AM35" s="624">
        <f t="shared" si="20"/>
        <v>0</v>
      </c>
      <c r="AO35" s="243" t="s">
        <v>262</v>
      </c>
      <c r="AP35" s="244" t="s">
        <v>263</v>
      </c>
      <c r="AQ35" s="245" t="s">
        <v>171</v>
      </c>
      <c r="AR35" s="246">
        <v>1</v>
      </c>
      <c r="AS35" s="247">
        <v>11900</v>
      </c>
      <c r="AT35" s="248">
        <f t="shared" si="5"/>
        <v>11900</v>
      </c>
      <c r="AU35" s="624">
        <f t="shared" si="21"/>
        <v>0</v>
      </c>
      <c r="AW35" s="243" t="s">
        <v>262</v>
      </c>
      <c r="AX35" s="254" t="s">
        <v>263</v>
      </c>
      <c r="AY35" s="245" t="s">
        <v>171</v>
      </c>
      <c r="AZ35" s="246">
        <v>1</v>
      </c>
      <c r="BA35" s="255">
        <v>12600</v>
      </c>
      <c r="BB35" s="256">
        <f t="shared" si="6"/>
        <v>12600</v>
      </c>
      <c r="BC35" s="624">
        <f t="shared" si="22"/>
        <v>0</v>
      </c>
      <c r="BE35" s="243" t="s">
        <v>262</v>
      </c>
      <c r="BF35" s="244" t="s">
        <v>263</v>
      </c>
      <c r="BG35" s="245" t="s">
        <v>171</v>
      </c>
      <c r="BH35" s="246">
        <v>1</v>
      </c>
      <c r="BI35" s="247">
        <v>12400</v>
      </c>
      <c r="BJ35" s="248">
        <f t="shared" si="7"/>
        <v>12400</v>
      </c>
      <c r="BK35" s="624">
        <f t="shared" si="23"/>
        <v>0</v>
      </c>
      <c r="BM35" s="243" t="s">
        <v>262</v>
      </c>
      <c r="BN35" s="244" t="s">
        <v>263</v>
      </c>
      <c r="BO35" s="245" t="s">
        <v>171</v>
      </c>
      <c r="BP35" s="246">
        <v>1</v>
      </c>
      <c r="BQ35" s="247">
        <v>12000</v>
      </c>
      <c r="BR35" s="248">
        <f t="shared" si="8"/>
        <v>12000</v>
      </c>
      <c r="BS35" s="624">
        <f t="shared" si="24"/>
        <v>0</v>
      </c>
      <c r="BU35" s="243" t="s">
        <v>262</v>
      </c>
      <c r="BV35" s="244" t="s">
        <v>263</v>
      </c>
      <c r="BW35" s="245" t="s">
        <v>171</v>
      </c>
      <c r="BX35" s="246">
        <v>1</v>
      </c>
      <c r="BY35" s="247">
        <v>12600</v>
      </c>
      <c r="BZ35" s="248">
        <f t="shared" si="9"/>
        <v>12600</v>
      </c>
      <c r="CA35" s="624">
        <f t="shared" si="25"/>
        <v>0</v>
      </c>
      <c r="CC35" s="243" t="s">
        <v>262</v>
      </c>
      <c r="CD35" s="244" t="s">
        <v>263</v>
      </c>
      <c r="CE35" s="245" t="s">
        <v>171</v>
      </c>
      <c r="CF35" s="246">
        <v>1</v>
      </c>
      <c r="CG35" s="247">
        <v>18000</v>
      </c>
      <c r="CH35" s="248">
        <f t="shared" si="10"/>
        <v>18000</v>
      </c>
      <c r="CI35" s="624">
        <f t="shared" si="26"/>
        <v>0</v>
      </c>
      <c r="CK35" s="243" t="s">
        <v>262</v>
      </c>
      <c r="CL35" s="244" t="s">
        <v>263</v>
      </c>
      <c r="CM35" s="245" t="s">
        <v>171</v>
      </c>
      <c r="CN35" s="246">
        <v>1</v>
      </c>
      <c r="CO35" s="247">
        <v>11814</v>
      </c>
      <c r="CP35" s="248">
        <f t="shared" si="11"/>
        <v>11814</v>
      </c>
      <c r="CQ35" s="624">
        <f t="shared" si="27"/>
        <v>0</v>
      </c>
      <c r="CS35" s="243" t="s">
        <v>262</v>
      </c>
      <c r="CT35" s="244" t="s">
        <v>263</v>
      </c>
      <c r="CU35" s="245" t="s">
        <v>171</v>
      </c>
      <c r="CV35" s="246">
        <v>1</v>
      </c>
      <c r="CW35" s="247">
        <v>13000</v>
      </c>
      <c r="CX35" s="248">
        <f t="shared" si="12"/>
        <v>13000</v>
      </c>
      <c r="CY35" s="624">
        <f t="shared" si="28"/>
        <v>0</v>
      </c>
      <c r="DA35" s="243" t="s">
        <v>262</v>
      </c>
      <c r="DB35" s="244" t="s">
        <v>263</v>
      </c>
      <c r="DC35" s="245" t="s">
        <v>171</v>
      </c>
      <c r="DD35" s="246">
        <v>1</v>
      </c>
      <c r="DE35" s="247">
        <v>12300</v>
      </c>
      <c r="DF35" s="248">
        <f t="shared" si="13"/>
        <v>12300</v>
      </c>
      <c r="DG35" s="624">
        <f t="shared" si="29"/>
        <v>0</v>
      </c>
      <c r="DI35" s="257" t="s">
        <v>262</v>
      </c>
      <c r="DJ35" s="258" t="s">
        <v>263</v>
      </c>
      <c r="DK35" s="245" t="s">
        <v>171</v>
      </c>
      <c r="DL35" s="246">
        <v>1</v>
      </c>
      <c r="DM35" s="259">
        <v>9000</v>
      </c>
      <c r="DN35" s="248">
        <f t="shared" si="14"/>
        <v>9000</v>
      </c>
      <c r="DO35" s="624">
        <f t="shared" si="30"/>
        <v>0</v>
      </c>
      <c r="DQ35" s="243" t="s">
        <v>262</v>
      </c>
      <c r="DR35" s="244" t="s">
        <v>263</v>
      </c>
      <c r="DS35" s="245" t="s">
        <v>171</v>
      </c>
      <c r="DT35" s="246">
        <v>1</v>
      </c>
      <c r="DU35" s="247">
        <v>20000</v>
      </c>
      <c r="DV35" s="248">
        <f t="shared" si="15"/>
        <v>20000</v>
      </c>
      <c r="DW35" s="624">
        <f t="shared" si="31"/>
        <v>0</v>
      </c>
    </row>
    <row r="36" spans="1:127" s="238" customFormat="1" ht="60">
      <c r="A36" s="243" t="s">
        <v>266</v>
      </c>
      <c r="B36" s="244" t="s">
        <v>267</v>
      </c>
      <c r="C36" s="245" t="s">
        <v>171</v>
      </c>
      <c r="D36" s="246">
        <v>1</v>
      </c>
      <c r="E36" s="247">
        <v>0</v>
      </c>
      <c r="F36" s="248">
        <f t="shared" si="0"/>
        <v>0</v>
      </c>
      <c r="G36" s="624">
        <f t="shared" si="16"/>
        <v>1</v>
      </c>
      <c r="I36" s="243" t="s">
        <v>266</v>
      </c>
      <c r="J36" s="249" t="s">
        <v>267</v>
      </c>
      <c r="K36" s="245" t="s">
        <v>171</v>
      </c>
      <c r="L36" s="246">
        <v>1</v>
      </c>
      <c r="M36" s="247">
        <v>39000</v>
      </c>
      <c r="N36" s="248">
        <f t="shared" si="1"/>
        <v>39000</v>
      </c>
      <c r="O36" s="624">
        <f t="shared" si="17"/>
        <v>0</v>
      </c>
      <c r="Q36" s="243" t="s">
        <v>266</v>
      </c>
      <c r="R36" s="244" t="s">
        <v>267</v>
      </c>
      <c r="S36" s="245" t="s">
        <v>171</v>
      </c>
      <c r="T36" s="246">
        <v>1</v>
      </c>
      <c r="U36" s="247">
        <v>59878</v>
      </c>
      <c r="V36" s="248">
        <f t="shared" si="2"/>
        <v>59878</v>
      </c>
      <c r="W36" s="624">
        <f t="shared" si="18"/>
        <v>0</v>
      </c>
      <c r="Y36" s="243" t="s">
        <v>266</v>
      </c>
      <c r="Z36" s="244" t="s">
        <v>267</v>
      </c>
      <c r="AA36" s="245" t="s">
        <v>171</v>
      </c>
      <c r="AB36" s="246">
        <v>1</v>
      </c>
      <c r="AC36" s="247">
        <v>55000</v>
      </c>
      <c r="AD36" s="248">
        <f t="shared" si="3"/>
        <v>55000</v>
      </c>
      <c r="AE36" s="624">
        <f t="shared" si="19"/>
        <v>0</v>
      </c>
      <c r="AG36" s="243" t="s">
        <v>266</v>
      </c>
      <c r="AH36" s="244" t="s">
        <v>267</v>
      </c>
      <c r="AI36" s="245" t="s">
        <v>171</v>
      </c>
      <c r="AJ36" s="246">
        <v>1</v>
      </c>
      <c r="AK36" s="247">
        <v>60000</v>
      </c>
      <c r="AL36" s="248">
        <f t="shared" si="4"/>
        <v>60000</v>
      </c>
      <c r="AM36" s="624">
        <f t="shared" si="20"/>
        <v>0</v>
      </c>
      <c r="AO36" s="243" t="s">
        <v>266</v>
      </c>
      <c r="AP36" s="244" t="s">
        <v>267</v>
      </c>
      <c r="AQ36" s="245" t="s">
        <v>171</v>
      </c>
      <c r="AR36" s="246">
        <v>1</v>
      </c>
      <c r="AS36" s="247">
        <v>51500</v>
      </c>
      <c r="AT36" s="248">
        <f t="shared" si="5"/>
        <v>51500</v>
      </c>
      <c r="AU36" s="624">
        <f t="shared" si="21"/>
        <v>0</v>
      </c>
      <c r="AW36" s="243" t="s">
        <v>266</v>
      </c>
      <c r="AX36" s="254" t="s">
        <v>267</v>
      </c>
      <c r="AY36" s="245" t="s">
        <v>171</v>
      </c>
      <c r="AZ36" s="246">
        <v>1</v>
      </c>
      <c r="BA36" s="255">
        <v>37800</v>
      </c>
      <c r="BB36" s="256">
        <f t="shared" si="6"/>
        <v>37800</v>
      </c>
      <c r="BC36" s="624">
        <f t="shared" si="22"/>
        <v>0</v>
      </c>
      <c r="BE36" s="243" t="s">
        <v>266</v>
      </c>
      <c r="BF36" s="244" t="s">
        <v>267</v>
      </c>
      <c r="BG36" s="245" t="s">
        <v>171</v>
      </c>
      <c r="BH36" s="246">
        <v>1</v>
      </c>
      <c r="BI36" s="247">
        <v>52900</v>
      </c>
      <c r="BJ36" s="248">
        <f t="shared" si="7"/>
        <v>52900</v>
      </c>
      <c r="BK36" s="624">
        <f t="shared" si="23"/>
        <v>0</v>
      </c>
      <c r="BM36" s="243" t="s">
        <v>266</v>
      </c>
      <c r="BN36" s="244" t="s">
        <v>267</v>
      </c>
      <c r="BO36" s="245" t="s">
        <v>171</v>
      </c>
      <c r="BP36" s="246">
        <v>1</v>
      </c>
      <c r="BQ36" s="247">
        <v>52000</v>
      </c>
      <c r="BR36" s="248">
        <f t="shared" si="8"/>
        <v>52000</v>
      </c>
      <c r="BS36" s="624">
        <f t="shared" si="24"/>
        <v>0</v>
      </c>
      <c r="BU36" s="243" t="s">
        <v>266</v>
      </c>
      <c r="BV36" s="244" t="s">
        <v>267</v>
      </c>
      <c r="BW36" s="245" t="s">
        <v>171</v>
      </c>
      <c r="BX36" s="246">
        <v>1</v>
      </c>
      <c r="BY36" s="247">
        <v>51100</v>
      </c>
      <c r="BZ36" s="248">
        <f t="shared" si="9"/>
        <v>51100</v>
      </c>
      <c r="CA36" s="624">
        <f t="shared" si="25"/>
        <v>0</v>
      </c>
      <c r="CC36" s="243" t="s">
        <v>266</v>
      </c>
      <c r="CD36" s="244" t="s">
        <v>267</v>
      </c>
      <c r="CE36" s="245" t="s">
        <v>171</v>
      </c>
      <c r="CF36" s="246">
        <v>1</v>
      </c>
      <c r="CG36" s="247">
        <v>70000</v>
      </c>
      <c r="CH36" s="248">
        <f t="shared" si="10"/>
        <v>70000</v>
      </c>
      <c r="CI36" s="624">
        <f t="shared" si="26"/>
        <v>0</v>
      </c>
      <c r="CK36" s="243" t="s">
        <v>266</v>
      </c>
      <c r="CL36" s="244" t="s">
        <v>267</v>
      </c>
      <c r="CM36" s="245" t="s">
        <v>171</v>
      </c>
      <c r="CN36" s="246">
        <v>1</v>
      </c>
      <c r="CO36" s="247">
        <v>58162</v>
      </c>
      <c r="CP36" s="248">
        <f t="shared" si="11"/>
        <v>58162</v>
      </c>
      <c r="CQ36" s="624">
        <f t="shared" si="27"/>
        <v>0</v>
      </c>
      <c r="CS36" s="243" t="s">
        <v>266</v>
      </c>
      <c r="CT36" s="244" t="s">
        <v>267</v>
      </c>
      <c r="CU36" s="245" t="s">
        <v>171</v>
      </c>
      <c r="CV36" s="246">
        <v>1</v>
      </c>
      <c r="CW36" s="247">
        <v>41000</v>
      </c>
      <c r="CX36" s="248">
        <f t="shared" si="12"/>
        <v>41000</v>
      </c>
      <c r="CY36" s="624">
        <f t="shared" si="28"/>
        <v>0</v>
      </c>
      <c r="DA36" s="243" t="s">
        <v>266</v>
      </c>
      <c r="DB36" s="244" t="s">
        <v>267</v>
      </c>
      <c r="DC36" s="245" t="s">
        <v>171</v>
      </c>
      <c r="DD36" s="246">
        <v>1</v>
      </c>
      <c r="DE36" s="247">
        <v>42300</v>
      </c>
      <c r="DF36" s="248">
        <f t="shared" si="13"/>
        <v>42300</v>
      </c>
      <c r="DG36" s="624">
        <f t="shared" si="29"/>
        <v>0</v>
      </c>
      <c r="DI36" s="257" t="s">
        <v>266</v>
      </c>
      <c r="DJ36" s="258" t="s">
        <v>267</v>
      </c>
      <c r="DK36" s="245" t="s">
        <v>171</v>
      </c>
      <c r="DL36" s="246">
        <v>1</v>
      </c>
      <c r="DM36" s="259">
        <v>60000</v>
      </c>
      <c r="DN36" s="248">
        <f t="shared" si="14"/>
        <v>60000</v>
      </c>
      <c r="DO36" s="624">
        <f t="shared" si="30"/>
        <v>0</v>
      </c>
      <c r="DQ36" s="243" t="s">
        <v>266</v>
      </c>
      <c r="DR36" s="244" t="s">
        <v>267</v>
      </c>
      <c r="DS36" s="245" t="s">
        <v>171</v>
      </c>
      <c r="DT36" s="246">
        <v>1</v>
      </c>
      <c r="DU36" s="247">
        <v>60000</v>
      </c>
      <c r="DV36" s="248">
        <f t="shared" si="15"/>
        <v>60000</v>
      </c>
      <c r="DW36" s="624">
        <f t="shared" si="31"/>
        <v>0</v>
      </c>
    </row>
    <row r="37" spans="1:127" s="238" customFormat="1" ht="75">
      <c r="A37" s="243" t="s">
        <v>270</v>
      </c>
      <c r="B37" s="244" t="s">
        <v>271</v>
      </c>
      <c r="C37" s="245" t="s">
        <v>171</v>
      </c>
      <c r="D37" s="246">
        <v>1</v>
      </c>
      <c r="E37" s="247">
        <v>0</v>
      </c>
      <c r="F37" s="248">
        <f t="shared" si="0"/>
        <v>0</v>
      </c>
      <c r="G37" s="624">
        <f t="shared" si="16"/>
        <v>1</v>
      </c>
      <c r="I37" s="243" t="s">
        <v>270</v>
      </c>
      <c r="J37" s="249" t="s">
        <v>271</v>
      </c>
      <c r="K37" s="245" t="s">
        <v>171</v>
      </c>
      <c r="L37" s="246">
        <v>1</v>
      </c>
      <c r="M37" s="247">
        <v>14500</v>
      </c>
      <c r="N37" s="248">
        <f t="shared" si="1"/>
        <v>14500</v>
      </c>
      <c r="O37" s="624">
        <f t="shared" si="17"/>
        <v>0</v>
      </c>
      <c r="Q37" s="243" t="s">
        <v>270</v>
      </c>
      <c r="R37" s="244" t="s">
        <v>271</v>
      </c>
      <c r="S37" s="245" t="s">
        <v>171</v>
      </c>
      <c r="T37" s="246">
        <v>1</v>
      </c>
      <c r="U37" s="247">
        <v>10745</v>
      </c>
      <c r="V37" s="248">
        <f t="shared" si="2"/>
        <v>10745</v>
      </c>
      <c r="W37" s="624">
        <f t="shared" si="18"/>
        <v>0</v>
      </c>
      <c r="Y37" s="243" t="s">
        <v>270</v>
      </c>
      <c r="Z37" s="244" t="s">
        <v>271</v>
      </c>
      <c r="AA37" s="245" t="s">
        <v>171</v>
      </c>
      <c r="AB37" s="246">
        <v>1</v>
      </c>
      <c r="AC37" s="247">
        <v>28000</v>
      </c>
      <c r="AD37" s="248">
        <f t="shared" si="3"/>
        <v>28000</v>
      </c>
      <c r="AE37" s="624">
        <f t="shared" si="19"/>
        <v>0</v>
      </c>
      <c r="AG37" s="243" t="s">
        <v>270</v>
      </c>
      <c r="AH37" s="244" t="s">
        <v>271</v>
      </c>
      <c r="AI37" s="245" t="s">
        <v>171</v>
      </c>
      <c r="AJ37" s="246">
        <v>1</v>
      </c>
      <c r="AK37" s="247">
        <v>14000</v>
      </c>
      <c r="AL37" s="248">
        <f t="shared" si="4"/>
        <v>14000</v>
      </c>
      <c r="AM37" s="624">
        <f t="shared" si="20"/>
        <v>0</v>
      </c>
      <c r="AO37" s="243" t="s">
        <v>270</v>
      </c>
      <c r="AP37" s="244" t="s">
        <v>271</v>
      </c>
      <c r="AQ37" s="245" t="s">
        <v>171</v>
      </c>
      <c r="AR37" s="246">
        <v>1</v>
      </c>
      <c r="AS37" s="247">
        <v>15350</v>
      </c>
      <c r="AT37" s="248">
        <f t="shared" si="5"/>
        <v>15350</v>
      </c>
      <c r="AU37" s="624">
        <f t="shared" si="21"/>
        <v>0</v>
      </c>
      <c r="AW37" s="243" t="s">
        <v>270</v>
      </c>
      <c r="AX37" s="254" t="s">
        <v>271</v>
      </c>
      <c r="AY37" s="245" t="s">
        <v>171</v>
      </c>
      <c r="AZ37" s="246">
        <v>1</v>
      </c>
      <c r="BA37" s="255">
        <v>12432</v>
      </c>
      <c r="BB37" s="256">
        <f t="shared" si="6"/>
        <v>12432</v>
      </c>
      <c r="BC37" s="624">
        <f t="shared" si="22"/>
        <v>0</v>
      </c>
      <c r="BE37" s="243" t="s">
        <v>270</v>
      </c>
      <c r="BF37" s="244" t="s">
        <v>271</v>
      </c>
      <c r="BG37" s="245" t="s">
        <v>171</v>
      </c>
      <c r="BH37" s="246">
        <v>1</v>
      </c>
      <c r="BI37" s="247">
        <v>15100</v>
      </c>
      <c r="BJ37" s="248">
        <f t="shared" si="7"/>
        <v>15100</v>
      </c>
      <c r="BK37" s="624">
        <f t="shared" si="23"/>
        <v>0</v>
      </c>
      <c r="BM37" s="243" t="s">
        <v>270</v>
      </c>
      <c r="BN37" s="244" t="s">
        <v>271</v>
      </c>
      <c r="BO37" s="245" t="s">
        <v>171</v>
      </c>
      <c r="BP37" s="246">
        <v>1</v>
      </c>
      <c r="BQ37" s="247">
        <v>15500</v>
      </c>
      <c r="BR37" s="248">
        <f t="shared" si="8"/>
        <v>15500</v>
      </c>
      <c r="BS37" s="624">
        <f t="shared" si="24"/>
        <v>0</v>
      </c>
      <c r="BU37" s="243" t="s">
        <v>270</v>
      </c>
      <c r="BV37" s="244" t="s">
        <v>271</v>
      </c>
      <c r="BW37" s="245" t="s">
        <v>171</v>
      </c>
      <c r="BX37" s="246">
        <v>1</v>
      </c>
      <c r="BY37" s="247">
        <v>15000</v>
      </c>
      <c r="BZ37" s="248">
        <f t="shared" si="9"/>
        <v>15000</v>
      </c>
      <c r="CA37" s="624">
        <f t="shared" si="25"/>
        <v>0</v>
      </c>
      <c r="CC37" s="243" t="s">
        <v>270</v>
      </c>
      <c r="CD37" s="244" t="s">
        <v>271</v>
      </c>
      <c r="CE37" s="245" t="s">
        <v>171</v>
      </c>
      <c r="CF37" s="246">
        <v>1</v>
      </c>
      <c r="CG37" s="247">
        <v>15000</v>
      </c>
      <c r="CH37" s="248">
        <f t="shared" si="10"/>
        <v>15000</v>
      </c>
      <c r="CI37" s="624">
        <f t="shared" si="26"/>
        <v>0</v>
      </c>
      <c r="CK37" s="243" t="s">
        <v>270</v>
      </c>
      <c r="CL37" s="244" t="s">
        <v>271</v>
      </c>
      <c r="CM37" s="245" t="s">
        <v>171</v>
      </c>
      <c r="CN37" s="246">
        <v>1</v>
      </c>
      <c r="CO37" s="247">
        <v>12656</v>
      </c>
      <c r="CP37" s="248">
        <f t="shared" si="11"/>
        <v>12656</v>
      </c>
      <c r="CQ37" s="624">
        <f t="shared" si="27"/>
        <v>0</v>
      </c>
      <c r="CS37" s="243" t="s">
        <v>270</v>
      </c>
      <c r="CT37" s="244" t="s">
        <v>271</v>
      </c>
      <c r="CU37" s="245" t="s">
        <v>171</v>
      </c>
      <c r="CV37" s="246">
        <v>1</v>
      </c>
      <c r="CW37" s="247">
        <v>16500</v>
      </c>
      <c r="CX37" s="248">
        <f t="shared" si="12"/>
        <v>16500</v>
      </c>
      <c r="CY37" s="624">
        <f t="shared" si="28"/>
        <v>0</v>
      </c>
      <c r="DA37" s="243" t="s">
        <v>270</v>
      </c>
      <c r="DB37" s="244" t="s">
        <v>271</v>
      </c>
      <c r="DC37" s="245" t="s">
        <v>171</v>
      </c>
      <c r="DD37" s="246">
        <v>1</v>
      </c>
      <c r="DE37" s="247">
        <v>17400</v>
      </c>
      <c r="DF37" s="248">
        <f t="shared" si="13"/>
        <v>17400</v>
      </c>
      <c r="DG37" s="624">
        <f t="shared" si="29"/>
        <v>0</v>
      </c>
      <c r="DI37" s="257" t="s">
        <v>270</v>
      </c>
      <c r="DJ37" s="258" t="s">
        <v>271</v>
      </c>
      <c r="DK37" s="245" t="s">
        <v>171</v>
      </c>
      <c r="DL37" s="246">
        <v>1</v>
      </c>
      <c r="DM37" s="259">
        <v>14000</v>
      </c>
      <c r="DN37" s="248">
        <f t="shared" si="14"/>
        <v>14000</v>
      </c>
      <c r="DO37" s="624">
        <f t="shared" si="30"/>
        <v>0</v>
      </c>
      <c r="DQ37" s="243" t="s">
        <v>270</v>
      </c>
      <c r="DR37" s="244" t="s">
        <v>271</v>
      </c>
      <c r="DS37" s="245" t="s">
        <v>171</v>
      </c>
      <c r="DT37" s="246">
        <v>1</v>
      </c>
      <c r="DU37" s="247">
        <v>19000</v>
      </c>
      <c r="DV37" s="248">
        <f t="shared" si="15"/>
        <v>19000</v>
      </c>
      <c r="DW37" s="624">
        <f t="shared" si="31"/>
        <v>0</v>
      </c>
    </row>
    <row r="38" spans="1:127" s="238" customFormat="1" ht="90">
      <c r="A38" s="243" t="s">
        <v>272</v>
      </c>
      <c r="B38" s="244" t="s">
        <v>273</v>
      </c>
      <c r="C38" s="245" t="s">
        <v>171</v>
      </c>
      <c r="D38" s="246">
        <v>1</v>
      </c>
      <c r="E38" s="247">
        <v>0</v>
      </c>
      <c r="F38" s="248">
        <f t="shared" si="0"/>
        <v>0</v>
      </c>
      <c r="G38" s="624">
        <f t="shared" si="16"/>
        <v>1</v>
      </c>
      <c r="I38" s="243" t="s">
        <v>272</v>
      </c>
      <c r="J38" s="249" t="s">
        <v>273</v>
      </c>
      <c r="K38" s="245" t="s">
        <v>171</v>
      </c>
      <c r="L38" s="246">
        <v>1</v>
      </c>
      <c r="M38" s="247">
        <v>14500</v>
      </c>
      <c r="N38" s="248">
        <f t="shared" si="1"/>
        <v>14500</v>
      </c>
      <c r="O38" s="624">
        <f t="shared" si="17"/>
        <v>0</v>
      </c>
      <c r="Q38" s="243" t="s">
        <v>272</v>
      </c>
      <c r="R38" s="244" t="s">
        <v>273</v>
      </c>
      <c r="S38" s="245" t="s">
        <v>171</v>
      </c>
      <c r="T38" s="246">
        <v>1</v>
      </c>
      <c r="U38" s="247">
        <v>11510</v>
      </c>
      <c r="V38" s="248">
        <f t="shared" si="2"/>
        <v>11510</v>
      </c>
      <c r="W38" s="624">
        <f t="shared" si="18"/>
        <v>0</v>
      </c>
      <c r="Y38" s="243" t="s">
        <v>272</v>
      </c>
      <c r="Z38" s="244" t="s">
        <v>273</v>
      </c>
      <c r="AA38" s="245" t="s">
        <v>171</v>
      </c>
      <c r="AB38" s="246">
        <v>1</v>
      </c>
      <c r="AC38" s="247">
        <v>25000</v>
      </c>
      <c r="AD38" s="248">
        <f t="shared" si="3"/>
        <v>25000</v>
      </c>
      <c r="AE38" s="624">
        <f t="shared" si="19"/>
        <v>0</v>
      </c>
      <c r="AG38" s="243" t="s">
        <v>272</v>
      </c>
      <c r="AH38" s="244" t="s">
        <v>273</v>
      </c>
      <c r="AI38" s="245" t="s">
        <v>171</v>
      </c>
      <c r="AJ38" s="246">
        <v>1</v>
      </c>
      <c r="AK38" s="247">
        <v>16000</v>
      </c>
      <c r="AL38" s="248">
        <f t="shared" si="4"/>
        <v>16000</v>
      </c>
      <c r="AM38" s="624">
        <f t="shared" si="20"/>
        <v>0</v>
      </c>
      <c r="AO38" s="243" t="s">
        <v>272</v>
      </c>
      <c r="AP38" s="244" t="s">
        <v>273</v>
      </c>
      <c r="AQ38" s="245" t="s">
        <v>171</v>
      </c>
      <c r="AR38" s="246">
        <v>1</v>
      </c>
      <c r="AS38" s="247">
        <v>13900</v>
      </c>
      <c r="AT38" s="248">
        <f t="shared" si="5"/>
        <v>13900</v>
      </c>
      <c r="AU38" s="624">
        <f t="shared" si="21"/>
        <v>0</v>
      </c>
      <c r="AW38" s="243" t="s">
        <v>272</v>
      </c>
      <c r="AX38" s="254" t="s">
        <v>273</v>
      </c>
      <c r="AY38" s="245" t="s">
        <v>171</v>
      </c>
      <c r="AZ38" s="246">
        <v>1</v>
      </c>
      <c r="BA38" s="255">
        <v>10752</v>
      </c>
      <c r="BB38" s="256">
        <f t="shared" si="6"/>
        <v>10752</v>
      </c>
      <c r="BC38" s="624">
        <f t="shared" si="22"/>
        <v>0</v>
      </c>
      <c r="BE38" s="243" t="s">
        <v>272</v>
      </c>
      <c r="BF38" s="244" t="s">
        <v>273</v>
      </c>
      <c r="BG38" s="245" t="s">
        <v>171</v>
      </c>
      <c r="BH38" s="246">
        <v>1</v>
      </c>
      <c r="BI38" s="247">
        <v>14500</v>
      </c>
      <c r="BJ38" s="248">
        <f t="shared" si="7"/>
        <v>14500</v>
      </c>
      <c r="BK38" s="624">
        <f t="shared" si="23"/>
        <v>0</v>
      </c>
      <c r="BM38" s="243" t="s">
        <v>272</v>
      </c>
      <c r="BN38" s="244" t="s">
        <v>273</v>
      </c>
      <c r="BO38" s="245" t="s">
        <v>171</v>
      </c>
      <c r="BP38" s="246">
        <v>1</v>
      </c>
      <c r="BQ38" s="247">
        <v>14000</v>
      </c>
      <c r="BR38" s="248">
        <f t="shared" si="8"/>
        <v>14000</v>
      </c>
      <c r="BS38" s="624">
        <f t="shared" si="24"/>
        <v>0</v>
      </c>
      <c r="BU38" s="243" t="s">
        <v>272</v>
      </c>
      <c r="BV38" s="244" t="s">
        <v>273</v>
      </c>
      <c r="BW38" s="245" t="s">
        <v>171</v>
      </c>
      <c r="BX38" s="246">
        <v>1</v>
      </c>
      <c r="BY38" s="247">
        <v>13800</v>
      </c>
      <c r="BZ38" s="248">
        <f t="shared" si="9"/>
        <v>13800</v>
      </c>
      <c r="CA38" s="624">
        <f t="shared" si="25"/>
        <v>0</v>
      </c>
      <c r="CC38" s="243" t="s">
        <v>272</v>
      </c>
      <c r="CD38" s="244" t="s">
        <v>273</v>
      </c>
      <c r="CE38" s="245" t="s">
        <v>171</v>
      </c>
      <c r="CF38" s="246">
        <v>1</v>
      </c>
      <c r="CG38" s="247">
        <v>14500</v>
      </c>
      <c r="CH38" s="248">
        <f t="shared" si="10"/>
        <v>14500</v>
      </c>
      <c r="CI38" s="624">
        <f t="shared" si="26"/>
        <v>0</v>
      </c>
      <c r="CK38" s="243" t="s">
        <v>272</v>
      </c>
      <c r="CL38" s="244" t="s">
        <v>273</v>
      </c>
      <c r="CM38" s="245" t="s">
        <v>171</v>
      </c>
      <c r="CN38" s="246">
        <v>1</v>
      </c>
      <c r="CO38" s="247">
        <v>12022</v>
      </c>
      <c r="CP38" s="248">
        <f t="shared" si="11"/>
        <v>12022</v>
      </c>
      <c r="CQ38" s="624">
        <f t="shared" si="27"/>
        <v>0</v>
      </c>
      <c r="CS38" s="243" t="s">
        <v>272</v>
      </c>
      <c r="CT38" s="244" t="s">
        <v>273</v>
      </c>
      <c r="CU38" s="245" t="s">
        <v>171</v>
      </c>
      <c r="CV38" s="246">
        <v>1</v>
      </c>
      <c r="CW38" s="247">
        <v>16500</v>
      </c>
      <c r="CX38" s="248">
        <f t="shared" si="12"/>
        <v>16500</v>
      </c>
      <c r="CY38" s="624">
        <f t="shared" si="28"/>
        <v>0</v>
      </c>
      <c r="DA38" s="243" t="s">
        <v>272</v>
      </c>
      <c r="DB38" s="244" t="s">
        <v>273</v>
      </c>
      <c r="DC38" s="245" t="s">
        <v>171</v>
      </c>
      <c r="DD38" s="246">
        <v>1</v>
      </c>
      <c r="DE38" s="247">
        <v>17200</v>
      </c>
      <c r="DF38" s="248">
        <f t="shared" si="13"/>
        <v>17200</v>
      </c>
      <c r="DG38" s="624">
        <f t="shared" si="29"/>
        <v>0</v>
      </c>
      <c r="DI38" s="257" t="s">
        <v>272</v>
      </c>
      <c r="DJ38" s="258" t="s">
        <v>273</v>
      </c>
      <c r="DK38" s="245" t="s">
        <v>171</v>
      </c>
      <c r="DL38" s="246">
        <v>1</v>
      </c>
      <c r="DM38" s="259">
        <v>14000</v>
      </c>
      <c r="DN38" s="248">
        <f t="shared" si="14"/>
        <v>14000</v>
      </c>
      <c r="DO38" s="624">
        <f t="shared" si="30"/>
        <v>0</v>
      </c>
      <c r="DQ38" s="243" t="s">
        <v>272</v>
      </c>
      <c r="DR38" s="244" t="s">
        <v>273</v>
      </c>
      <c r="DS38" s="245" t="s">
        <v>171</v>
      </c>
      <c r="DT38" s="246">
        <v>1</v>
      </c>
      <c r="DU38" s="247">
        <v>16000</v>
      </c>
      <c r="DV38" s="248">
        <f t="shared" si="15"/>
        <v>16000</v>
      </c>
      <c r="DW38" s="624">
        <f t="shared" si="31"/>
        <v>0</v>
      </c>
    </row>
    <row r="39" spans="1:127" s="238" customFormat="1" ht="75">
      <c r="A39" s="278" t="s">
        <v>272</v>
      </c>
      <c r="B39" s="289" t="s">
        <v>274</v>
      </c>
      <c r="C39" s="290" t="s">
        <v>171</v>
      </c>
      <c r="D39" s="246">
        <v>1</v>
      </c>
      <c r="E39" s="247">
        <v>0</v>
      </c>
      <c r="F39" s="292">
        <f t="shared" si="0"/>
        <v>0</v>
      </c>
      <c r="G39" s="624">
        <f t="shared" si="16"/>
        <v>1</v>
      </c>
      <c r="I39" s="278" t="s">
        <v>272</v>
      </c>
      <c r="J39" s="293" t="s">
        <v>274</v>
      </c>
      <c r="K39" s="290" t="s">
        <v>171</v>
      </c>
      <c r="L39" s="246">
        <v>1</v>
      </c>
      <c r="M39" s="247">
        <v>16000</v>
      </c>
      <c r="N39" s="292">
        <f t="shared" si="1"/>
        <v>16000</v>
      </c>
      <c r="O39" s="624">
        <f t="shared" si="17"/>
        <v>0</v>
      </c>
      <c r="Q39" s="278" t="s">
        <v>272</v>
      </c>
      <c r="R39" s="289" t="s">
        <v>274</v>
      </c>
      <c r="S39" s="290" t="s">
        <v>171</v>
      </c>
      <c r="T39" s="246">
        <v>1</v>
      </c>
      <c r="U39" s="247">
        <v>15686</v>
      </c>
      <c r="V39" s="292">
        <f t="shared" si="2"/>
        <v>15686</v>
      </c>
      <c r="W39" s="624">
        <f t="shared" si="18"/>
        <v>0</v>
      </c>
      <c r="Y39" s="278" t="s">
        <v>272</v>
      </c>
      <c r="Z39" s="289" t="s">
        <v>274</v>
      </c>
      <c r="AA39" s="290" t="s">
        <v>171</v>
      </c>
      <c r="AB39" s="246">
        <v>1</v>
      </c>
      <c r="AC39" s="247">
        <v>27000</v>
      </c>
      <c r="AD39" s="292">
        <f t="shared" si="3"/>
        <v>27000</v>
      </c>
      <c r="AE39" s="624">
        <f t="shared" si="19"/>
        <v>0</v>
      </c>
      <c r="AG39" s="278" t="s">
        <v>272</v>
      </c>
      <c r="AH39" s="289" t="s">
        <v>274</v>
      </c>
      <c r="AI39" s="290" t="s">
        <v>171</v>
      </c>
      <c r="AJ39" s="246">
        <v>1</v>
      </c>
      <c r="AK39" s="247">
        <v>16000</v>
      </c>
      <c r="AL39" s="292">
        <f t="shared" si="4"/>
        <v>16000</v>
      </c>
      <c r="AM39" s="624">
        <f t="shared" si="20"/>
        <v>0</v>
      </c>
      <c r="AO39" s="278" t="s">
        <v>272</v>
      </c>
      <c r="AP39" s="289" t="s">
        <v>274</v>
      </c>
      <c r="AQ39" s="290" t="s">
        <v>171</v>
      </c>
      <c r="AR39" s="246">
        <v>1</v>
      </c>
      <c r="AS39" s="247">
        <v>12900</v>
      </c>
      <c r="AT39" s="292">
        <f t="shared" si="5"/>
        <v>12900</v>
      </c>
      <c r="AU39" s="624">
        <f t="shared" si="21"/>
        <v>0</v>
      </c>
      <c r="AW39" s="278" t="s">
        <v>272</v>
      </c>
      <c r="AX39" s="294" t="s">
        <v>274</v>
      </c>
      <c r="AY39" s="290" t="s">
        <v>171</v>
      </c>
      <c r="AZ39" s="246">
        <v>1</v>
      </c>
      <c r="BA39" s="255">
        <v>14028</v>
      </c>
      <c r="BB39" s="295">
        <f t="shared" si="6"/>
        <v>14028</v>
      </c>
      <c r="BC39" s="624">
        <f t="shared" si="22"/>
        <v>0</v>
      </c>
      <c r="BE39" s="278" t="s">
        <v>272</v>
      </c>
      <c r="BF39" s="289" t="s">
        <v>274</v>
      </c>
      <c r="BG39" s="290" t="s">
        <v>171</v>
      </c>
      <c r="BH39" s="246">
        <v>1</v>
      </c>
      <c r="BI39" s="247">
        <v>14000</v>
      </c>
      <c r="BJ39" s="292">
        <f t="shared" si="7"/>
        <v>14000</v>
      </c>
      <c r="BK39" s="624">
        <f t="shared" si="23"/>
        <v>0</v>
      </c>
      <c r="BM39" s="278" t="s">
        <v>272</v>
      </c>
      <c r="BN39" s="289" t="s">
        <v>274</v>
      </c>
      <c r="BO39" s="290" t="s">
        <v>171</v>
      </c>
      <c r="BP39" s="246">
        <v>1</v>
      </c>
      <c r="BQ39" s="247">
        <v>13000</v>
      </c>
      <c r="BR39" s="292">
        <f t="shared" si="8"/>
        <v>13000</v>
      </c>
      <c r="BS39" s="624">
        <f t="shared" si="24"/>
        <v>0</v>
      </c>
      <c r="BU39" s="278" t="s">
        <v>272</v>
      </c>
      <c r="BV39" s="289" t="s">
        <v>274</v>
      </c>
      <c r="BW39" s="290" t="s">
        <v>171</v>
      </c>
      <c r="BX39" s="246">
        <v>1</v>
      </c>
      <c r="BY39" s="247">
        <v>15500</v>
      </c>
      <c r="BZ39" s="292">
        <f t="shared" si="9"/>
        <v>15500</v>
      </c>
      <c r="CA39" s="624">
        <f t="shared" si="25"/>
        <v>0</v>
      </c>
      <c r="CC39" s="278" t="s">
        <v>272</v>
      </c>
      <c r="CD39" s="289" t="s">
        <v>274</v>
      </c>
      <c r="CE39" s="290" t="s">
        <v>171</v>
      </c>
      <c r="CF39" s="246">
        <v>1</v>
      </c>
      <c r="CG39" s="247">
        <v>16000</v>
      </c>
      <c r="CH39" s="292">
        <f t="shared" si="10"/>
        <v>16000</v>
      </c>
      <c r="CI39" s="624">
        <f t="shared" si="26"/>
        <v>0</v>
      </c>
      <c r="CK39" s="278" t="s">
        <v>272</v>
      </c>
      <c r="CL39" s="289" t="s">
        <v>274</v>
      </c>
      <c r="CM39" s="290" t="s">
        <v>171</v>
      </c>
      <c r="CN39" s="246">
        <v>1</v>
      </c>
      <c r="CO39" s="247">
        <v>12308</v>
      </c>
      <c r="CP39" s="292">
        <f t="shared" si="11"/>
        <v>12308</v>
      </c>
      <c r="CQ39" s="624">
        <f t="shared" si="27"/>
        <v>0</v>
      </c>
      <c r="CS39" s="278" t="s">
        <v>272</v>
      </c>
      <c r="CT39" s="289" t="s">
        <v>274</v>
      </c>
      <c r="CU39" s="290" t="s">
        <v>171</v>
      </c>
      <c r="CV39" s="246">
        <v>1</v>
      </c>
      <c r="CW39" s="247">
        <v>16500</v>
      </c>
      <c r="CX39" s="292">
        <f t="shared" si="12"/>
        <v>16500</v>
      </c>
      <c r="CY39" s="624">
        <f t="shared" si="28"/>
        <v>0</v>
      </c>
      <c r="DA39" s="278" t="s">
        <v>272</v>
      </c>
      <c r="DB39" s="289" t="s">
        <v>274</v>
      </c>
      <c r="DC39" s="290" t="s">
        <v>171</v>
      </c>
      <c r="DD39" s="246">
        <v>1</v>
      </c>
      <c r="DE39" s="247">
        <v>19100</v>
      </c>
      <c r="DF39" s="292">
        <f t="shared" si="13"/>
        <v>19100</v>
      </c>
      <c r="DG39" s="624">
        <f t="shared" si="29"/>
        <v>0</v>
      </c>
      <c r="DI39" s="286" t="s">
        <v>272</v>
      </c>
      <c r="DJ39" s="297" t="s">
        <v>274</v>
      </c>
      <c r="DK39" s="290" t="s">
        <v>171</v>
      </c>
      <c r="DL39" s="246">
        <v>1</v>
      </c>
      <c r="DM39" s="259">
        <v>18000</v>
      </c>
      <c r="DN39" s="292">
        <f t="shared" si="14"/>
        <v>18000</v>
      </c>
      <c r="DO39" s="624">
        <f t="shared" si="30"/>
        <v>0</v>
      </c>
      <c r="DQ39" s="278" t="s">
        <v>272</v>
      </c>
      <c r="DR39" s="289" t="s">
        <v>274</v>
      </c>
      <c r="DS39" s="290" t="s">
        <v>171</v>
      </c>
      <c r="DT39" s="246">
        <v>1</v>
      </c>
      <c r="DU39" s="247">
        <v>22000</v>
      </c>
      <c r="DV39" s="292">
        <f t="shared" si="15"/>
        <v>22000</v>
      </c>
      <c r="DW39" s="624">
        <f t="shared" si="31"/>
        <v>0</v>
      </c>
    </row>
    <row r="40" spans="1:127" s="238" customFormat="1" ht="75.75" customHeight="1">
      <c r="A40" s="243" t="s">
        <v>279</v>
      </c>
      <c r="B40" s="244" t="s">
        <v>280</v>
      </c>
      <c r="C40" s="245" t="s">
        <v>212</v>
      </c>
      <c r="D40" s="246">
        <v>1</v>
      </c>
      <c r="E40" s="247">
        <v>0</v>
      </c>
      <c r="F40" s="248">
        <f t="shared" si="0"/>
        <v>0</v>
      </c>
      <c r="G40" s="624">
        <f t="shared" si="16"/>
        <v>1</v>
      </c>
      <c r="I40" s="243" t="s">
        <v>279</v>
      </c>
      <c r="J40" s="249" t="s">
        <v>280</v>
      </c>
      <c r="K40" s="245" t="s">
        <v>212</v>
      </c>
      <c r="L40" s="246">
        <v>1</v>
      </c>
      <c r="M40" s="247">
        <v>41000</v>
      </c>
      <c r="N40" s="248">
        <f t="shared" si="1"/>
        <v>41000</v>
      </c>
      <c r="O40" s="624">
        <f t="shared" si="17"/>
        <v>0</v>
      </c>
      <c r="Q40" s="243" t="s">
        <v>279</v>
      </c>
      <c r="R40" s="244" t="s">
        <v>280</v>
      </c>
      <c r="S40" s="245" t="s">
        <v>212</v>
      </c>
      <c r="T40" s="246">
        <v>1</v>
      </c>
      <c r="U40" s="247">
        <v>54435</v>
      </c>
      <c r="V40" s="248">
        <f t="shared" si="2"/>
        <v>54435</v>
      </c>
      <c r="W40" s="624">
        <f t="shared" si="18"/>
        <v>0</v>
      </c>
      <c r="Y40" s="243" t="s">
        <v>279</v>
      </c>
      <c r="Z40" s="244" t="s">
        <v>280</v>
      </c>
      <c r="AA40" s="245" t="s">
        <v>212</v>
      </c>
      <c r="AB40" s="246">
        <v>1</v>
      </c>
      <c r="AC40" s="247">
        <v>32000</v>
      </c>
      <c r="AD40" s="248">
        <f t="shared" si="3"/>
        <v>32000</v>
      </c>
      <c r="AE40" s="624">
        <f t="shared" si="19"/>
        <v>0</v>
      </c>
      <c r="AG40" s="243" t="s">
        <v>279</v>
      </c>
      <c r="AH40" s="244" t="s">
        <v>280</v>
      </c>
      <c r="AI40" s="245" t="s">
        <v>212</v>
      </c>
      <c r="AJ40" s="246">
        <v>1</v>
      </c>
      <c r="AK40" s="247">
        <v>45000</v>
      </c>
      <c r="AL40" s="248">
        <f t="shared" si="4"/>
        <v>45000</v>
      </c>
      <c r="AM40" s="624">
        <f t="shared" si="20"/>
        <v>0</v>
      </c>
      <c r="AO40" s="243" t="s">
        <v>279</v>
      </c>
      <c r="AP40" s="244" t="s">
        <v>280</v>
      </c>
      <c r="AQ40" s="245" t="s">
        <v>212</v>
      </c>
      <c r="AR40" s="246">
        <v>1</v>
      </c>
      <c r="AS40" s="247">
        <v>61400</v>
      </c>
      <c r="AT40" s="248">
        <f t="shared" si="5"/>
        <v>61400</v>
      </c>
      <c r="AU40" s="624">
        <f t="shared" si="21"/>
        <v>0</v>
      </c>
      <c r="AW40" s="243" t="s">
        <v>279</v>
      </c>
      <c r="AX40" s="254" t="s">
        <v>280</v>
      </c>
      <c r="AY40" s="245" t="s">
        <v>212</v>
      </c>
      <c r="AZ40" s="246">
        <v>1</v>
      </c>
      <c r="BA40" s="255">
        <v>54600</v>
      </c>
      <c r="BB40" s="256">
        <f t="shared" si="6"/>
        <v>54600</v>
      </c>
      <c r="BC40" s="624">
        <f t="shared" si="22"/>
        <v>0</v>
      </c>
      <c r="BE40" s="243" t="s">
        <v>279</v>
      </c>
      <c r="BF40" s="244" t="s">
        <v>280</v>
      </c>
      <c r="BG40" s="245" t="s">
        <v>212</v>
      </c>
      <c r="BH40" s="246">
        <v>1</v>
      </c>
      <c r="BI40" s="247">
        <v>60800</v>
      </c>
      <c r="BJ40" s="248">
        <f t="shared" si="7"/>
        <v>60800</v>
      </c>
      <c r="BK40" s="624">
        <f t="shared" si="23"/>
        <v>0</v>
      </c>
      <c r="BM40" s="243" t="s">
        <v>279</v>
      </c>
      <c r="BN40" s="244" t="s">
        <v>280</v>
      </c>
      <c r="BO40" s="245" t="s">
        <v>212</v>
      </c>
      <c r="BP40" s="246">
        <v>1</v>
      </c>
      <c r="BQ40" s="247">
        <v>62000</v>
      </c>
      <c r="BR40" s="248">
        <f t="shared" si="8"/>
        <v>62000</v>
      </c>
      <c r="BS40" s="624">
        <f t="shared" si="24"/>
        <v>0</v>
      </c>
      <c r="BU40" s="243" t="s">
        <v>279</v>
      </c>
      <c r="BV40" s="244" t="s">
        <v>280</v>
      </c>
      <c r="BW40" s="245" t="s">
        <v>212</v>
      </c>
      <c r="BX40" s="246">
        <v>1</v>
      </c>
      <c r="BY40" s="247">
        <v>65000</v>
      </c>
      <c r="BZ40" s="248">
        <f t="shared" si="9"/>
        <v>65000</v>
      </c>
      <c r="CA40" s="624">
        <f t="shared" si="25"/>
        <v>0</v>
      </c>
      <c r="CC40" s="243" t="s">
        <v>279</v>
      </c>
      <c r="CD40" s="244" t="s">
        <v>280</v>
      </c>
      <c r="CE40" s="245" t="s">
        <v>212</v>
      </c>
      <c r="CF40" s="246">
        <v>1</v>
      </c>
      <c r="CG40" s="247">
        <v>80000</v>
      </c>
      <c r="CH40" s="248">
        <f t="shared" si="10"/>
        <v>80000</v>
      </c>
      <c r="CI40" s="624">
        <f t="shared" si="26"/>
        <v>0</v>
      </c>
      <c r="CK40" s="243" t="s">
        <v>279</v>
      </c>
      <c r="CL40" s="244" t="s">
        <v>280</v>
      </c>
      <c r="CM40" s="245" t="s">
        <v>212</v>
      </c>
      <c r="CN40" s="246">
        <v>1</v>
      </c>
      <c r="CO40" s="247">
        <v>37234</v>
      </c>
      <c r="CP40" s="248">
        <f t="shared" si="11"/>
        <v>37234</v>
      </c>
      <c r="CQ40" s="624">
        <f t="shared" si="27"/>
        <v>0</v>
      </c>
      <c r="CS40" s="243" t="s">
        <v>279</v>
      </c>
      <c r="CT40" s="244" t="s">
        <v>280</v>
      </c>
      <c r="CU40" s="245" t="s">
        <v>212</v>
      </c>
      <c r="CV40" s="246">
        <v>1</v>
      </c>
      <c r="CW40" s="247">
        <v>65000</v>
      </c>
      <c r="CX40" s="248">
        <f t="shared" si="12"/>
        <v>65000</v>
      </c>
      <c r="CY40" s="624">
        <f t="shared" si="28"/>
        <v>0</v>
      </c>
      <c r="DA40" s="243" t="s">
        <v>279</v>
      </c>
      <c r="DB40" s="244" t="s">
        <v>280</v>
      </c>
      <c r="DC40" s="245" t="s">
        <v>212</v>
      </c>
      <c r="DD40" s="246">
        <v>1</v>
      </c>
      <c r="DE40" s="247">
        <v>37900</v>
      </c>
      <c r="DF40" s="248">
        <f t="shared" si="13"/>
        <v>37900</v>
      </c>
      <c r="DG40" s="624">
        <f t="shared" si="29"/>
        <v>0</v>
      </c>
      <c r="DI40" s="257" t="s">
        <v>279</v>
      </c>
      <c r="DJ40" s="258" t="s">
        <v>280</v>
      </c>
      <c r="DK40" s="245" t="s">
        <v>212</v>
      </c>
      <c r="DL40" s="246">
        <v>1</v>
      </c>
      <c r="DM40" s="259">
        <v>50000</v>
      </c>
      <c r="DN40" s="248">
        <f t="shared" si="14"/>
        <v>50000</v>
      </c>
      <c r="DO40" s="624">
        <f t="shared" si="30"/>
        <v>0</v>
      </c>
      <c r="DQ40" s="243" t="s">
        <v>279</v>
      </c>
      <c r="DR40" s="244" t="s">
        <v>280</v>
      </c>
      <c r="DS40" s="245" t="s">
        <v>212</v>
      </c>
      <c r="DT40" s="246">
        <v>1</v>
      </c>
      <c r="DU40" s="247">
        <v>45000</v>
      </c>
      <c r="DV40" s="248">
        <f t="shared" si="15"/>
        <v>45000</v>
      </c>
      <c r="DW40" s="624">
        <f t="shared" si="31"/>
        <v>0</v>
      </c>
    </row>
    <row r="41" spans="1:127" s="238" customFormat="1" ht="105">
      <c r="A41" s="243" t="s">
        <v>281</v>
      </c>
      <c r="B41" s="244" t="s">
        <v>282</v>
      </c>
      <c r="C41" s="245" t="s">
        <v>212</v>
      </c>
      <c r="D41" s="246">
        <v>1</v>
      </c>
      <c r="E41" s="247">
        <v>0</v>
      </c>
      <c r="F41" s="248">
        <f t="shared" si="0"/>
        <v>0</v>
      </c>
      <c r="G41" s="624">
        <f t="shared" si="16"/>
        <v>1</v>
      </c>
      <c r="I41" s="243" t="s">
        <v>281</v>
      </c>
      <c r="J41" s="249" t="s">
        <v>282</v>
      </c>
      <c r="K41" s="245" t="s">
        <v>212</v>
      </c>
      <c r="L41" s="246">
        <v>1</v>
      </c>
      <c r="M41" s="247">
        <v>30000</v>
      </c>
      <c r="N41" s="248">
        <f t="shared" si="1"/>
        <v>30000</v>
      </c>
      <c r="O41" s="624">
        <f t="shared" si="17"/>
        <v>0</v>
      </c>
      <c r="Q41" s="243" t="s">
        <v>281</v>
      </c>
      <c r="R41" s="244" t="s">
        <v>282</v>
      </c>
      <c r="S41" s="245" t="s">
        <v>212</v>
      </c>
      <c r="T41" s="246">
        <v>1</v>
      </c>
      <c r="U41" s="247">
        <v>95146</v>
      </c>
      <c r="V41" s="248">
        <f t="shared" si="2"/>
        <v>95146</v>
      </c>
      <c r="W41" s="624">
        <f t="shared" si="18"/>
        <v>0</v>
      </c>
      <c r="Y41" s="243" t="s">
        <v>281</v>
      </c>
      <c r="Z41" s="244" t="s">
        <v>282</v>
      </c>
      <c r="AA41" s="245" t="s">
        <v>212</v>
      </c>
      <c r="AB41" s="246">
        <v>1</v>
      </c>
      <c r="AC41" s="247">
        <v>23000</v>
      </c>
      <c r="AD41" s="248">
        <f t="shared" si="3"/>
        <v>23000</v>
      </c>
      <c r="AE41" s="624">
        <f t="shared" si="19"/>
        <v>0</v>
      </c>
      <c r="AG41" s="243" t="s">
        <v>281</v>
      </c>
      <c r="AH41" s="244" t="s">
        <v>282</v>
      </c>
      <c r="AI41" s="245" t="s">
        <v>212</v>
      </c>
      <c r="AJ41" s="246">
        <v>1</v>
      </c>
      <c r="AK41" s="247">
        <v>85000</v>
      </c>
      <c r="AL41" s="248">
        <f t="shared" si="4"/>
        <v>85000</v>
      </c>
      <c r="AM41" s="624">
        <f t="shared" si="20"/>
        <v>0</v>
      </c>
      <c r="AO41" s="243" t="s">
        <v>281</v>
      </c>
      <c r="AP41" s="244" t="s">
        <v>282</v>
      </c>
      <c r="AQ41" s="245" t="s">
        <v>212</v>
      </c>
      <c r="AR41" s="246">
        <v>1</v>
      </c>
      <c r="AS41" s="247">
        <v>41600</v>
      </c>
      <c r="AT41" s="248">
        <f t="shared" si="5"/>
        <v>41600</v>
      </c>
      <c r="AU41" s="624">
        <f t="shared" si="21"/>
        <v>0</v>
      </c>
      <c r="AW41" s="243" t="s">
        <v>281</v>
      </c>
      <c r="AX41" s="254" t="s">
        <v>282</v>
      </c>
      <c r="AY41" s="245" t="s">
        <v>212</v>
      </c>
      <c r="AZ41" s="246">
        <v>1</v>
      </c>
      <c r="BA41" s="255">
        <v>63168</v>
      </c>
      <c r="BB41" s="256">
        <f t="shared" si="6"/>
        <v>63168</v>
      </c>
      <c r="BC41" s="624">
        <f t="shared" si="22"/>
        <v>0</v>
      </c>
      <c r="BE41" s="243" t="s">
        <v>281</v>
      </c>
      <c r="BF41" s="244" t="s">
        <v>282</v>
      </c>
      <c r="BG41" s="245" t="s">
        <v>212</v>
      </c>
      <c r="BH41" s="246">
        <v>1</v>
      </c>
      <c r="BI41" s="247">
        <v>43000</v>
      </c>
      <c r="BJ41" s="248">
        <f t="shared" si="7"/>
        <v>43000</v>
      </c>
      <c r="BK41" s="624">
        <f t="shared" si="23"/>
        <v>0</v>
      </c>
      <c r="BM41" s="243" t="s">
        <v>281</v>
      </c>
      <c r="BN41" s="244" t="s">
        <v>282</v>
      </c>
      <c r="BO41" s="245" t="s">
        <v>212</v>
      </c>
      <c r="BP41" s="246">
        <v>1</v>
      </c>
      <c r="BQ41" s="247">
        <v>42000</v>
      </c>
      <c r="BR41" s="248">
        <f t="shared" si="8"/>
        <v>42000</v>
      </c>
      <c r="BS41" s="624">
        <f t="shared" si="24"/>
        <v>0</v>
      </c>
      <c r="BU41" s="243" t="s">
        <v>281</v>
      </c>
      <c r="BV41" s="244" t="s">
        <v>282</v>
      </c>
      <c r="BW41" s="245" t="s">
        <v>212</v>
      </c>
      <c r="BX41" s="246">
        <v>1</v>
      </c>
      <c r="BY41" s="247">
        <v>44500</v>
      </c>
      <c r="BZ41" s="248">
        <f t="shared" si="9"/>
        <v>44500</v>
      </c>
      <c r="CA41" s="624">
        <f t="shared" si="25"/>
        <v>0</v>
      </c>
      <c r="CC41" s="243" t="s">
        <v>281</v>
      </c>
      <c r="CD41" s="244" t="s">
        <v>282</v>
      </c>
      <c r="CE41" s="245" t="s">
        <v>212</v>
      </c>
      <c r="CF41" s="246">
        <v>1</v>
      </c>
      <c r="CG41" s="247">
        <v>80000</v>
      </c>
      <c r="CH41" s="248">
        <f t="shared" si="10"/>
        <v>80000</v>
      </c>
      <c r="CI41" s="624">
        <f t="shared" si="26"/>
        <v>0</v>
      </c>
      <c r="CK41" s="243" t="s">
        <v>281</v>
      </c>
      <c r="CL41" s="244" t="s">
        <v>282</v>
      </c>
      <c r="CM41" s="245" t="s">
        <v>212</v>
      </c>
      <c r="CN41" s="246">
        <v>1</v>
      </c>
      <c r="CO41" s="247">
        <v>53376</v>
      </c>
      <c r="CP41" s="248">
        <f t="shared" si="11"/>
        <v>53376</v>
      </c>
      <c r="CQ41" s="624">
        <f t="shared" si="27"/>
        <v>0</v>
      </c>
      <c r="CS41" s="243" t="s">
        <v>281</v>
      </c>
      <c r="CT41" s="244" t="s">
        <v>282</v>
      </c>
      <c r="CU41" s="245" t="s">
        <v>212</v>
      </c>
      <c r="CV41" s="246">
        <v>1</v>
      </c>
      <c r="CW41" s="247">
        <v>45000</v>
      </c>
      <c r="CX41" s="248">
        <f t="shared" si="12"/>
        <v>45000</v>
      </c>
      <c r="CY41" s="624">
        <f t="shared" si="28"/>
        <v>0</v>
      </c>
      <c r="DA41" s="243" t="s">
        <v>281</v>
      </c>
      <c r="DB41" s="244" t="s">
        <v>282</v>
      </c>
      <c r="DC41" s="245" t="s">
        <v>212</v>
      </c>
      <c r="DD41" s="246">
        <v>1</v>
      </c>
      <c r="DE41" s="247">
        <v>64500</v>
      </c>
      <c r="DF41" s="248">
        <f t="shared" si="13"/>
        <v>64500</v>
      </c>
      <c r="DG41" s="624">
        <f t="shared" si="29"/>
        <v>0</v>
      </c>
      <c r="DI41" s="257" t="s">
        <v>281</v>
      </c>
      <c r="DJ41" s="258" t="s">
        <v>282</v>
      </c>
      <c r="DK41" s="245" t="s">
        <v>212</v>
      </c>
      <c r="DL41" s="246">
        <v>1</v>
      </c>
      <c r="DM41" s="259">
        <v>45000</v>
      </c>
      <c r="DN41" s="248">
        <f t="shared" si="14"/>
        <v>45000</v>
      </c>
      <c r="DO41" s="624">
        <f t="shared" si="30"/>
        <v>0</v>
      </c>
      <c r="DQ41" s="243" t="s">
        <v>281</v>
      </c>
      <c r="DR41" s="244" t="s">
        <v>282</v>
      </c>
      <c r="DS41" s="245" t="s">
        <v>212</v>
      </c>
      <c r="DT41" s="246">
        <v>1</v>
      </c>
      <c r="DU41" s="247">
        <v>35000</v>
      </c>
      <c r="DV41" s="248">
        <f t="shared" si="15"/>
        <v>35000</v>
      </c>
      <c r="DW41" s="624">
        <f t="shared" si="31"/>
        <v>0</v>
      </c>
    </row>
    <row r="42" spans="1:127" s="238" customFormat="1" ht="75">
      <c r="A42" s="243" t="s">
        <v>283</v>
      </c>
      <c r="B42" s="244" t="s">
        <v>284</v>
      </c>
      <c r="C42" s="245" t="s">
        <v>171</v>
      </c>
      <c r="D42" s="246">
        <v>1</v>
      </c>
      <c r="E42" s="247">
        <v>0</v>
      </c>
      <c r="F42" s="248">
        <f t="shared" si="0"/>
        <v>0</v>
      </c>
      <c r="G42" s="624">
        <f t="shared" si="16"/>
        <v>1</v>
      </c>
      <c r="I42" s="243" t="s">
        <v>283</v>
      </c>
      <c r="J42" s="249" t="s">
        <v>284</v>
      </c>
      <c r="K42" s="245" t="s">
        <v>171</v>
      </c>
      <c r="L42" s="246">
        <v>1</v>
      </c>
      <c r="M42" s="247">
        <v>39000</v>
      </c>
      <c r="N42" s="248">
        <f t="shared" si="1"/>
        <v>39000</v>
      </c>
      <c r="O42" s="624">
        <f t="shared" si="17"/>
        <v>0</v>
      </c>
      <c r="Q42" s="243" t="s">
        <v>283</v>
      </c>
      <c r="R42" s="244" t="s">
        <v>284</v>
      </c>
      <c r="S42" s="245" t="s">
        <v>171</v>
      </c>
      <c r="T42" s="246">
        <v>1</v>
      </c>
      <c r="U42" s="247">
        <v>33997</v>
      </c>
      <c r="V42" s="248">
        <f t="shared" si="2"/>
        <v>33997</v>
      </c>
      <c r="W42" s="624">
        <f t="shared" si="18"/>
        <v>0</v>
      </c>
      <c r="Y42" s="243" t="s">
        <v>283</v>
      </c>
      <c r="Z42" s="244" t="s">
        <v>284</v>
      </c>
      <c r="AA42" s="245" t="s">
        <v>171</v>
      </c>
      <c r="AB42" s="246">
        <v>1</v>
      </c>
      <c r="AC42" s="247">
        <v>65000</v>
      </c>
      <c r="AD42" s="248">
        <f t="shared" si="3"/>
        <v>65000</v>
      </c>
      <c r="AE42" s="624">
        <f t="shared" si="19"/>
        <v>0</v>
      </c>
      <c r="AG42" s="243" t="s">
        <v>283</v>
      </c>
      <c r="AH42" s="244" t="s">
        <v>284</v>
      </c>
      <c r="AI42" s="245" t="s">
        <v>171</v>
      </c>
      <c r="AJ42" s="246">
        <v>1</v>
      </c>
      <c r="AK42" s="247">
        <v>120000</v>
      </c>
      <c r="AL42" s="248">
        <f t="shared" si="4"/>
        <v>120000</v>
      </c>
      <c r="AM42" s="624">
        <f t="shared" si="20"/>
        <v>0</v>
      </c>
      <c r="AO42" s="243" t="s">
        <v>283</v>
      </c>
      <c r="AP42" s="244" t="s">
        <v>284</v>
      </c>
      <c r="AQ42" s="245" t="s">
        <v>171</v>
      </c>
      <c r="AR42" s="246">
        <v>1</v>
      </c>
      <c r="AS42" s="247">
        <v>89150</v>
      </c>
      <c r="AT42" s="248">
        <f t="shared" si="5"/>
        <v>89150</v>
      </c>
      <c r="AU42" s="624">
        <f t="shared" si="21"/>
        <v>0</v>
      </c>
      <c r="AW42" s="243" t="s">
        <v>283</v>
      </c>
      <c r="AX42" s="254" t="s">
        <v>284</v>
      </c>
      <c r="AY42" s="245" t="s">
        <v>171</v>
      </c>
      <c r="AZ42" s="246">
        <v>1</v>
      </c>
      <c r="BA42" s="255">
        <v>113400</v>
      </c>
      <c r="BB42" s="256">
        <f t="shared" ref="BB42:BB73" si="32">ROUND(AZ42*BA42,0)</f>
        <v>113400</v>
      </c>
      <c r="BC42" s="624">
        <f t="shared" si="22"/>
        <v>0</v>
      </c>
      <c r="BE42" s="243" t="s">
        <v>283</v>
      </c>
      <c r="BF42" s="244" t="s">
        <v>284</v>
      </c>
      <c r="BG42" s="245" t="s">
        <v>171</v>
      </c>
      <c r="BH42" s="246">
        <v>1</v>
      </c>
      <c r="BI42" s="247">
        <v>88900</v>
      </c>
      <c r="BJ42" s="248">
        <f t="shared" si="7"/>
        <v>88900</v>
      </c>
      <c r="BK42" s="624">
        <f t="shared" si="23"/>
        <v>0</v>
      </c>
      <c r="BM42" s="243" t="s">
        <v>283</v>
      </c>
      <c r="BN42" s="244" t="s">
        <v>284</v>
      </c>
      <c r="BO42" s="245" t="s">
        <v>171</v>
      </c>
      <c r="BP42" s="246">
        <v>1</v>
      </c>
      <c r="BQ42" s="247">
        <v>90000</v>
      </c>
      <c r="BR42" s="248">
        <f t="shared" si="8"/>
        <v>90000</v>
      </c>
      <c r="BS42" s="624">
        <f t="shared" si="24"/>
        <v>0</v>
      </c>
      <c r="BU42" s="243" t="s">
        <v>283</v>
      </c>
      <c r="BV42" s="244" t="s">
        <v>284</v>
      </c>
      <c r="BW42" s="245" t="s">
        <v>171</v>
      </c>
      <c r="BX42" s="246">
        <v>1</v>
      </c>
      <c r="BY42" s="247">
        <v>93000</v>
      </c>
      <c r="BZ42" s="248">
        <f t="shared" si="9"/>
        <v>93000</v>
      </c>
      <c r="CA42" s="624">
        <f t="shared" si="25"/>
        <v>0</v>
      </c>
      <c r="CC42" s="243" t="s">
        <v>283</v>
      </c>
      <c r="CD42" s="244" t="s">
        <v>284</v>
      </c>
      <c r="CE42" s="245" t="s">
        <v>171</v>
      </c>
      <c r="CF42" s="246">
        <v>1</v>
      </c>
      <c r="CG42" s="247">
        <v>90000</v>
      </c>
      <c r="CH42" s="248">
        <f t="shared" si="10"/>
        <v>90000</v>
      </c>
      <c r="CI42" s="624">
        <f t="shared" si="26"/>
        <v>0</v>
      </c>
      <c r="CK42" s="243" t="s">
        <v>283</v>
      </c>
      <c r="CL42" s="244" t="s">
        <v>284</v>
      </c>
      <c r="CM42" s="245" t="s">
        <v>171</v>
      </c>
      <c r="CN42" s="246">
        <v>1</v>
      </c>
      <c r="CO42" s="247">
        <v>80100</v>
      </c>
      <c r="CP42" s="248">
        <f t="shared" si="11"/>
        <v>80100</v>
      </c>
      <c r="CQ42" s="624">
        <f t="shared" si="27"/>
        <v>0</v>
      </c>
      <c r="CS42" s="243" t="s">
        <v>283</v>
      </c>
      <c r="CT42" s="244" t="s">
        <v>284</v>
      </c>
      <c r="CU42" s="245" t="s">
        <v>171</v>
      </c>
      <c r="CV42" s="246">
        <v>1</v>
      </c>
      <c r="CW42" s="247">
        <v>80000</v>
      </c>
      <c r="CX42" s="248">
        <f t="shared" si="12"/>
        <v>80000</v>
      </c>
      <c r="CY42" s="624">
        <f t="shared" si="28"/>
        <v>0</v>
      </c>
      <c r="DA42" s="243" t="s">
        <v>283</v>
      </c>
      <c r="DB42" s="244" t="s">
        <v>284</v>
      </c>
      <c r="DC42" s="245" t="s">
        <v>171</v>
      </c>
      <c r="DD42" s="246">
        <v>1</v>
      </c>
      <c r="DE42" s="247">
        <v>124300</v>
      </c>
      <c r="DF42" s="248">
        <f t="shared" si="13"/>
        <v>124300</v>
      </c>
      <c r="DG42" s="624">
        <f t="shared" si="29"/>
        <v>0</v>
      </c>
      <c r="DI42" s="257" t="s">
        <v>283</v>
      </c>
      <c r="DJ42" s="258" t="s">
        <v>284</v>
      </c>
      <c r="DK42" s="245" t="s">
        <v>171</v>
      </c>
      <c r="DL42" s="246">
        <v>1</v>
      </c>
      <c r="DM42" s="259">
        <v>95000</v>
      </c>
      <c r="DN42" s="248">
        <f t="shared" si="14"/>
        <v>95000</v>
      </c>
      <c r="DO42" s="624">
        <f t="shared" si="30"/>
        <v>0</v>
      </c>
      <c r="DQ42" s="243" t="s">
        <v>283</v>
      </c>
      <c r="DR42" s="244" t="s">
        <v>284</v>
      </c>
      <c r="DS42" s="245" t="s">
        <v>171</v>
      </c>
      <c r="DT42" s="246">
        <v>1</v>
      </c>
      <c r="DU42" s="247">
        <v>130000</v>
      </c>
      <c r="DV42" s="248">
        <f t="shared" si="15"/>
        <v>130000</v>
      </c>
      <c r="DW42" s="624">
        <f t="shared" si="31"/>
        <v>0</v>
      </c>
    </row>
    <row r="43" spans="1:127" s="238" customFormat="1" ht="75">
      <c r="A43" s="243" t="s">
        <v>289</v>
      </c>
      <c r="B43" s="244" t="s">
        <v>290</v>
      </c>
      <c r="C43" s="245" t="s">
        <v>168</v>
      </c>
      <c r="D43" s="246">
        <v>1</v>
      </c>
      <c r="E43" s="247">
        <v>0</v>
      </c>
      <c r="F43" s="248">
        <f t="shared" si="0"/>
        <v>0</v>
      </c>
      <c r="G43" s="624">
        <f t="shared" si="16"/>
        <v>1</v>
      </c>
      <c r="I43" s="243" t="s">
        <v>289</v>
      </c>
      <c r="J43" s="249" t="s">
        <v>290</v>
      </c>
      <c r="K43" s="245" t="s">
        <v>168</v>
      </c>
      <c r="L43" s="246">
        <v>1</v>
      </c>
      <c r="M43" s="247">
        <v>450000</v>
      </c>
      <c r="N43" s="248">
        <f t="shared" si="1"/>
        <v>450000</v>
      </c>
      <c r="O43" s="624">
        <f t="shared" si="17"/>
        <v>0</v>
      </c>
      <c r="Q43" s="243" t="s">
        <v>289</v>
      </c>
      <c r="R43" s="244" t="s">
        <v>290</v>
      </c>
      <c r="S43" s="245" t="s">
        <v>168</v>
      </c>
      <c r="T43" s="246">
        <v>1</v>
      </c>
      <c r="U43" s="247">
        <v>197697</v>
      </c>
      <c r="V43" s="248">
        <f t="shared" si="2"/>
        <v>197697</v>
      </c>
      <c r="W43" s="624">
        <f t="shared" si="18"/>
        <v>0</v>
      </c>
      <c r="Y43" s="243" t="s">
        <v>289</v>
      </c>
      <c r="Z43" s="244" t="s">
        <v>290</v>
      </c>
      <c r="AA43" s="245" t="s">
        <v>168</v>
      </c>
      <c r="AB43" s="246">
        <v>1</v>
      </c>
      <c r="AC43" s="247">
        <v>660000</v>
      </c>
      <c r="AD43" s="248">
        <f t="shared" si="3"/>
        <v>660000</v>
      </c>
      <c r="AE43" s="624">
        <f t="shared" si="19"/>
        <v>0</v>
      </c>
      <c r="AG43" s="243" t="s">
        <v>289</v>
      </c>
      <c r="AH43" s="244" t="s">
        <v>290</v>
      </c>
      <c r="AI43" s="245" t="s">
        <v>168</v>
      </c>
      <c r="AJ43" s="246">
        <v>1</v>
      </c>
      <c r="AK43" s="247">
        <v>900000</v>
      </c>
      <c r="AL43" s="248">
        <f t="shared" si="4"/>
        <v>900000</v>
      </c>
      <c r="AM43" s="624">
        <f t="shared" si="20"/>
        <v>0</v>
      </c>
      <c r="AO43" s="243" t="s">
        <v>289</v>
      </c>
      <c r="AP43" s="244" t="s">
        <v>290</v>
      </c>
      <c r="AQ43" s="245" t="s">
        <v>168</v>
      </c>
      <c r="AR43" s="246">
        <v>1</v>
      </c>
      <c r="AS43" s="247">
        <v>523000</v>
      </c>
      <c r="AT43" s="248">
        <f t="shared" si="5"/>
        <v>523000</v>
      </c>
      <c r="AU43" s="624">
        <f t="shared" si="21"/>
        <v>0</v>
      </c>
      <c r="AW43" s="243" t="s">
        <v>289</v>
      </c>
      <c r="AX43" s="254" t="s">
        <v>290</v>
      </c>
      <c r="AY43" s="245" t="s">
        <v>168</v>
      </c>
      <c r="AZ43" s="246">
        <v>1</v>
      </c>
      <c r="BA43" s="255">
        <v>714000</v>
      </c>
      <c r="BB43" s="256">
        <f t="shared" si="32"/>
        <v>714000</v>
      </c>
      <c r="BC43" s="624">
        <f t="shared" si="22"/>
        <v>0</v>
      </c>
      <c r="BE43" s="243" t="s">
        <v>289</v>
      </c>
      <c r="BF43" s="244" t="s">
        <v>290</v>
      </c>
      <c r="BG43" s="245" t="s">
        <v>168</v>
      </c>
      <c r="BH43" s="246">
        <v>1</v>
      </c>
      <c r="BI43" s="247">
        <v>530000</v>
      </c>
      <c r="BJ43" s="248">
        <f t="shared" si="7"/>
        <v>530000</v>
      </c>
      <c r="BK43" s="624">
        <f t="shared" si="23"/>
        <v>0</v>
      </c>
      <c r="BM43" s="243" t="s">
        <v>289</v>
      </c>
      <c r="BN43" s="244" t="s">
        <v>290</v>
      </c>
      <c r="BO43" s="245" t="s">
        <v>168</v>
      </c>
      <c r="BP43" s="246">
        <v>1</v>
      </c>
      <c r="BQ43" s="247">
        <v>528000</v>
      </c>
      <c r="BR43" s="248">
        <f t="shared" si="8"/>
        <v>528000</v>
      </c>
      <c r="BS43" s="624">
        <f t="shared" si="24"/>
        <v>0</v>
      </c>
      <c r="BU43" s="243" t="s">
        <v>289</v>
      </c>
      <c r="BV43" s="244" t="s">
        <v>290</v>
      </c>
      <c r="BW43" s="245" t="s">
        <v>168</v>
      </c>
      <c r="BX43" s="246">
        <v>1</v>
      </c>
      <c r="BY43" s="247">
        <v>540000</v>
      </c>
      <c r="BZ43" s="248">
        <f t="shared" si="9"/>
        <v>540000</v>
      </c>
      <c r="CA43" s="624">
        <f t="shared" si="25"/>
        <v>0</v>
      </c>
      <c r="CC43" s="243" t="s">
        <v>289</v>
      </c>
      <c r="CD43" s="244" t="s">
        <v>290</v>
      </c>
      <c r="CE43" s="245" t="s">
        <v>168</v>
      </c>
      <c r="CF43" s="246">
        <v>1</v>
      </c>
      <c r="CG43" s="247">
        <v>500000</v>
      </c>
      <c r="CH43" s="248">
        <f t="shared" si="10"/>
        <v>500000</v>
      </c>
      <c r="CI43" s="624">
        <f t="shared" si="26"/>
        <v>0</v>
      </c>
      <c r="CK43" s="243" t="s">
        <v>289</v>
      </c>
      <c r="CL43" s="244" t="s">
        <v>290</v>
      </c>
      <c r="CM43" s="245" t="s">
        <v>168</v>
      </c>
      <c r="CN43" s="246">
        <v>1</v>
      </c>
      <c r="CO43" s="247">
        <v>1636065</v>
      </c>
      <c r="CP43" s="248">
        <f t="shared" si="11"/>
        <v>1636065</v>
      </c>
      <c r="CQ43" s="624">
        <f t="shared" si="27"/>
        <v>0</v>
      </c>
      <c r="CS43" s="243" t="s">
        <v>289</v>
      </c>
      <c r="CT43" s="244" t="s">
        <v>290</v>
      </c>
      <c r="CU43" s="245" t="s">
        <v>168</v>
      </c>
      <c r="CV43" s="246">
        <v>1</v>
      </c>
      <c r="CW43" s="247">
        <v>780000</v>
      </c>
      <c r="CX43" s="248">
        <f t="shared" si="12"/>
        <v>780000</v>
      </c>
      <c r="CY43" s="624">
        <f t="shared" si="28"/>
        <v>0</v>
      </c>
      <c r="DA43" s="243" t="s">
        <v>289</v>
      </c>
      <c r="DB43" s="258" t="s">
        <v>290</v>
      </c>
      <c r="DC43" s="245" t="s">
        <v>168</v>
      </c>
      <c r="DD43" s="246">
        <v>1</v>
      </c>
      <c r="DE43" s="247">
        <v>990100</v>
      </c>
      <c r="DF43" s="248">
        <f t="shared" si="13"/>
        <v>990100</v>
      </c>
      <c r="DG43" s="624">
        <f t="shared" si="29"/>
        <v>0</v>
      </c>
      <c r="DI43" s="257" t="s">
        <v>289</v>
      </c>
      <c r="DJ43" s="258" t="s">
        <v>290</v>
      </c>
      <c r="DK43" s="245" t="s">
        <v>168</v>
      </c>
      <c r="DL43" s="246">
        <v>1</v>
      </c>
      <c r="DM43" s="259">
        <v>400000</v>
      </c>
      <c r="DN43" s="248">
        <f t="shared" si="14"/>
        <v>400000</v>
      </c>
      <c r="DO43" s="624">
        <f t="shared" si="30"/>
        <v>0</v>
      </c>
      <c r="DQ43" s="243" t="s">
        <v>289</v>
      </c>
      <c r="DR43" s="244" t="s">
        <v>290</v>
      </c>
      <c r="DS43" s="245" t="s">
        <v>168</v>
      </c>
      <c r="DT43" s="246">
        <v>1</v>
      </c>
      <c r="DU43" s="247">
        <v>1000000</v>
      </c>
      <c r="DV43" s="248">
        <f t="shared" si="15"/>
        <v>1000000</v>
      </c>
      <c r="DW43" s="624">
        <f t="shared" si="31"/>
        <v>0</v>
      </c>
    </row>
    <row r="44" spans="1:127" s="238" customFormat="1" ht="30">
      <c r="A44" s="243" t="s">
        <v>293</v>
      </c>
      <c r="B44" s="244" t="s">
        <v>294</v>
      </c>
      <c r="C44" s="245" t="s">
        <v>168</v>
      </c>
      <c r="D44" s="246">
        <v>1</v>
      </c>
      <c r="E44" s="247">
        <v>0</v>
      </c>
      <c r="F44" s="248">
        <f t="shared" si="0"/>
        <v>0</v>
      </c>
      <c r="G44" s="624">
        <f t="shared" si="16"/>
        <v>1</v>
      </c>
      <c r="I44" s="243" t="s">
        <v>293</v>
      </c>
      <c r="J44" s="249" t="s">
        <v>294</v>
      </c>
      <c r="K44" s="245" t="s">
        <v>168</v>
      </c>
      <c r="L44" s="246">
        <v>1</v>
      </c>
      <c r="M44" s="247">
        <v>40000</v>
      </c>
      <c r="N44" s="248">
        <f t="shared" si="1"/>
        <v>40000</v>
      </c>
      <c r="O44" s="624">
        <f t="shared" si="17"/>
        <v>0</v>
      </c>
      <c r="Q44" s="243" t="s">
        <v>293</v>
      </c>
      <c r="R44" s="244" t="s">
        <v>294</v>
      </c>
      <c r="S44" s="245" t="s">
        <v>168</v>
      </c>
      <c r="T44" s="246">
        <v>1</v>
      </c>
      <c r="U44" s="247">
        <v>26500</v>
      </c>
      <c r="V44" s="248">
        <f t="shared" si="2"/>
        <v>26500</v>
      </c>
      <c r="W44" s="624">
        <f t="shared" si="18"/>
        <v>0</v>
      </c>
      <c r="Y44" s="243" t="s">
        <v>293</v>
      </c>
      <c r="Z44" s="244" t="s">
        <v>294</v>
      </c>
      <c r="AA44" s="245" t="s">
        <v>168</v>
      </c>
      <c r="AB44" s="246">
        <v>1</v>
      </c>
      <c r="AC44" s="247">
        <v>28000</v>
      </c>
      <c r="AD44" s="248">
        <f t="shared" si="3"/>
        <v>28000</v>
      </c>
      <c r="AE44" s="624">
        <f t="shared" si="19"/>
        <v>0</v>
      </c>
      <c r="AG44" s="243" t="s">
        <v>293</v>
      </c>
      <c r="AH44" s="244" t="s">
        <v>294</v>
      </c>
      <c r="AI44" s="245" t="s">
        <v>168</v>
      </c>
      <c r="AJ44" s="246">
        <v>1</v>
      </c>
      <c r="AK44" s="247">
        <v>85000</v>
      </c>
      <c r="AL44" s="248">
        <f t="shared" si="4"/>
        <v>85000</v>
      </c>
      <c r="AM44" s="624">
        <f t="shared" si="20"/>
        <v>0</v>
      </c>
      <c r="AO44" s="243" t="s">
        <v>293</v>
      </c>
      <c r="AP44" s="244" t="s">
        <v>294</v>
      </c>
      <c r="AQ44" s="245" t="s">
        <v>168</v>
      </c>
      <c r="AR44" s="246">
        <v>1</v>
      </c>
      <c r="AS44" s="247">
        <v>89200</v>
      </c>
      <c r="AT44" s="248">
        <f t="shared" si="5"/>
        <v>89200</v>
      </c>
      <c r="AU44" s="624">
        <f t="shared" si="21"/>
        <v>0</v>
      </c>
      <c r="AW44" s="243" t="s">
        <v>293</v>
      </c>
      <c r="AX44" s="254" t="s">
        <v>294</v>
      </c>
      <c r="AY44" s="245" t="s">
        <v>168</v>
      </c>
      <c r="AZ44" s="246">
        <v>1</v>
      </c>
      <c r="BA44" s="255">
        <v>100800</v>
      </c>
      <c r="BB44" s="256">
        <f t="shared" si="32"/>
        <v>100800</v>
      </c>
      <c r="BC44" s="624">
        <f t="shared" si="22"/>
        <v>0</v>
      </c>
      <c r="BE44" s="243" t="s">
        <v>293</v>
      </c>
      <c r="BF44" s="244" t="s">
        <v>294</v>
      </c>
      <c r="BG44" s="245" t="s">
        <v>168</v>
      </c>
      <c r="BH44" s="246">
        <v>1</v>
      </c>
      <c r="BI44" s="247">
        <v>89200</v>
      </c>
      <c r="BJ44" s="248">
        <f t="shared" si="7"/>
        <v>89200</v>
      </c>
      <c r="BK44" s="624">
        <f t="shared" si="23"/>
        <v>0</v>
      </c>
      <c r="BM44" s="243" t="s">
        <v>293</v>
      </c>
      <c r="BN44" s="244" t="s">
        <v>294</v>
      </c>
      <c r="BO44" s="245" t="s">
        <v>168</v>
      </c>
      <c r="BP44" s="246">
        <v>1</v>
      </c>
      <c r="BQ44" s="247">
        <v>90000</v>
      </c>
      <c r="BR44" s="248">
        <f t="shared" si="8"/>
        <v>90000</v>
      </c>
      <c r="BS44" s="624">
        <f t="shared" si="24"/>
        <v>0</v>
      </c>
      <c r="BU44" s="243" t="s">
        <v>293</v>
      </c>
      <c r="BV44" s="244" t="s">
        <v>294</v>
      </c>
      <c r="BW44" s="245" t="s">
        <v>168</v>
      </c>
      <c r="BX44" s="246">
        <v>1</v>
      </c>
      <c r="BY44" s="247">
        <v>88000</v>
      </c>
      <c r="BZ44" s="248">
        <f t="shared" si="9"/>
        <v>88000</v>
      </c>
      <c r="CA44" s="624">
        <f t="shared" si="25"/>
        <v>0</v>
      </c>
      <c r="CC44" s="243" t="s">
        <v>293</v>
      </c>
      <c r="CD44" s="244" t="s">
        <v>294</v>
      </c>
      <c r="CE44" s="245" t="s">
        <v>168</v>
      </c>
      <c r="CF44" s="246">
        <v>1</v>
      </c>
      <c r="CG44" s="247">
        <v>55000</v>
      </c>
      <c r="CH44" s="248">
        <f t="shared" si="10"/>
        <v>55000</v>
      </c>
      <c r="CI44" s="624">
        <f t="shared" si="26"/>
        <v>0</v>
      </c>
      <c r="CK44" s="243" t="s">
        <v>293</v>
      </c>
      <c r="CL44" s="244" t="s">
        <v>294</v>
      </c>
      <c r="CM44" s="245" t="s">
        <v>168</v>
      </c>
      <c r="CN44" s="246">
        <v>1</v>
      </c>
      <c r="CO44" s="247">
        <v>24747</v>
      </c>
      <c r="CP44" s="248">
        <f t="shared" si="11"/>
        <v>24747</v>
      </c>
      <c r="CQ44" s="624">
        <f t="shared" si="27"/>
        <v>0</v>
      </c>
      <c r="CS44" s="243" t="s">
        <v>293</v>
      </c>
      <c r="CT44" s="244" t="s">
        <v>294</v>
      </c>
      <c r="CU44" s="245" t="s">
        <v>168</v>
      </c>
      <c r="CV44" s="246">
        <v>1</v>
      </c>
      <c r="CW44" s="247">
        <v>45000</v>
      </c>
      <c r="CX44" s="248">
        <f t="shared" si="12"/>
        <v>45000</v>
      </c>
      <c r="CY44" s="624">
        <f t="shared" si="28"/>
        <v>0</v>
      </c>
      <c r="DA44" s="243" t="s">
        <v>293</v>
      </c>
      <c r="DB44" s="244" t="s">
        <v>294</v>
      </c>
      <c r="DC44" s="245" t="s">
        <v>168</v>
      </c>
      <c r="DD44" s="246">
        <v>1</v>
      </c>
      <c r="DE44" s="247">
        <v>44300</v>
      </c>
      <c r="DF44" s="248">
        <f t="shared" si="13"/>
        <v>44300</v>
      </c>
      <c r="DG44" s="624">
        <f t="shared" si="29"/>
        <v>0</v>
      </c>
      <c r="DI44" s="257" t="s">
        <v>293</v>
      </c>
      <c r="DJ44" s="258" t="s">
        <v>294</v>
      </c>
      <c r="DK44" s="245" t="s">
        <v>168</v>
      </c>
      <c r="DL44" s="246">
        <v>1</v>
      </c>
      <c r="DM44" s="259">
        <v>60000</v>
      </c>
      <c r="DN44" s="248">
        <f t="shared" si="14"/>
        <v>60000</v>
      </c>
      <c r="DO44" s="624">
        <f t="shared" si="30"/>
        <v>0</v>
      </c>
      <c r="DQ44" s="243" t="s">
        <v>293</v>
      </c>
      <c r="DR44" s="244" t="s">
        <v>294</v>
      </c>
      <c r="DS44" s="245" t="s">
        <v>168</v>
      </c>
      <c r="DT44" s="246">
        <v>1</v>
      </c>
      <c r="DU44" s="247">
        <v>60000</v>
      </c>
      <c r="DV44" s="248">
        <f t="shared" si="15"/>
        <v>60000</v>
      </c>
      <c r="DW44" s="624">
        <f t="shared" si="31"/>
        <v>0</v>
      </c>
    </row>
    <row r="45" spans="1:127" s="238" customFormat="1" ht="45">
      <c r="A45" s="243" t="s">
        <v>297</v>
      </c>
      <c r="B45" s="244" t="s">
        <v>298</v>
      </c>
      <c r="C45" s="245" t="s">
        <v>168</v>
      </c>
      <c r="D45" s="246">
        <v>1</v>
      </c>
      <c r="E45" s="247">
        <v>0</v>
      </c>
      <c r="F45" s="248">
        <f t="shared" si="0"/>
        <v>0</v>
      </c>
      <c r="G45" s="624">
        <f t="shared" si="16"/>
        <v>1</v>
      </c>
      <c r="I45" s="243" t="s">
        <v>297</v>
      </c>
      <c r="J45" s="249" t="s">
        <v>298</v>
      </c>
      <c r="K45" s="245" t="s">
        <v>168</v>
      </c>
      <c r="L45" s="246">
        <v>1</v>
      </c>
      <c r="M45" s="247">
        <v>250000</v>
      </c>
      <c r="N45" s="248">
        <f t="shared" si="1"/>
        <v>250000</v>
      </c>
      <c r="O45" s="624">
        <f t="shared" si="17"/>
        <v>0</v>
      </c>
      <c r="Q45" s="243" t="s">
        <v>297</v>
      </c>
      <c r="R45" s="244" t="s">
        <v>298</v>
      </c>
      <c r="S45" s="245" t="s">
        <v>168</v>
      </c>
      <c r="T45" s="246">
        <v>1</v>
      </c>
      <c r="U45" s="247">
        <v>254000</v>
      </c>
      <c r="V45" s="248">
        <f t="shared" si="2"/>
        <v>254000</v>
      </c>
      <c r="W45" s="624">
        <f t="shared" si="18"/>
        <v>0</v>
      </c>
      <c r="Y45" s="243" t="s">
        <v>297</v>
      </c>
      <c r="Z45" s="244" t="s">
        <v>298</v>
      </c>
      <c r="AA45" s="245" t="s">
        <v>168</v>
      </c>
      <c r="AB45" s="246">
        <v>1</v>
      </c>
      <c r="AC45" s="247">
        <v>380000</v>
      </c>
      <c r="AD45" s="248">
        <f t="shared" si="3"/>
        <v>380000</v>
      </c>
      <c r="AE45" s="624">
        <f t="shared" si="19"/>
        <v>0</v>
      </c>
      <c r="AG45" s="243" t="s">
        <v>297</v>
      </c>
      <c r="AH45" s="244" t="s">
        <v>298</v>
      </c>
      <c r="AI45" s="245" t="s">
        <v>168</v>
      </c>
      <c r="AJ45" s="246">
        <v>1</v>
      </c>
      <c r="AK45" s="247">
        <v>350000</v>
      </c>
      <c r="AL45" s="248">
        <f t="shared" si="4"/>
        <v>350000</v>
      </c>
      <c r="AM45" s="624">
        <f t="shared" si="20"/>
        <v>0</v>
      </c>
      <c r="AO45" s="243" t="s">
        <v>297</v>
      </c>
      <c r="AP45" s="244" t="s">
        <v>298</v>
      </c>
      <c r="AQ45" s="245" t="s">
        <v>168</v>
      </c>
      <c r="AR45" s="246">
        <v>1</v>
      </c>
      <c r="AS45" s="247">
        <v>183200</v>
      </c>
      <c r="AT45" s="248">
        <f t="shared" si="5"/>
        <v>183200</v>
      </c>
      <c r="AU45" s="624">
        <f t="shared" si="21"/>
        <v>0</v>
      </c>
      <c r="AW45" s="243" t="s">
        <v>297</v>
      </c>
      <c r="AX45" s="254" t="s">
        <v>298</v>
      </c>
      <c r="AY45" s="245" t="s">
        <v>168</v>
      </c>
      <c r="AZ45" s="246">
        <v>1</v>
      </c>
      <c r="BA45" s="255">
        <v>414893</v>
      </c>
      <c r="BB45" s="256">
        <f t="shared" si="32"/>
        <v>414893</v>
      </c>
      <c r="BC45" s="624">
        <f t="shared" si="22"/>
        <v>0</v>
      </c>
      <c r="BE45" s="243" t="s">
        <v>297</v>
      </c>
      <c r="BF45" s="244" t="s">
        <v>298</v>
      </c>
      <c r="BG45" s="245" t="s">
        <v>168</v>
      </c>
      <c r="BH45" s="246">
        <v>1</v>
      </c>
      <c r="BI45" s="247">
        <v>418100</v>
      </c>
      <c r="BJ45" s="248">
        <f t="shared" si="7"/>
        <v>418100</v>
      </c>
      <c r="BK45" s="624">
        <f t="shared" si="23"/>
        <v>0</v>
      </c>
      <c r="BM45" s="243" t="s">
        <v>297</v>
      </c>
      <c r="BN45" s="244" t="s">
        <v>298</v>
      </c>
      <c r="BO45" s="245" t="s">
        <v>168</v>
      </c>
      <c r="BP45" s="246">
        <v>1</v>
      </c>
      <c r="BQ45" s="247">
        <v>185000</v>
      </c>
      <c r="BR45" s="248">
        <f t="shared" si="8"/>
        <v>185000</v>
      </c>
      <c r="BS45" s="624">
        <f t="shared" si="24"/>
        <v>0</v>
      </c>
      <c r="BU45" s="243" t="s">
        <v>297</v>
      </c>
      <c r="BV45" s="244" t="s">
        <v>298</v>
      </c>
      <c r="BW45" s="245" t="s">
        <v>168</v>
      </c>
      <c r="BX45" s="246">
        <v>1</v>
      </c>
      <c r="BY45" s="247">
        <v>190000</v>
      </c>
      <c r="BZ45" s="248">
        <f t="shared" si="9"/>
        <v>190000</v>
      </c>
      <c r="CA45" s="624">
        <f t="shared" si="25"/>
        <v>0</v>
      </c>
      <c r="CC45" s="243" t="s">
        <v>297</v>
      </c>
      <c r="CD45" s="244" t="s">
        <v>298</v>
      </c>
      <c r="CE45" s="245" t="s">
        <v>168</v>
      </c>
      <c r="CF45" s="246">
        <v>1</v>
      </c>
      <c r="CG45" s="247">
        <v>350000</v>
      </c>
      <c r="CH45" s="248">
        <f t="shared" si="10"/>
        <v>350000</v>
      </c>
      <c r="CI45" s="624">
        <f t="shared" si="26"/>
        <v>0</v>
      </c>
      <c r="CK45" s="243" t="s">
        <v>297</v>
      </c>
      <c r="CL45" s="244" t="s">
        <v>298</v>
      </c>
      <c r="CM45" s="245" t="s">
        <v>168</v>
      </c>
      <c r="CN45" s="246">
        <v>1</v>
      </c>
      <c r="CO45" s="247">
        <v>183261</v>
      </c>
      <c r="CP45" s="248">
        <f t="shared" si="11"/>
        <v>183261</v>
      </c>
      <c r="CQ45" s="624">
        <f t="shared" si="27"/>
        <v>0</v>
      </c>
      <c r="CS45" s="243" t="s">
        <v>297</v>
      </c>
      <c r="CT45" s="244" t="s">
        <v>298</v>
      </c>
      <c r="CU45" s="245" t="s">
        <v>168</v>
      </c>
      <c r="CV45" s="246">
        <v>1</v>
      </c>
      <c r="CW45" s="247">
        <v>77000</v>
      </c>
      <c r="CX45" s="248">
        <f t="shared" si="12"/>
        <v>77000</v>
      </c>
      <c r="CY45" s="624">
        <f t="shared" si="28"/>
        <v>0</v>
      </c>
      <c r="DA45" s="243" t="s">
        <v>297</v>
      </c>
      <c r="DB45" s="258" t="s">
        <v>298</v>
      </c>
      <c r="DC45" s="245" t="s">
        <v>168</v>
      </c>
      <c r="DD45" s="246">
        <v>1</v>
      </c>
      <c r="DE45" s="247">
        <v>378300</v>
      </c>
      <c r="DF45" s="248">
        <f t="shared" si="13"/>
        <v>378300</v>
      </c>
      <c r="DG45" s="624">
        <f t="shared" si="29"/>
        <v>0</v>
      </c>
      <c r="DI45" s="257" t="s">
        <v>297</v>
      </c>
      <c r="DJ45" s="258" t="s">
        <v>298</v>
      </c>
      <c r="DK45" s="245" t="s">
        <v>168</v>
      </c>
      <c r="DL45" s="246">
        <v>1</v>
      </c>
      <c r="DM45" s="259">
        <v>390000</v>
      </c>
      <c r="DN45" s="248">
        <f t="shared" si="14"/>
        <v>390000</v>
      </c>
      <c r="DO45" s="624">
        <f t="shared" si="30"/>
        <v>0</v>
      </c>
      <c r="DQ45" s="243" t="s">
        <v>297</v>
      </c>
      <c r="DR45" s="244" t="s">
        <v>298</v>
      </c>
      <c r="DS45" s="245" t="s">
        <v>168</v>
      </c>
      <c r="DT45" s="246">
        <v>1</v>
      </c>
      <c r="DU45" s="247">
        <v>150000</v>
      </c>
      <c r="DV45" s="248">
        <f t="shared" si="15"/>
        <v>150000</v>
      </c>
      <c r="DW45" s="624">
        <f t="shared" si="31"/>
        <v>0</v>
      </c>
    </row>
    <row r="46" spans="1:127" s="238" customFormat="1" ht="60">
      <c r="A46" s="278" t="s">
        <v>299</v>
      </c>
      <c r="B46" s="244" t="s">
        <v>300</v>
      </c>
      <c r="C46" s="290" t="s">
        <v>168</v>
      </c>
      <c r="D46" s="246">
        <v>1</v>
      </c>
      <c r="E46" s="247">
        <v>0</v>
      </c>
      <c r="F46" s="292">
        <f t="shared" si="0"/>
        <v>0</v>
      </c>
      <c r="G46" s="624">
        <f t="shared" si="16"/>
        <v>1</v>
      </c>
      <c r="I46" s="278" t="s">
        <v>299</v>
      </c>
      <c r="J46" s="249" t="s">
        <v>300</v>
      </c>
      <c r="K46" s="290" t="s">
        <v>168</v>
      </c>
      <c r="L46" s="246">
        <v>1</v>
      </c>
      <c r="M46" s="247">
        <v>280000</v>
      </c>
      <c r="N46" s="292">
        <f t="shared" si="1"/>
        <v>280000</v>
      </c>
      <c r="O46" s="624">
        <f t="shared" si="17"/>
        <v>0</v>
      </c>
      <c r="Q46" s="278" t="s">
        <v>299</v>
      </c>
      <c r="R46" s="244" t="s">
        <v>300</v>
      </c>
      <c r="S46" s="290" t="s">
        <v>168</v>
      </c>
      <c r="T46" s="246">
        <v>1</v>
      </c>
      <c r="U46" s="247">
        <v>331200</v>
      </c>
      <c r="V46" s="292">
        <f t="shared" si="2"/>
        <v>331200</v>
      </c>
      <c r="W46" s="624">
        <f t="shared" si="18"/>
        <v>0</v>
      </c>
      <c r="Y46" s="278" t="s">
        <v>299</v>
      </c>
      <c r="Z46" s="244" t="s">
        <v>300</v>
      </c>
      <c r="AA46" s="290" t="s">
        <v>168</v>
      </c>
      <c r="AB46" s="246">
        <v>1</v>
      </c>
      <c r="AC46" s="247">
        <v>380000</v>
      </c>
      <c r="AD46" s="292">
        <f t="shared" si="3"/>
        <v>380000</v>
      </c>
      <c r="AE46" s="624">
        <f t="shared" si="19"/>
        <v>0</v>
      </c>
      <c r="AG46" s="278" t="s">
        <v>299</v>
      </c>
      <c r="AH46" s="244" t="s">
        <v>300</v>
      </c>
      <c r="AI46" s="290" t="s">
        <v>168</v>
      </c>
      <c r="AJ46" s="246">
        <v>1</v>
      </c>
      <c r="AK46" s="247">
        <v>300000</v>
      </c>
      <c r="AL46" s="292">
        <f t="shared" si="4"/>
        <v>300000</v>
      </c>
      <c r="AM46" s="624">
        <f t="shared" si="20"/>
        <v>0</v>
      </c>
      <c r="AO46" s="278" t="s">
        <v>299</v>
      </c>
      <c r="AP46" s="244" t="s">
        <v>300</v>
      </c>
      <c r="AQ46" s="290" t="s">
        <v>168</v>
      </c>
      <c r="AR46" s="246">
        <v>1</v>
      </c>
      <c r="AS46" s="247">
        <v>415850</v>
      </c>
      <c r="AT46" s="292">
        <f t="shared" si="5"/>
        <v>415850</v>
      </c>
      <c r="AU46" s="624">
        <f t="shared" si="21"/>
        <v>0</v>
      </c>
      <c r="AW46" s="278" t="s">
        <v>299</v>
      </c>
      <c r="AX46" s="254" t="s">
        <v>300</v>
      </c>
      <c r="AY46" s="290" t="s">
        <v>168</v>
      </c>
      <c r="AZ46" s="246">
        <v>1</v>
      </c>
      <c r="BA46" s="255">
        <v>439085</v>
      </c>
      <c r="BB46" s="295">
        <f t="shared" si="32"/>
        <v>439085</v>
      </c>
      <c r="BC46" s="624">
        <f t="shared" si="22"/>
        <v>0</v>
      </c>
      <c r="BE46" s="278" t="s">
        <v>299</v>
      </c>
      <c r="BF46" s="244" t="s">
        <v>300</v>
      </c>
      <c r="BG46" s="290" t="s">
        <v>168</v>
      </c>
      <c r="BH46" s="246">
        <v>1</v>
      </c>
      <c r="BI46" s="247">
        <v>418100</v>
      </c>
      <c r="BJ46" s="292">
        <f t="shared" si="7"/>
        <v>418100</v>
      </c>
      <c r="BK46" s="624">
        <f t="shared" si="23"/>
        <v>0</v>
      </c>
      <c r="BM46" s="278" t="s">
        <v>299</v>
      </c>
      <c r="BN46" s="244" t="s">
        <v>300</v>
      </c>
      <c r="BO46" s="290" t="s">
        <v>168</v>
      </c>
      <c r="BP46" s="246">
        <v>1</v>
      </c>
      <c r="BQ46" s="247">
        <v>420000</v>
      </c>
      <c r="BR46" s="292">
        <f t="shared" si="8"/>
        <v>420000</v>
      </c>
      <c r="BS46" s="624">
        <f t="shared" si="24"/>
        <v>0</v>
      </c>
      <c r="BU46" s="278" t="s">
        <v>299</v>
      </c>
      <c r="BV46" s="244" t="s">
        <v>300</v>
      </c>
      <c r="BW46" s="290" t="s">
        <v>168</v>
      </c>
      <c r="BX46" s="246">
        <v>1</v>
      </c>
      <c r="BY46" s="247">
        <v>415000</v>
      </c>
      <c r="BZ46" s="292">
        <f t="shared" si="9"/>
        <v>415000</v>
      </c>
      <c r="CA46" s="624">
        <f t="shared" si="25"/>
        <v>0</v>
      </c>
      <c r="CC46" s="278" t="s">
        <v>299</v>
      </c>
      <c r="CD46" s="244" t="s">
        <v>300</v>
      </c>
      <c r="CE46" s="290" t="s">
        <v>168</v>
      </c>
      <c r="CF46" s="246">
        <v>1</v>
      </c>
      <c r="CG46" s="247">
        <v>400000</v>
      </c>
      <c r="CH46" s="292">
        <f t="shared" si="10"/>
        <v>400000</v>
      </c>
      <c r="CI46" s="624">
        <f t="shared" si="26"/>
        <v>0</v>
      </c>
      <c r="CK46" s="278" t="s">
        <v>299</v>
      </c>
      <c r="CL46" s="244" t="s">
        <v>300</v>
      </c>
      <c r="CM46" s="290" t="s">
        <v>168</v>
      </c>
      <c r="CN46" s="246">
        <v>1</v>
      </c>
      <c r="CO46" s="247">
        <v>313743</v>
      </c>
      <c r="CP46" s="292">
        <f t="shared" si="11"/>
        <v>313743</v>
      </c>
      <c r="CQ46" s="624">
        <f t="shared" si="27"/>
        <v>0</v>
      </c>
      <c r="CS46" s="278" t="s">
        <v>299</v>
      </c>
      <c r="CT46" s="244" t="s">
        <v>300</v>
      </c>
      <c r="CU46" s="290" t="s">
        <v>168</v>
      </c>
      <c r="CV46" s="246">
        <v>1</v>
      </c>
      <c r="CW46" s="247">
        <v>98000</v>
      </c>
      <c r="CX46" s="292">
        <f t="shared" si="12"/>
        <v>98000</v>
      </c>
      <c r="CY46" s="624">
        <f t="shared" si="28"/>
        <v>0</v>
      </c>
      <c r="DA46" s="278" t="s">
        <v>299</v>
      </c>
      <c r="DB46" s="258" t="s">
        <v>300</v>
      </c>
      <c r="DC46" s="290" t="s">
        <v>168</v>
      </c>
      <c r="DD46" s="246">
        <v>1</v>
      </c>
      <c r="DE46" s="247">
        <v>397200</v>
      </c>
      <c r="DF46" s="292">
        <f t="shared" si="13"/>
        <v>397200</v>
      </c>
      <c r="DG46" s="624">
        <f t="shared" si="29"/>
        <v>0</v>
      </c>
      <c r="DI46" s="286" t="s">
        <v>299</v>
      </c>
      <c r="DJ46" s="258" t="s">
        <v>300</v>
      </c>
      <c r="DK46" s="290" t="s">
        <v>168</v>
      </c>
      <c r="DL46" s="246">
        <v>1</v>
      </c>
      <c r="DM46" s="259">
        <v>490000</v>
      </c>
      <c r="DN46" s="292">
        <f t="shared" si="14"/>
        <v>490000</v>
      </c>
      <c r="DO46" s="624">
        <f t="shared" si="30"/>
        <v>0</v>
      </c>
      <c r="DQ46" s="278" t="s">
        <v>299</v>
      </c>
      <c r="DR46" s="244" t="s">
        <v>300</v>
      </c>
      <c r="DS46" s="290" t="s">
        <v>168</v>
      </c>
      <c r="DT46" s="246">
        <v>1</v>
      </c>
      <c r="DU46" s="247">
        <v>300000</v>
      </c>
      <c r="DV46" s="292">
        <f t="shared" si="15"/>
        <v>300000</v>
      </c>
      <c r="DW46" s="624">
        <f t="shared" si="31"/>
        <v>0</v>
      </c>
    </row>
    <row r="47" spans="1:127" s="238" customFormat="1" ht="90">
      <c r="A47" s="243" t="s">
        <v>305</v>
      </c>
      <c r="B47" s="244" t="s">
        <v>306</v>
      </c>
      <c r="C47" s="245" t="s">
        <v>168</v>
      </c>
      <c r="D47" s="246">
        <v>1</v>
      </c>
      <c r="E47" s="247">
        <v>0</v>
      </c>
      <c r="F47" s="312">
        <f t="shared" ref="F47:F57" si="33">ROUND(D47*E47,0)</f>
        <v>0</v>
      </c>
      <c r="G47" s="624">
        <f t="shared" si="16"/>
        <v>1</v>
      </c>
      <c r="I47" s="243" t="s">
        <v>305</v>
      </c>
      <c r="J47" s="249" t="s">
        <v>306</v>
      </c>
      <c r="K47" s="245" t="s">
        <v>168</v>
      </c>
      <c r="L47" s="246">
        <v>1</v>
      </c>
      <c r="M47" s="247">
        <v>340000</v>
      </c>
      <c r="N47" s="248">
        <f t="shared" ref="N47:N57" si="34">ROUND(L47*M47,0)</f>
        <v>340000</v>
      </c>
      <c r="O47" s="624">
        <f t="shared" si="17"/>
        <v>0</v>
      </c>
      <c r="Q47" s="243" t="s">
        <v>305</v>
      </c>
      <c r="R47" s="244" t="s">
        <v>306</v>
      </c>
      <c r="S47" s="245" t="s">
        <v>168</v>
      </c>
      <c r="T47" s="246">
        <v>1</v>
      </c>
      <c r="U47" s="247">
        <v>379169</v>
      </c>
      <c r="V47" s="312">
        <f t="shared" ref="V47:V57" si="35">ROUND(T47*U47,0)</f>
        <v>379169</v>
      </c>
      <c r="W47" s="624">
        <f t="shared" si="18"/>
        <v>0</v>
      </c>
      <c r="Y47" s="243" t="s">
        <v>305</v>
      </c>
      <c r="Z47" s="244" t="s">
        <v>306</v>
      </c>
      <c r="AA47" s="245" t="s">
        <v>168</v>
      </c>
      <c r="AB47" s="246">
        <v>1</v>
      </c>
      <c r="AC47" s="247">
        <v>600000</v>
      </c>
      <c r="AD47" s="312">
        <f t="shared" ref="AD47:AD57" si="36">ROUND(AB47*AC47,0)</f>
        <v>600000</v>
      </c>
      <c r="AE47" s="624">
        <f t="shared" si="19"/>
        <v>0</v>
      </c>
      <c r="AG47" s="243" t="s">
        <v>305</v>
      </c>
      <c r="AH47" s="244" t="s">
        <v>306</v>
      </c>
      <c r="AI47" s="245" t="s">
        <v>168</v>
      </c>
      <c r="AJ47" s="246">
        <v>1</v>
      </c>
      <c r="AK47" s="247">
        <v>265000</v>
      </c>
      <c r="AL47" s="312">
        <f t="shared" ref="AL47:AL57" si="37">ROUND(AJ47*AK47,0)</f>
        <v>265000</v>
      </c>
      <c r="AM47" s="624">
        <f t="shared" si="20"/>
        <v>0</v>
      </c>
      <c r="AO47" s="243" t="s">
        <v>305</v>
      </c>
      <c r="AP47" s="244" t="s">
        <v>306</v>
      </c>
      <c r="AQ47" s="245" t="s">
        <v>168</v>
      </c>
      <c r="AR47" s="246">
        <v>1</v>
      </c>
      <c r="AS47" s="247">
        <v>423800</v>
      </c>
      <c r="AT47" s="312">
        <f t="shared" ref="AT47:AT57" si="38">ROUND(AR47*AS47,0)</f>
        <v>423800</v>
      </c>
      <c r="AU47" s="624">
        <f t="shared" si="21"/>
        <v>0</v>
      </c>
      <c r="AW47" s="243" t="s">
        <v>305</v>
      </c>
      <c r="AX47" s="254" t="s">
        <v>306</v>
      </c>
      <c r="AY47" s="245" t="s">
        <v>168</v>
      </c>
      <c r="AZ47" s="246">
        <v>1</v>
      </c>
      <c r="BA47" s="255">
        <v>272160</v>
      </c>
      <c r="BB47" s="313">
        <f t="shared" si="32"/>
        <v>272160</v>
      </c>
      <c r="BC47" s="624">
        <f t="shared" si="22"/>
        <v>0</v>
      </c>
      <c r="BE47" s="243" t="s">
        <v>305</v>
      </c>
      <c r="BF47" s="244" t="s">
        <v>306</v>
      </c>
      <c r="BG47" s="245" t="s">
        <v>168</v>
      </c>
      <c r="BH47" s="246">
        <v>1</v>
      </c>
      <c r="BI47" s="247">
        <v>381500</v>
      </c>
      <c r="BJ47" s="312">
        <f t="shared" ref="BJ47:BJ57" si="39">ROUND(BH47*BI47,0)</f>
        <v>381500</v>
      </c>
      <c r="BK47" s="624">
        <f t="shared" si="23"/>
        <v>0</v>
      </c>
      <c r="BM47" s="243" t="s">
        <v>305</v>
      </c>
      <c r="BN47" s="244" t="s">
        <v>306</v>
      </c>
      <c r="BO47" s="245" t="s">
        <v>168</v>
      </c>
      <c r="BP47" s="246">
        <v>1</v>
      </c>
      <c r="BQ47" s="247">
        <v>380000</v>
      </c>
      <c r="BR47" s="312">
        <f t="shared" ref="BR47:BR57" si="40">ROUND(BP47*BQ47,0)</f>
        <v>380000</v>
      </c>
      <c r="BS47" s="624">
        <f t="shared" si="24"/>
        <v>0</v>
      </c>
      <c r="BU47" s="243" t="s">
        <v>305</v>
      </c>
      <c r="BV47" s="244" t="s">
        <v>306</v>
      </c>
      <c r="BW47" s="245" t="s">
        <v>168</v>
      </c>
      <c r="BX47" s="246">
        <v>1</v>
      </c>
      <c r="BY47" s="247">
        <v>382000</v>
      </c>
      <c r="BZ47" s="312">
        <f t="shared" ref="BZ47:BZ57" si="41">ROUND(BX47*BY47,0)</f>
        <v>382000</v>
      </c>
      <c r="CA47" s="624">
        <f t="shared" si="25"/>
        <v>0</v>
      </c>
      <c r="CC47" s="243" t="s">
        <v>305</v>
      </c>
      <c r="CD47" s="244" t="s">
        <v>306</v>
      </c>
      <c r="CE47" s="245" t="s">
        <v>168</v>
      </c>
      <c r="CF47" s="246">
        <v>1</v>
      </c>
      <c r="CG47" s="247">
        <v>450000</v>
      </c>
      <c r="CH47" s="312">
        <f t="shared" ref="CH47:CH57" si="42">ROUND(CF47*CG47,0)</f>
        <v>450000</v>
      </c>
      <c r="CI47" s="624">
        <f t="shared" si="26"/>
        <v>0</v>
      </c>
      <c r="CK47" s="243" t="s">
        <v>305</v>
      </c>
      <c r="CL47" s="244" t="s">
        <v>306</v>
      </c>
      <c r="CM47" s="245" t="s">
        <v>168</v>
      </c>
      <c r="CN47" s="246">
        <v>1</v>
      </c>
      <c r="CO47" s="247">
        <v>355421</v>
      </c>
      <c r="CP47" s="312">
        <f t="shared" ref="CP47:CP57" si="43">ROUND(CN47*CO47,0)</f>
        <v>355421</v>
      </c>
      <c r="CQ47" s="624">
        <f t="shared" si="27"/>
        <v>0</v>
      </c>
      <c r="CS47" s="243" t="s">
        <v>305</v>
      </c>
      <c r="CT47" s="244" t="s">
        <v>306</v>
      </c>
      <c r="CU47" s="245" t="s">
        <v>168</v>
      </c>
      <c r="CV47" s="246">
        <v>1</v>
      </c>
      <c r="CW47" s="247">
        <v>360000</v>
      </c>
      <c r="CX47" s="312">
        <f t="shared" ref="CX47:CX57" si="44">ROUND(CV47*CW47,0)</f>
        <v>360000</v>
      </c>
      <c r="CY47" s="624">
        <f t="shared" si="28"/>
        <v>0</v>
      </c>
      <c r="DA47" s="243" t="s">
        <v>305</v>
      </c>
      <c r="DB47" s="244" t="s">
        <v>306</v>
      </c>
      <c r="DC47" s="245" t="s">
        <v>168</v>
      </c>
      <c r="DD47" s="246">
        <v>1</v>
      </c>
      <c r="DE47" s="247">
        <v>282480</v>
      </c>
      <c r="DF47" s="312">
        <f t="shared" ref="DF47:DF57" si="45">ROUND(DD47*DE47,0)</f>
        <v>282480</v>
      </c>
      <c r="DG47" s="624">
        <f t="shared" si="29"/>
        <v>0</v>
      </c>
      <c r="DI47" s="257" t="s">
        <v>305</v>
      </c>
      <c r="DJ47" s="258" t="s">
        <v>306</v>
      </c>
      <c r="DK47" s="245" t="s">
        <v>168</v>
      </c>
      <c r="DL47" s="246">
        <v>1</v>
      </c>
      <c r="DM47" s="259">
        <v>400000</v>
      </c>
      <c r="DN47" s="248">
        <f t="shared" ref="DN47:DN57" si="46">ROUND(DL47*DM47,0)</f>
        <v>400000</v>
      </c>
      <c r="DO47" s="624">
        <f t="shared" si="30"/>
        <v>0</v>
      </c>
      <c r="DQ47" s="243" t="s">
        <v>305</v>
      </c>
      <c r="DR47" s="244" t="s">
        <v>306</v>
      </c>
      <c r="DS47" s="245" t="s">
        <v>168</v>
      </c>
      <c r="DT47" s="246">
        <v>1</v>
      </c>
      <c r="DU47" s="247">
        <v>500000</v>
      </c>
      <c r="DV47" s="312">
        <f t="shared" ref="DV47:DV57" si="47">ROUND(DT47*DU47,0)</f>
        <v>500000</v>
      </c>
      <c r="DW47" s="624">
        <f t="shared" si="31"/>
        <v>0</v>
      </c>
    </row>
    <row r="48" spans="1:127" s="238" customFormat="1" ht="105">
      <c r="A48" s="243" t="s">
        <v>307</v>
      </c>
      <c r="B48" s="244" t="s">
        <v>308</v>
      </c>
      <c r="C48" s="245" t="s">
        <v>168</v>
      </c>
      <c r="D48" s="246">
        <v>1</v>
      </c>
      <c r="E48" s="247">
        <v>0</v>
      </c>
      <c r="F48" s="312">
        <f t="shared" si="33"/>
        <v>0</v>
      </c>
      <c r="G48" s="624">
        <f t="shared" si="16"/>
        <v>1</v>
      </c>
      <c r="I48" s="243" t="s">
        <v>307</v>
      </c>
      <c r="J48" s="249" t="s">
        <v>308</v>
      </c>
      <c r="K48" s="245" t="s">
        <v>168</v>
      </c>
      <c r="L48" s="246">
        <v>1</v>
      </c>
      <c r="M48" s="247">
        <v>430000</v>
      </c>
      <c r="N48" s="248">
        <f t="shared" si="34"/>
        <v>430000</v>
      </c>
      <c r="O48" s="624">
        <f t="shared" si="17"/>
        <v>0</v>
      </c>
      <c r="Q48" s="243" t="s">
        <v>307</v>
      </c>
      <c r="R48" s="244" t="s">
        <v>308</v>
      </c>
      <c r="S48" s="245" t="s">
        <v>168</v>
      </c>
      <c r="T48" s="246">
        <v>1</v>
      </c>
      <c r="U48" s="247">
        <v>797562</v>
      </c>
      <c r="V48" s="312">
        <f t="shared" si="35"/>
        <v>797562</v>
      </c>
      <c r="W48" s="624">
        <f t="shared" si="18"/>
        <v>0</v>
      </c>
      <c r="Y48" s="243" t="s">
        <v>307</v>
      </c>
      <c r="Z48" s="244" t="s">
        <v>308</v>
      </c>
      <c r="AA48" s="245" t="s">
        <v>168</v>
      </c>
      <c r="AB48" s="246">
        <v>1</v>
      </c>
      <c r="AC48" s="247">
        <v>1100000</v>
      </c>
      <c r="AD48" s="312">
        <f t="shared" si="36"/>
        <v>1100000</v>
      </c>
      <c r="AE48" s="624">
        <f t="shared" si="19"/>
        <v>0</v>
      </c>
      <c r="AG48" s="243" t="s">
        <v>307</v>
      </c>
      <c r="AH48" s="244" t="s">
        <v>308</v>
      </c>
      <c r="AI48" s="245" t="s">
        <v>168</v>
      </c>
      <c r="AJ48" s="246">
        <v>1</v>
      </c>
      <c r="AK48" s="247">
        <v>300000</v>
      </c>
      <c r="AL48" s="312">
        <f t="shared" si="37"/>
        <v>300000</v>
      </c>
      <c r="AM48" s="624">
        <f t="shared" si="20"/>
        <v>0</v>
      </c>
      <c r="AO48" s="243" t="s">
        <v>307</v>
      </c>
      <c r="AP48" s="244" t="s">
        <v>308</v>
      </c>
      <c r="AQ48" s="245" t="s">
        <v>168</v>
      </c>
      <c r="AR48" s="246">
        <v>1</v>
      </c>
      <c r="AS48" s="247">
        <v>633700</v>
      </c>
      <c r="AT48" s="312">
        <f t="shared" si="38"/>
        <v>633700</v>
      </c>
      <c r="AU48" s="624">
        <f t="shared" si="21"/>
        <v>0</v>
      </c>
      <c r="AW48" s="243" t="s">
        <v>307</v>
      </c>
      <c r="AX48" s="254" t="s">
        <v>308</v>
      </c>
      <c r="AY48" s="245" t="s">
        <v>168</v>
      </c>
      <c r="AZ48" s="246">
        <v>1</v>
      </c>
      <c r="BA48" s="255">
        <v>541901</v>
      </c>
      <c r="BB48" s="313">
        <f t="shared" si="32"/>
        <v>541901</v>
      </c>
      <c r="BC48" s="624">
        <f t="shared" si="22"/>
        <v>0</v>
      </c>
      <c r="BE48" s="243" t="s">
        <v>307</v>
      </c>
      <c r="BF48" s="244" t="s">
        <v>308</v>
      </c>
      <c r="BG48" s="245" t="s">
        <v>168</v>
      </c>
      <c r="BH48" s="246">
        <v>1</v>
      </c>
      <c r="BI48" s="247">
        <v>637900</v>
      </c>
      <c r="BJ48" s="312">
        <f t="shared" si="39"/>
        <v>637900</v>
      </c>
      <c r="BK48" s="624">
        <f t="shared" si="23"/>
        <v>0</v>
      </c>
      <c r="BM48" s="243" t="s">
        <v>307</v>
      </c>
      <c r="BN48" s="244" t="s">
        <v>308</v>
      </c>
      <c r="BO48" s="245" t="s">
        <v>168</v>
      </c>
      <c r="BP48" s="246">
        <v>1</v>
      </c>
      <c r="BQ48" s="247">
        <v>640000</v>
      </c>
      <c r="BR48" s="312">
        <f t="shared" si="40"/>
        <v>640000</v>
      </c>
      <c r="BS48" s="624">
        <f t="shared" si="24"/>
        <v>0</v>
      </c>
      <c r="BU48" s="243" t="s">
        <v>307</v>
      </c>
      <c r="BV48" s="244" t="s">
        <v>308</v>
      </c>
      <c r="BW48" s="245" t="s">
        <v>168</v>
      </c>
      <c r="BX48" s="246">
        <v>1</v>
      </c>
      <c r="BY48" s="247">
        <v>637400</v>
      </c>
      <c r="BZ48" s="312">
        <f t="shared" si="41"/>
        <v>637400</v>
      </c>
      <c r="CA48" s="624">
        <f t="shared" si="25"/>
        <v>0</v>
      </c>
      <c r="CC48" s="243" t="s">
        <v>307</v>
      </c>
      <c r="CD48" s="244" t="s">
        <v>308</v>
      </c>
      <c r="CE48" s="245" t="s">
        <v>168</v>
      </c>
      <c r="CF48" s="246">
        <v>1</v>
      </c>
      <c r="CG48" s="247">
        <v>490000</v>
      </c>
      <c r="CH48" s="312">
        <f t="shared" si="42"/>
        <v>490000</v>
      </c>
      <c r="CI48" s="624">
        <f t="shared" si="26"/>
        <v>0</v>
      </c>
      <c r="CK48" s="243" t="s">
        <v>307</v>
      </c>
      <c r="CL48" s="244" t="s">
        <v>308</v>
      </c>
      <c r="CM48" s="245" t="s">
        <v>168</v>
      </c>
      <c r="CN48" s="246">
        <v>1</v>
      </c>
      <c r="CO48" s="247">
        <v>529481</v>
      </c>
      <c r="CP48" s="312">
        <f t="shared" si="43"/>
        <v>529481</v>
      </c>
      <c r="CQ48" s="624">
        <f t="shared" si="27"/>
        <v>0</v>
      </c>
      <c r="CS48" s="243" t="s">
        <v>307</v>
      </c>
      <c r="CT48" s="244" t="s">
        <v>308</v>
      </c>
      <c r="CU48" s="245" t="s">
        <v>168</v>
      </c>
      <c r="CV48" s="246">
        <v>1</v>
      </c>
      <c r="CW48" s="247">
        <v>1040000</v>
      </c>
      <c r="CX48" s="312">
        <f t="shared" si="44"/>
        <v>1040000</v>
      </c>
      <c r="CY48" s="624">
        <f t="shared" si="28"/>
        <v>0</v>
      </c>
      <c r="DA48" s="243" t="s">
        <v>307</v>
      </c>
      <c r="DB48" s="244" t="s">
        <v>308</v>
      </c>
      <c r="DC48" s="245" t="s">
        <v>168</v>
      </c>
      <c r="DD48" s="246">
        <v>1</v>
      </c>
      <c r="DE48" s="247">
        <v>602410</v>
      </c>
      <c r="DF48" s="312">
        <f t="shared" si="45"/>
        <v>602410</v>
      </c>
      <c r="DG48" s="624">
        <f t="shared" si="29"/>
        <v>0</v>
      </c>
      <c r="DI48" s="257" t="s">
        <v>307</v>
      </c>
      <c r="DJ48" s="258" t="s">
        <v>308</v>
      </c>
      <c r="DK48" s="245" t="s">
        <v>168</v>
      </c>
      <c r="DL48" s="246">
        <v>1</v>
      </c>
      <c r="DM48" s="259">
        <v>720000</v>
      </c>
      <c r="DN48" s="248">
        <f t="shared" si="46"/>
        <v>720000</v>
      </c>
      <c r="DO48" s="624">
        <f t="shared" si="30"/>
        <v>0</v>
      </c>
      <c r="DQ48" s="243" t="s">
        <v>307</v>
      </c>
      <c r="DR48" s="244" t="s">
        <v>308</v>
      </c>
      <c r="DS48" s="245" t="s">
        <v>168</v>
      </c>
      <c r="DT48" s="246">
        <v>1</v>
      </c>
      <c r="DU48" s="247">
        <v>500000</v>
      </c>
      <c r="DV48" s="312">
        <f t="shared" si="47"/>
        <v>500000</v>
      </c>
      <c r="DW48" s="624">
        <f t="shared" si="31"/>
        <v>0</v>
      </c>
    </row>
    <row r="49" spans="1:127" s="238" customFormat="1" ht="105">
      <c r="A49" s="243" t="s">
        <v>309</v>
      </c>
      <c r="B49" s="244" t="s">
        <v>310</v>
      </c>
      <c r="C49" s="245" t="s">
        <v>168</v>
      </c>
      <c r="D49" s="246">
        <v>1</v>
      </c>
      <c r="E49" s="247">
        <v>0</v>
      </c>
      <c r="F49" s="312">
        <f t="shared" si="33"/>
        <v>0</v>
      </c>
      <c r="G49" s="624">
        <f t="shared" si="16"/>
        <v>1</v>
      </c>
      <c r="I49" s="243" t="s">
        <v>309</v>
      </c>
      <c r="J49" s="249" t="s">
        <v>310</v>
      </c>
      <c r="K49" s="245" t="s">
        <v>168</v>
      </c>
      <c r="L49" s="246">
        <v>1</v>
      </c>
      <c r="M49" s="247">
        <v>870000</v>
      </c>
      <c r="N49" s="248">
        <f t="shared" si="34"/>
        <v>870000</v>
      </c>
      <c r="O49" s="624">
        <f t="shared" si="17"/>
        <v>0</v>
      </c>
      <c r="Q49" s="243" t="s">
        <v>309</v>
      </c>
      <c r="R49" s="244" t="s">
        <v>310</v>
      </c>
      <c r="S49" s="245" t="s">
        <v>168</v>
      </c>
      <c r="T49" s="246">
        <v>1</v>
      </c>
      <c r="U49" s="247">
        <v>896007</v>
      </c>
      <c r="V49" s="312">
        <f t="shared" si="35"/>
        <v>896007</v>
      </c>
      <c r="W49" s="624">
        <f t="shared" si="18"/>
        <v>0</v>
      </c>
      <c r="Y49" s="243" t="s">
        <v>309</v>
      </c>
      <c r="Z49" s="244" t="s">
        <v>310</v>
      </c>
      <c r="AA49" s="245" t="s">
        <v>168</v>
      </c>
      <c r="AB49" s="246">
        <v>1</v>
      </c>
      <c r="AC49" s="247">
        <v>1700000</v>
      </c>
      <c r="AD49" s="312">
        <f t="shared" si="36"/>
        <v>1700000</v>
      </c>
      <c r="AE49" s="624">
        <f t="shared" si="19"/>
        <v>0</v>
      </c>
      <c r="AG49" s="243" t="s">
        <v>309</v>
      </c>
      <c r="AH49" s="244" t="s">
        <v>310</v>
      </c>
      <c r="AI49" s="245" t="s">
        <v>168</v>
      </c>
      <c r="AJ49" s="246">
        <v>1</v>
      </c>
      <c r="AK49" s="247">
        <v>325000</v>
      </c>
      <c r="AL49" s="312">
        <f t="shared" si="37"/>
        <v>325000</v>
      </c>
      <c r="AM49" s="624">
        <f t="shared" si="20"/>
        <v>0</v>
      </c>
      <c r="AO49" s="243" t="s">
        <v>309</v>
      </c>
      <c r="AP49" s="244" t="s">
        <v>310</v>
      </c>
      <c r="AQ49" s="245" t="s">
        <v>168</v>
      </c>
      <c r="AR49" s="246">
        <v>1</v>
      </c>
      <c r="AS49" s="247">
        <v>915900</v>
      </c>
      <c r="AT49" s="312">
        <f t="shared" si="38"/>
        <v>915900</v>
      </c>
      <c r="AU49" s="624">
        <f t="shared" si="21"/>
        <v>0</v>
      </c>
      <c r="AW49" s="243" t="s">
        <v>309</v>
      </c>
      <c r="AX49" s="254" t="s">
        <v>310</v>
      </c>
      <c r="AY49" s="245" t="s">
        <v>168</v>
      </c>
      <c r="AZ49" s="246">
        <v>1</v>
      </c>
      <c r="BA49" s="255">
        <v>609638</v>
      </c>
      <c r="BB49" s="313">
        <f t="shared" si="32"/>
        <v>609638</v>
      </c>
      <c r="BC49" s="624">
        <f t="shared" si="22"/>
        <v>0</v>
      </c>
      <c r="BE49" s="243" t="s">
        <v>309</v>
      </c>
      <c r="BF49" s="244" t="s">
        <v>310</v>
      </c>
      <c r="BG49" s="245" t="s">
        <v>168</v>
      </c>
      <c r="BH49" s="246">
        <v>1</v>
      </c>
      <c r="BI49" s="247">
        <v>946700</v>
      </c>
      <c r="BJ49" s="312">
        <f t="shared" si="39"/>
        <v>946700</v>
      </c>
      <c r="BK49" s="624">
        <f t="shared" si="23"/>
        <v>0</v>
      </c>
      <c r="BM49" s="243" t="s">
        <v>309</v>
      </c>
      <c r="BN49" s="244" t="s">
        <v>310</v>
      </c>
      <c r="BO49" s="245" t="s">
        <v>168</v>
      </c>
      <c r="BP49" s="246">
        <v>1</v>
      </c>
      <c r="BQ49" s="247">
        <v>950000</v>
      </c>
      <c r="BR49" s="312">
        <f t="shared" si="40"/>
        <v>950000</v>
      </c>
      <c r="BS49" s="624">
        <f t="shared" si="24"/>
        <v>0</v>
      </c>
      <c r="BU49" s="243" t="s">
        <v>309</v>
      </c>
      <c r="BV49" s="244" t="s">
        <v>310</v>
      </c>
      <c r="BW49" s="245" t="s">
        <v>168</v>
      </c>
      <c r="BX49" s="246">
        <v>1</v>
      </c>
      <c r="BY49" s="247">
        <v>951900</v>
      </c>
      <c r="BZ49" s="312">
        <f t="shared" si="41"/>
        <v>951900</v>
      </c>
      <c r="CA49" s="624">
        <f t="shared" si="25"/>
        <v>0</v>
      </c>
      <c r="CC49" s="243" t="s">
        <v>309</v>
      </c>
      <c r="CD49" s="244" t="s">
        <v>310</v>
      </c>
      <c r="CE49" s="245" t="s">
        <v>168</v>
      </c>
      <c r="CF49" s="246">
        <v>1</v>
      </c>
      <c r="CG49" s="247">
        <v>510000</v>
      </c>
      <c r="CH49" s="312">
        <f t="shared" si="42"/>
        <v>510000</v>
      </c>
      <c r="CI49" s="624">
        <f t="shared" si="26"/>
        <v>0</v>
      </c>
      <c r="CK49" s="243" t="s">
        <v>309</v>
      </c>
      <c r="CL49" s="244" t="s">
        <v>310</v>
      </c>
      <c r="CM49" s="245" t="s">
        <v>168</v>
      </c>
      <c r="CN49" s="246">
        <v>1</v>
      </c>
      <c r="CO49" s="247">
        <v>988802</v>
      </c>
      <c r="CP49" s="312">
        <f t="shared" si="43"/>
        <v>988802</v>
      </c>
      <c r="CQ49" s="624">
        <f t="shared" si="27"/>
        <v>0</v>
      </c>
      <c r="CS49" s="243" t="s">
        <v>309</v>
      </c>
      <c r="CT49" s="244" t="s">
        <v>310</v>
      </c>
      <c r="CU49" s="245" t="s">
        <v>168</v>
      </c>
      <c r="CV49" s="246">
        <v>1</v>
      </c>
      <c r="CW49" s="247">
        <v>960000</v>
      </c>
      <c r="CX49" s="312">
        <f t="shared" si="44"/>
        <v>960000</v>
      </c>
      <c r="CY49" s="624">
        <f t="shared" si="28"/>
        <v>0</v>
      </c>
      <c r="DA49" s="243" t="s">
        <v>309</v>
      </c>
      <c r="DB49" s="244" t="s">
        <v>310</v>
      </c>
      <c r="DC49" s="245" t="s">
        <v>168</v>
      </c>
      <c r="DD49" s="246">
        <v>1</v>
      </c>
      <c r="DE49" s="247">
        <v>677952</v>
      </c>
      <c r="DF49" s="312">
        <f t="shared" si="45"/>
        <v>677952</v>
      </c>
      <c r="DG49" s="624">
        <f t="shared" si="29"/>
        <v>0</v>
      </c>
      <c r="DI49" s="257" t="s">
        <v>309</v>
      </c>
      <c r="DJ49" s="258" t="s">
        <v>310</v>
      </c>
      <c r="DK49" s="245" t="s">
        <v>168</v>
      </c>
      <c r="DL49" s="246">
        <v>1</v>
      </c>
      <c r="DM49" s="259">
        <v>900000</v>
      </c>
      <c r="DN49" s="248">
        <f t="shared" si="46"/>
        <v>900000</v>
      </c>
      <c r="DO49" s="624">
        <f t="shared" si="30"/>
        <v>0</v>
      </c>
      <c r="DQ49" s="243" t="s">
        <v>309</v>
      </c>
      <c r="DR49" s="244" t="s">
        <v>310</v>
      </c>
      <c r="DS49" s="245" t="s">
        <v>168</v>
      </c>
      <c r="DT49" s="246">
        <v>1</v>
      </c>
      <c r="DU49" s="247">
        <v>800000</v>
      </c>
      <c r="DV49" s="312">
        <f t="shared" si="47"/>
        <v>800000</v>
      </c>
      <c r="DW49" s="624">
        <f t="shared" si="31"/>
        <v>0</v>
      </c>
    </row>
    <row r="50" spans="1:127" s="238" customFormat="1" ht="90">
      <c r="A50" s="243" t="s">
        <v>311</v>
      </c>
      <c r="B50" s="244" t="s">
        <v>312</v>
      </c>
      <c r="C50" s="245" t="s">
        <v>168</v>
      </c>
      <c r="D50" s="246">
        <v>1</v>
      </c>
      <c r="E50" s="247">
        <v>0</v>
      </c>
      <c r="F50" s="312">
        <f t="shared" si="33"/>
        <v>0</v>
      </c>
      <c r="G50" s="624">
        <f t="shared" si="16"/>
        <v>1</v>
      </c>
      <c r="I50" s="243" t="s">
        <v>311</v>
      </c>
      <c r="J50" s="249" t="s">
        <v>312</v>
      </c>
      <c r="K50" s="245" t="s">
        <v>168</v>
      </c>
      <c r="L50" s="246">
        <v>1</v>
      </c>
      <c r="M50" s="247">
        <v>560000</v>
      </c>
      <c r="N50" s="248">
        <f t="shared" si="34"/>
        <v>560000</v>
      </c>
      <c r="O50" s="624">
        <f t="shared" si="17"/>
        <v>0</v>
      </c>
      <c r="Q50" s="243" t="s">
        <v>311</v>
      </c>
      <c r="R50" s="244" t="s">
        <v>312</v>
      </c>
      <c r="S50" s="245" t="s">
        <v>168</v>
      </c>
      <c r="T50" s="246">
        <v>1</v>
      </c>
      <c r="U50" s="247">
        <v>619130</v>
      </c>
      <c r="V50" s="312">
        <f t="shared" si="35"/>
        <v>619130</v>
      </c>
      <c r="W50" s="624">
        <f t="shared" si="18"/>
        <v>0</v>
      </c>
      <c r="Y50" s="243" t="s">
        <v>311</v>
      </c>
      <c r="Z50" s="244" t="s">
        <v>312</v>
      </c>
      <c r="AA50" s="245" t="s">
        <v>168</v>
      </c>
      <c r="AB50" s="246">
        <v>1</v>
      </c>
      <c r="AC50" s="247">
        <v>1000000</v>
      </c>
      <c r="AD50" s="312">
        <f t="shared" si="36"/>
        <v>1000000</v>
      </c>
      <c r="AE50" s="624">
        <f t="shared" si="19"/>
        <v>0</v>
      </c>
      <c r="AG50" s="243" t="s">
        <v>311</v>
      </c>
      <c r="AH50" s="244" t="s">
        <v>312</v>
      </c>
      <c r="AI50" s="245" t="s">
        <v>168</v>
      </c>
      <c r="AJ50" s="246">
        <v>1</v>
      </c>
      <c r="AK50" s="247">
        <v>255000</v>
      </c>
      <c r="AL50" s="312">
        <f t="shared" si="37"/>
        <v>255000</v>
      </c>
      <c r="AM50" s="624">
        <f t="shared" si="20"/>
        <v>0</v>
      </c>
      <c r="AO50" s="243" t="s">
        <v>311</v>
      </c>
      <c r="AP50" s="244" t="s">
        <v>312</v>
      </c>
      <c r="AQ50" s="245" t="s">
        <v>168</v>
      </c>
      <c r="AR50" s="246">
        <v>1</v>
      </c>
      <c r="AS50" s="247">
        <v>383200</v>
      </c>
      <c r="AT50" s="312">
        <f t="shared" si="38"/>
        <v>383200</v>
      </c>
      <c r="AU50" s="624">
        <f t="shared" si="21"/>
        <v>0</v>
      </c>
      <c r="AW50" s="243" t="s">
        <v>311</v>
      </c>
      <c r="AX50" s="254" t="s">
        <v>312</v>
      </c>
      <c r="AY50" s="245" t="s">
        <v>168</v>
      </c>
      <c r="AZ50" s="246">
        <v>1</v>
      </c>
      <c r="BA50" s="255">
        <v>419126</v>
      </c>
      <c r="BB50" s="313">
        <f t="shared" si="32"/>
        <v>419126</v>
      </c>
      <c r="BC50" s="624">
        <f t="shared" si="22"/>
        <v>0</v>
      </c>
      <c r="BE50" s="243" t="s">
        <v>311</v>
      </c>
      <c r="BF50" s="244" t="s">
        <v>312</v>
      </c>
      <c r="BG50" s="245" t="s">
        <v>168</v>
      </c>
      <c r="BH50" s="246">
        <v>1</v>
      </c>
      <c r="BI50" s="247">
        <v>386000</v>
      </c>
      <c r="BJ50" s="312">
        <f t="shared" si="39"/>
        <v>386000</v>
      </c>
      <c r="BK50" s="624">
        <f t="shared" si="23"/>
        <v>0</v>
      </c>
      <c r="BM50" s="243" t="s">
        <v>311</v>
      </c>
      <c r="BN50" s="244" t="s">
        <v>312</v>
      </c>
      <c r="BO50" s="245" t="s">
        <v>168</v>
      </c>
      <c r="BP50" s="246">
        <v>1</v>
      </c>
      <c r="BQ50" s="247">
        <v>387000</v>
      </c>
      <c r="BR50" s="312">
        <f t="shared" si="40"/>
        <v>387000</v>
      </c>
      <c r="BS50" s="624">
        <f t="shared" si="24"/>
        <v>0</v>
      </c>
      <c r="BU50" s="243" t="s">
        <v>311</v>
      </c>
      <c r="BV50" s="244" t="s">
        <v>312</v>
      </c>
      <c r="BW50" s="245" t="s">
        <v>168</v>
      </c>
      <c r="BX50" s="246">
        <v>1</v>
      </c>
      <c r="BY50" s="247">
        <v>385000</v>
      </c>
      <c r="BZ50" s="312">
        <f t="shared" si="41"/>
        <v>385000</v>
      </c>
      <c r="CA50" s="624">
        <f t="shared" si="25"/>
        <v>0</v>
      </c>
      <c r="CC50" s="243" t="s">
        <v>311</v>
      </c>
      <c r="CD50" s="244" t="s">
        <v>312</v>
      </c>
      <c r="CE50" s="245" t="s">
        <v>168</v>
      </c>
      <c r="CF50" s="246">
        <v>1</v>
      </c>
      <c r="CG50" s="247">
        <v>400000</v>
      </c>
      <c r="CH50" s="312">
        <f t="shared" si="42"/>
        <v>400000</v>
      </c>
      <c r="CI50" s="624">
        <f t="shared" si="26"/>
        <v>0</v>
      </c>
      <c r="CK50" s="243" t="s">
        <v>311</v>
      </c>
      <c r="CL50" s="244" t="s">
        <v>312</v>
      </c>
      <c r="CM50" s="245" t="s">
        <v>168</v>
      </c>
      <c r="CN50" s="246">
        <v>1</v>
      </c>
      <c r="CO50" s="247">
        <v>676663</v>
      </c>
      <c r="CP50" s="312">
        <f t="shared" si="43"/>
        <v>676663</v>
      </c>
      <c r="CQ50" s="624">
        <f t="shared" si="27"/>
        <v>0</v>
      </c>
      <c r="CS50" s="243" t="s">
        <v>311</v>
      </c>
      <c r="CT50" s="244" t="s">
        <v>312</v>
      </c>
      <c r="CU50" s="245" t="s">
        <v>168</v>
      </c>
      <c r="CV50" s="246">
        <v>1</v>
      </c>
      <c r="CW50" s="247">
        <v>498000</v>
      </c>
      <c r="CX50" s="312">
        <f t="shared" si="44"/>
        <v>498000</v>
      </c>
      <c r="CY50" s="624">
        <f t="shared" si="28"/>
        <v>0</v>
      </c>
      <c r="DA50" s="243" t="s">
        <v>311</v>
      </c>
      <c r="DB50" s="244" t="s">
        <v>312</v>
      </c>
      <c r="DC50" s="245" t="s">
        <v>168</v>
      </c>
      <c r="DD50" s="246">
        <v>1</v>
      </c>
      <c r="DE50" s="247">
        <v>466092</v>
      </c>
      <c r="DF50" s="312">
        <f t="shared" si="45"/>
        <v>466092</v>
      </c>
      <c r="DG50" s="624">
        <f t="shared" si="29"/>
        <v>0</v>
      </c>
      <c r="DI50" s="257" t="s">
        <v>311</v>
      </c>
      <c r="DJ50" s="258" t="s">
        <v>312</v>
      </c>
      <c r="DK50" s="245" t="s">
        <v>168</v>
      </c>
      <c r="DL50" s="246">
        <v>1</v>
      </c>
      <c r="DM50" s="259">
        <v>650000</v>
      </c>
      <c r="DN50" s="248">
        <f t="shared" si="46"/>
        <v>650000</v>
      </c>
      <c r="DO50" s="624">
        <f t="shared" si="30"/>
        <v>0</v>
      </c>
      <c r="DQ50" s="243" t="s">
        <v>311</v>
      </c>
      <c r="DR50" s="244" t="s">
        <v>312</v>
      </c>
      <c r="DS50" s="245" t="s">
        <v>168</v>
      </c>
      <c r="DT50" s="246">
        <v>1</v>
      </c>
      <c r="DU50" s="247">
        <v>450000</v>
      </c>
      <c r="DV50" s="312">
        <f t="shared" si="47"/>
        <v>450000</v>
      </c>
      <c r="DW50" s="624">
        <f t="shared" si="31"/>
        <v>0</v>
      </c>
    </row>
    <row r="51" spans="1:127" s="238" customFormat="1" ht="90">
      <c r="A51" s="243" t="s">
        <v>313</v>
      </c>
      <c r="B51" s="244" t="s">
        <v>314</v>
      </c>
      <c r="C51" s="245" t="s">
        <v>168</v>
      </c>
      <c r="D51" s="246">
        <v>1</v>
      </c>
      <c r="E51" s="247">
        <v>0</v>
      </c>
      <c r="F51" s="312">
        <f t="shared" si="33"/>
        <v>0</v>
      </c>
      <c r="G51" s="624">
        <f t="shared" si="16"/>
        <v>1</v>
      </c>
      <c r="I51" s="243" t="s">
        <v>313</v>
      </c>
      <c r="J51" s="249" t="s">
        <v>314</v>
      </c>
      <c r="K51" s="245" t="s">
        <v>168</v>
      </c>
      <c r="L51" s="246">
        <v>1</v>
      </c>
      <c r="M51" s="247">
        <v>360000</v>
      </c>
      <c r="N51" s="248">
        <f t="shared" si="34"/>
        <v>360000</v>
      </c>
      <c r="O51" s="624">
        <f t="shared" si="17"/>
        <v>0</v>
      </c>
      <c r="Q51" s="243" t="s">
        <v>313</v>
      </c>
      <c r="R51" s="244" t="s">
        <v>314</v>
      </c>
      <c r="S51" s="245" t="s">
        <v>168</v>
      </c>
      <c r="T51" s="246">
        <v>1</v>
      </c>
      <c r="U51" s="247">
        <v>332252</v>
      </c>
      <c r="V51" s="312">
        <f t="shared" si="35"/>
        <v>332252</v>
      </c>
      <c r="W51" s="624">
        <f t="shared" si="18"/>
        <v>0</v>
      </c>
      <c r="Y51" s="243" t="s">
        <v>313</v>
      </c>
      <c r="Z51" s="244" t="s">
        <v>314</v>
      </c>
      <c r="AA51" s="245" t="s">
        <v>168</v>
      </c>
      <c r="AB51" s="246">
        <v>1</v>
      </c>
      <c r="AC51" s="247">
        <v>450000</v>
      </c>
      <c r="AD51" s="312">
        <f t="shared" si="36"/>
        <v>450000</v>
      </c>
      <c r="AE51" s="624">
        <f t="shared" si="19"/>
        <v>0</v>
      </c>
      <c r="AG51" s="243" t="s">
        <v>313</v>
      </c>
      <c r="AH51" s="244" t="s">
        <v>314</v>
      </c>
      <c r="AI51" s="245" t="s">
        <v>168</v>
      </c>
      <c r="AJ51" s="246">
        <v>1</v>
      </c>
      <c r="AK51" s="247">
        <v>220000</v>
      </c>
      <c r="AL51" s="312">
        <f t="shared" si="37"/>
        <v>220000</v>
      </c>
      <c r="AM51" s="624">
        <f t="shared" si="20"/>
        <v>0</v>
      </c>
      <c r="AO51" s="243" t="s">
        <v>313</v>
      </c>
      <c r="AP51" s="244" t="s">
        <v>314</v>
      </c>
      <c r="AQ51" s="245" t="s">
        <v>168</v>
      </c>
      <c r="AR51" s="246">
        <v>1</v>
      </c>
      <c r="AS51" s="247">
        <v>148550</v>
      </c>
      <c r="AT51" s="312">
        <f t="shared" si="38"/>
        <v>148550</v>
      </c>
      <c r="AU51" s="624">
        <f t="shared" si="21"/>
        <v>0</v>
      </c>
      <c r="AW51" s="243" t="s">
        <v>313</v>
      </c>
      <c r="AX51" s="254" t="s">
        <v>314</v>
      </c>
      <c r="AY51" s="245" t="s">
        <v>168</v>
      </c>
      <c r="AZ51" s="246">
        <v>1</v>
      </c>
      <c r="BA51" s="255">
        <v>228614</v>
      </c>
      <c r="BB51" s="313">
        <f t="shared" si="32"/>
        <v>228614</v>
      </c>
      <c r="BC51" s="624">
        <f t="shared" si="22"/>
        <v>0</v>
      </c>
      <c r="BE51" s="243" t="s">
        <v>313</v>
      </c>
      <c r="BF51" s="244" t="s">
        <v>314</v>
      </c>
      <c r="BG51" s="245" t="s">
        <v>168</v>
      </c>
      <c r="BH51" s="246">
        <v>1</v>
      </c>
      <c r="BI51" s="247">
        <v>152000</v>
      </c>
      <c r="BJ51" s="312">
        <f t="shared" si="39"/>
        <v>152000</v>
      </c>
      <c r="BK51" s="624">
        <f t="shared" si="23"/>
        <v>0</v>
      </c>
      <c r="BM51" s="243" t="s">
        <v>313</v>
      </c>
      <c r="BN51" s="244" t="s">
        <v>314</v>
      </c>
      <c r="BO51" s="245" t="s">
        <v>168</v>
      </c>
      <c r="BP51" s="246">
        <v>1</v>
      </c>
      <c r="BQ51" s="247">
        <v>150000</v>
      </c>
      <c r="BR51" s="312">
        <f t="shared" si="40"/>
        <v>150000</v>
      </c>
      <c r="BS51" s="624">
        <f t="shared" si="24"/>
        <v>0</v>
      </c>
      <c r="BU51" s="243" t="s">
        <v>313</v>
      </c>
      <c r="BV51" s="244" t="s">
        <v>314</v>
      </c>
      <c r="BW51" s="245" t="s">
        <v>168</v>
      </c>
      <c r="BX51" s="246">
        <v>1</v>
      </c>
      <c r="BY51" s="247">
        <v>153000</v>
      </c>
      <c r="BZ51" s="312">
        <f t="shared" si="41"/>
        <v>153000</v>
      </c>
      <c r="CA51" s="624">
        <f t="shared" si="25"/>
        <v>0</v>
      </c>
      <c r="CC51" s="243" t="s">
        <v>313</v>
      </c>
      <c r="CD51" s="244" t="s">
        <v>314</v>
      </c>
      <c r="CE51" s="245" t="s">
        <v>168</v>
      </c>
      <c r="CF51" s="246">
        <v>1</v>
      </c>
      <c r="CG51" s="247">
        <v>350000</v>
      </c>
      <c r="CH51" s="312">
        <f t="shared" si="42"/>
        <v>350000</v>
      </c>
      <c r="CI51" s="624">
        <f t="shared" si="26"/>
        <v>0</v>
      </c>
      <c r="CK51" s="243" t="s">
        <v>313</v>
      </c>
      <c r="CL51" s="244" t="s">
        <v>314</v>
      </c>
      <c r="CM51" s="245" t="s">
        <v>168</v>
      </c>
      <c r="CN51" s="246">
        <v>1</v>
      </c>
      <c r="CO51" s="247">
        <v>408522</v>
      </c>
      <c r="CP51" s="312">
        <f t="shared" si="43"/>
        <v>408522</v>
      </c>
      <c r="CQ51" s="624">
        <f t="shared" si="27"/>
        <v>0</v>
      </c>
      <c r="CS51" s="243" t="s">
        <v>313</v>
      </c>
      <c r="CT51" s="244" t="s">
        <v>314</v>
      </c>
      <c r="CU51" s="245" t="s">
        <v>168</v>
      </c>
      <c r="CV51" s="246">
        <v>1</v>
      </c>
      <c r="CW51" s="247">
        <v>420000</v>
      </c>
      <c r="CX51" s="312">
        <f t="shared" si="44"/>
        <v>420000</v>
      </c>
      <c r="CY51" s="624">
        <f t="shared" si="28"/>
        <v>0</v>
      </c>
      <c r="DA51" s="243" t="s">
        <v>313</v>
      </c>
      <c r="DB51" s="244" t="s">
        <v>314</v>
      </c>
      <c r="DC51" s="245" t="s">
        <v>168</v>
      </c>
      <c r="DD51" s="246">
        <v>1</v>
      </c>
      <c r="DE51" s="247">
        <v>183612</v>
      </c>
      <c r="DF51" s="312">
        <f t="shared" si="45"/>
        <v>183612</v>
      </c>
      <c r="DG51" s="624">
        <f t="shared" si="29"/>
        <v>0</v>
      </c>
      <c r="DI51" s="257" t="s">
        <v>313</v>
      </c>
      <c r="DJ51" s="258" t="s">
        <v>314</v>
      </c>
      <c r="DK51" s="245" t="s">
        <v>168</v>
      </c>
      <c r="DL51" s="246">
        <v>1</v>
      </c>
      <c r="DM51" s="259">
        <v>400000</v>
      </c>
      <c r="DN51" s="248">
        <f t="shared" si="46"/>
        <v>400000</v>
      </c>
      <c r="DO51" s="624">
        <f t="shared" si="30"/>
        <v>0</v>
      </c>
      <c r="DQ51" s="243" t="s">
        <v>313</v>
      </c>
      <c r="DR51" s="244" t="s">
        <v>314</v>
      </c>
      <c r="DS51" s="245" t="s">
        <v>168</v>
      </c>
      <c r="DT51" s="246">
        <v>1</v>
      </c>
      <c r="DU51" s="247">
        <v>350000</v>
      </c>
      <c r="DV51" s="312">
        <f t="shared" si="47"/>
        <v>350000</v>
      </c>
      <c r="DW51" s="624">
        <f t="shared" si="31"/>
        <v>0</v>
      </c>
    </row>
    <row r="52" spans="1:127" s="238" customFormat="1" ht="90">
      <c r="A52" s="243" t="s">
        <v>315</v>
      </c>
      <c r="B52" s="244" t="s">
        <v>316</v>
      </c>
      <c r="C52" s="245" t="s">
        <v>168</v>
      </c>
      <c r="D52" s="246">
        <v>1</v>
      </c>
      <c r="E52" s="247">
        <v>0</v>
      </c>
      <c r="F52" s="312">
        <f t="shared" si="33"/>
        <v>0</v>
      </c>
      <c r="G52" s="624">
        <f t="shared" si="16"/>
        <v>1</v>
      </c>
      <c r="I52" s="243" t="s">
        <v>315</v>
      </c>
      <c r="J52" s="249" t="s">
        <v>316</v>
      </c>
      <c r="K52" s="245" t="s">
        <v>168</v>
      </c>
      <c r="L52" s="246">
        <v>1</v>
      </c>
      <c r="M52" s="247">
        <v>680000</v>
      </c>
      <c r="N52" s="248">
        <f t="shared" si="34"/>
        <v>680000</v>
      </c>
      <c r="O52" s="624">
        <f t="shared" si="17"/>
        <v>0</v>
      </c>
      <c r="Q52" s="243" t="s">
        <v>315</v>
      </c>
      <c r="R52" s="244" t="s">
        <v>316</v>
      </c>
      <c r="S52" s="245" t="s">
        <v>168</v>
      </c>
      <c r="T52" s="246">
        <v>1</v>
      </c>
      <c r="U52" s="247">
        <v>886007</v>
      </c>
      <c r="V52" s="312">
        <f t="shared" si="35"/>
        <v>886007</v>
      </c>
      <c r="W52" s="624">
        <f t="shared" si="18"/>
        <v>0</v>
      </c>
      <c r="Y52" s="243" t="s">
        <v>315</v>
      </c>
      <c r="Z52" s="244" t="s">
        <v>316</v>
      </c>
      <c r="AA52" s="245" t="s">
        <v>168</v>
      </c>
      <c r="AB52" s="246">
        <v>1</v>
      </c>
      <c r="AC52" s="247">
        <v>1200000</v>
      </c>
      <c r="AD52" s="312">
        <f t="shared" si="36"/>
        <v>1200000</v>
      </c>
      <c r="AE52" s="624">
        <f t="shared" si="19"/>
        <v>0</v>
      </c>
      <c r="AG52" s="243" t="s">
        <v>315</v>
      </c>
      <c r="AH52" s="244" t="s">
        <v>316</v>
      </c>
      <c r="AI52" s="245" t="s">
        <v>168</v>
      </c>
      <c r="AJ52" s="246">
        <v>1</v>
      </c>
      <c r="AK52" s="247">
        <v>340000</v>
      </c>
      <c r="AL52" s="312">
        <f t="shared" si="37"/>
        <v>340000</v>
      </c>
      <c r="AM52" s="624">
        <f t="shared" si="20"/>
        <v>0</v>
      </c>
      <c r="AO52" s="243" t="s">
        <v>315</v>
      </c>
      <c r="AP52" s="244" t="s">
        <v>316</v>
      </c>
      <c r="AQ52" s="245" t="s">
        <v>168</v>
      </c>
      <c r="AR52" s="246">
        <v>1</v>
      </c>
      <c r="AS52" s="247">
        <v>750000</v>
      </c>
      <c r="AT52" s="312">
        <f t="shared" si="38"/>
        <v>750000</v>
      </c>
      <c r="AU52" s="624">
        <f t="shared" si="21"/>
        <v>0</v>
      </c>
      <c r="AW52" s="243" t="s">
        <v>315</v>
      </c>
      <c r="AX52" s="254" t="s">
        <v>316</v>
      </c>
      <c r="AY52" s="245" t="s">
        <v>168</v>
      </c>
      <c r="AZ52" s="246">
        <v>1</v>
      </c>
      <c r="BA52" s="255">
        <v>609638</v>
      </c>
      <c r="BB52" s="313">
        <f t="shared" si="32"/>
        <v>609638</v>
      </c>
      <c r="BC52" s="624">
        <f t="shared" si="22"/>
        <v>0</v>
      </c>
      <c r="BE52" s="243" t="s">
        <v>315</v>
      </c>
      <c r="BF52" s="244" t="s">
        <v>316</v>
      </c>
      <c r="BG52" s="245" t="s">
        <v>168</v>
      </c>
      <c r="BH52" s="246">
        <v>1</v>
      </c>
      <c r="BI52" s="247">
        <v>735000</v>
      </c>
      <c r="BJ52" s="312">
        <f t="shared" si="39"/>
        <v>735000</v>
      </c>
      <c r="BK52" s="624">
        <f t="shared" si="23"/>
        <v>0</v>
      </c>
      <c r="BM52" s="243" t="s">
        <v>315</v>
      </c>
      <c r="BN52" s="244" t="s">
        <v>316</v>
      </c>
      <c r="BO52" s="245" t="s">
        <v>168</v>
      </c>
      <c r="BP52" s="246">
        <v>1</v>
      </c>
      <c r="BQ52" s="247">
        <v>737000</v>
      </c>
      <c r="BR52" s="312">
        <f t="shared" si="40"/>
        <v>737000</v>
      </c>
      <c r="BS52" s="624">
        <f t="shared" si="24"/>
        <v>0</v>
      </c>
      <c r="BU52" s="243" t="s">
        <v>315</v>
      </c>
      <c r="BV52" s="244" t="s">
        <v>316</v>
      </c>
      <c r="BW52" s="245" t="s">
        <v>168</v>
      </c>
      <c r="BX52" s="246">
        <v>1</v>
      </c>
      <c r="BY52" s="247">
        <v>740000</v>
      </c>
      <c r="BZ52" s="312">
        <f t="shared" si="41"/>
        <v>740000</v>
      </c>
      <c r="CA52" s="624">
        <f t="shared" si="25"/>
        <v>0</v>
      </c>
      <c r="CC52" s="243" t="s">
        <v>315</v>
      </c>
      <c r="CD52" s="244" t="s">
        <v>316</v>
      </c>
      <c r="CE52" s="245" t="s">
        <v>168</v>
      </c>
      <c r="CF52" s="246">
        <v>1</v>
      </c>
      <c r="CG52" s="247">
        <v>420000</v>
      </c>
      <c r="CH52" s="312">
        <f t="shared" si="42"/>
        <v>420000</v>
      </c>
      <c r="CI52" s="624">
        <f t="shared" si="26"/>
        <v>0</v>
      </c>
      <c r="CK52" s="243" t="s">
        <v>315</v>
      </c>
      <c r="CL52" s="244" t="s">
        <v>316</v>
      </c>
      <c r="CM52" s="245" t="s">
        <v>168</v>
      </c>
      <c r="CN52" s="246">
        <v>1</v>
      </c>
      <c r="CO52" s="247">
        <v>829595</v>
      </c>
      <c r="CP52" s="312">
        <f t="shared" si="43"/>
        <v>829595</v>
      </c>
      <c r="CQ52" s="624">
        <f t="shared" si="27"/>
        <v>0</v>
      </c>
      <c r="CS52" s="243" t="s">
        <v>315</v>
      </c>
      <c r="CT52" s="244" t="s">
        <v>316</v>
      </c>
      <c r="CU52" s="245" t="s">
        <v>168</v>
      </c>
      <c r="CV52" s="246">
        <v>1</v>
      </c>
      <c r="CW52" s="247">
        <v>540000</v>
      </c>
      <c r="CX52" s="312">
        <f t="shared" si="44"/>
        <v>540000</v>
      </c>
      <c r="CY52" s="624">
        <f t="shared" si="28"/>
        <v>0</v>
      </c>
      <c r="DA52" s="243" t="s">
        <v>315</v>
      </c>
      <c r="DB52" s="244" t="s">
        <v>316</v>
      </c>
      <c r="DC52" s="245" t="s">
        <v>168</v>
      </c>
      <c r="DD52" s="246">
        <v>1</v>
      </c>
      <c r="DE52" s="247">
        <v>677952</v>
      </c>
      <c r="DF52" s="312">
        <f t="shared" si="45"/>
        <v>677952</v>
      </c>
      <c r="DG52" s="624">
        <f t="shared" si="29"/>
        <v>0</v>
      </c>
      <c r="DI52" s="257" t="s">
        <v>315</v>
      </c>
      <c r="DJ52" s="258" t="s">
        <v>316</v>
      </c>
      <c r="DK52" s="245" t="s">
        <v>168</v>
      </c>
      <c r="DL52" s="246">
        <v>1</v>
      </c>
      <c r="DM52" s="259">
        <v>800000</v>
      </c>
      <c r="DN52" s="248">
        <f t="shared" si="46"/>
        <v>800000</v>
      </c>
      <c r="DO52" s="624">
        <f t="shared" si="30"/>
        <v>0</v>
      </c>
      <c r="DQ52" s="243" t="s">
        <v>315</v>
      </c>
      <c r="DR52" s="244" t="s">
        <v>316</v>
      </c>
      <c r="DS52" s="245" t="s">
        <v>168</v>
      </c>
      <c r="DT52" s="246">
        <v>1</v>
      </c>
      <c r="DU52" s="247">
        <v>650000</v>
      </c>
      <c r="DV52" s="312">
        <f t="shared" si="47"/>
        <v>650000</v>
      </c>
      <c r="DW52" s="624">
        <f t="shared" si="31"/>
        <v>0</v>
      </c>
    </row>
    <row r="53" spans="1:127" s="238" customFormat="1" ht="90" customHeight="1">
      <c r="A53" s="243" t="s">
        <v>317</v>
      </c>
      <c r="B53" s="244" t="s">
        <v>318</v>
      </c>
      <c r="C53" s="245" t="s">
        <v>168</v>
      </c>
      <c r="D53" s="246">
        <v>1</v>
      </c>
      <c r="E53" s="247">
        <v>0</v>
      </c>
      <c r="F53" s="312">
        <f t="shared" si="33"/>
        <v>0</v>
      </c>
      <c r="G53" s="624">
        <f t="shared" si="16"/>
        <v>1</v>
      </c>
      <c r="I53" s="243" t="s">
        <v>317</v>
      </c>
      <c r="J53" s="249" t="s">
        <v>318</v>
      </c>
      <c r="K53" s="245" t="s">
        <v>168</v>
      </c>
      <c r="L53" s="246">
        <v>1</v>
      </c>
      <c r="M53" s="247">
        <v>1200000</v>
      </c>
      <c r="N53" s="248">
        <f t="shared" si="34"/>
        <v>1200000</v>
      </c>
      <c r="O53" s="624">
        <f t="shared" si="17"/>
        <v>0</v>
      </c>
      <c r="Q53" s="243" t="s">
        <v>317</v>
      </c>
      <c r="R53" s="244" t="s">
        <v>318</v>
      </c>
      <c r="S53" s="245" t="s">
        <v>168</v>
      </c>
      <c r="T53" s="246">
        <v>1</v>
      </c>
      <c r="U53" s="247">
        <v>1437456</v>
      </c>
      <c r="V53" s="312">
        <f t="shared" si="35"/>
        <v>1437456</v>
      </c>
      <c r="W53" s="624">
        <f t="shared" si="18"/>
        <v>0</v>
      </c>
      <c r="Y53" s="243" t="s">
        <v>317</v>
      </c>
      <c r="Z53" s="244" t="s">
        <v>318</v>
      </c>
      <c r="AA53" s="245" t="s">
        <v>168</v>
      </c>
      <c r="AB53" s="246">
        <v>1</v>
      </c>
      <c r="AC53" s="247">
        <v>1900000</v>
      </c>
      <c r="AD53" s="312">
        <f t="shared" si="36"/>
        <v>1900000</v>
      </c>
      <c r="AE53" s="624">
        <f t="shared" si="19"/>
        <v>0</v>
      </c>
      <c r="AG53" s="243" t="s">
        <v>317</v>
      </c>
      <c r="AH53" s="244" t="s">
        <v>318</v>
      </c>
      <c r="AI53" s="245" t="s">
        <v>168</v>
      </c>
      <c r="AJ53" s="246">
        <v>1</v>
      </c>
      <c r="AK53" s="247">
        <v>450000</v>
      </c>
      <c r="AL53" s="312">
        <f t="shared" si="37"/>
        <v>450000</v>
      </c>
      <c r="AM53" s="624">
        <f t="shared" si="20"/>
        <v>0</v>
      </c>
      <c r="AO53" s="243" t="s">
        <v>317</v>
      </c>
      <c r="AP53" s="244" t="s">
        <v>318</v>
      </c>
      <c r="AQ53" s="245" t="s">
        <v>168</v>
      </c>
      <c r="AR53" s="246">
        <v>1</v>
      </c>
      <c r="AS53" s="247">
        <v>1319850</v>
      </c>
      <c r="AT53" s="312">
        <f t="shared" si="38"/>
        <v>1319850</v>
      </c>
      <c r="AU53" s="624">
        <f t="shared" si="21"/>
        <v>0</v>
      </c>
      <c r="AW53" s="243" t="s">
        <v>317</v>
      </c>
      <c r="AX53" s="254" t="s">
        <v>318</v>
      </c>
      <c r="AY53" s="245" t="s">
        <v>168</v>
      </c>
      <c r="AZ53" s="246">
        <v>1</v>
      </c>
      <c r="BA53" s="255">
        <v>982195</v>
      </c>
      <c r="BB53" s="313">
        <f t="shared" si="32"/>
        <v>982195</v>
      </c>
      <c r="BC53" s="624">
        <f t="shared" si="22"/>
        <v>0</v>
      </c>
      <c r="BE53" s="243" t="s">
        <v>317</v>
      </c>
      <c r="BF53" s="244" t="s">
        <v>318</v>
      </c>
      <c r="BG53" s="245" t="s">
        <v>168</v>
      </c>
      <c r="BH53" s="246">
        <v>1</v>
      </c>
      <c r="BI53" s="247">
        <v>1356700</v>
      </c>
      <c r="BJ53" s="312">
        <f t="shared" si="39"/>
        <v>1356700</v>
      </c>
      <c r="BK53" s="624">
        <f t="shared" si="23"/>
        <v>0</v>
      </c>
      <c r="BM53" s="243" t="s">
        <v>317</v>
      </c>
      <c r="BN53" s="244" t="s">
        <v>318</v>
      </c>
      <c r="BO53" s="245" t="s">
        <v>168</v>
      </c>
      <c r="BP53" s="246">
        <v>1</v>
      </c>
      <c r="BQ53" s="247">
        <v>1360000</v>
      </c>
      <c r="BR53" s="312">
        <f t="shared" si="40"/>
        <v>1360000</v>
      </c>
      <c r="BS53" s="624">
        <f t="shared" si="24"/>
        <v>0</v>
      </c>
      <c r="BU53" s="243" t="s">
        <v>317</v>
      </c>
      <c r="BV53" s="244" t="s">
        <v>318</v>
      </c>
      <c r="BW53" s="245" t="s">
        <v>168</v>
      </c>
      <c r="BX53" s="246">
        <v>1</v>
      </c>
      <c r="BY53" s="247">
        <v>1357500</v>
      </c>
      <c r="BZ53" s="312">
        <f t="shared" si="41"/>
        <v>1357500</v>
      </c>
      <c r="CA53" s="624">
        <f t="shared" si="25"/>
        <v>0</v>
      </c>
      <c r="CC53" s="243" t="s">
        <v>317</v>
      </c>
      <c r="CD53" s="244" t="s">
        <v>318</v>
      </c>
      <c r="CE53" s="245" t="s">
        <v>168</v>
      </c>
      <c r="CF53" s="246">
        <v>1</v>
      </c>
      <c r="CG53" s="247">
        <v>400000</v>
      </c>
      <c r="CH53" s="312">
        <f t="shared" si="42"/>
        <v>400000</v>
      </c>
      <c r="CI53" s="624">
        <f t="shared" si="26"/>
        <v>0</v>
      </c>
      <c r="CK53" s="243" t="s">
        <v>317</v>
      </c>
      <c r="CL53" s="244" t="s">
        <v>318</v>
      </c>
      <c r="CM53" s="245" t="s">
        <v>168</v>
      </c>
      <c r="CN53" s="246">
        <v>1</v>
      </c>
      <c r="CO53" s="247">
        <v>1216194</v>
      </c>
      <c r="CP53" s="312">
        <f t="shared" si="43"/>
        <v>1216194</v>
      </c>
      <c r="CQ53" s="624">
        <f t="shared" si="27"/>
        <v>0</v>
      </c>
      <c r="CS53" s="243" t="s">
        <v>317</v>
      </c>
      <c r="CT53" s="244" t="s">
        <v>318</v>
      </c>
      <c r="CU53" s="245" t="s">
        <v>168</v>
      </c>
      <c r="CV53" s="246">
        <v>1</v>
      </c>
      <c r="CW53" s="247">
        <v>1310000</v>
      </c>
      <c r="CX53" s="312">
        <f t="shared" si="44"/>
        <v>1310000</v>
      </c>
      <c r="CY53" s="624">
        <f t="shared" si="28"/>
        <v>0</v>
      </c>
      <c r="DA53" s="243" t="s">
        <v>317</v>
      </c>
      <c r="DB53" s="244" t="s">
        <v>318</v>
      </c>
      <c r="DC53" s="245" t="s">
        <v>168</v>
      </c>
      <c r="DD53" s="246">
        <v>1</v>
      </c>
      <c r="DE53" s="247">
        <v>1092256</v>
      </c>
      <c r="DF53" s="312">
        <f t="shared" si="45"/>
        <v>1092256</v>
      </c>
      <c r="DG53" s="624">
        <f t="shared" si="29"/>
        <v>0</v>
      </c>
      <c r="DI53" s="257" t="s">
        <v>317</v>
      </c>
      <c r="DJ53" s="258" t="s">
        <v>318</v>
      </c>
      <c r="DK53" s="245" t="s">
        <v>168</v>
      </c>
      <c r="DL53" s="246">
        <v>1</v>
      </c>
      <c r="DM53" s="259">
        <v>1150000</v>
      </c>
      <c r="DN53" s="248">
        <f t="shared" si="46"/>
        <v>1150000</v>
      </c>
      <c r="DO53" s="624">
        <f t="shared" si="30"/>
        <v>0</v>
      </c>
      <c r="DQ53" s="243" t="s">
        <v>317</v>
      </c>
      <c r="DR53" s="244" t="s">
        <v>318</v>
      </c>
      <c r="DS53" s="245" t="s">
        <v>168</v>
      </c>
      <c r="DT53" s="246">
        <v>1</v>
      </c>
      <c r="DU53" s="247">
        <v>850000</v>
      </c>
      <c r="DV53" s="312">
        <f t="shared" si="47"/>
        <v>850000</v>
      </c>
      <c r="DW53" s="624">
        <f t="shared" si="31"/>
        <v>0</v>
      </c>
    </row>
    <row r="54" spans="1:127" s="238" customFormat="1" ht="90">
      <c r="A54" s="243" t="s">
        <v>319</v>
      </c>
      <c r="B54" s="244" t="s">
        <v>320</v>
      </c>
      <c r="C54" s="245" t="s">
        <v>168</v>
      </c>
      <c r="D54" s="246">
        <v>1</v>
      </c>
      <c r="E54" s="247">
        <v>0</v>
      </c>
      <c r="F54" s="312">
        <f t="shared" si="33"/>
        <v>0</v>
      </c>
      <c r="G54" s="624">
        <f t="shared" si="16"/>
        <v>1</v>
      </c>
      <c r="I54" s="243" t="s">
        <v>319</v>
      </c>
      <c r="J54" s="249" t="s">
        <v>320</v>
      </c>
      <c r="K54" s="245" t="s">
        <v>168</v>
      </c>
      <c r="L54" s="246">
        <v>1</v>
      </c>
      <c r="M54" s="247">
        <v>205000</v>
      </c>
      <c r="N54" s="248">
        <f t="shared" si="34"/>
        <v>205000</v>
      </c>
      <c r="O54" s="624">
        <f t="shared" si="17"/>
        <v>0</v>
      </c>
      <c r="Q54" s="243" t="s">
        <v>319</v>
      </c>
      <c r="R54" s="244" t="s">
        <v>320</v>
      </c>
      <c r="S54" s="245" t="s">
        <v>168</v>
      </c>
      <c r="T54" s="246">
        <v>1</v>
      </c>
      <c r="U54" s="247">
        <v>55375</v>
      </c>
      <c r="V54" s="312">
        <f t="shared" si="35"/>
        <v>55375</v>
      </c>
      <c r="W54" s="624">
        <f t="shared" si="18"/>
        <v>0</v>
      </c>
      <c r="Y54" s="243" t="s">
        <v>319</v>
      </c>
      <c r="Z54" s="244" t="s">
        <v>320</v>
      </c>
      <c r="AA54" s="245" t="s">
        <v>168</v>
      </c>
      <c r="AB54" s="246">
        <v>1</v>
      </c>
      <c r="AC54" s="247">
        <v>160000</v>
      </c>
      <c r="AD54" s="312">
        <f t="shared" si="36"/>
        <v>160000</v>
      </c>
      <c r="AE54" s="624">
        <f t="shared" si="19"/>
        <v>0</v>
      </c>
      <c r="AG54" s="243" t="s">
        <v>319</v>
      </c>
      <c r="AH54" s="244" t="s">
        <v>320</v>
      </c>
      <c r="AI54" s="245" t="s">
        <v>168</v>
      </c>
      <c r="AJ54" s="246">
        <v>1</v>
      </c>
      <c r="AK54" s="247">
        <v>550000</v>
      </c>
      <c r="AL54" s="312">
        <f t="shared" si="37"/>
        <v>550000</v>
      </c>
      <c r="AM54" s="624">
        <f t="shared" si="20"/>
        <v>0</v>
      </c>
      <c r="AO54" s="243" t="s">
        <v>319</v>
      </c>
      <c r="AP54" s="244" t="s">
        <v>320</v>
      </c>
      <c r="AQ54" s="245" t="s">
        <v>168</v>
      </c>
      <c r="AR54" s="246">
        <v>1</v>
      </c>
      <c r="AS54" s="247">
        <v>204000</v>
      </c>
      <c r="AT54" s="312">
        <f t="shared" si="38"/>
        <v>204000</v>
      </c>
      <c r="AU54" s="624">
        <f t="shared" si="21"/>
        <v>0</v>
      </c>
      <c r="AW54" s="243" t="s">
        <v>319</v>
      </c>
      <c r="AX54" s="254" t="s">
        <v>320</v>
      </c>
      <c r="AY54" s="245" t="s">
        <v>168</v>
      </c>
      <c r="AZ54" s="246">
        <v>1</v>
      </c>
      <c r="BA54" s="255">
        <v>1588810</v>
      </c>
      <c r="BB54" s="313">
        <f t="shared" si="32"/>
        <v>1588810</v>
      </c>
      <c r="BC54" s="624">
        <f t="shared" si="22"/>
        <v>0</v>
      </c>
      <c r="BE54" s="243" t="s">
        <v>319</v>
      </c>
      <c r="BF54" s="244" t="s">
        <v>320</v>
      </c>
      <c r="BG54" s="245" t="s">
        <v>168</v>
      </c>
      <c r="BH54" s="246">
        <v>1</v>
      </c>
      <c r="BI54" s="247">
        <v>205100</v>
      </c>
      <c r="BJ54" s="312">
        <f t="shared" si="39"/>
        <v>205100</v>
      </c>
      <c r="BK54" s="624">
        <f t="shared" si="23"/>
        <v>0</v>
      </c>
      <c r="BM54" s="243" t="s">
        <v>319</v>
      </c>
      <c r="BN54" s="244" t="s">
        <v>320</v>
      </c>
      <c r="BO54" s="245" t="s">
        <v>168</v>
      </c>
      <c r="BP54" s="246">
        <v>1</v>
      </c>
      <c r="BQ54" s="247">
        <v>206000</v>
      </c>
      <c r="BR54" s="312">
        <f t="shared" si="40"/>
        <v>206000</v>
      </c>
      <c r="BS54" s="624">
        <f t="shared" si="24"/>
        <v>0</v>
      </c>
      <c r="BU54" s="243" t="s">
        <v>319</v>
      </c>
      <c r="BV54" s="244" t="s">
        <v>320</v>
      </c>
      <c r="BW54" s="245" t="s">
        <v>168</v>
      </c>
      <c r="BX54" s="246">
        <v>1</v>
      </c>
      <c r="BY54" s="247">
        <v>205000</v>
      </c>
      <c r="BZ54" s="312">
        <f t="shared" si="41"/>
        <v>205000</v>
      </c>
      <c r="CA54" s="624">
        <f t="shared" si="25"/>
        <v>0</v>
      </c>
      <c r="CC54" s="243" t="s">
        <v>319</v>
      </c>
      <c r="CD54" s="244" t="s">
        <v>320</v>
      </c>
      <c r="CE54" s="245" t="s">
        <v>168</v>
      </c>
      <c r="CF54" s="246">
        <v>1</v>
      </c>
      <c r="CG54" s="247">
        <v>50000</v>
      </c>
      <c r="CH54" s="312">
        <f t="shared" si="42"/>
        <v>50000</v>
      </c>
      <c r="CI54" s="624">
        <f t="shared" si="26"/>
        <v>0</v>
      </c>
      <c r="CK54" s="243" t="s">
        <v>319</v>
      </c>
      <c r="CL54" s="244" t="s">
        <v>320</v>
      </c>
      <c r="CM54" s="245" t="s">
        <v>168</v>
      </c>
      <c r="CN54" s="246">
        <v>1</v>
      </c>
      <c r="CO54" s="247">
        <v>245911</v>
      </c>
      <c r="CP54" s="312">
        <f t="shared" si="43"/>
        <v>245911</v>
      </c>
      <c r="CQ54" s="624">
        <f t="shared" si="27"/>
        <v>0</v>
      </c>
      <c r="CS54" s="243" t="s">
        <v>319</v>
      </c>
      <c r="CT54" s="244" t="s">
        <v>320</v>
      </c>
      <c r="CU54" s="245" t="s">
        <v>168</v>
      </c>
      <c r="CV54" s="246">
        <v>1</v>
      </c>
      <c r="CW54" s="247">
        <v>435000</v>
      </c>
      <c r="CX54" s="312">
        <f t="shared" si="44"/>
        <v>435000</v>
      </c>
      <c r="CY54" s="624">
        <f t="shared" si="28"/>
        <v>0</v>
      </c>
      <c r="DA54" s="243" t="s">
        <v>319</v>
      </c>
      <c r="DB54" s="244" t="s">
        <v>320</v>
      </c>
      <c r="DC54" s="245" t="s">
        <v>168</v>
      </c>
      <c r="DD54" s="246">
        <v>1</v>
      </c>
      <c r="DE54" s="247">
        <v>175900</v>
      </c>
      <c r="DF54" s="312">
        <f t="shared" si="45"/>
        <v>175900</v>
      </c>
      <c r="DG54" s="624">
        <f t="shared" si="29"/>
        <v>0</v>
      </c>
      <c r="DI54" s="257" t="s">
        <v>319</v>
      </c>
      <c r="DJ54" s="258" t="s">
        <v>320</v>
      </c>
      <c r="DK54" s="245" t="s">
        <v>168</v>
      </c>
      <c r="DL54" s="246">
        <v>1</v>
      </c>
      <c r="DM54" s="259">
        <v>580000</v>
      </c>
      <c r="DN54" s="248">
        <f t="shared" si="46"/>
        <v>580000</v>
      </c>
      <c r="DO54" s="624">
        <f t="shared" si="30"/>
        <v>0</v>
      </c>
      <c r="DQ54" s="243" t="s">
        <v>319</v>
      </c>
      <c r="DR54" s="244" t="s">
        <v>320</v>
      </c>
      <c r="DS54" s="245" t="s">
        <v>168</v>
      </c>
      <c r="DT54" s="246">
        <v>1</v>
      </c>
      <c r="DU54" s="247">
        <v>500000</v>
      </c>
      <c r="DV54" s="312">
        <f t="shared" si="47"/>
        <v>500000</v>
      </c>
      <c r="DW54" s="624">
        <f t="shared" si="31"/>
        <v>0</v>
      </c>
    </row>
    <row r="55" spans="1:127" s="238" customFormat="1" ht="90">
      <c r="A55" s="243" t="s">
        <v>321</v>
      </c>
      <c r="B55" s="244" t="s">
        <v>322</v>
      </c>
      <c r="C55" s="245" t="s">
        <v>168</v>
      </c>
      <c r="D55" s="246">
        <v>1</v>
      </c>
      <c r="E55" s="247">
        <v>0</v>
      </c>
      <c r="F55" s="312">
        <f t="shared" si="33"/>
        <v>0</v>
      </c>
      <c r="G55" s="624">
        <f t="shared" si="16"/>
        <v>1</v>
      </c>
      <c r="I55" s="243" t="s">
        <v>321</v>
      </c>
      <c r="J55" s="249" t="s">
        <v>322</v>
      </c>
      <c r="K55" s="245" t="s">
        <v>168</v>
      </c>
      <c r="L55" s="246">
        <v>1</v>
      </c>
      <c r="M55" s="247">
        <v>120000</v>
      </c>
      <c r="N55" s="248">
        <f t="shared" si="34"/>
        <v>120000</v>
      </c>
      <c r="O55" s="624">
        <f t="shared" si="17"/>
        <v>0</v>
      </c>
      <c r="Q55" s="243" t="s">
        <v>321</v>
      </c>
      <c r="R55" s="244" t="s">
        <v>322</v>
      </c>
      <c r="S55" s="245" t="s">
        <v>168</v>
      </c>
      <c r="T55" s="246">
        <v>1</v>
      </c>
      <c r="U55" s="247">
        <v>55375</v>
      </c>
      <c r="V55" s="312">
        <f t="shared" si="35"/>
        <v>55375</v>
      </c>
      <c r="W55" s="624">
        <f t="shared" si="18"/>
        <v>0</v>
      </c>
      <c r="Y55" s="243" t="s">
        <v>321</v>
      </c>
      <c r="Z55" s="244" t="s">
        <v>322</v>
      </c>
      <c r="AA55" s="245" t="s">
        <v>168</v>
      </c>
      <c r="AB55" s="246">
        <v>1</v>
      </c>
      <c r="AC55" s="247">
        <v>220000</v>
      </c>
      <c r="AD55" s="312">
        <f t="shared" si="36"/>
        <v>220000</v>
      </c>
      <c r="AE55" s="624">
        <f t="shared" si="19"/>
        <v>0</v>
      </c>
      <c r="AG55" s="243" t="s">
        <v>321</v>
      </c>
      <c r="AH55" s="244" t="s">
        <v>322</v>
      </c>
      <c r="AI55" s="245" t="s">
        <v>168</v>
      </c>
      <c r="AJ55" s="246">
        <v>1</v>
      </c>
      <c r="AK55" s="247">
        <v>550000</v>
      </c>
      <c r="AL55" s="312">
        <f t="shared" si="37"/>
        <v>550000</v>
      </c>
      <c r="AM55" s="624">
        <f t="shared" si="20"/>
        <v>0</v>
      </c>
      <c r="AO55" s="243" t="s">
        <v>321</v>
      </c>
      <c r="AP55" s="244" t="s">
        <v>322</v>
      </c>
      <c r="AQ55" s="245" t="s">
        <v>168</v>
      </c>
      <c r="AR55" s="246">
        <v>1</v>
      </c>
      <c r="AS55" s="247">
        <v>253500</v>
      </c>
      <c r="AT55" s="312">
        <f t="shared" si="38"/>
        <v>253500</v>
      </c>
      <c r="AU55" s="624">
        <f t="shared" si="21"/>
        <v>0</v>
      </c>
      <c r="AW55" s="243" t="s">
        <v>321</v>
      </c>
      <c r="AX55" s="254" t="s">
        <v>322</v>
      </c>
      <c r="AY55" s="245" t="s">
        <v>168</v>
      </c>
      <c r="AZ55" s="246">
        <v>1</v>
      </c>
      <c r="BA55" s="255">
        <v>2739018</v>
      </c>
      <c r="BB55" s="313">
        <f t="shared" si="32"/>
        <v>2739018</v>
      </c>
      <c r="BC55" s="624">
        <f t="shared" si="22"/>
        <v>0</v>
      </c>
      <c r="BE55" s="243" t="s">
        <v>321</v>
      </c>
      <c r="BF55" s="244" t="s">
        <v>322</v>
      </c>
      <c r="BG55" s="245" t="s">
        <v>168</v>
      </c>
      <c r="BH55" s="246">
        <v>1</v>
      </c>
      <c r="BI55" s="247">
        <v>257200</v>
      </c>
      <c r="BJ55" s="312">
        <f t="shared" si="39"/>
        <v>257200</v>
      </c>
      <c r="BK55" s="624">
        <f t="shared" si="23"/>
        <v>0</v>
      </c>
      <c r="BM55" s="243" t="s">
        <v>321</v>
      </c>
      <c r="BN55" s="244" t="s">
        <v>322</v>
      </c>
      <c r="BO55" s="245" t="s">
        <v>168</v>
      </c>
      <c r="BP55" s="246">
        <v>1</v>
      </c>
      <c r="BQ55" s="247">
        <v>256000</v>
      </c>
      <c r="BR55" s="312">
        <f t="shared" si="40"/>
        <v>256000</v>
      </c>
      <c r="BS55" s="624">
        <f t="shared" si="24"/>
        <v>0</v>
      </c>
      <c r="BU55" s="243" t="s">
        <v>321</v>
      </c>
      <c r="BV55" s="244" t="s">
        <v>322</v>
      </c>
      <c r="BW55" s="245" t="s">
        <v>168</v>
      </c>
      <c r="BX55" s="246">
        <v>1</v>
      </c>
      <c r="BY55" s="247">
        <v>257300</v>
      </c>
      <c r="BZ55" s="312">
        <f t="shared" si="41"/>
        <v>257300</v>
      </c>
      <c r="CA55" s="624">
        <f t="shared" si="25"/>
        <v>0</v>
      </c>
      <c r="CC55" s="243" t="s">
        <v>321</v>
      </c>
      <c r="CD55" s="244" t="s">
        <v>322</v>
      </c>
      <c r="CE55" s="245" t="s">
        <v>168</v>
      </c>
      <c r="CF55" s="246">
        <v>1</v>
      </c>
      <c r="CG55" s="247">
        <v>50000</v>
      </c>
      <c r="CH55" s="312">
        <f t="shared" si="42"/>
        <v>50000</v>
      </c>
      <c r="CI55" s="624">
        <f t="shared" si="26"/>
        <v>0</v>
      </c>
      <c r="CK55" s="243" t="s">
        <v>321</v>
      </c>
      <c r="CL55" s="244" t="s">
        <v>322</v>
      </c>
      <c r="CM55" s="245" t="s">
        <v>168</v>
      </c>
      <c r="CN55" s="246">
        <v>1</v>
      </c>
      <c r="CO55" s="247">
        <v>100073</v>
      </c>
      <c r="CP55" s="312">
        <f t="shared" si="43"/>
        <v>100073</v>
      </c>
      <c r="CQ55" s="624">
        <f t="shared" si="27"/>
        <v>0</v>
      </c>
      <c r="CS55" s="243" t="s">
        <v>321</v>
      </c>
      <c r="CT55" s="244" t="s">
        <v>322</v>
      </c>
      <c r="CU55" s="245" t="s">
        <v>168</v>
      </c>
      <c r="CV55" s="246">
        <v>1</v>
      </c>
      <c r="CW55" s="247">
        <v>180000</v>
      </c>
      <c r="CX55" s="312">
        <f t="shared" si="44"/>
        <v>180000</v>
      </c>
      <c r="CY55" s="624">
        <f t="shared" si="28"/>
        <v>0</v>
      </c>
      <c r="DA55" s="243" t="s">
        <v>321</v>
      </c>
      <c r="DB55" s="244" t="s">
        <v>322</v>
      </c>
      <c r="DC55" s="245" t="s">
        <v>168</v>
      </c>
      <c r="DD55" s="246">
        <v>1</v>
      </c>
      <c r="DE55" s="247">
        <v>140100</v>
      </c>
      <c r="DF55" s="312">
        <f t="shared" si="45"/>
        <v>140100</v>
      </c>
      <c r="DG55" s="624">
        <f t="shared" si="29"/>
        <v>0</v>
      </c>
      <c r="DI55" s="257" t="s">
        <v>321</v>
      </c>
      <c r="DJ55" s="258" t="s">
        <v>322</v>
      </c>
      <c r="DK55" s="245" t="s">
        <v>168</v>
      </c>
      <c r="DL55" s="246">
        <v>1</v>
      </c>
      <c r="DM55" s="259">
        <v>580000</v>
      </c>
      <c r="DN55" s="248">
        <f t="shared" si="46"/>
        <v>580000</v>
      </c>
      <c r="DO55" s="624">
        <f t="shared" si="30"/>
        <v>0</v>
      </c>
      <c r="DQ55" s="243" t="s">
        <v>321</v>
      </c>
      <c r="DR55" s="244" t="s">
        <v>322</v>
      </c>
      <c r="DS55" s="245" t="s">
        <v>168</v>
      </c>
      <c r="DT55" s="246">
        <v>1</v>
      </c>
      <c r="DU55" s="247">
        <v>400000</v>
      </c>
      <c r="DV55" s="312">
        <f t="shared" si="47"/>
        <v>400000</v>
      </c>
      <c r="DW55" s="624">
        <f t="shared" si="31"/>
        <v>0</v>
      </c>
    </row>
    <row r="56" spans="1:127" s="238" customFormat="1" ht="45">
      <c r="A56" s="278" t="s">
        <v>323</v>
      </c>
      <c r="B56" s="289" t="s">
        <v>324</v>
      </c>
      <c r="C56" s="314" t="s">
        <v>168</v>
      </c>
      <c r="D56" s="246">
        <v>1</v>
      </c>
      <c r="E56" s="247">
        <v>0</v>
      </c>
      <c r="F56" s="316">
        <f t="shared" si="33"/>
        <v>0</v>
      </c>
      <c r="G56" s="624">
        <f t="shared" si="16"/>
        <v>1</v>
      </c>
      <c r="I56" s="278" t="s">
        <v>323</v>
      </c>
      <c r="J56" s="293" t="s">
        <v>324</v>
      </c>
      <c r="K56" s="314" t="s">
        <v>168</v>
      </c>
      <c r="L56" s="246">
        <v>1</v>
      </c>
      <c r="M56" s="247">
        <v>125000</v>
      </c>
      <c r="N56" s="292">
        <f t="shared" si="34"/>
        <v>125000</v>
      </c>
      <c r="O56" s="624">
        <f t="shared" si="17"/>
        <v>0</v>
      </c>
      <c r="Q56" s="278" t="s">
        <v>323</v>
      </c>
      <c r="R56" s="289" t="s">
        <v>324</v>
      </c>
      <c r="S56" s="314" t="s">
        <v>168</v>
      </c>
      <c r="T56" s="246">
        <v>1</v>
      </c>
      <c r="U56" s="247">
        <v>22430</v>
      </c>
      <c r="V56" s="316">
        <f t="shared" si="35"/>
        <v>22430</v>
      </c>
      <c r="W56" s="624">
        <f t="shared" si="18"/>
        <v>0</v>
      </c>
      <c r="Y56" s="278" t="s">
        <v>323</v>
      </c>
      <c r="Z56" s="289" t="s">
        <v>324</v>
      </c>
      <c r="AA56" s="314" t="s">
        <v>168</v>
      </c>
      <c r="AB56" s="246">
        <v>1</v>
      </c>
      <c r="AC56" s="247">
        <v>66000</v>
      </c>
      <c r="AD56" s="316">
        <f t="shared" si="36"/>
        <v>66000</v>
      </c>
      <c r="AE56" s="624">
        <f t="shared" si="19"/>
        <v>0</v>
      </c>
      <c r="AG56" s="278" t="s">
        <v>323</v>
      </c>
      <c r="AH56" s="289" t="s">
        <v>324</v>
      </c>
      <c r="AI56" s="314" t="s">
        <v>168</v>
      </c>
      <c r="AJ56" s="246">
        <v>1</v>
      </c>
      <c r="AK56" s="247">
        <v>130000</v>
      </c>
      <c r="AL56" s="316">
        <f t="shared" si="37"/>
        <v>130000</v>
      </c>
      <c r="AM56" s="624">
        <f t="shared" si="20"/>
        <v>0</v>
      </c>
      <c r="AO56" s="278" t="s">
        <v>323</v>
      </c>
      <c r="AP56" s="289" t="s">
        <v>324</v>
      </c>
      <c r="AQ56" s="314" t="s">
        <v>168</v>
      </c>
      <c r="AR56" s="246">
        <v>1</v>
      </c>
      <c r="AS56" s="247">
        <v>148550</v>
      </c>
      <c r="AT56" s="316">
        <f t="shared" si="38"/>
        <v>148550</v>
      </c>
      <c r="AU56" s="624">
        <f t="shared" si="21"/>
        <v>0</v>
      </c>
      <c r="AW56" s="278" t="s">
        <v>323</v>
      </c>
      <c r="AX56" s="294" t="s">
        <v>324</v>
      </c>
      <c r="AY56" s="314" t="s">
        <v>168</v>
      </c>
      <c r="AZ56" s="246">
        <v>1</v>
      </c>
      <c r="BA56" s="255">
        <v>205632</v>
      </c>
      <c r="BB56" s="317">
        <f t="shared" si="32"/>
        <v>205632</v>
      </c>
      <c r="BC56" s="624">
        <f t="shared" si="22"/>
        <v>0</v>
      </c>
      <c r="BE56" s="278" t="s">
        <v>323</v>
      </c>
      <c r="BF56" s="289" t="s">
        <v>324</v>
      </c>
      <c r="BG56" s="314" t="s">
        <v>168</v>
      </c>
      <c r="BH56" s="246">
        <v>1</v>
      </c>
      <c r="BI56" s="247">
        <v>204300</v>
      </c>
      <c r="BJ56" s="316">
        <f t="shared" si="39"/>
        <v>204300</v>
      </c>
      <c r="BK56" s="624">
        <f t="shared" si="23"/>
        <v>0</v>
      </c>
      <c r="BM56" s="278" t="s">
        <v>323</v>
      </c>
      <c r="BN56" s="289" t="s">
        <v>324</v>
      </c>
      <c r="BO56" s="314" t="s">
        <v>168</v>
      </c>
      <c r="BP56" s="246">
        <v>1</v>
      </c>
      <c r="BQ56" s="247">
        <v>205000</v>
      </c>
      <c r="BR56" s="316">
        <f t="shared" si="40"/>
        <v>205000</v>
      </c>
      <c r="BS56" s="624">
        <f t="shared" si="24"/>
        <v>0</v>
      </c>
      <c r="BU56" s="278" t="s">
        <v>323</v>
      </c>
      <c r="BV56" s="289" t="s">
        <v>324</v>
      </c>
      <c r="BW56" s="314" t="s">
        <v>168</v>
      </c>
      <c r="BX56" s="246">
        <v>1</v>
      </c>
      <c r="BY56" s="247">
        <v>204000</v>
      </c>
      <c r="BZ56" s="316">
        <f t="shared" si="41"/>
        <v>204000</v>
      </c>
      <c r="CA56" s="624">
        <f t="shared" si="25"/>
        <v>0</v>
      </c>
      <c r="CC56" s="278" t="s">
        <v>323</v>
      </c>
      <c r="CD56" s="289" t="s">
        <v>324</v>
      </c>
      <c r="CE56" s="314" t="s">
        <v>168</v>
      </c>
      <c r="CF56" s="246">
        <v>1</v>
      </c>
      <c r="CG56" s="247">
        <v>90000</v>
      </c>
      <c r="CH56" s="316">
        <f t="shared" si="42"/>
        <v>90000</v>
      </c>
      <c r="CI56" s="624">
        <f t="shared" si="26"/>
        <v>0</v>
      </c>
      <c r="CK56" s="278" t="s">
        <v>323</v>
      </c>
      <c r="CL56" s="289" t="s">
        <v>324</v>
      </c>
      <c r="CM56" s="314" t="s">
        <v>168</v>
      </c>
      <c r="CN56" s="246">
        <v>1</v>
      </c>
      <c r="CO56" s="247">
        <v>165992</v>
      </c>
      <c r="CP56" s="316">
        <f t="shared" si="43"/>
        <v>165992</v>
      </c>
      <c r="CQ56" s="624">
        <f t="shared" si="27"/>
        <v>0</v>
      </c>
      <c r="CS56" s="278" t="s">
        <v>323</v>
      </c>
      <c r="CT56" s="289" t="s">
        <v>324</v>
      </c>
      <c r="CU56" s="314" t="s">
        <v>168</v>
      </c>
      <c r="CV56" s="246">
        <v>1</v>
      </c>
      <c r="CW56" s="247">
        <v>87000</v>
      </c>
      <c r="CX56" s="316">
        <f t="shared" si="44"/>
        <v>87000</v>
      </c>
      <c r="CY56" s="624">
        <f t="shared" si="28"/>
        <v>0</v>
      </c>
      <c r="DA56" s="278" t="s">
        <v>323</v>
      </c>
      <c r="DB56" s="289" t="s">
        <v>324</v>
      </c>
      <c r="DC56" s="314" t="s">
        <v>168</v>
      </c>
      <c r="DD56" s="246">
        <v>1</v>
      </c>
      <c r="DE56" s="247">
        <v>96300</v>
      </c>
      <c r="DF56" s="316">
        <f t="shared" si="45"/>
        <v>96300</v>
      </c>
      <c r="DG56" s="624">
        <f t="shared" si="29"/>
        <v>0</v>
      </c>
      <c r="DI56" s="286" t="s">
        <v>323</v>
      </c>
      <c r="DJ56" s="297" t="s">
        <v>324</v>
      </c>
      <c r="DK56" s="290" t="s">
        <v>168</v>
      </c>
      <c r="DL56" s="246">
        <v>1</v>
      </c>
      <c r="DM56" s="259">
        <v>250000</v>
      </c>
      <c r="DN56" s="292">
        <f t="shared" si="46"/>
        <v>250000</v>
      </c>
      <c r="DO56" s="624">
        <f t="shared" si="30"/>
        <v>0</v>
      </c>
      <c r="DQ56" s="278" t="s">
        <v>323</v>
      </c>
      <c r="DR56" s="289" t="s">
        <v>324</v>
      </c>
      <c r="DS56" s="314" t="s">
        <v>168</v>
      </c>
      <c r="DT56" s="246">
        <v>1</v>
      </c>
      <c r="DU56" s="247">
        <v>300000</v>
      </c>
      <c r="DV56" s="316">
        <f t="shared" si="47"/>
        <v>300000</v>
      </c>
      <c r="DW56" s="624">
        <f t="shared" si="31"/>
        <v>0</v>
      </c>
    </row>
    <row r="57" spans="1:127" s="238" customFormat="1" ht="75.75" thickBot="1">
      <c r="A57" s="278" t="s">
        <v>325</v>
      </c>
      <c r="B57" s="289" t="s">
        <v>327</v>
      </c>
      <c r="C57" s="314" t="s">
        <v>168</v>
      </c>
      <c r="D57" s="246">
        <v>1</v>
      </c>
      <c r="E57" s="247">
        <v>0</v>
      </c>
      <c r="F57" s="316">
        <f t="shared" si="33"/>
        <v>0</v>
      </c>
      <c r="G57" s="624">
        <f t="shared" si="16"/>
        <v>1</v>
      </c>
      <c r="I57" s="278" t="s">
        <v>325</v>
      </c>
      <c r="J57" s="293" t="s">
        <v>327</v>
      </c>
      <c r="K57" s="314" t="s">
        <v>168</v>
      </c>
      <c r="L57" s="246">
        <v>1</v>
      </c>
      <c r="M57" s="247">
        <v>650000</v>
      </c>
      <c r="N57" s="316">
        <f t="shared" si="34"/>
        <v>650000</v>
      </c>
      <c r="O57" s="624">
        <f t="shared" si="17"/>
        <v>0</v>
      </c>
      <c r="Q57" s="278" t="s">
        <v>325</v>
      </c>
      <c r="R57" s="289" t="s">
        <v>327</v>
      </c>
      <c r="S57" s="314" t="s">
        <v>168</v>
      </c>
      <c r="T57" s="246">
        <v>1</v>
      </c>
      <c r="U57" s="247">
        <v>1456972</v>
      </c>
      <c r="V57" s="316">
        <f t="shared" si="35"/>
        <v>1456972</v>
      </c>
      <c r="W57" s="624">
        <f t="shared" si="18"/>
        <v>0</v>
      </c>
      <c r="Y57" s="278" t="s">
        <v>325</v>
      </c>
      <c r="Z57" s="289" t="s">
        <v>327</v>
      </c>
      <c r="AA57" s="314" t="s">
        <v>168</v>
      </c>
      <c r="AB57" s="246">
        <v>1</v>
      </c>
      <c r="AC57" s="247">
        <v>1650000</v>
      </c>
      <c r="AD57" s="316">
        <f t="shared" si="36"/>
        <v>1650000</v>
      </c>
      <c r="AE57" s="624">
        <f t="shared" si="19"/>
        <v>0</v>
      </c>
      <c r="AG57" s="278" t="s">
        <v>325</v>
      </c>
      <c r="AH57" s="289" t="s">
        <v>327</v>
      </c>
      <c r="AI57" s="314" t="s">
        <v>168</v>
      </c>
      <c r="AJ57" s="246">
        <v>1</v>
      </c>
      <c r="AK57" s="247">
        <v>1950000</v>
      </c>
      <c r="AL57" s="316">
        <f t="shared" si="37"/>
        <v>1950000</v>
      </c>
      <c r="AM57" s="624">
        <f t="shared" si="20"/>
        <v>0</v>
      </c>
      <c r="AO57" s="278" t="s">
        <v>325</v>
      </c>
      <c r="AP57" s="289" t="s">
        <v>327</v>
      </c>
      <c r="AQ57" s="314" t="s">
        <v>168</v>
      </c>
      <c r="AR57" s="246">
        <v>1</v>
      </c>
      <c r="AS57" s="247">
        <v>2300000</v>
      </c>
      <c r="AT57" s="316">
        <f t="shared" si="38"/>
        <v>2300000</v>
      </c>
      <c r="AU57" s="624">
        <f t="shared" si="21"/>
        <v>0</v>
      </c>
      <c r="AW57" s="278" t="s">
        <v>325</v>
      </c>
      <c r="AX57" s="294" t="s">
        <v>327</v>
      </c>
      <c r="AY57" s="314" t="s">
        <v>168</v>
      </c>
      <c r="AZ57" s="246">
        <v>1</v>
      </c>
      <c r="BA57" s="255">
        <v>1888186</v>
      </c>
      <c r="BB57" s="317">
        <f t="shared" si="32"/>
        <v>1888186</v>
      </c>
      <c r="BC57" s="624">
        <f t="shared" si="22"/>
        <v>0</v>
      </c>
      <c r="BE57" s="278" t="s">
        <v>325</v>
      </c>
      <c r="BF57" s="289" t="s">
        <v>327</v>
      </c>
      <c r="BG57" s="314" t="s">
        <v>168</v>
      </c>
      <c r="BH57" s="246">
        <v>1</v>
      </c>
      <c r="BI57" s="247">
        <v>2289000</v>
      </c>
      <c r="BJ57" s="316">
        <f t="shared" si="39"/>
        <v>2289000</v>
      </c>
      <c r="BK57" s="624">
        <f t="shared" si="23"/>
        <v>0</v>
      </c>
      <c r="BM57" s="278" t="s">
        <v>325</v>
      </c>
      <c r="BN57" s="289" t="s">
        <v>327</v>
      </c>
      <c r="BO57" s="314" t="s">
        <v>168</v>
      </c>
      <c r="BP57" s="246">
        <v>1</v>
      </c>
      <c r="BQ57" s="247">
        <v>2300000</v>
      </c>
      <c r="BR57" s="316">
        <f t="shared" si="40"/>
        <v>2300000</v>
      </c>
      <c r="BS57" s="624">
        <f t="shared" si="24"/>
        <v>0</v>
      </c>
      <c r="BU57" s="278" t="s">
        <v>325</v>
      </c>
      <c r="BV57" s="289" t="s">
        <v>327</v>
      </c>
      <c r="BW57" s="314" t="s">
        <v>168</v>
      </c>
      <c r="BX57" s="246">
        <v>1</v>
      </c>
      <c r="BY57" s="247">
        <v>2287600</v>
      </c>
      <c r="BZ57" s="316">
        <f t="shared" si="41"/>
        <v>2287600</v>
      </c>
      <c r="CA57" s="624">
        <f t="shared" si="25"/>
        <v>0</v>
      </c>
      <c r="CC57" s="278" t="s">
        <v>325</v>
      </c>
      <c r="CD57" s="289" t="s">
        <v>327</v>
      </c>
      <c r="CE57" s="314" t="s">
        <v>168</v>
      </c>
      <c r="CF57" s="246">
        <v>1</v>
      </c>
      <c r="CG57" s="247">
        <v>1800000</v>
      </c>
      <c r="CH57" s="316">
        <f t="shared" si="42"/>
        <v>1800000</v>
      </c>
      <c r="CI57" s="624">
        <f t="shared" si="26"/>
        <v>0</v>
      </c>
      <c r="CK57" s="278" t="s">
        <v>325</v>
      </c>
      <c r="CL57" s="289" t="s">
        <v>327</v>
      </c>
      <c r="CM57" s="314" t="s">
        <v>168</v>
      </c>
      <c r="CN57" s="246">
        <v>1</v>
      </c>
      <c r="CO57" s="247">
        <v>1177169</v>
      </c>
      <c r="CP57" s="316">
        <f t="shared" si="43"/>
        <v>1177169</v>
      </c>
      <c r="CQ57" s="624">
        <f t="shared" si="27"/>
        <v>0</v>
      </c>
      <c r="CS57" s="278" t="s">
        <v>325</v>
      </c>
      <c r="CT57" s="289" t="s">
        <v>327</v>
      </c>
      <c r="CU57" s="314" t="s">
        <v>168</v>
      </c>
      <c r="CV57" s="246">
        <v>1</v>
      </c>
      <c r="CW57" s="247">
        <v>187000</v>
      </c>
      <c r="CX57" s="316">
        <f t="shared" si="44"/>
        <v>187000</v>
      </c>
      <c r="CY57" s="624">
        <f t="shared" si="28"/>
        <v>0</v>
      </c>
      <c r="DA57" s="278" t="s">
        <v>325</v>
      </c>
      <c r="DB57" s="289" t="s">
        <v>327</v>
      </c>
      <c r="DC57" s="314" t="s">
        <v>168</v>
      </c>
      <c r="DD57" s="246">
        <v>1</v>
      </c>
      <c r="DE57" s="247">
        <v>2472700</v>
      </c>
      <c r="DF57" s="316">
        <f t="shared" si="45"/>
        <v>2472700</v>
      </c>
      <c r="DG57" s="624">
        <f t="shared" si="29"/>
        <v>0</v>
      </c>
      <c r="DI57" s="286" t="s">
        <v>325</v>
      </c>
      <c r="DJ57" s="297" t="s">
        <v>327</v>
      </c>
      <c r="DK57" s="290" t="s">
        <v>168</v>
      </c>
      <c r="DL57" s="246">
        <v>1</v>
      </c>
      <c r="DM57" s="259">
        <v>2100000</v>
      </c>
      <c r="DN57" s="292">
        <f t="shared" si="46"/>
        <v>2100000</v>
      </c>
      <c r="DO57" s="624">
        <f t="shared" si="30"/>
        <v>0</v>
      </c>
      <c r="DQ57" s="278" t="s">
        <v>325</v>
      </c>
      <c r="DR57" s="289" t="s">
        <v>327</v>
      </c>
      <c r="DS57" s="314" t="s">
        <v>168</v>
      </c>
      <c r="DT57" s="246">
        <v>1</v>
      </c>
      <c r="DU57" s="247">
        <v>600000</v>
      </c>
      <c r="DV57" s="316">
        <f t="shared" si="47"/>
        <v>600000</v>
      </c>
      <c r="DW57" s="624">
        <f t="shared" si="31"/>
        <v>0</v>
      </c>
    </row>
    <row r="58" spans="1:127" s="238" customFormat="1" ht="30.75" thickTop="1">
      <c r="A58" s="278" t="s">
        <v>330</v>
      </c>
      <c r="B58" s="289" t="s">
        <v>332</v>
      </c>
      <c r="C58" s="280" t="s">
        <v>168</v>
      </c>
      <c r="D58" s="246">
        <v>1</v>
      </c>
      <c r="E58" s="247">
        <v>0</v>
      </c>
      <c r="F58" s="326">
        <f>ROUND(D58*E58,0)</f>
        <v>0</v>
      </c>
      <c r="G58" s="624">
        <f t="shared" si="16"/>
        <v>1</v>
      </c>
      <c r="I58" s="278" t="s">
        <v>330</v>
      </c>
      <c r="J58" s="293" t="s">
        <v>332</v>
      </c>
      <c r="K58" s="280" t="s">
        <v>168</v>
      </c>
      <c r="L58" s="246">
        <v>1</v>
      </c>
      <c r="M58" s="247">
        <v>500000</v>
      </c>
      <c r="N58" s="316">
        <f>ROUND(L58*M58,0)</f>
        <v>500000</v>
      </c>
      <c r="O58" s="624">
        <f t="shared" si="17"/>
        <v>0</v>
      </c>
      <c r="Q58" s="278" t="s">
        <v>330</v>
      </c>
      <c r="R58" s="289" t="s">
        <v>332</v>
      </c>
      <c r="S58" s="280" t="s">
        <v>168</v>
      </c>
      <c r="T58" s="246">
        <v>1</v>
      </c>
      <c r="U58" s="247">
        <v>2300000</v>
      </c>
      <c r="V58" s="326">
        <f>ROUND(T58*U58,0)</f>
        <v>2300000</v>
      </c>
      <c r="W58" s="624">
        <f t="shared" si="18"/>
        <v>0</v>
      </c>
      <c r="Y58" s="278" t="s">
        <v>330</v>
      </c>
      <c r="Z58" s="289" t="s">
        <v>332</v>
      </c>
      <c r="AA58" s="280" t="s">
        <v>168</v>
      </c>
      <c r="AB58" s="246">
        <v>1</v>
      </c>
      <c r="AC58" s="247">
        <v>330000</v>
      </c>
      <c r="AD58" s="326">
        <f>ROUND(AB58*AC58,0)</f>
        <v>330000</v>
      </c>
      <c r="AE58" s="624">
        <f t="shared" si="19"/>
        <v>0</v>
      </c>
      <c r="AG58" s="278" t="s">
        <v>330</v>
      </c>
      <c r="AH58" s="289" t="s">
        <v>332</v>
      </c>
      <c r="AI58" s="280" t="s">
        <v>168</v>
      </c>
      <c r="AJ58" s="246">
        <v>1</v>
      </c>
      <c r="AK58" s="247">
        <v>1200000</v>
      </c>
      <c r="AL58" s="326">
        <f>ROUND(AJ58*AK58,0)</f>
        <v>1200000</v>
      </c>
      <c r="AM58" s="624">
        <f t="shared" si="20"/>
        <v>0</v>
      </c>
      <c r="AO58" s="278" t="s">
        <v>330</v>
      </c>
      <c r="AP58" s="289" t="s">
        <v>332</v>
      </c>
      <c r="AQ58" s="280" t="s">
        <v>168</v>
      </c>
      <c r="AR58" s="246">
        <v>1</v>
      </c>
      <c r="AS58" s="247">
        <v>750000</v>
      </c>
      <c r="AT58" s="326">
        <f>ROUND(AR58*AS58,0)</f>
        <v>750000</v>
      </c>
      <c r="AU58" s="624">
        <f t="shared" si="21"/>
        <v>0</v>
      </c>
      <c r="AW58" s="278" t="s">
        <v>330</v>
      </c>
      <c r="AX58" s="294" t="s">
        <v>332</v>
      </c>
      <c r="AY58" s="280" t="s">
        <v>168</v>
      </c>
      <c r="AZ58" s="246">
        <v>1</v>
      </c>
      <c r="BA58" s="255">
        <v>50000</v>
      </c>
      <c r="BB58" s="327">
        <f t="shared" si="32"/>
        <v>50000</v>
      </c>
      <c r="BC58" s="624">
        <f t="shared" si="22"/>
        <v>0</v>
      </c>
      <c r="BE58" s="278" t="s">
        <v>330</v>
      </c>
      <c r="BF58" s="289" t="s">
        <v>332</v>
      </c>
      <c r="BG58" s="280" t="s">
        <v>168</v>
      </c>
      <c r="BH58" s="246">
        <v>1</v>
      </c>
      <c r="BI58" s="247">
        <v>490000</v>
      </c>
      <c r="BJ58" s="326">
        <f>ROUND(BH58*BI58,0)</f>
        <v>490000</v>
      </c>
      <c r="BK58" s="624">
        <f t="shared" si="23"/>
        <v>0</v>
      </c>
      <c r="BM58" s="278" t="s">
        <v>330</v>
      </c>
      <c r="BN58" s="289" t="s">
        <v>332</v>
      </c>
      <c r="BO58" s="280" t="s">
        <v>168</v>
      </c>
      <c r="BP58" s="246">
        <v>1</v>
      </c>
      <c r="BQ58" s="247">
        <v>500000</v>
      </c>
      <c r="BR58" s="326">
        <f>ROUND(BP58*BQ58,0)</f>
        <v>500000</v>
      </c>
      <c r="BS58" s="624">
        <f t="shared" si="24"/>
        <v>0</v>
      </c>
      <c r="BU58" s="278" t="s">
        <v>330</v>
      </c>
      <c r="BV58" s="289" t="s">
        <v>332</v>
      </c>
      <c r="BW58" s="280" t="s">
        <v>168</v>
      </c>
      <c r="BX58" s="246">
        <v>1</v>
      </c>
      <c r="BY58" s="247">
        <v>520000</v>
      </c>
      <c r="BZ58" s="326">
        <f>ROUND(BX58*BY58,0)</f>
        <v>520000</v>
      </c>
      <c r="CA58" s="624">
        <f t="shared" si="25"/>
        <v>0</v>
      </c>
      <c r="CC58" s="278" t="s">
        <v>330</v>
      </c>
      <c r="CD58" s="289" t="s">
        <v>332</v>
      </c>
      <c r="CE58" s="280" t="s">
        <v>168</v>
      </c>
      <c r="CF58" s="246">
        <v>1</v>
      </c>
      <c r="CG58" s="247">
        <v>200000</v>
      </c>
      <c r="CH58" s="326">
        <f>ROUND(CF58*CG58,0)</f>
        <v>200000</v>
      </c>
      <c r="CI58" s="624">
        <f t="shared" si="26"/>
        <v>0</v>
      </c>
      <c r="CK58" s="278" t="s">
        <v>330</v>
      </c>
      <c r="CL58" s="289" t="s">
        <v>332</v>
      </c>
      <c r="CM58" s="280" t="s">
        <v>168</v>
      </c>
      <c r="CN58" s="246">
        <v>1</v>
      </c>
      <c r="CO58" s="247">
        <v>118200</v>
      </c>
      <c r="CP58" s="326">
        <f>ROUND(CN58*CO58,0)</f>
        <v>118200</v>
      </c>
      <c r="CQ58" s="624">
        <f t="shared" si="27"/>
        <v>0</v>
      </c>
      <c r="CS58" s="278" t="s">
        <v>330</v>
      </c>
      <c r="CT58" s="289" t="s">
        <v>332</v>
      </c>
      <c r="CU58" s="280" t="s">
        <v>168</v>
      </c>
      <c r="CV58" s="246">
        <v>1</v>
      </c>
      <c r="CW58" s="247">
        <v>600000</v>
      </c>
      <c r="CX58" s="326">
        <f>ROUND(CV58*CW58,0)</f>
        <v>600000</v>
      </c>
      <c r="CY58" s="624">
        <f t="shared" si="28"/>
        <v>0</v>
      </c>
      <c r="DA58" s="278" t="s">
        <v>330</v>
      </c>
      <c r="DB58" s="289" t="s">
        <v>332</v>
      </c>
      <c r="DC58" s="280" t="s">
        <v>168</v>
      </c>
      <c r="DD58" s="246">
        <v>1</v>
      </c>
      <c r="DE58" s="247">
        <v>70000</v>
      </c>
      <c r="DF58" s="326">
        <f>ROUND(DD58*DE58,0)</f>
        <v>70000</v>
      </c>
      <c r="DG58" s="624">
        <f t="shared" si="29"/>
        <v>0</v>
      </c>
      <c r="DI58" s="286" t="s">
        <v>330</v>
      </c>
      <c r="DJ58" s="297" t="s">
        <v>332</v>
      </c>
      <c r="DK58" s="280" t="s">
        <v>168</v>
      </c>
      <c r="DL58" s="246">
        <v>1</v>
      </c>
      <c r="DM58" s="259">
        <v>150000</v>
      </c>
      <c r="DN58" s="326">
        <f>ROUND(DL58*DM58,0)</f>
        <v>150000</v>
      </c>
      <c r="DO58" s="624">
        <f t="shared" si="30"/>
        <v>0</v>
      </c>
      <c r="DQ58" s="278" t="s">
        <v>330</v>
      </c>
      <c r="DR58" s="289" t="s">
        <v>332</v>
      </c>
      <c r="DS58" s="280" t="s">
        <v>168</v>
      </c>
      <c r="DT58" s="246">
        <v>1</v>
      </c>
      <c r="DU58" s="247">
        <v>600000</v>
      </c>
      <c r="DV58" s="326">
        <f>ROUND(DT58*DU58,0)</f>
        <v>600000</v>
      </c>
      <c r="DW58" s="624">
        <f t="shared" si="31"/>
        <v>0</v>
      </c>
    </row>
    <row r="59" spans="1:127" s="238" customFormat="1" ht="75">
      <c r="A59" s="243" t="s">
        <v>338</v>
      </c>
      <c r="B59" s="244" t="s">
        <v>339</v>
      </c>
      <c r="C59" s="245" t="s">
        <v>212</v>
      </c>
      <c r="D59" s="246">
        <v>1</v>
      </c>
      <c r="E59" s="247">
        <v>0</v>
      </c>
      <c r="F59" s="312">
        <f t="shared" ref="F59:F68" si="48">ROUND(D59*E59,0)</f>
        <v>0</v>
      </c>
      <c r="G59" s="624">
        <f t="shared" si="16"/>
        <v>1</v>
      </c>
      <c r="I59" s="243" t="s">
        <v>338</v>
      </c>
      <c r="J59" s="249" t="s">
        <v>339</v>
      </c>
      <c r="K59" s="245" t="s">
        <v>212</v>
      </c>
      <c r="L59" s="246">
        <v>1</v>
      </c>
      <c r="M59" s="247">
        <v>17000</v>
      </c>
      <c r="N59" s="312">
        <f t="shared" ref="N59:N68" si="49">ROUND(L59*M59,0)</f>
        <v>17000</v>
      </c>
      <c r="O59" s="624">
        <f t="shared" si="17"/>
        <v>0</v>
      </c>
      <c r="Q59" s="243" t="s">
        <v>338</v>
      </c>
      <c r="R59" s="244" t="s">
        <v>339</v>
      </c>
      <c r="S59" s="245" t="s">
        <v>212</v>
      </c>
      <c r="T59" s="246">
        <v>1</v>
      </c>
      <c r="U59" s="247">
        <v>16758</v>
      </c>
      <c r="V59" s="312">
        <f t="shared" ref="V59:V68" si="50">ROUND(T59*U59,0)</f>
        <v>16758</v>
      </c>
      <c r="W59" s="624">
        <f t="shared" si="18"/>
        <v>0</v>
      </c>
      <c r="Y59" s="243" t="s">
        <v>338</v>
      </c>
      <c r="Z59" s="244" t="s">
        <v>339</v>
      </c>
      <c r="AA59" s="245" t="s">
        <v>212</v>
      </c>
      <c r="AB59" s="246">
        <v>1</v>
      </c>
      <c r="AC59" s="247">
        <v>9800</v>
      </c>
      <c r="AD59" s="312">
        <f t="shared" ref="AD59:AD68" si="51">ROUND(AB59*AC59,0)</f>
        <v>9800</v>
      </c>
      <c r="AE59" s="624">
        <f t="shared" si="19"/>
        <v>0</v>
      </c>
      <c r="AG59" s="243" t="s">
        <v>338</v>
      </c>
      <c r="AH59" s="244" t="s">
        <v>339</v>
      </c>
      <c r="AI59" s="245" t="s">
        <v>212</v>
      </c>
      <c r="AJ59" s="246">
        <v>1</v>
      </c>
      <c r="AK59" s="247">
        <v>18000</v>
      </c>
      <c r="AL59" s="312">
        <f t="shared" ref="AL59:AL68" si="52">ROUND(AJ59*AK59,0)</f>
        <v>18000</v>
      </c>
      <c r="AM59" s="624">
        <f t="shared" si="20"/>
        <v>0</v>
      </c>
      <c r="AO59" s="243" t="s">
        <v>338</v>
      </c>
      <c r="AP59" s="244" t="s">
        <v>339</v>
      </c>
      <c r="AQ59" s="245" t="s">
        <v>212</v>
      </c>
      <c r="AR59" s="246">
        <v>1</v>
      </c>
      <c r="AS59" s="247">
        <v>27750</v>
      </c>
      <c r="AT59" s="312">
        <f t="shared" ref="AT59:AT68" si="53">ROUND(AR59*AS59,0)</f>
        <v>27750</v>
      </c>
      <c r="AU59" s="624">
        <f t="shared" si="21"/>
        <v>0</v>
      </c>
      <c r="AW59" s="243" t="s">
        <v>338</v>
      </c>
      <c r="AX59" s="254" t="s">
        <v>339</v>
      </c>
      <c r="AY59" s="245" t="s">
        <v>212</v>
      </c>
      <c r="AZ59" s="246">
        <v>1</v>
      </c>
      <c r="BA59" s="255">
        <v>35227</v>
      </c>
      <c r="BB59" s="313">
        <f t="shared" si="32"/>
        <v>35227</v>
      </c>
      <c r="BC59" s="624">
        <f t="shared" si="22"/>
        <v>0</v>
      </c>
      <c r="BE59" s="243" t="s">
        <v>338</v>
      </c>
      <c r="BF59" s="244" t="s">
        <v>339</v>
      </c>
      <c r="BG59" s="245" t="s">
        <v>212</v>
      </c>
      <c r="BH59" s="246">
        <v>1</v>
      </c>
      <c r="BI59" s="247">
        <v>26800</v>
      </c>
      <c r="BJ59" s="312">
        <f t="shared" ref="BJ59:BJ68" si="54">ROUND(BH59*BI59,0)</f>
        <v>26800</v>
      </c>
      <c r="BK59" s="624">
        <f t="shared" si="23"/>
        <v>0</v>
      </c>
      <c r="BM59" s="243" t="s">
        <v>338</v>
      </c>
      <c r="BN59" s="244" t="s">
        <v>339</v>
      </c>
      <c r="BO59" s="245" t="s">
        <v>212</v>
      </c>
      <c r="BP59" s="246">
        <v>1</v>
      </c>
      <c r="BQ59" s="247">
        <v>28000</v>
      </c>
      <c r="BR59" s="312">
        <f t="shared" ref="BR59:BR68" si="55">ROUND(BP59*BQ59,0)</f>
        <v>28000</v>
      </c>
      <c r="BS59" s="624">
        <f t="shared" si="24"/>
        <v>0</v>
      </c>
      <c r="BU59" s="243" t="s">
        <v>338</v>
      </c>
      <c r="BV59" s="244" t="s">
        <v>339</v>
      </c>
      <c r="BW59" s="245" t="s">
        <v>212</v>
      </c>
      <c r="BX59" s="246">
        <v>1</v>
      </c>
      <c r="BY59" s="247">
        <v>29700</v>
      </c>
      <c r="BZ59" s="312">
        <f t="shared" ref="BZ59:BZ68" si="56">ROUND(BX59*BY59,0)</f>
        <v>29700</v>
      </c>
      <c r="CA59" s="624">
        <f t="shared" si="25"/>
        <v>0</v>
      </c>
      <c r="CC59" s="243" t="s">
        <v>338</v>
      </c>
      <c r="CD59" s="244" t="s">
        <v>339</v>
      </c>
      <c r="CE59" s="245" t="s">
        <v>212</v>
      </c>
      <c r="CF59" s="246">
        <v>1</v>
      </c>
      <c r="CG59" s="247">
        <v>45000</v>
      </c>
      <c r="CH59" s="312">
        <f t="shared" ref="CH59:CH68" si="57">ROUND(CF59*CG59,0)</f>
        <v>45000</v>
      </c>
      <c r="CI59" s="624">
        <f t="shared" si="26"/>
        <v>0</v>
      </c>
      <c r="CK59" s="243" t="s">
        <v>338</v>
      </c>
      <c r="CL59" s="244" t="s">
        <v>339</v>
      </c>
      <c r="CM59" s="245" t="s">
        <v>212</v>
      </c>
      <c r="CN59" s="246">
        <v>1</v>
      </c>
      <c r="CO59" s="247">
        <v>23671</v>
      </c>
      <c r="CP59" s="312">
        <f t="shared" ref="CP59:CP68" si="58">ROUND(CN59*CO59,0)</f>
        <v>23671</v>
      </c>
      <c r="CQ59" s="624">
        <f t="shared" si="27"/>
        <v>0</v>
      </c>
      <c r="CS59" s="243" t="s">
        <v>338</v>
      </c>
      <c r="CT59" s="244" t="s">
        <v>339</v>
      </c>
      <c r="CU59" s="245" t="s">
        <v>212</v>
      </c>
      <c r="CV59" s="246">
        <v>1</v>
      </c>
      <c r="CW59" s="247">
        <v>16500</v>
      </c>
      <c r="CX59" s="312">
        <f t="shared" ref="CX59:CX68" si="59">ROUND(CV59*CW59,0)</f>
        <v>16500</v>
      </c>
      <c r="CY59" s="624">
        <f t="shared" si="28"/>
        <v>0</v>
      </c>
      <c r="DA59" s="243" t="s">
        <v>338</v>
      </c>
      <c r="DB59" s="244" t="s">
        <v>339</v>
      </c>
      <c r="DC59" s="245" t="s">
        <v>212</v>
      </c>
      <c r="DD59" s="246">
        <v>1</v>
      </c>
      <c r="DE59" s="247">
        <v>24100</v>
      </c>
      <c r="DF59" s="312">
        <f t="shared" ref="DF59:DF68" si="60">ROUND(DD59*DE59,0)</f>
        <v>24100</v>
      </c>
      <c r="DG59" s="624">
        <f t="shared" si="29"/>
        <v>0</v>
      </c>
      <c r="DI59" s="257" t="s">
        <v>338</v>
      </c>
      <c r="DJ59" s="258" t="s">
        <v>339</v>
      </c>
      <c r="DK59" s="245" t="s">
        <v>212</v>
      </c>
      <c r="DL59" s="246">
        <v>1</v>
      </c>
      <c r="DM59" s="259">
        <v>17500</v>
      </c>
      <c r="DN59" s="248">
        <f t="shared" ref="DN59:DN68" si="61">ROUND(DL59*DM59,0)</f>
        <v>17500</v>
      </c>
      <c r="DO59" s="624">
        <f t="shared" si="30"/>
        <v>0</v>
      </c>
      <c r="DQ59" s="243" t="s">
        <v>338</v>
      </c>
      <c r="DR59" s="244" t="s">
        <v>339</v>
      </c>
      <c r="DS59" s="245" t="s">
        <v>212</v>
      </c>
      <c r="DT59" s="246">
        <v>1</v>
      </c>
      <c r="DU59" s="247">
        <v>35000</v>
      </c>
      <c r="DV59" s="312">
        <f t="shared" ref="DV59:DV68" si="62">ROUND(DT59*DU59,0)</f>
        <v>35000</v>
      </c>
      <c r="DW59" s="624">
        <f t="shared" si="31"/>
        <v>0</v>
      </c>
    </row>
    <row r="60" spans="1:127" s="238" customFormat="1" ht="75">
      <c r="A60" s="243" t="s">
        <v>340</v>
      </c>
      <c r="B60" s="244" t="s">
        <v>341</v>
      </c>
      <c r="C60" s="245" t="s">
        <v>212</v>
      </c>
      <c r="D60" s="246">
        <v>1</v>
      </c>
      <c r="E60" s="247">
        <v>0</v>
      </c>
      <c r="F60" s="312">
        <f t="shared" si="48"/>
        <v>0</v>
      </c>
      <c r="G60" s="624">
        <f t="shared" si="16"/>
        <v>1</v>
      </c>
      <c r="I60" s="243" t="s">
        <v>340</v>
      </c>
      <c r="J60" s="249" t="s">
        <v>341</v>
      </c>
      <c r="K60" s="245" t="s">
        <v>212</v>
      </c>
      <c r="L60" s="246">
        <v>1</v>
      </c>
      <c r="M60" s="247">
        <v>15900</v>
      </c>
      <c r="N60" s="312">
        <f t="shared" si="49"/>
        <v>15900</v>
      </c>
      <c r="O60" s="624">
        <f t="shared" si="17"/>
        <v>0</v>
      </c>
      <c r="Q60" s="243" t="s">
        <v>340</v>
      </c>
      <c r="R60" s="244" t="s">
        <v>341</v>
      </c>
      <c r="S60" s="245" t="s">
        <v>212</v>
      </c>
      <c r="T60" s="246">
        <v>1</v>
      </c>
      <c r="U60" s="247">
        <v>9648</v>
      </c>
      <c r="V60" s="312">
        <f t="shared" si="50"/>
        <v>9648</v>
      </c>
      <c r="W60" s="624">
        <f t="shared" si="18"/>
        <v>0</v>
      </c>
      <c r="Y60" s="243" t="s">
        <v>340</v>
      </c>
      <c r="Z60" s="244" t="s">
        <v>341</v>
      </c>
      <c r="AA60" s="245" t="s">
        <v>212</v>
      </c>
      <c r="AB60" s="246">
        <v>1</v>
      </c>
      <c r="AC60" s="247">
        <v>8000</v>
      </c>
      <c r="AD60" s="312">
        <f t="shared" si="51"/>
        <v>8000</v>
      </c>
      <c r="AE60" s="624">
        <f t="shared" si="19"/>
        <v>0</v>
      </c>
      <c r="AG60" s="243" t="s">
        <v>340</v>
      </c>
      <c r="AH60" s="244" t="s">
        <v>341</v>
      </c>
      <c r="AI60" s="245" t="s">
        <v>212</v>
      </c>
      <c r="AJ60" s="246">
        <v>1</v>
      </c>
      <c r="AK60" s="247">
        <v>16500</v>
      </c>
      <c r="AL60" s="312">
        <f t="shared" si="52"/>
        <v>16500</v>
      </c>
      <c r="AM60" s="624">
        <f t="shared" si="20"/>
        <v>0</v>
      </c>
      <c r="AO60" s="243" t="s">
        <v>340</v>
      </c>
      <c r="AP60" s="244" t="s">
        <v>341</v>
      </c>
      <c r="AQ60" s="245" t="s">
        <v>212</v>
      </c>
      <c r="AR60" s="246">
        <v>1</v>
      </c>
      <c r="AS60" s="247">
        <v>17850</v>
      </c>
      <c r="AT60" s="312">
        <f t="shared" si="53"/>
        <v>17850</v>
      </c>
      <c r="AU60" s="624">
        <f t="shared" si="21"/>
        <v>0</v>
      </c>
      <c r="AW60" s="243" t="s">
        <v>340</v>
      </c>
      <c r="AX60" s="254" t="s">
        <v>341</v>
      </c>
      <c r="AY60" s="245" t="s">
        <v>212</v>
      </c>
      <c r="AZ60" s="246">
        <v>1</v>
      </c>
      <c r="BA60" s="255">
        <v>13823</v>
      </c>
      <c r="BB60" s="313">
        <f t="shared" si="32"/>
        <v>13823</v>
      </c>
      <c r="BC60" s="624">
        <f t="shared" si="22"/>
        <v>0</v>
      </c>
      <c r="BE60" s="243" t="s">
        <v>340</v>
      </c>
      <c r="BF60" s="244" t="s">
        <v>341</v>
      </c>
      <c r="BG60" s="245" t="s">
        <v>212</v>
      </c>
      <c r="BH60" s="246">
        <v>1</v>
      </c>
      <c r="BI60" s="247">
        <v>18600</v>
      </c>
      <c r="BJ60" s="312">
        <f t="shared" si="54"/>
        <v>18600</v>
      </c>
      <c r="BK60" s="624">
        <f t="shared" si="23"/>
        <v>0</v>
      </c>
      <c r="BM60" s="243" t="s">
        <v>340</v>
      </c>
      <c r="BN60" s="244" t="s">
        <v>341</v>
      </c>
      <c r="BO60" s="245" t="s">
        <v>212</v>
      </c>
      <c r="BP60" s="246">
        <v>1</v>
      </c>
      <c r="BQ60" s="247">
        <v>18000</v>
      </c>
      <c r="BR60" s="312">
        <f t="shared" si="55"/>
        <v>18000</v>
      </c>
      <c r="BS60" s="624">
        <f t="shared" si="24"/>
        <v>0</v>
      </c>
      <c r="BU60" s="243" t="s">
        <v>340</v>
      </c>
      <c r="BV60" s="244" t="s">
        <v>341</v>
      </c>
      <c r="BW60" s="245" t="s">
        <v>212</v>
      </c>
      <c r="BX60" s="246">
        <v>1</v>
      </c>
      <c r="BY60" s="247">
        <v>19400</v>
      </c>
      <c r="BZ60" s="312">
        <f t="shared" si="56"/>
        <v>19400</v>
      </c>
      <c r="CA60" s="624">
        <f t="shared" si="25"/>
        <v>0</v>
      </c>
      <c r="CC60" s="243" t="s">
        <v>340</v>
      </c>
      <c r="CD60" s="244" t="s">
        <v>341</v>
      </c>
      <c r="CE60" s="245" t="s">
        <v>212</v>
      </c>
      <c r="CF60" s="246">
        <v>1</v>
      </c>
      <c r="CG60" s="247">
        <v>40000</v>
      </c>
      <c r="CH60" s="312">
        <f t="shared" si="57"/>
        <v>40000</v>
      </c>
      <c r="CI60" s="624">
        <f t="shared" si="26"/>
        <v>0</v>
      </c>
      <c r="CK60" s="243" t="s">
        <v>340</v>
      </c>
      <c r="CL60" s="244" t="s">
        <v>341</v>
      </c>
      <c r="CM60" s="245" t="s">
        <v>212</v>
      </c>
      <c r="CN60" s="246">
        <v>1</v>
      </c>
      <c r="CO60" s="247">
        <v>12881</v>
      </c>
      <c r="CP60" s="312">
        <f t="shared" si="58"/>
        <v>12881</v>
      </c>
      <c r="CQ60" s="624">
        <f t="shared" si="27"/>
        <v>0</v>
      </c>
      <c r="CS60" s="243" t="s">
        <v>340</v>
      </c>
      <c r="CT60" s="244" t="s">
        <v>341</v>
      </c>
      <c r="CU60" s="245" t="s">
        <v>212</v>
      </c>
      <c r="CV60" s="246">
        <v>1</v>
      </c>
      <c r="CW60" s="247">
        <v>14500</v>
      </c>
      <c r="CX60" s="312">
        <f t="shared" si="59"/>
        <v>14500</v>
      </c>
      <c r="CY60" s="624">
        <f t="shared" si="28"/>
        <v>0</v>
      </c>
      <c r="DA60" s="243" t="s">
        <v>340</v>
      </c>
      <c r="DB60" s="244" t="s">
        <v>341</v>
      </c>
      <c r="DC60" s="245" t="s">
        <v>212</v>
      </c>
      <c r="DD60" s="246">
        <v>1</v>
      </c>
      <c r="DE60" s="247">
        <v>16200</v>
      </c>
      <c r="DF60" s="312">
        <f t="shared" si="60"/>
        <v>16200</v>
      </c>
      <c r="DG60" s="624">
        <f t="shared" si="29"/>
        <v>0</v>
      </c>
      <c r="DI60" s="257" t="s">
        <v>340</v>
      </c>
      <c r="DJ60" s="258" t="s">
        <v>341</v>
      </c>
      <c r="DK60" s="245" t="s">
        <v>212</v>
      </c>
      <c r="DL60" s="246">
        <v>1</v>
      </c>
      <c r="DM60" s="259">
        <v>13500</v>
      </c>
      <c r="DN60" s="248">
        <f t="shared" si="61"/>
        <v>13500</v>
      </c>
      <c r="DO60" s="624">
        <f t="shared" si="30"/>
        <v>0</v>
      </c>
      <c r="DQ60" s="243" t="s">
        <v>340</v>
      </c>
      <c r="DR60" s="244" t="s">
        <v>341</v>
      </c>
      <c r="DS60" s="245" t="s">
        <v>212</v>
      </c>
      <c r="DT60" s="246">
        <v>1</v>
      </c>
      <c r="DU60" s="247">
        <v>30000</v>
      </c>
      <c r="DV60" s="312">
        <f t="shared" si="62"/>
        <v>30000</v>
      </c>
      <c r="DW60" s="624">
        <f t="shared" si="31"/>
        <v>0</v>
      </c>
    </row>
    <row r="61" spans="1:127" s="238" customFormat="1" ht="75">
      <c r="A61" s="243" t="s">
        <v>342</v>
      </c>
      <c r="B61" s="244" t="s">
        <v>343</v>
      </c>
      <c r="C61" s="245" t="s">
        <v>212</v>
      </c>
      <c r="D61" s="246">
        <v>1</v>
      </c>
      <c r="E61" s="247">
        <v>0</v>
      </c>
      <c r="F61" s="312">
        <f t="shared" si="48"/>
        <v>0</v>
      </c>
      <c r="G61" s="624">
        <f t="shared" si="16"/>
        <v>1</v>
      </c>
      <c r="I61" s="243" t="s">
        <v>342</v>
      </c>
      <c r="J61" s="249" t="s">
        <v>343</v>
      </c>
      <c r="K61" s="245" t="s">
        <v>212</v>
      </c>
      <c r="L61" s="246">
        <v>1</v>
      </c>
      <c r="M61" s="247">
        <v>14500</v>
      </c>
      <c r="N61" s="312">
        <f t="shared" si="49"/>
        <v>14500</v>
      </c>
      <c r="O61" s="624">
        <f t="shared" si="17"/>
        <v>0</v>
      </c>
      <c r="Q61" s="243" t="s">
        <v>342</v>
      </c>
      <c r="R61" s="244" t="s">
        <v>343</v>
      </c>
      <c r="S61" s="245" t="s">
        <v>212</v>
      </c>
      <c r="T61" s="246">
        <v>1</v>
      </c>
      <c r="U61" s="247">
        <v>7703</v>
      </c>
      <c r="V61" s="312">
        <f t="shared" si="50"/>
        <v>7703</v>
      </c>
      <c r="W61" s="624">
        <f t="shared" si="18"/>
        <v>0</v>
      </c>
      <c r="Y61" s="243" t="s">
        <v>342</v>
      </c>
      <c r="Z61" s="244" t="s">
        <v>343</v>
      </c>
      <c r="AA61" s="245" t="s">
        <v>212</v>
      </c>
      <c r="AB61" s="246">
        <v>1</v>
      </c>
      <c r="AC61" s="247">
        <v>7000</v>
      </c>
      <c r="AD61" s="312">
        <f t="shared" si="51"/>
        <v>7000</v>
      </c>
      <c r="AE61" s="624">
        <f t="shared" si="19"/>
        <v>0</v>
      </c>
      <c r="AG61" s="243" t="s">
        <v>342</v>
      </c>
      <c r="AH61" s="244" t="s">
        <v>343</v>
      </c>
      <c r="AI61" s="245" t="s">
        <v>212</v>
      </c>
      <c r="AJ61" s="246">
        <v>1</v>
      </c>
      <c r="AK61" s="247">
        <v>15000</v>
      </c>
      <c r="AL61" s="312">
        <f t="shared" si="52"/>
        <v>15000</v>
      </c>
      <c r="AM61" s="624">
        <f t="shared" si="20"/>
        <v>0</v>
      </c>
      <c r="AO61" s="243" t="s">
        <v>342</v>
      </c>
      <c r="AP61" s="244" t="s">
        <v>343</v>
      </c>
      <c r="AQ61" s="245" t="s">
        <v>212</v>
      </c>
      <c r="AR61" s="246">
        <v>1</v>
      </c>
      <c r="AS61" s="247">
        <v>13900</v>
      </c>
      <c r="AT61" s="312">
        <f t="shared" si="53"/>
        <v>13900</v>
      </c>
      <c r="AU61" s="624">
        <f t="shared" si="21"/>
        <v>0</v>
      </c>
      <c r="AW61" s="243" t="s">
        <v>342</v>
      </c>
      <c r="AX61" s="254" t="s">
        <v>343</v>
      </c>
      <c r="AY61" s="245" t="s">
        <v>212</v>
      </c>
      <c r="AZ61" s="246">
        <v>1</v>
      </c>
      <c r="BA61" s="255">
        <v>12264</v>
      </c>
      <c r="BB61" s="313">
        <f t="shared" si="32"/>
        <v>12264</v>
      </c>
      <c r="BC61" s="624">
        <f t="shared" si="22"/>
        <v>0</v>
      </c>
      <c r="BE61" s="243" t="s">
        <v>342</v>
      </c>
      <c r="BF61" s="244" t="s">
        <v>343</v>
      </c>
      <c r="BG61" s="245" t="s">
        <v>212</v>
      </c>
      <c r="BH61" s="246">
        <v>1</v>
      </c>
      <c r="BI61" s="247">
        <v>14100</v>
      </c>
      <c r="BJ61" s="312">
        <f t="shared" si="54"/>
        <v>14100</v>
      </c>
      <c r="BK61" s="624">
        <f t="shared" si="23"/>
        <v>0</v>
      </c>
      <c r="BM61" s="243" t="s">
        <v>342</v>
      </c>
      <c r="BN61" s="244" t="s">
        <v>343</v>
      </c>
      <c r="BO61" s="245" t="s">
        <v>212</v>
      </c>
      <c r="BP61" s="246">
        <v>1</v>
      </c>
      <c r="BQ61" s="247">
        <v>15000</v>
      </c>
      <c r="BR61" s="312">
        <f t="shared" si="55"/>
        <v>15000</v>
      </c>
      <c r="BS61" s="624">
        <f t="shared" si="24"/>
        <v>0</v>
      </c>
      <c r="BU61" s="243" t="s">
        <v>342</v>
      </c>
      <c r="BV61" s="244" t="s">
        <v>343</v>
      </c>
      <c r="BW61" s="245" t="s">
        <v>212</v>
      </c>
      <c r="BX61" s="246">
        <v>1</v>
      </c>
      <c r="BY61" s="247">
        <v>14800</v>
      </c>
      <c r="BZ61" s="312">
        <f t="shared" si="56"/>
        <v>14800</v>
      </c>
      <c r="CA61" s="624">
        <f t="shared" si="25"/>
        <v>0</v>
      </c>
      <c r="CC61" s="243" t="s">
        <v>342</v>
      </c>
      <c r="CD61" s="244" t="s">
        <v>343</v>
      </c>
      <c r="CE61" s="245" t="s">
        <v>212</v>
      </c>
      <c r="CF61" s="246">
        <v>1</v>
      </c>
      <c r="CG61" s="247">
        <v>30000</v>
      </c>
      <c r="CH61" s="312">
        <f t="shared" si="57"/>
        <v>30000</v>
      </c>
      <c r="CI61" s="624">
        <f t="shared" si="26"/>
        <v>0</v>
      </c>
      <c r="CK61" s="243" t="s">
        <v>342</v>
      </c>
      <c r="CL61" s="244" t="s">
        <v>343</v>
      </c>
      <c r="CM61" s="245" t="s">
        <v>212</v>
      </c>
      <c r="CN61" s="246">
        <v>1</v>
      </c>
      <c r="CO61" s="247">
        <v>12221</v>
      </c>
      <c r="CP61" s="312">
        <f t="shared" si="58"/>
        <v>12221</v>
      </c>
      <c r="CQ61" s="624">
        <f t="shared" si="27"/>
        <v>0</v>
      </c>
      <c r="CS61" s="243" t="s">
        <v>342</v>
      </c>
      <c r="CT61" s="244" t="s">
        <v>343</v>
      </c>
      <c r="CU61" s="245" t="s">
        <v>212</v>
      </c>
      <c r="CV61" s="246">
        <v>1</v>
      </c>
      <c r="CW61" s="247">
        <v>13500</v>
      </c>
      <c r="CX61" s="312">
        <f t="shared" si="59"/>
        <v>13500</v>
      </c>
      <c r="CY61" s="624">
        <f t="shared" si="28"/>
        <v>0</v>
      </c>
      <c r="DA61" s="243" t="s">
        <v>342</v>
      </c>
      <c r="DB61" s="244" t="s">
        <v>343</v>
      </c>
      <c r="DC61" s="245" t="s">
        <v>212</v>
      </c>
      <c r="DD61" s="246">
        <v>1</v>
      </c>
      <c r="DE61" s="247">
        <v>14200</v>
      </c>
      <c r="DF61" s="312">
        <f t="shared" si="60"/>
        <v>14200</v>
      </c>
      <c r="DG61" s="624">
        <f t="shared" si="29"/>
        <v>0</v>
      </c>
      <c r="DI61" s="257" t="s">
        <v>342</v>
      </c>
      <c r="DJ61" s="258" t="s">
        <v>343</v>
      </c>
      <c r="DK61" s="245" t="s">
        <v>212</v>
      </c>
      <c r="DL61" s="246">
        <v>1</v>
      </c>
      <c r="DM61" s="259">
        <v>11000</v>
      </c>
      <c r="DN61" s="248">
        <f t="shared" si="61"/>
        <v>11000</v>
      </c>
      <c r="DO61" s="624">
        <f t="shared" si="30"/>
        <v>0</v>
      </c>
      <c r="DQ61" s="243" t="s">
        <v>342</v>
      </c>
      <c r="DR61" s="244" t="s">
        <v>343</v>
      </c>
      <c r="DS61" s="245" t="s">
        <v>212</v>
      </c>
      <c r="DT61" s="246">
        <v>1</v>
      </c>
      <c r="DU61" s="247">
        <v>25000</v>
      </c>
      <c r="DV61" s="312">
        <f t="shared" si="62"/>
        <v>25000</v>
      </c>
      <c r="DW61" s="624">
        <f t="shared" si="31"/>
        <v>0</v>
      </c>
    </row>
    <row r="62" spans="1:127" s="238" customFormat="1" ht="75">
      <c r="A62" s="243" t="s">
        <v>344</v>
      </c>
      <c r="B62" s="244" t="s">
        <v>345</v>
      </c>
      <c r="C62" s="245" t="s">
        <v>212</v>
      </c>
      <c r="D62" s="246">
        <v>1</v>
      </c>
      <c r="E62" s="247">
        <v>0</v>
      </c>
      <c r="F62" s="312">
        <f t="shared" si="48"/>
        <v>0</v>
      </c>
      <c r="G62" s="624">
        <f t="shared" si="16"/>
        <v>1</v>
      </c>
      <c r="I62" s="243" t="s">
        <v>344</v>
      </c>
      <c r="J62" s="249" t="s">
        <v>345</v>
      </c>
      <c r="K62" s="245" t="s">
        <v>212</v>
      </c>
      <c r="L62" s="246">
        <v>1</v>
      </c>
      <c r="M62" s="247">
        <v>12700</v>
      </c>
      <c r="N62" s="312">
        <f t="shared" si="49"/>
        <v>12700</v>
      </c>
      <c r="O62" s="624">
        <f t="shared" si="17"/>
        <v>0</v>
      </c>
      <c r="Q62" s="243" t="s">
        <v>344</v>
      </c>
      <c r="R62" s="244" t="s">
        <v>345</v>
      </c>
      <c r="S62" s="245" t="s">
        <v>212</v>
      </c>
      <c r="T62" s="246">
        <v>1</v>
      </c>
      <c r="U62" s="247">
        <v>8001</v>
      </c>
      <c r="V62" s="312">
        <f t="shared" si="50"/>
        <v>8001</v>
      </c>
      <c r="W62" s="624">
        <f t="shared" si="18"/>
        <v>0</v>
      </c>
      <c r="Y62" s="243" t="s">
        <v>344</v>
      </c>
      <c r="Z62" s="244" t="s">
        <v>345</v>
      </c>
      <c r="AA62" s="245" t="s">
        <v>212</v>
      </c>
      <c r="AB62" s="246">
        <v>1</v>
      </c>
      <c r="AC62" s="247">
        <v>15000</v>
      </c>
      <c r="AD62" s="312">
        <f t="shared" si="51"/>
        <v>15000</v>
      </c>
      <c r="AE62" s="624">
        <f t="shared" si="19"/>
        <v>0</v>
      </c>
      <c r="AG62" s="243" t="s">
        <v>344</v>
      </c>
      <c r="AH62" s="244" t="s">
        <v>345</v>
      </c>
      <c r="AI62" s="245" t="s">
        <v>212</v>
      </c>
      <c r="AJ62" s="246">
        <v>1</v>
      </c>
      <c r="AK62" s="247">
        <v>13500</v>
      </c>
      <c r="AL62" s="312">
        <f t="shared" si="52"/>
        <v>13500</v>
      </c>
      <c r="AM62" s="624">
        <f t="shared" si="20"/>
        <v>0</v>
      </c>
      <c r="AO62" s="243" t="s">
        <v>344</v>
      </c>
      <c r="AP62" s="244" t="s">
        <v>345</v>
      </c>
      <c r="AQ62" s="245" t="s">
        <v>212</v>
      </c>
      <c r="AR62" s="246">
        <v>1</v>
      </c>
      <c r="AS62" s="247">
        <v>10900</v>
      </c>
      <c r="AT62" s="312">
        <f t="shared" si="53"/>
        <v>10900</v>
      </c>
      <c r="AU62" s="624">
        <f t="shared" si="21"/>
        <v>0</v>
      </c>
      <c r="AW62" s="243" t="s">
        <v>344</v>
      </c>
      <c r="AX62" s="254" t="s">
        <v>345</v>
      </c>
      <c r="AY62" s="245" t="s">
        <v>212</v>
      </c>
      <c r="AZ62" s="246">
        <v>1</v>
      </c>
      <c r="BA62" s="255">
        <v>8492</v>
      </c>
      <c r="BB62" s="313">
        <f t="shared" si="32"/>
        <v>8492</v>
      </c>
      <c r="BC62" s="624">
        <f t="shared" si="22"/>
        <v>0</v>
      </c>
      <c r="BE62" s="243" t="s">
        <v>344</v>
      </c>
      <c r="BF62" s="244" t="s">
        <v>345</v>
      </c>
      <c r="BG62" s="245" t="s">
        <v>212</v>
      </c>
      <c r="BH62" s="246">
        <v>1</v>
      </c>
      <c r="BI62" s="247">
        <v>11400</v>
      </c>
      <c r="BJ62" s="312">
        <f t="shared" si="54"/>
        <v>11400</v>
      </c>
      <c r="BK62" s="624">
        <f t="shared" si="23"/>
        <v>0</v>
      </c>
      <c r="BM62" s="243" t="s">
        <v>344</v>
      </c>
      <c r="BN62" s="244" t="s">
        <v>345</v>
      </c>
      <c r="BO62" s="245" t="s">
        <v>212</v>
      </c>
      <c r="BP62" s="246">
        <v>1</v>
      </c>
      <c r="BQ62" s="247">
        <v>12000</v>
      </c>
      <c r="BR62" s="312">
        <f t="shared" si="55"/>
        <v>12000</v>
      </c>
      <c r="BS62" s="624">
        <f t="shared" si="24"/>
        <v>0</v>
      </c>
      <c r="BU62" s="243" t="s">
        <v>344</v>
      </c>
      <c r="BV62" s="244" t="s">
        <v>345</v>
      </c>
      <c r="BW62" s="245" t="s">
        <v>212</v>
      </c>
      <c r="BX62" s="246">
        <v>1</v>
      </c>
      <c r="BY62" s="247">
        <v>12100</v>
      </c>
      <c r="BZ62" s="312">
        <f t="shared" si="56"/>
        <v>12100</v>
      </c>
      <c r="CA62" s="624">
        <f t="shared" si="25"/>
        <v>0</v>
      </c>
      <c r="CC62" s="243" t="s">
        <v>344</v>
      </c>
      <c r="CD62" s="244" t="s">
        <v>345</v>
      </c>
      <c r="CE62" s="245" t="s">
        <v>212</v>
      </c>
      <c r="CF62" s="246">
        <v>1</v>
      </c>
      <c r="CG62" s="247">
        <v>25000</v>
      </c>
      <c r="CH62" s="312">
        <f t="shared" si="57"/>
        <v>25000</v>
      </c>
      <c r="CI62" s="624">
        <f t="shared" si="26"/>
        <v>0</v>
      </c>
      <c r="CK62" s="243" t="s">
        <v>344</v>
      </c>
      <c r="CL62" s="244" t="s">
        <v>345</v>
      </c>
      <c r="CM62" s="245" t="s">
        <v>212</v>
      </c>
      <c r="CN62" s="246">
        <v>1</v>
      </c>
      <c r="CO62" s="247">
        <v>9238</v>
      </c>
      <c r="CP62" s="312">
        <f t="shared" si="58"/>
        <v>9238</v>
      </c>
      <c r="CQ62" s="624">
        <f t="shared" si="27"/>
        <v>0</v>
      </c>
      <c r="CS62" s="243" t="s">
        <v>344</v>
      </c>
      <c r="CT62" s="244" t="s">
        <v>345</v>
      </c>
      <c r="CU62" s="245" t="s">
        <v>212</v>
      </c>
      <c r="CV62" s="246">
        <v>1</v>
      </c>
      <c r="CW62" s="247">
        <v>12500</v>
      </c>
      <c r="CX62" s="312">
        <f t="shared" si="59"/>
        <v>12500</v>
      </c>
      <c r="CY62" s="624">
        <f t="shared" si="28"/>
        <v>0</v>
      </c>
      <c r="DA62" s="243" t="s">
        <v>344</v>
      </c>
      <c r="DB62" s="244" t="s">
        <v>345</v>
      </c>
      <c r="DC62" s="245" t="s">
        <v>212</v>
      </c>
      <c r="DD62" s="246">
        <v>1</v>
      </c>
      <c r="DE62" s="247">
        <v>9900</v>
      </c>
      <c r="DF62" s="312">
        <f t="shared" si="60"/>
        <v>9900</v>
      </c>
      <c r="DG62" s="624">
        <f t="shared" si="29"/>
        <v>0</v>
      </c>
      <c r="DI62" s="257" t="s">
        <v>344</v>
      </c>
      <c r="DJ62" s="258" t="s">
        <v>345</v>
      </c>
      <c r="DK62" s="245" t="s">
        <v>212</v>
      </c>
      <c r="DL62" s="246">
        <v>1</v>
      </c>
      <c r="DM62" s="259">
        <v>9500</v>
      </c>
      <c r="DN62" s="248">
        <f t="shared" si="61"/>
        <v>9500</v>
      </c>
      <c r="DO62" s="624">
        <f t="shared" si="30"/>
        <v>0</v>
      </c>
      <c r="DQ62" s="243" t="s">
        <v>344</v>
      </c>
      <c r="DR62" s="244" t="s">
        <v>345</v>
      </c>
      <c r="DS62" s="245" t="s">
        <v>212</v>
      </c>
      <c r="DT62" s="246">
        <v>1</v>
      </c>
      <c r="DU62" s="247">
        <v>20000</v>
      </c>
      <c r="DV62" s="312">
        <f t="shared" si="62"/>
        <v>20000</v>
      </c>
      <c r="DW62" s="624">
        <f t="shared" si="31"/>
        <v>0</v>
      </c>
    </row>
    <row r="63" spans="1:127" s="238" customFormat="1" ht="60">
      <c r="A63" s="243" t="s">
        <v>346</v>
      </c>
      <c r="B63" s="244" t="s">
        <v>347</v>
      </c>
      <c r="C63" s="245" t="s">
        <v>168</v>
      </c>
      <c r="D63" s="246">
        <v>1</v>
      </c>
      <c r="E63" s="247">
        <v>0</v>
      </c>
      <c r="F63" s="312">
        <f t="shared" si="48"/>
        <v>0</v>
      </c>
      <c r="G63" s="624">
        <f t="shared" si="16"/>
        <v>1</v>
      </c>
      <c r="I63" s="243" t="s">
        <v>346</v>
      </c>
      <c r="J63" s="249" t="s">
        <v>347</v>
      </c>
      <c r="K63" s="245" t="s">
        <v>168</v>
      </c>
      <c r="L63" s="246">
        <v>1</v>
      </c>
      <c r="M63" s="247">
        <v>49000</v>
      </c>
      <c r="N63" s="312">
        <f t="shared" si="49"/>
        <v>49000</v>
      </c>
      <c r="O63" s="624">
        <f t="shared" si="17"/>
        <v>0</v>
      </c>
      <c r="Q63" s="243" t="s">
        <v>346</v>
      </c>
      <c r="R63" s="244" t="s">
        <v>347</v>
      </c>
      <c r="S63" s="245" t="s">
        <v>168</v>
      </c>
      <c r="T63" s="246">
        <v>1</v>
      </c>
      <c r="U63" s="247">
        <v>62706</v>
      </c>
      <c r="V63" s="312">
        <f t="shared" si="50"/>
        <v>62706</v>
      </c>
      <c r="W63" s="624">
        <f t="shared" si="18"/>
        <v>0</v>
      </c>
      <c r="Y63" s="243" t="s">
        <v>346</v>
      </c>
      <c r="Z63" s="244" t="s">
        <v>347</v>
      </c>
      <c r="AA63" s="245" t="s">
        <v>168</v>
      </c>
      <c r="AB63" s="246">
        <v>1</v>
      </c>
      <c r="AC63" s="247">
        <v>78000</v>
      </c>
      <c r="AD63" s="312">
        <f t="shared" si="51"/>
        <v>78000</v>
      </c>
      <c r="AE63" s="624">
        <f t="shared" si="19"/>
        <v>0</v>
      </c>
      <c r="AG63" s="243" t="s">
        <v>346</v>
      </c>
      <c r="AH63" s="244" t="s">
        <v>347</v>
      </c>
      <c r="AI63" s="245" t="s">
        <v>168</v>
      </c>
      <c r="AJ63" s="246">
        <v>1</v>
      </c>
      <c r="AK63" s="247">
        <v>60000</v>
      </c>
      <c r="AL63" s="312">
        <f t="shared" si="52"/>
        <v>60000</v>
      </c>
      <c r="AM63" s="624">
        <f t="shared" si="20"/>
        <v>0</v>
      </c>
      <c r="AO63" s="243" t="s">
        <v>346</v>
      </c>
      <c r="AP63" s="244" t="s">
        <v>347</v>
      </c>
      <c r="AQ63" s="245" t="s">
        <v>168</v>
      </c>
      <c r="AR63" s="246">
        <v>1</v>
      </c>
      <c r="AS63" s="247">
        <v>74300</v>
      </c>
      <c r="AT63" s="312">
        <f t="shared" si="53"/>
        <v>74300</v>
      </c>
      <c r="AU63" s="624">
        <f t="shared" si="21"/>
        <v>0</v>
      </c>
      <c r="AW63" s="243" t="s">
        <v>346</v>
      </c>
      <c r="AX63" s="254" t="s">
        <v>347</v>
      </c>
      <c r="AY63" s="245" t="s">
        <v>168</v>
      </c>
      <c r="AZ63" s="246">
        <v>1</v>
      </c>
      <c r="BA63" s="255">
        <v>126063</v>
      </c>
      <c r="BB63" s="313">
        <f t="shared" si="32"/>
        <v>126063</v>
      </c>
      <c r="BC63" s="624">
        <f t="shared" si="22"/>
        <v>0</v>
      </c>
      <c r="BE63" s="243" t="s">
        <v>346</v>
      </c>
      <c r="BF63" s="244" t="s">
        <v>347</v>
      </c>
      <c r="BG63" s="245" t="s">
        <v>168</v>
      </c>
      <c r="BH63" s="246">
        <v>1</v>
      </c>
      <c r="BI63" s="247">
        <v>76000</v>
      </c>
      <c r="BJ63" s="312">
        <f t="shared" si="54"/>
        <v>76000</v>
      </c>
      <c r="BK63" s="624">
        <f t="shared" si="23"/>
        <v>0</v>
      </c>
      <c r="BM63" s="243" t="s">
        <v>346</v>
      </c>
      <c r="BN63" s="244" t="s">
        <v>347</v>
      </c>
      <c r="BO63" s="245" t="s">
        <v>168</v>
      </c>
      <c r="BP63" s="246">
        <v>1</v>
      </c>
      <c r="BQ63" s="247">
        <v>75000</v>
      </c>
      <c r="BR63" s="312">
        <f t="shared" si="55"/>
        <v>75000</v>
      </c>
      <c r="BS63" s="624">
        <f t="shared" si="24"/>
        <v>0</v>
      </c>
      <c r="BU63" s="243" t="s">
        <v>346</v>
      </c>
      <c r="BV63" s="244" t="s">
        <v>347</v>
      </c>
      <c r="BW63" s="245" t="s">
        <v>168</v>
      </c>
      <c r="BX63" s="246">
        <v>1</v>
      </c>
      <c r="BY63" s="247">
        <v>74000</v>
      </c>
      <c r="BZ63" s="312">
        <f t="shared" si="56"/>
        <v>74000</v>
      </c>
      <c r="CA63" s="624">
        <f t="shared" si="25"/>
        <v>0</v>
      </c>
      <c r="CC63" s="243" t="s">
        <v>346</v>
      </c>
      <c r="CD63" s="244" t="s">
        <v>347</v>
      </c>
      <c r="CE63" s="245" t="s">
        <v>168</v>
      </c>
      <c r="CF63" s="246">
        <v>1</v>
      </c>
      <c r="CG63" s="247">
        <v>70000</v>
      </c>
      <c r="CH63" s="312">
        <f t="shared" si="57"/>
        <v>70000</v>
      </c>
      <c r="CI63" s="624">
        <f t="shared" si="26"/>
        <v>0</v>
      </c>
      <c r="CK63" s="243" t="s">
        <v>346</v>
      </c>
      <c r="CL63" s="244" t="s">
        <v>347</v>
      </c>
      <c r="CM63" s="245" t="s">
        <v>168</v>
      </c>
      <c r="CN63" s="246">
        <v>1</v>
      </c>
      <c r="CO63" s="247">
        <v>68879</v>
      </c>
      <c r="CP63" s="312">
        <f t="shared" si="58"/>
        <v>68879</v>
      </c>
      <c r="CQ63" s="624">
        <f t="shared" si="27"/>
        <v>0</v>
      </c>
      <c r="CS63" s="243" t="s">
        <v>346</v>
      </c>
      <c r="CT63" s="244" t="s">
        <v>347</v>
      </c>
      <c r="CU63" s="245" t="s">
        <v>168</v>
      </c>
      <c r="CV63" s="246">
        <v>1</v>
      </c>
      <c r="CW63" s="247">
        <v>55000</v>
      </c>
      <c r="CX63" s="312">
        <f t="shared" si="59"/>
        <v>55000</v>
      </c>
      <c r="CY63" s="624">
        <f t="shared" si="28"/>
        <v>0</v>
      </c>
      <c r="DA63" s="243" t="s">
        <v>346</v>
      </c>
      <c r="DB63" s="244" t="s">
        <v>347</v>
      </c>
      <c r="DC63" s="245" t="s">
        <v>168</v>
      </c>
      <c r="DD63" s="246">
        <v>1</v>
      </c>
      <c r="DE63" s="247">
        <v>102400</v>
      </c>
      <c r="DF63" s="312">
        <f t="shared" si="60"/>
        <v>102400</v>
      </c>
      <c r="DG63" s="624">
        <f t="shared" si="29"/>
        <v>0</v>
      </c>
      <c r="DI63" s="257" t="s">
        <v>346</v>
      </c>
      <c r="DJ63" s="258" t="s">
        <v>347</v>
      </c>
      <c r="DK63" s="245" t="s">
        <v>168</v>
      </c>
      <c r="DL63" s="246">
        <v>1</v>
      </c>
      <c r="DM63" s="259">
        <v>82000</v>
      </c>
      <c r="DN63" s="248">
        <f t="shared" si="61"/>
        <v>82000</v>
      </c>
      <c r="DO63" s="624">
        <f t="shared" si="30"/>
        <v>0</v>
      </c>
      <c r="DQ63" s="243" t="s">
        <v>346</v>
      </c>
      <c r="DR63" s="244" t="s">
        <v>347</v>
      </c>
      <c r="DS63" s="245" t="s">
        <v>168</v>
      </c>
      <c r="DT63" s="246">
        <v>1</v>
      </c>
      <c r="DU63" s="247">
        <v>35000</v>
      </c>
      <c r="DV63" s="312">
        <f t="shared" si="62"/>
        <v>35000</v>
      </c>
      <c r="DW63" s="624">
        <f t="shared" si="31"/>
        <v>0</v>
      </c>
    </row>
    <row r="64" spans="1:127" s="238" customFormat="1" ht="60">
      <c r="A64" s="243" t="s">
        <v>348</v>
      </c>
      <c r="B64" s="244" t="s">
        <v>349</v>
      </c>
      <c r="C64" s="245" t="s">
        <v>168</v>
      </c>
      <c r="D64" s="246">
        <v>1</v>
      </c>
      <c r="E64" s="247">
        <v>0</v>
      </c>
      <c r="F64" s="312">
        <f t="shared" si="48"/>
        <v>0</v>
      </c>
      <c r="G64" s="624">
        <f t="shared" si="16"/>
        <v>1</v>
      </c>
      <c r="I64" s="243" t="s">
        <v>348</v>
      </c>
      <c r="J64" s="249" t="s">
        <v>349</v>
      </c>
      <c r="K64" s="245" t="s">
        <v>168</v>
      </c>
      <c r="L64" s="246">
        <v>1</v>
      </c>
      <c r="M64" s="247">
        <v>44000</v>
      </c>
      <c r="N64" s="312">
        <f t="shared" si="49"/>
        <v>44000</v>
      </c>
      <c r="O64" s="624">
        <f t="shared" si="17"/>
        <v>0</v>
      </c>
      <c r="Q64" s="243" t="s">
        <v>348</v>
      </c>
      <c r="R64" s="244" t="s">
        <v>349</v>
      </c>
      <c r="S64" s="245" t="s">
        <v>168</v>
      </c>
      <c r="T64" s="246">
        <v>1</v>
      </c>
      <c r="U64" s="247">
        <v>44936</v>
      </c>
      <c r="V64" s="312">
        <f t="shared" si="50"/>
        <v>44936</v>
      </c>
      <c r="W64" s="624">
        <f t="shared" si="18"/>
        <v>0</v>
      </c>
      <c r="Y64" s="243" t="s">
        <v>348</v>
      </c>
      <c r="Z64" s="244" t="s">
        <v>349</v>
      </c>
      <c r="AA64" s="245" t="s">
        <v>168</v>
      </c>
      <c r="AB64" s="246">
        <v>1</v>
      </c>
      <c r="AC64" s="247">
        <v>71000</v>
      </c>
      <c r="AD64" s="312">
        <f t="shared" si="51"/>
        <v>71000</v>
      </c>
      <c r="AE64" s="624">
        <f t="shared" si="19"/>
        <v>0</v>
      </c>
      <c r="AG64" s="243" t="s">
        <v>348</v>
      </c>
      <c r="AH64" s="244" t="s">
        <v>349</v>
      </c>
      <c r="AI64" s="245" t="s">
        <v>168</v>
      </c>
      <c r="AJ64" s="246">
        <v>1</v>
      </c>
      <c r="AK64" s="247">
        <v>50000</v>
      </c>
      <c r="AL64" s="312">
        <f t="shared" si="52"/>
        <v>50000</v>
      </c>
      <c r="AM64" s="624">
        <f t="shared" si="20"/>
        <v>0</v>
      </c>
      <c r="AO64" s="243" t="s">
        <v>348</v>
      </c>
      <c r="AP64" s="244" t="s">
        <v>349</v>
      </c>
      <c r="AQ64" s="245" t="s">
        <v>168</v>
      </c>
      <c r="AR64" s="246">
        <v>1</v>
      </c>
      <c r="AS64" s="247">
        <v>64400</v>
      </c>
      <c r="AT64" s="312">
        <f t="shared" si="53"/>
        <v>64400</v>
      </c>
      <c r="AU64" s="624">
        <f t="shared" si="21"/>
        <v>0</v>
      </c>
      <c r="AW64" s="243" t="s">
        <v>348</v>
      </c>
      <c r="AX64" s="254" t="s">
        <v>349</v>
      </c>
      <c r="AY64" s="245" t="s">
        <v>168</v>
      </c>
      <c r="AZ64" s="246">
        <v>1</v>
      </c>
      <c r="BA64" s="255">
        <v>105336</v>
      </c>
      <c r="BB64" s="313">
        <f t="shared" si="32"/>
        <v>105336</v>
      </c>
      <c r="BC64" s="624">
        <f t="shared" si="22"/>
        <v>0</v>
      </c>
      <c r="BE64" s="243" t="s">
        <v>348</v>
      </c>
      <c r="BF64" s="244" t="s">
        <v>349</v>
      </c>
      <c r="BG64" s="245" t="s">
        <v>168</v>
      </c>
      <c r="BH64" s="246">
        <v>1</v>
      </c>
      <c r="BI64" s="247">
        <v>66100</v>
      </c>
      <c r="BJ64" s="312">
        <f t="shared" si="54"/>
        <v>66100</v>
      </c>
      <c r="BK64" s="624">
        <f t="shared" si="23"/>
        <v>0</v>
      </c>
      <c r="BM64" s="243" t="s">
        <v>348</v>
      </c>
      <c r="BN64" s="244" t="s">
        <v>349</v>
      </c>
      <c r="BO64" s="245" t="s">
        <v>168</v>
      </c>
      <c r="BP64" s="246">
        <v>1</v>
      </c>
      <c r="BQ64" s="247">
        <v>65000</v>
      </c>
      <c r="BR64" s="312">
        <f t="shared" si="55"/>
        <v>65000</v>
      </c>
      <c r="BS64" s="624">
        <f t="shared" si="24"/>
        <v>0</v>
      </c>
      <c r="BU64" s="243" t="s">
        <v>348</v>
      </c>
      <c r="BV64" s="244" t="s">
        <v>349</v>
      </c>
      <c r="BW64" s="245" t="s">
        <v>168</v>
      </c>
      <c r="BX64" s="246">
        <v>1</v>
      </c>
      <c r="BY64" s="247">
        <v>63000</v>
      </c>
      <c r="BZ64" s="312">
        <f t="shared" si="56"/>
        <v>63000</v>
      </c>
      <c r="CA64" s="624">
        <f t="shared" si="25"/>
        <v>0</v>
      </c>
      <c r="CC64" s="243" t="s">
        <v>348</v>
      </c>
      <c r="CD64" s="244" t="s">
        <v>349</v>
      </c>
      <c r="CE64" s="245" t="s">
        <v>168</v>
      </c>
      <c r="CF64" s="246">
        <v>1</v>
      </c>
      <c r="CG64" s="247">
        <v>60000</v>
      </c>
      <c r="CH64" s="312">
        <f t="shared" si="57"/>
        <v>60000</v>
      </c>
      <c r="CI64" s="624">
        <f t="shared" si="26"/>
        <v>0</v>
      </c>
      <c r="CK64" s="243" t="s">
        <v>348</v>
      </c>
      <c r="CL64" s="244" t="s">
        <v>349</v>
      </c>
      <c r="CM64" s="245" t="s">
        <v>168</v>
      </c>
      <c r="CN64" s="246">
        <v>1</v>
      </c>
      <c r="CO64" s="247">
        <v>59445</v>
      </c>
      <c r="CP64" s="312">
        <f t="shared" si="58"/>
        <v>59445</v>
      </c>
      <c r="CQ64" s="624">
        <f t="shared" si="27"/>
        <v>0</v>
      </c>
      <c r="CS64" s="243" t="s">
        <v>348</v>
      </c>
      <c r="CT64" s="244" t="s">
        <v>349</v>
      </c>
      <c r="CU64" s="245" t="s">
        <v>168</v>
      </c>
      <c r="CV64" s="246">
        <v>1</v>
      </c>
      <c r="CW64" s="247">
        <v>45000</v>
      </c>
      <c r="CX64" s="312">
        <f t="shared" si="59"/>
        <v>45000</v>
      </c>
      <c r="CY64" s="624">
        <f t="shared" si="28"/>
        <v>0</v>
      </c>
      <c r="DA64" s="243" t="s">
        <v>348</v>
      </c>
      <c r="DB64" s="244" t="s">
        <v>349</v>
      </c>
      <c r="DC64" s="245" t="s">
        <v>168</v>
      </c>
      <c r="DD64" s="246">
        <v>1</v>
      </c>
      <c r="DE64" s="247">
        <v>60400</v>
      </c>
      <c r="DF64" s="312">
        <f>ROUND(DD64*DE64,0)</f>
        <v>60400</v>
      </c>
      <c r="DG64" s="624">
        <f t="shared" si="29"/>
        <v>0</v>
      </c>
      <c r="DI64" s="257" t="s">
        <v>348</v>
      </c>
      <c r="DJ64" s="258" t="s">
        <v>349</v>
      </c>
      <c r="DK64" s="245" t="s">
        <v>168</v>
      </c>
      <c r="DL64" s="246">
        <v>1</v>
      </c>
      <c r="DM64" s="259">
        <v>70000</v>
      </c>
      <c r="DN64" s="248">
        <f t="shared" si="61"/>
        <v>70000</v>
      </c>
      <c r="DO64" s="624">
        <f t="shared" si="30"/>
        <v>0</v>
      </c>
      <c r="DQ64" s="243" t="s">
        <v>348</v>
      </c>
      <c r="DR64" s="244" t="s">
        <v>349</v>
      </c>
      <c r="DS64" s="245" t="s">
        <v>168</v>
      </c>
      <c r="DT64" s="246">
        <v>1</v>
      </c>
      <c r="DU64" s="247">
        <v>30000</v>
      </c>
      <c r="DV64" s="312">
        <f t="shared" si="62"/>
        <v>30000</v>
      </c>
      <c r="DW64" s="624">
        <f t="shared" si="31"/>
        <v>0</v>
      </c>
    </row>
    <row r="65" spans="1:127" s="238" customFormat="1" ht="60">
      <c r="A65" s="243" t="s">
        <v>350</v>
      </c>
      <c r="B65" s="244" t="s">
        <v>351</v>
      </c>
      <c r="C65" s="245" t="s">
        <v>168</v>
      </c>
      <c r="D65" s="246">
        <v>1</v>
      </c>
      <c r="E65" s="247">
        <v>0</v>
      </c>
      <c r="F65" s="312">
        <f t="shared" si="48"/>
        <v>0</v>
      </c>
      <c r="G65" s="624">
        <f t="shared" si="16"/>
        <v>1</v>
      </c>
      <c r="I65" s="243" t="s">
        <v>350</v>
      </c>
      <c r="J65" s="249" t="s">
        <v>351</v>
      </c>
      <c r="K65" s="245" t="s">
        <v>168</v>
      </c>
      <c r="L65" s="246">
        <v>1</v>
      </c>
      <c r="M65" s="247">
        <v>39000</v>
      </c>
      <c r="N65" s="312">
        <f t="shared" si="49"/>
        <v>39000</v>
      </c>
      <c r="O65" s="624">
        <f t="shared" si="17"/>
        <v>0</v>
      </c>
      <c r="Q65" s="243" t="s">
        <v>350</v>
      </c>
      <c r="R65" s="244" t="s">
        <v>351</v>
      </c>
      <c r="S65" s="245" t="s">
        <v>168</v>
      </c>
      <c r="T65" s="246">
        <v>1</v>
      </c>
      <c r="U65" s="247">
        <v>33006</v>
      </c>
      <c r="V65" s="312">
        <f t="shared" si="50"/>
        <v>33006</v>
      </c>
      <c r="W65" s="624">
        <f t="shared" si="18"/>
        <v>0</v>
      </c>
      <c r="Y65" s="243" t="s">
        <v>350</v>
      </c>
      <c r="Z65" s="244" t="s">
        <v>351</v>
      </c>
      <c r="AA65" s="245" t="s">
        <v>168</v>
      </c>
      <c r="AB65" s="246">
        <v>1</v>
      </c>
      <c r="AC65" s="247">
        <v>66000</v>
      </c>
      <c r="AD65" s="312">
        <f t="shared" si="51"/>
        <v>66000</v>
      </c>
      <c r="AE65" s="624">
        <f t="shared" si="19"/>
        <v>0</v>
      </c>
      <c r="AG65" s="243" t="s">
        <v>350</v>
      </c>
      <c r="AH65" s="244" t="s">
        <v>351</v>
      </c>
      <c r="AI65" s="245" t="s">
        <v>168</v>
      </c>
      <c r="AJ65" s="246">
        <v>1</v>
      </c>
      <c r="AK65" s="247">
        <v>40000</v>
      </c>
      <c r="AL65" s="312">
        <f t="shared" si="52"/>
        <v>40000</v>
      </c>
      <c r="AM65" s="624">
        <f t="shared" si="20"/>
        <v>0</v>
      </c>
      <c r="AO65" s="243" t="s">
        <v>350</v>
      </c>
      <c r="AP65" s="244" t="s">
        <v>351</v>
      </c>
      <c r="AQ65" s="245" t="s">
        <v>168</v>
      </c>
      <c r="AR65" s="246">
        <v>1</v>
      </c>
      <c r="AS65" s="247">
        <v>59450</v>
      </c>
      <c r="AT65" s="312">
        <f t="shared" si="53"/>
        <v>59450</v>
      </c>
      <c r="AU65" s="624">
        <f t="shared" si="21"/>
        <v>0</v>
      </c>
      <c r="AW65" s="243" t="s">
        <v>350</v>
      </c>
      <c r="AX65" s="254" t="s">
        <v>351</v>
      </c>
      <c r="AY65" s="245" t="s">
        <v>168</v>
      </c>
      <c r="AZ65" s="246">
        <v>1</v>
      </c>
      <c r="BA65" s="255">
        <v>78926</v>
      </c>
      <c r="BB65" s="313">
        <f t="shared" si="32"/>
        <v>78926</v>
      </c>
      <c r="BC65" s="624">
        <f t="shared" si="22"/>
        <v>0</v>
      </c>
      <c r="BE65" s="243" t="s">
        <v>350</v>
      </c>
      <c r="BF65" s="244" t="s">
        <v>351</v>
      </c>
      <c r="BG65" s="245" t="s">
        <v>168</v>
      </c>
      <c r="BH65" s="246">
        <v>1</v>
      </c>
      <c r="BI65" s="247">
        <v>58900</v>
      </c>
      <c r="BJ65" s="312">
        <f t="shared" si="54"/>
        <v>58900</v>
      </c>
      <c r="BK65" s="624">
        <f t="shared" si="23"/>
        <v>0</v>
      </c>
      <c r="BM65" s="243" t="s">
        <v>350</v>
      </c>
      <c r="BN65" s="244" t="s">
        <v>351</v>
      </c>
      <c r="BO65" s="245" t="s">
        <v>168</v>
      </c>
      <c r="BP65" s="246">
        <v>1</v>
      </c>
      <c r="BQ65" s="247">
        <v>60000</v>
      </c>
      <c r="BR65" s="312">
        <f t="shared" si="55"/>
        <v>60000</v>
      </c>
      <c r="BS65" s="624">
        <f t="shared" si="24"/>
        <v>0</v>
      </c>
      <c r="BU65" s="243" t="s">
        <v>350</v>
      </c>
      <c r="BV65" s="244" t="s">
        <v>351</v>
      </c>
      <c r="BW65" s="245" t="s">
        <v>168</v>
      </c>
      <c r="BX65" s="246">
        <v>1</v>
      </c>
      <c r="BY65" s="247">
        <v>57000</v>
      </c>
      <c r="BZ65" s="312">
        <f t="shared" si="56"/>
        <v>57000</v>
      </c>
      <c r="CA65" s="624">
        <f t="shared" si="25"/>
        <v>0</v>
      </c>
      <c r="CC65" s="243" t="s">
        <v>350</v>
      </c>
      <c r="CD65" s="244" t="s">
        <v>351</v>
      </c>
      <c r="CE65" s="245" t="s">
        <v>168</v>
      </c>
      <c r="CF65" s="246">
        <v>1</v>
      </c>
      <c r="CG65" s="247">
        <v>58000</v>
      </c>
      <c r="CH65" s="312">
        <f t="shared" si="57"/>
        <v>58000</v>
      </c>
      <c r="CI65" s="624">
        <f t="shared" si="26"/>
        <v>0</v>
      </c>
      <c r="CK65" s="243" t="s">
        <v>350</v>
      </c>
      <c r="CL65" s="244" t="s">
        <v>351</v>
      </c>
      <c r="CM65" s="245" t="s">
        <v>168</v>
      </c>
      <c r="CN65" s="246">
        <v>1</v>
      </c>
      <c r="CO65" s="247">
        <v>39958</v>
      </c>
      <c r="CP65" s="312">
        <f t="shared" si="58"/>
        <v>39958</v>
      </c>
      <c r="CQ65" s="624">
        <f t="shared" si="27"/>
        <v>0</v>
      </c>
      <c r="CS65" s="243" t="s">
        <v>350</v>
      </c>
      <c r="CT65" s="244" t="s">
        <v>351</v>
      </c>
      <c r="CU65" s="245" t="s">
        <v>168</v>
      </c>
      <c r="CV65" s="246">
        <v>1</v>
      </c>
      <c r="CW65" s="247">
        <v>35000</v>
      </c>
      <c r="CX65" s="312">
        <f t="shared" si="59"/>
        <v>35000</v>
      </c>
      <c r="CY65" s="624">
        <f t="shared" si="28"/>
        <v>0</v>
      </c>
      <c r="DA65" s="243" t="s">
        <v>350</v>
      </c>
      <c r="DB65" s="244" t="s">
        <v>351</v>
      </c>
      <c r="DC65" s="245" t="s">
        <v>168</v>
      </c>
      <c r="DD65" s="246">
        <v>1</v>
      </c>
      <c r="DE65" s="247">
        <v>48100</v>
      </c>
      <c r="DF65" s="312">
        <f t="shared" si="60"/>
        <v>48100</v>
      </c>
      <c r="DG65" s="624">
        <f t="shared" si="29"/>
        <v>0</v>
      </c>
      <c r="DI65" s="257" t="s">
        <v>350</v>
      </c>
      <c r="DJ65" s="258" t="s">
        <v>351</v>
      </c>
      <c r="DK65" s="245" t="s">
        <v>168</v>
      </c>
      <c r="DL65" s="246">
        <v>1</v>
      </c>
      <c r="DM65" s="259">
        <v>60000</v>
      </c>
      <c r="DN65" s="248">
        <f t="shared" si="61"/>
        <v>60000</v>
      </c>
      <c r="DO65" s="624">
        <f t="shared" si="30"/>
        <v>0</v>
      </c>
      <c r="DQ65" s="243" t="s">
        <v>350</v>
      </c>
      <c r="DR65" s="244" t="s">
        <v>351</v>
      </c>
      <c r="DS65" s="245" t="s">
        <v>168</v>
      </c>
      <c r="DT65" s="246">
        <v>1</v>
      </c>
      <c r="DU65" s="247">
        <v>25000</v>
      </c>
      <c r="DV65" s="312">
        <f t="shared" si="62"/>
        <v>25000</v>
      </c>
      <c r="DW65" s="624">
        <f t="shared" si="31"/>
        <v>0</v>
      </c>
    </row>
    <row r="66" spans="1:127" s="238" customFormat="1" ht="60" customHeight="1">
      <c r="A66" s="243" t="s">
        <v>352</v>
      </c>
      <c r="B66" s="244" t="s">
        <v>353</v>
      </c>
      <c r="C66" s="245" t="s">
        <v>168</v>
      </c>
      <c r="D66" s="246">
        <v>1</v>
      </c>
      <c r="E66" s="247">
        <v>0</v>
      </c>
      <c r="F66" s="312">
        <f t="shared" si="48"/>
        <v>0</v>
      </c>
      <c r="G66" s="624">
        <f t="shared" si="16"/>
        <v>1</v>
      </c>
      <c r="I66" s="243" t="s">
        <v>352</v>
      </c>
      <c r="J66" s="249" t="s">
        <v>353</v>
      </c>
      <c r="K66" s="245" t="s">
        <v>168</v>
      </c>
      <c r="L66" s="246">
        <v>1</v>
      </c>
      <c r="M66" s="247">
        <v>54000</v>
      </c>
      <c r="N66" s="312">
        <f t="shared" si="49"/>
        <v>54000</v>
      </c>
      <c r="O66" s="624">
        <f t="shared" si="17"/>
        <v>0</v>
      </c>
      <c r="Q66" s="243" t="s">
        <v>352</v>
      </c>
      <c r="R66" s="244" t="s">
        <v>353</v>
      </c>
      <c r="S66" s="245" t="s">
        <v>168</v>
      </c>
      <c r="T66" s="246">
        <v>1</v>
      </c>
      <c r="U66" s="247">
        <v>69358</v>
      </c>
      <c r="V66" s="312">
        <f t="shared" si="50"/>
        <v>69358</v>
      </c>
      <c r="W66" s="624">
        <f t="shared" si="18"/>
        <v>0</v>
      </c>
      <c r="Y66" s="243" t="s">
        <v>352</v>
      </c>
      <c r="Z66" s="244" t="s">
        <v>353</v>
      </c>
      <c r="AA66" s="245" t="s">
        <v>168</v>
      </c>
      <c r="AB66" s="246">
        <v>1</v>
      </c>
      <c r="AC66" s="247">
        <v>60000</v>
      </c>
      <c r="AD66" s="312">
        <f t="shared" si="51"/>
        <v>60000</v>
      </c>
      <c r="AE66" s="624">
        <f t="shared" si="19"/>
        <v>0</v>
      </c>
      <c r="AG66" s="243" t="s">
        <v>352</v>
      </c>
      <c r="AH66" s="244" t="s">
        <v>353</v>
      </c>
      <c r="AI66" s="245" t="s">
        <v>168</v>
      </c>
      <c r="AJ66" s="246">
        <v>1</v>
      </c>
      <c r="AK66" s="247">
        <v>65000</v>
      </c>
      <c r="AL66" s="312">
        <f t="shared" si="52"/>
        <v>65000</v>
      </c>
      <c r="AM66" s="624">
        <f t="shared" si="20"/>
        <v>0</v>
      </c>
      <c r="AO66" s="243" t="s">
        <v>352</v>
      </c>
      <c r="AP66" s="244" t="s">
        <v>353</v>
      </c>
      <c r="AQ66" s="245" t="s">
        <v>168</v>
      </c>
      <c r="AR66" s="246">
        <v>1</v>
      </c>
      <c r="AS66" s="247">
        <v>89200</v>
      </c>
      <c r="AT66" s="312">
        <f t="shared" si="53"/>
        <v>89200</v>
      </c>
      <c r="AU66" s="624">
        <f t="shared" si="21"/>
        <v>0</v>
      </c>
      <c r="AW66" s="243" t="s">
        <v>352</v>
      </c>
      <c r="AX66" s="254" t="s">
        <v>353</v>
      </c>
      <c r="AY66" s="245" t="s">
        <v>168</v>
      </c>
      <c r="AZ66" s="246">
        <v>1</v>
      </c>
      <c r="BA66" s="255">
        <v>22169</v>
      </c>
      <c r="BB66" s="313">
        <f t="shared" si="32"/>
        <v>22169</v>
      </c>
      <c r="BC66" s="624">
        <f t="shared" si="22"/>
        <v>0</v>
      </c>
      <c r="BE66" s="243" t="s">
        <v>352</v>
      </c>
      <c r="BF66" s="244" t="s">
        <v>353</v>
      </c>
      <c r="BG66" s="245" t="s">
        <v>168</v>
      </c>
      <c r="BH66" s="246">
        <v>1</v>
      </c>
      <c r="BI66" s="247">
        <v>88000</v>
      </c>
      <c r="BJ66" s="312">
        <f t="shared" si="54"/>
        <v>88000</v>
      </c>
      <c r="BK66" s="624">
        <f t="shared" si="23"/>
        <v>0</v>
      </c>
      <c r="BM66" s="243" t="s">
        <v>352</v>
      </c>
      <c r="BN66" s="244" t="s">
        <v>353</v>
      </c>
      <c r="BO66" s="245" t="s">
        <v>168</v>
      </c>
      <c r="BP66" s="246">
        <v>1</v>
      </c>
      <c r="BQ66" s="247">
        <v>90000</v>
      </c>
      <c r="BR66" s="312">
        <f t="shared" si="55"/>
        <v>90000</v>
      </c>
      <c r="BS66" s="624">
        <f t="shared" si="24"/>
        <v>0</v>
      </c>
      <c r="BU66" s="243" t="s">
        <v>352</v>
      </c>
      <c r="BV66" s="244" t="s">
        <v>353</v>
      </c>
      <c r="BW66" s="245" t="s">
        <v>168</v>
      </c>
      <c r="BX66" s="246">
        <v>1</v>
      </c>
      <c r="BY66" s="247">
        <v>85000</v>
      </c>
      <c r="BZ66" s="312">
        <f t="shared" si="56"/>
        <v>85000</v>
      </c>
      <c r="CA66" s="624">
        <f t="shared" si="25"/>
        <v>0</v>
      </c>
      <c r="CC66" s="243" t="s">
        <v>352</v>
      </c>
      <c r="CD66" s="244" t="s">
        <v>353</v>
      </c>
      <c r="CE66" s="245" t="s">
        <v>168</v>
      </c>
      <c r="CF66" s="246">
        <v>1</v>
      </c>
      <c r="CG66" s="247">
        <v>70000</v>
      </c>
      <c r="CH66" s="312">
        <f t="shared" si="57"/>
        <v>70000</v>
      </c>
      <c r="CI66" s="624">
        <f t="shared" si="26"/>
        <v>0</v>
      </c>
      <c r="CK66" s="243" t="s">
        <v>352</v>
      </c>
      <c r="CL66" s="244" t="s">
        <v>353</v>
      </c>
      <c r="CM66" s="245" t="s">
        <v>168</v>
      </c>
      <c r="CN66" s="246">
        <v>1</v>
      </c>
      <c r="CO66" s="247">
        <v>35360</v>
      </c>
      <c r="CP66" s="312">
        <f t="shared" si="58"/>
        <v>35360</v>
      </c>
      <c r="CQ66" s="624">
        <f t="shared" si="27"/>
        <v>0</v>
      </c>
      <c r="CS66" s="243" t="s">
        <v>352</v>
      </c>
      <c r="CT66" s="244" t="s">
        <v>353</v>
      </c>
      <c r="CU66" s="245" t="s">
        <v>168</v>
      </c>
      <c r="CV66" s="246">
        <v>1</v>
      </c>
      <c r="CW66" s="247">
        <v>37000</v>
      </c>
      <c r="CX66" s="312">
        <f t="shared" si="59"/>
        <v>37000</v>
      </c>
      <c r="CY66" s="624">
        <f t="shared" si="28"/>
        <v>0</v>
      </c>
      <c r="DA66" s="243" t="s">
        <v>352</v>
      </c>
      <c r="DB66" s="244" t="s">
        <v>353</v>
      </c>
      <c r="DC66" s="245" t="s">
        <v>168</v>
      </c>
      <c r="DD66" s="246">
        <v>1</v>
      </c>
      <c r="DE66" s="247">
        <v>37200</v>
      </c>
      <c r="DF66" s="312">
        <f t="shared" si="60"/>
        <v>37200</v>
      </c>
      <c r="DG66" s="624">
        <f t="shared" si="29"/>
        <v>0</v>
      </c>
      <c r="DI66" s="257" t="s">
        <v>352</v>
      </c>
      <c r="DJ66" s="258" t="s">
        <v>353</v>
      </c>
      <c r="DK66" s="245" t="s">
        <v>168</v>
      </c>
      <c r="DL66" s="246">
        <v>1</v>
      </c>
      <c r="DM66" s="259">
        <v>58000</v>
      </c>
      <c r="DN66" s="248">
        <f t="shared" si="61"/>
        <v>58000</v>
      </c>
      <c r="DO66" s="624">
        <f t="shared" si="30"/>
        <v>0</v>
      </c>
      <c r="DQ66" s="243" t="s">
        <v>352</v>
      </c>
      <c r="DR66" s="244" t="s">
        <v>353</v>
      </c>
      <c r="DS66" s="245" t="s">
        <v>168</v>
      </c>
      <c r="DT66" s="246">
        <v>1</v>
      </c>
      <c r="DU66" s="247">
        <v>28000</v>
      </c>
      <c r="DV66" s="312">
        <f t="shared" si="62"/>
        <v>28000</v>
      </c>
      <c r="DW66" s="624">
        <f t="shared" si="31"/>
        <v>0</v>
      </c>
    </row>
    <row r="67" spans="1:127" s="238" customFormat="1" ht="60">
      <c r="A67" s="243" t="s">
        <v>354</v>
      </c>
      <c r="B67" s="244" t="s">
        <v>355</v>
      </c>
      <c r="C67" s="245" t="s">
        <v>168</v>
      </c>
      <c r="D67" s="246">
        <v>1</v>
      </c>
      <c r="E67" s="247">
        <v>0</v>
      </c>
      <c r="F67" s="312">
        <f t="shared" si="48"/>
        <v>0</v>
      </c>
      <c r="G67" s="624">
        <f t="shared" si="16"/>
        <v>1</v>
      </c>
      <c r="I67" s="243" t="s">
        <v>354</v>
      </c>
      <c r="J67" s="249" t="s">
        <v>355</v>
      </c>
      <c r="K67" s="245" t="s">
        <v>168</v>
      </c>
      <c r="L67" s="246">
        <v>1</v>
      </c>
      <c r="M67" s="247">
        <v>51000</v>
      </c>
      <c r="N67" s="312">
        <f t="shared" si="49"/>
        <v>51000</v>
      </c>
      <c r="O67" s="624">
        <f t="shared" si="17"/>
        <v>0</v>
      </c>
      <c r="Q67" s="243" t="s">
        <v>354</v>
      </c>
      <c r="R67" s="244" t="s">
        <v>355</v>
      </c>
      <c r="S67" s="245" t="s">
        <v>168</v>
      </c>
      <c r="T67" s="246">
        <v>1</v>
      </c>
      <c r="U67" s="247">
        <v>59465</v>
      </c>
      <c r="V67" s="312">
        <f t="shared" si="50"/>
        <v>59465</v>
      </c>
      <c r="W67" s="624">
        <f t="shared" si="18"/>
        <v>0</v>
      </c>
      <c r="Y67" s="243" t="s">
        <v>354</v>
      </c>
      <c r="Z67" s="244" t="s">
        <v>355</v>
      </c>
      <c r="AA67" s="245" t="s">
        <v>168</v>
      </c>
      <c r="AB67" s="246">
        <v>1</v>
      </c>
      <c r="AC67" s="247">
        <v>45000</v>
      </c>
      <c r="AD67" s="312">
        <f t="shared" si="51"/>
        <v>45000</v>
      </c>
      <c r="AE67" s="624">
        <f t="shared" si="19"/>
        <v>0</v>
      </c>
      <c r="AG67" s="243" t="s">
        <v>354</v>
      </c>
      <c r="AH67" s="244" t="s">
        <v>355</v>
      </c>
      <c r="AI67" s="245" t="s">
        <v>168</v>
      </c>
      <c r="AJ67" s="246">
        <v>1</v>
      </c>
      <c r="AK67" s="247">
        <v>60000</v>
      </c>
      <c r="AL67" s="312">
        <f t="shared" si="52"/>
        <v>60000</v>
      </c>
      <c r="AM67" s="624">
        <f t="shared" si="20"/>
        <v>0</v>
      </c>
      <c r="AO67" s="243" t="s">
        <v>354</v>
      </c>
      <c r="AP67" s="244" t="s">
        <v>355</v>
      </c>
      <c r="AQ67" s="245" t="s">
        <v>168</v>
      </c>
      <c r="AR67" s="246">
        <v>1</v>
      </c>
      <c r="AS67" s="247">
        <v>81200</v>
      </c>
      <c r="AT67" s="312">
        <f t="shared" si="53"/>
        <v>81200</v>
      </c>
      <c r="AU67" s="624">
        <f t="shared" si="21"/>
        <v>0</v>
      </c>
      <c r="AW67" s="243" t="s">
        <v>354</v>
      </c>
      <c r="AX67" s="254" t="s">
        <v>355</v>
      </c>
      <c r="AY67" s="245" t="s">
        <v>168</v>
      </c>
      <c r="AZ67" s="246">
        <v>1</v>
      </c>
      <c r="BA67" s="255">
        <v>17976</v>
      </c>
      <c r="BB67" s="313">
        <f t="shared" si="32"/>
        <v>17976</v>
      </c>
      <c r="BC67" s="624">
        <f t="shared" si="22"/>
        <v>0</v>
      </c>
      <c r="BE67" s="243" t="s">
        <v>354</v>
      </c>
      <c r="BF67" s="244" t="s">
        <v>355</v>
      </c>
      <c r="BG67" s="245" t="s">
        <v>168</v>
      </c>
      <c r="BH67" s="246">
        <v>1</v>
      </c>
      <c r="BI67" s="247">
        <v>80500</v>
      </c>
      <c r="BJ67" s="312">
        <f t="shared" si="54"/>
        <v>80500</v>
      </c>
      <c r="BK67" s="624">
        <f t="shared" si="23"/>
        <v>0</v>
      </c>
      <c r="BM67" s="243" t="s">
        <v>354</v>
      </c>
      <c r="BN67" s="244" t="s">
        <v>355</v>
      </c>
      <c r="BO67" s="245" t="s">
        <v>168</v>
      </c>
      <c r="BP67" s="246">
        <v>1</v>
      </c>
      <c r="BQ67" s="247">
        <v>82000</v>
      </c>
      <c r="BR67" s="312">
        <f t="shared" si="55"/>
        <v>82000</v>
      </c>
      <c r="BS67" s="624">
        <f t="shared" si="24"/>
        <v>0</v>
      </c>
      <c r="BU67" s="243" t="s">
        <v>354</v>
      </c>
      <c r="BV67" s="244" t="s">
        <v>355</v>
      </c>
      <c r="BW67" s="245" t="s">
        <v>168</v>
      </c>
      <c r="BX67" s="246">
        <v>1</v>
      </c>
      <c r="BY67" s="247">
        <v>77000</v>
      </c>
      <c r="BZ67" s="312">
        <f t="shared" si="56"/>
        <v>77000</v>
      </c>
      <c r="CA67" s="624">
        <f t="shared" si="25"/>
        <v>0</v>
      </c>
      <c r="CC67" s="243" t="s">
        <v>354</v>
      </c>
      <c r="CD67" s="244" t="s">
        <v>355</v>
      </c>
      <c r="CE67" s="245" t="s">
        <v>168</v>
      </c>
      <c r="CF67" s="246">
        <v>1</v>
      </c>
      <c r="CG67" s="247">
        <v>60000</v>
      </c>
      <c r="CH67" s="312">
        <f t="shared" si="57"/>
        <v>60000</v>
      </c>
      <c r="CI67" s="624">
        <f t="shared" si="26"/>
        <v>0</v>
      </c>
      <c r="CK67" s="243" t="s">
        <v>354</v>
      </c>
      <c r="CL67" s="244" t="s">
        <v>355</v>
      </c>
      <c r="CM67" s="245" t="s">
        <v>168</v>
      </c>
      <c r="CN67" s="246">
        <v>1</v>
      </c>
      <c r="CO67" s="247">
        <v>25911</v>
      </c>
      <c r="CP67" s="312">
        <f t="shared" si="58"/>
        <v>25911</v>
      </c>
      <c r="CQ67" s="624">
        <f t="shared" si="27"/>
        <v>0</v>
      </c>
      <c r="CS67" s="243" t="s">
        <v>354</v>
      </c>
      <c r="CT67" s="244" t="s">
        <v>355</v>
      </c>
      <c r="CU67" s="245" t="s">
        <v>168</v>
      </c>
      <c r="CV67" s="246">
        <v>1</v>
      </c>
      <c r="CW67" s="247">
        <v>29500</v>
      </c>
      <c r="CX67" s="312">
        <f t="shared" si="59"/>
        <v>29500</v>
      </c>
      <c r="CY67" s="624">
        <f t="shared" si="28"/>
        <v>0</v>
      </c>
      <c r="DA67" s="243" t="s">
        <v>354</v>
      </c>
      <c r="DB67" s="244" t="s">
        <v>355</v>
      </c>
      <c r="DC67" s="245" t="s">
        <v>168</v>
      </c>
      <c r="DD67" s="246">
        <v>1</v>
      </c>
      <c r="DE67" s="247">
        <v>33200</v>
      </c>
      <c r="DF67" s="312">
        <f t="shared" si="60"/>
        <v>33200</v>
      </c>
      <c r="DG67" s="624">
        <f t="shared" si="29"/>
        <v>0</v>
      </c>
      <c r="DI67" s="257" t="s">
        <v>354</v>
      </c>
      <c r="DJ67" s="258" t="s">
        <v>355</v>
      </c>
      <c r="DK67" s="245" t="s">
        <v>168</v>
      </c>
      <c r="DL67" s="246">
        <v>1</v>
      </c>
      <c r="DM67" s="259">
        <v>55000</v>
      </c>
      <c r="DN67" s="248">
        <f t="shared" si="61"/>
        <v>55000</v>
      </c>
      <c r="DO67" s="624">
        <f t="shared" si="30"/>
        <v>0</v>
      </c>
      <c r="DQ67" s="243" t="s">
        <v>354</v>
      </c>
      <c r="DR67" s="244" t="s">
        <v>355</v>
      </c>
      <c r="DS67" s="245" t="s">
        <v>168</v>
      </c>
      <c r="DT67" s="246">
        <v>1</v>
      </c>
      <c r="DU67" s="247">
        <v>25000</v>
      </c>
      <c r="DV67" s="312">
        <f t="shared" si="62"/>
        <v>25000</v>
      </c>
      <c r="DW67" s="624">
        <f t="shared" si="31"/>
        <v>0</v>
      </c>
    </row>
    <row r="68" spans="1:127" s="238" customFormat="1" ht="60">
      <c r="A68" s="243" t="s">
        <v>356</v>
      </c>
      <c r="B68" s="244" t="s">
        <v>357</v>
      </c>
      <c r="C68" s="245" t="s">
        <v>168</v>
      </c>
      <c r="D68" s="246">
        <v>1</v>
      </c>
      <c r="E68" s="247">
        <v>0</v>
      </c>
      <c r="F68" s="312">
        <f t="shared" si="48"/>
        <v>0</v>
      </c>
      <c r="G68" s="624">
        <f t="shared" si="16"/>
        <v>1</v>
      </c>
      <c r="I68" s="243" t="s">
        <v>356</v>
      </c>
      <c r="J68" s="249" t="s">
        <v>357</v>
      </c>
      <c r="K68" s="245" t="s">
        <v>168</v>
      </c>
      <c r="L68" s="246">
        <v>1</v>
      </c>
      <c r="M68" s="247">
        <v>49000</v>
      </c>
      <c r="N68" s="312">
        <f t="shared" si="49"/>
        <v>49000</v>
      </c>
      <c r="O68" s="624">
        <f t="shared" si="17"/>
        <v>0</v>
      </c>
      <c r="Q68" s="243" t="s">
        <v>356</v>
      </c>
      <c r="R68" s="244" t="s">
        <v>357</v>
      </c>
      <c r="S68" s="245" t="s">
        <v>168</v>
      </c>
      <c r="T68" s="246">
        <v>1</v>
      </c>
      <c r="U68" s="247">
        <v>54418</v>
      </c>
      <c r="V68" s="312">
        <f t="shared" si="50"/>
        <v>54418</v>
      </c>
      <c r="W68" s="624">
        <f t="shared" si="18"/>
        <v>0</v>
      </c>
      <c r="Y68" s="243" t="s">
        <v>356</v>
      </c>
      <c r="Z68" s="244" t="s">
        <v>357</v>
      </c>
      <c r="AA68" s="245" t="s">
        <v>168</v>
      </c>
      <c r="AB68" s="246">
        <v>1</v>
      </c>
      <c r="AC68" s="247">
        <v>36000</v>
      </c>
      <c r="AD68" s="312">
        <f t="shared" si="51"/>
        <v>36000</v>
      </c>
      <c r="AE68" s="624">
        <f t="shared" si="19"/>
        <v>0</v>
      </c>
      <c r="AG68" s="243" t="s">
        <v>356</v>
      </c>
      <c r="AH68" s="244" t="s">
        <v>357</v>
      </c>
      <c r="AI68" s="245" t="s">
        <v>168</v>
      </c>
      <c r="AJ68" s="246">
        <v>1</v>
      </c>
      <c r="AK68" s="247">
        <v>55000</v>
      </c>
      <c r="AL68" s="312">
        <f t="shared" si="52"/>
        <v>55000</v>
      </c>
      <c r="AM68" s="624">
        <f t="shared" si="20"/>
        <v>0</v>
      </c>
      <c r="AO68" s="243" t="s">
        <v>356</v>
      </c>
      <c r="AP68" s="244" t="s">
        <v>357</v>
      </c>
      <c r="AQ68" s="245" t="s">
        <v>168</v>
      </c>
      <c r="AR68" s="246">
        <v>1</v>
      </c>
      <c r="AS68" s="247">
        <v>74300</v>
      </c>
      <c r="AT68" s="312">
        <f t="shared" si="53"/>
        <v>74300</v>
      </c>
      <c r="AU68" s="624">
        <f t="shared" si="21"/>
        <v>0</v>
      </c>
      <c r="AW68" s="243" t="s">
        <v>356</v>
      </c>
      <c r="AX68" s="254" t="s">
        <v>357</v>
      </c>
      <c r="AY68" s="245" t="s">
        <v>168</v>
      </c>
      <c r="AZ68" s="246">
        <v>1</v>
      </c>
      <c r="BA68" s="255">
        <v>13057</v>
      </c>
      <c r="BB68" s="313">
        <f t="shared" si="32"/>
        <v>13057</v>
      </c>
      <c r="BC68" s="624">
        <f t="shared" si="22"/>
        <v>0</v>
      </c>
      <c r="BE68" s="243" t="s">
        <v>356</v>
      </c>
      <c r="BF68" s="244" t="s">
        <v>357</v>
      </c>
      <c r="BG68" s="245" t="s">
        <v>168</v>
      </c>
      <c r="BH68" s="246">
        <v>1</v>
      </c>
      <c r="BI68" s="247">
        <v>74000</v>
      </c>
      <c r="BJ68" s="312">
        <f t="shared" si="54"/>
        <v>74000</v>
      </c>
      <c r="BK68" s="624">
        <f t="shared" si="23"/>
        <v>0</v>
      </c>
      <c r="BM68" s="243" t="s">
        <v>356</v>
      </c>
      <c r="BN68" s="244" t="s">
        <v>357</v>
      </c>
      <c r="BO68" s="245" t="s">
        <v>168</v>
      </c>
      <c r="BP68" s="246">
        <v>1</v>
      </c>
      <c r="BQ68" s="247">
        <v>75000</v>
      </c>
      <c r="BR68" s="312">
        <f t="shared" si="55"/>
        <v>75000</v>
      </c>
      <c r="BS68" s="624">
        <f t="shared" si="24"/>
        <v>0</v>
      </c>
      <c r="BU68" s="243" t="s">
        <v>356</v>
      </c>
      <c r="BV68" s="244" t="s">
        <v>357</v>
      </c>
      <c r="BW68" s="245" t="s">
        <v>168</v>
      </c>
      <c r="BX68" s="246">
        <v>1</v>
      </c>
      <c r="BY68" s="247">
        <v>72000</v>
      </c>
      <c r="BZ68" s="312">
        <f t="shared" si="56"/>
        <v>72000</v>
      </c>
      <c r="CA68" s="624">
        <f t="shared" si="25"/>
        <v>0</v>
      </c>
      <c r="CC68" s="243" t="s">
        <v>356</v>
      </c>
      <c r="CD68" s="244" t="s">
        <v>357</v>
      </c>
      <c r="CE68" s="245" t="s">
        <v>168</v>
      </c>
      <c r="CF68" s="246">
        <v>1</v>
      </c>
      <c r="CG68" s="247">
        <v>55000</v>
      </c>
      <c r="CH68" s="312">
        <f t="shared" si="57"/>
        <v>55000</v>
      </c>
      <c r="CI68" s="624">
        <f t="shared" si="26"/>
        <v>0</v>
      </c>
      <c r="CK68" s="243" t="s">
        <v>356</v>
      </c>
      <c r="CL68" s="244" t="s">
        <v>357</v>
      </c>
      <c r="CM68" s="245" t="s">
        <v>168</v>
      </c>
      <c r="CN68" s="246">
        <v>1</v>
      </c>
      <c r="CO68" s="247">
        <v>22402</v>
      </c>
      <c r="CP68" s="312">
        <f t="shared" si="58"/>
        <v>22402</v>
      </c>
      <c r="CQ68" s="624">
        <f t="shared" si="27"/>
        <v>0</v>
      </c>
      <c r="CS68" s="243" t="s">
        <v>356</v>
      </c>
      <c r="CT68" s="244" t="s">
        <v>357</v>
      </c>
      <c r="CU68" s="245" t="s">
        <v>168</v>
      </c>
      <c r="CV68" s="246">
        <v>1</v>
      </c>
      <c r="CW68" s="247">
        <v>27500</v>
      </c>
      <c r="CX68" s="312">
        <f t="shared" si="59"/>
        <v>27500</v>
      </c>
      <c r="CY68" s="624">
        <f t="shared" si="28"/>
        <v>0</v>
      </c>
      <c r="DA68" s="243" t="s">
        <v>356</v>
      </c>
      <c r="DB68" s="244" t="s">
        <v>357</v>
      </c>
      <c r="DC68" s="245" t="s">
        <v>168</v>
      </c>
      <c r="DD68" s="246">
        <v>1</v>
      </c>
      <c r="DE68" s="247">
        <v>29300</v>
      </c>
      <c r="DF68" s="312">
        <f t="shared" si="60"/>
        <v>29300</v>
      </c>
      <c r="DG68" s="624">
        <f t="shared" si="29"/>
        <v>0</v>
      </c>
      <c r="DI68" s="257" t="s">
        <v>356</v>
      </c>
      <c r="DJ68" s="258" t="s">
        <v>357</v>
      </c>
      <c r="DK68" s="245" t="s">
        <v>168</v>
      </c>
      <c r="DL68" s="246">
        <v>1</v>
      </c>
      <c r="DM68" s="259">
        <v>48000</v>
      </c>
      <c r="DN68" s="248">
        <f t="shared" si="61"/>
        <v>48000</v>
      </c>
      <c r="DO68" s="624">
        <f t="shared" si="30"/>
        <v>0</v>
      </c>
      <c r="DQ68" s="243" t="s">
        <v>356</v>
      </c>
      <c r="DR68" s="244" t="s">
        <v>357</v>
      </c>
      <c r="DS68" s="245" t="s">
        <v>168</v>
      </c>
      <c r="DT68" s="246">
        <v>1</v>
      </c>
      <c r="DU68" s="247">
        <v>22000</v>
      </c>
      <c r="DV68" s="312">
        <f t="shared" si="62"/>
        <v>22000</v>
      </c>
      <c r="DW68" s="624">
        <f t="shared" si="31"/>
        <v>0</v>
      </c>
    </row>
    <row r="69" spans="1:127" s="238" customFormat="1" ht="45">
      <c r="A69" s="243" t="s">
        <v>360</v>
      </c>
      <c r="B69" s="244" t="s">
        <v>361</v>
      </c>
      <c r="C69" s="245" t="s">
        <v>168</v>
      </c>
      <c r="D69" s="246">
        <v>1</v>
      </c>
      <c r="E69" s="247">
        <v>0</v>
      </c>
      <c r="F69" s="312">
        <f>ROUND(D69*E69,0)</f>
        <v>0</v>
      </c>
      <c r="G69" s="624">
        <f t="shared" si="16"/>
        <v>1</v>
      </c>
      <c r="I69" s="243" t="s">
        <v>360</v>
      </c>
      <c r="J69" s="249" t="s">
        <v>361</v>
      </c>
      <c r="K69" s="245" t="s">
        <v>168</v>
      </c>
      <c r="L69" s="246">
        <v>1</v>
      </c>
      <c r="M69" s="247">
        <v>98000</v>
      </c>
      <c r="N69" s="312">
        <f>ROUND(L69*M69,0)</f>
        <v>98000</v>
      </c>
      <c r="O69" s="624">
        <f t="shared" si="17"/>
        <v>0</v>
      </c>
      <c r="Q69" s="243" t="s">
        <v>360</v>
      </c>
      <c r="R69" s="244" t="s">
        <v>361</v>
      </c>
      <c r="S69" s="245" t="s">
        <v>168</v>
      </c>
      <c r="T69" s="246">
        <v>1</v>
      </c>
      <c r="U69" s="247">
        <v>452226</v>
      </c>
      <c r="V69" s="312">
        <f>ROUND(T69*U69,0)</f>
        <v>452226</v>
      </c>
      <c r="W69" s="624">
        <f t="shared" si="18"/>
        <v>0</v>
      </c>
      <c r="Y69" s="243" t="s">
        <v>360</v>
      </c>
      <c r="Z69" s="244" t="s">
        <v>361</v>
      </c>
      <c r="AA69" s="245" t="s">
        <v>168</v>
      </c>
      <c r="AB69" s="246">
        <v>1</v>
      </c>
      <c r="AC69" s="247">
        <v>220000</v>
      </c>
      <c r="AD69" s="312">
        <f>ROUND(AB69*AC69,0)</f>
        <v>220000</v>
      </c>
      <c r="AE69" s="624">
        <f t="shared" si="19"/>
        <v>0</v>
      </c>
      <c r="AG69" s="243" t="s">
        <v>360</v>
      </c>
      <c r="AH69" s="244" t="s">
        <v>361</v>
      </c>
      <c r="AI69" s="245" t="s">
        <v>168</v>
      </c>
      <c r="AJ69" s="246">
        <v>1</v>
      </c>
      <c r="AK69" s="247">
        <v>240000</v>
      </c>
      <c r="AL69" s="312">
        <f>ROUND(AJ69*AK69,0)</f>
        <v>240000</v>
      </c>
      <c r="AM69" s="624">
        <f t="shared" si="20"/>
        <v>0</v>
      </c>
      <c r="AO69" s="243" t="s">
        <v>360</v>
      </c>
      <c r="AP69" s="244" t="s">
        <v>361</v>
      </c>
      <c r="AQ69" s="245" t="s">
        <v>168</v>
      </c>
      <c r="AR69" s="246">
        <v>1</v>
      </c>
      <c r="AS69" s="247">
        <v>183200</v>
      </c>
      <c r="AT69" s="312">
        <f>ROUND(AR69*AS69,0)</f>
        <v>183200</v>
      </c>
      <c r="AU69" s="624">
        <f t="shared" si="21"/>
        <v>0</v>
      </c>
      <c r="AW69" s="243" t="s">
        <v>360</v>
      </c>
      <c r="AX69" s="254" t="s">
        <v>361</v>
      </c>
      <c r="AY69" s="245" t="s">
        <v>168</v>
      </c>
      <c r="AZ69" s="246">
        <v>1</v>
      </c>
      <c r="BA69" s="255">
        <v>244956</v>
      </c>
      <c r="BB69" s="313">
        <f t="shared" si="32"/>
        <v>244956</v>
      </c>
      <c r="BC69" s="624">
        <f t="shared" si="22"/>
        <v>0</v>
      </c>
      <c r="BE69" s="243" t="s">
        <v>360</v>
      </c>
      <c r="BF69" s="244" t="s">
        <v>361</v>
      </c>
      <c r="BG69" s="245" t="s">
        <v>168</v>
      </c>
      <c r="BH69" s="246">
        <v>1</v>
      </c>
      <c r="BI69" s="247">
        <v>183700</v>
      </c>
      <c r="BJ69" s="312">
        <f>ROUND(BH69*BI69,0)</f>
        <v>183700</v>
      </c>
      <c r="BK69" s="624">
        <f t="shared" si="23"/>
        <v>0</v>
      </c>
      <c r="BM69" s="243" t="s">
        <v>360</v>
      </c>
      <c r="BN69" s="244" t="s">
        <v>361</v>
      </c>
      <c r="BO69" s="245" t="s">
        <v>168</v>
      </c>
      <c r="BP69" s="246">
        <v>1</v>
      </c>
      <c r="BQ69" s="247">
        <v>185000</v>
      </c>
      <c r="BR69" s="312">
        <f>ROUND(BP69*BQ69,0)</f>
        <v>185000</v>
      </c>
      <c r="BS69" s="624">
        <f t="shared" si="24"/>
        <v>0</v>
      </c>
      <c r="BU69" s="243" t="s">
        <v>360</v>
      </c>
      <c r="BV69" s="244" t="s">
        <v>361</v>
      </c>
      <c r="BW69" s="245" t="s">
        <v>168</v>
      </c>
      <c r="BX69" s="246">
        <v>1</v>
      </c>
      <c r="BY69" s="247">
        <v>190000</v>
      </c>
      <c r="BZ69" s="312">
        <f>ROUND(BX69*BY69,0)</f>
        <v>190000</v>
      </c>
      <c r="CA69" s="624">
        <f t="shared" si="25"/>
        <v>0</v>
      </c>
      <c r="CC69" s="243" t="s">
        <v>360</v>
      </c>
      <c r="CD69" s="244" t="s">
        <v>361</v>
      </c>
      <c r="CE69" s="245" t="s">
        <v>168</v>
      </c>
      <c r="CF69" s="246">
        <v>1</v>
      </c>
      <c r="CG69" s="247">
        <v>350000</v>
      </c>
      <c r="CH69" s="312">
        <f>ROUND(CF69*CG69,0)</f>
        <v>350000</v>
      </c>
      <c r="CI69" s="624">
        <f t="shared" si="26"/>
        <v>0</v>
      </c>
      <c r="CK69" s="243" t="s">
        <v>360</v>
      </c>
      <c r="CL69" s="244" t="s">
        <v>361</v>
      </c>
      <c r="CM69" s="245" t="s">
        <v>168</v>
      </c>
      <c r="CN69" s="246">
        <v>1</v>
      </c>
      <c r="CO69" s="247">
        <v>201451</v>
      </c>
      <c r="CP69" s="312">
        <f>ROUND(CN69*CO69,0)</f>
        <v>201451</v>
      </c>
      <c r="CQ69" s="624">
        <f t="shared" si="27"/>
        <v>0</v>
      </c>
      <c r="CS69" s="243" t="s">
        <v>360</v>
      </c>
      <c r="CT69" s="244" t="s">
        <v>361</v>
      </c>
      <c r="CU69" s="245" t="s">
        <v>168</v>
      </c>
      <c r="CV69" s="246">
        <v>1</v>
      </c>
      <c r="CW69" s="247">
        <v>54000</v>
      </c>
      <c r="CX69" s="312">
        <f>ROUND(CV69*CW69,0)</f>
        <v>54000</v>
      </c>
      <c r="CY69" s="624">
        <f t="shared" si="28"/>
        <v>0</v>
      </c>
      <c r="DA69" s="243" t="s">
        <v>360</v>
      </c>
      <c r="DB69" s="244" t="s">
        <v>361</v>
      </c>
      <c r="DC69" s="245" t="s">
        <v>168</v>
      </c>
      <c r="DD69" s="246">
        <v>1</v>
      </c>
      <c r="DE69" s="247">
        <v>234700</v>
      </c>
      <c r="DF69" s="312">
        <f>ROUND(DD69*DE69,0)</f>
        <v>234700</v>
      </c>
      <c r="DG69" s="624">
        <f t="shared" si="29"/>
        <v>0</v>
      </c>
      <c r="DI69" s="257" t="s">
        <v>360</v>
      </c>
      <c r="DJ69" s="258" t="s">
        <v>361</v>
      </c>
      <c r="DK69" s="245" t="s">
        <v>168</v>
      </c>
      <c r="DL69" s="246">
        <v>1</v>
      </c>
      <c r="DM69" s="259">
        <v>360000</v>
      </c>
      <c r="DN69" s="248">
        <f>ROUND(DL69*DM69,0)</f>
        <v>360000</v>
      </c>
      <c r="DO69" s="624">
        <f t="shared" si="30"/>
        <v>0</v>
      </c>
      <c r="DQ69" s="243" t="s">
        <v>360</v>
      </c>
      <c r="DR69" s="244" t="s">
        <v>361</v>
      </c>
      <c r="DS69" s="245" t="s">
        <v>168</v>
      </c>
      <c r="DT69" s="246">
        <v>1</v>
      </c>
      <c r="DU69" s="247">
        <v>80000</v>
      </c>
      <c r="DV69" s="312">
        <f>ROUND(DT69*DU69,0)</f>
        <v>80000</v>
      </c>
      <c r="DW69" s="624">
        <f t="shared" si="31"/>
        <v>0</v>
      </c>
    </row>
    <row r="70" spans="1:127" s="238" customFormat="1" ht="60">
      <c r="A70" s="243" t="s">
        <v>364</v>
      </c>
      <c r="B70" s="244" t="s">
        <v>365</v>
      </c>
      <c r="C70" s="245" t="s">
        <v>168</v>
      </c>
      <c r="D70" s="246">
        <v>1</v>
      </c>
      <c r="E70" s="247">
        <v>0</v>
      </c>
      <c r="F70" s="312">
        <f t="shared" ref="F70:F79" si="63">ROUND(D70*E70,0)</f>
        <v>0</v>
      </c>
      <c r="G70" s="624">
        <f t="shared" si="16"/>
        <v>1</v>
      </c>
      <c r="I70" s="243" t="s">
        <v>364</v>
      </c>
      <c r="J70" s="249" t="s">
        <v>365</v>
      </c>
      <c r="K70" s="245" t="s">
        <v>168</v>
      </c>
      <c r="L70" s="246">
        <v>1</v>
      </c>
      <c r="M70" s="247">
        <v>740000</v>
      </c>
      <c r="N70" s="312">
        <f t="shared" ref="N70:N79" si="64">ROUND(L70*M70,0)</f>
        <v>740000</v>
      </c>
      <c r="O70" s="624">
        <f t="shared" si="17"/>
        <v>0</v>
      </c>
      <c r="Q70" s="243" t="s">
        <v>364</v>
      </c>
      <c r="R70" s="244" t="s">
        <v>365</v>
      </c>
      <c r="S70" s="245" t="s">
        <v>168</v>
      </c>
      <c r="T70" s="246">
        <v>1</v>
      </c>
      <c r="U70" s="247">
        <v>577500</v>
      </c>
      <c r="V70" s="312">
        <f t="shared" ref="V70:V79" si="65">ROUND(T70*U70,0)</f>
        <v>577500</v>
      </c>
      <c r="W70" s="624">
        <f t="shared" si="18"/>
        <v>0</v>
      </c>
      <c r="Y70" s="243" t="s">
        <v>364</v>
      </c>
      <c r="Z70" s="244" t="s">
        <v>365</v>
      </c>
      <c r="AA70" s="245" t="s">
        <v>168</v>
      </c>
      <c r="AB70" s="246">
        <v>1</v>
      </c>
      <c r="AC70" s="247">
        <v>590000</v>
      </c>
      <c r="AD70" s="312">
        <f t="shared" ref="AD70:AD79" si="66">ROUND(AB70*AC70,0)</f>
        <v>590000</v>
      </c>
      <c r="AE70" s="624">
        <f t="shared" si="19"/>
        <v>0</v>
      </c>
      <c r="AG70" s="243" t="s">
        <v>364</v>
      </c>
      <c r="AH70" s="244" t="s">
        <v>365</v>
      </c>
      <c r="AI70" s="245" t="s">
        <v>168</v>
      </c>
      <c r="AJ70" s="246">
        <v>1</v>
      </c>
      <c r="AK70" s="247">
        <v>650000</v>
      </c>
      <c r="AL70" s="312">
        <f t="shared" ref="AL70:AL79" si="67">ROUND(AJ70*AK70,0)</f>
        <v>650000</v>
      </c>
      <c r="AM70" s="624">
        <f t="shared" si="20"/>
        <v>0</v>
      </c>
      <c r="AO70" s="243" t="s">
        <v>364</v>
      </c>
      <c r="AP70" s="244" t="s">
        <v>365</v>
      </c>
      <c r="AQ70" s="245" t="s">
        <v>168</v>
      </c>
      <c r="AR70" s="246">
        <v>1</v>
      </c>
      <c r="AS70" s="247">
        <v>524800</v>
      </c>
      <c r="AT70" s="312">
        <f t="shared" ref="AT70:AT79" si="68">ROUND(AR70*AS70,0)</f>
        <v>524800</v>
      </c>
      <c r="AU70" s="624">
        <f t="shared" si="21"/>
        <v>0</v>
      </c>
      <c r="AW70" s="243" t="s">
        <v>364</v>
      </c>
      <c r="AX70" s="254" t="s">
        <v>365</v>
      </c>
      <c r="AY70" s="245" t="s">
        <v>168</v>
      </c>
      <c r="AZ70" s="246">
        <v>1</v>
      </c>
      <c r="BA70" s="255">
        <v>552780</v>
      </c>
      <c r="BB70" s="313">
        <f t="shared" si="32"/>
        <v>552780</v>
      </c>
      <c r="BC70" s="624">
        <f t="shared" si="22"/>
        <v>0</v>
      </c>
      <c r="BE70" s="243" t="s">
        <v>364</v>
      </c>
      <c r="BF70" s="244" t="s">
        <v>365</v>
      </c>
      <c r="BG70" s="245" t="s">
        <v>168</v>
      </c>
      <c r="BH70" s="246">
        <v>1</v>
      </c>
      <c r="BI70" s="247">
        <v>570000</v>
      </c>
      <c r="BJ70" s="312">
        <f t="shared" ref="BJ70:BJ79" si="69">ROUND(BH70*BI70,0)</f>
        <v>570000</v>
      </c>
      <c r="BK70" s="624">
        <f t="shared" si="23"/>
        <v>0</v>
      </c>
      <c r="BM70" s="243" t="s">
        <v>364</v>
      </c>
      <c r="BN70" s="244" t="s">
        <v>365</v>
      </c>
      <c r="BO70" s="245" t="s">
        <v>168</v>
      </c>
      <c r="BP70" s="246">
        <v>1</v>
      </c>
      <c r="BQ70" s="247">
        <v>565000</v>
      </c>
      <c r="BR70" s="312">
        <f t="shared" ref="BR70:BR79" si="70">ROUND(BP70*BQ70,0)</f>
        <v>565000</v>
      </c>
      <c r="BS70" s="624">
        <f t="shared" si="24"/>
        <v>0</v>
      </c>
      <c r="BU70" s="243" t="s">
        <v>364</v>
      </c>
      <c r="BV70" s="244" t="s">
        <v>365</v>
      </c>
      <c r="BW70" s="245" t="s">
        <v>168</v>
      </c>
      <c r="BX70" s="246">
        <v>1</v>
      </c>
      <c r="BY70" s="247">
        <v>570000</v>
      </c>
      <c r="BZ70" s="312">
        <f t="shared" ref="BZ70:BZ79" si="71">ROUND(BX70*BY70,0)</f>
        <v>570000</v>
      </c>
      <c r="CA70" s="624">
        <f t="shared" si="25"/>
        <v>0</v>
      </c>
      <c r="CC70" s="243" t="s">
        <v>364</v>
      </c>
      <c r="CD70" s="244" t="s">
        <v>365</v>
      </c>
      <c r="CE70" s="245" t="s">
        <v>168</v>
      </c>
      <c r="CF70" s="246">
        <v>1</v>
      </c>
      <c r="CG70" s="247">
        <v>400000</v>
      </c>
      <c r="CH70" s="312">
        <f t="shared" ref="CH70:CH79" si="72">ROUND(CF70*CG70,0)</f>
        <v>400000</v>
      </c>
      <c r="CI70" s="624">
        <f t="shared" si="26"/>
        <v>0</v>
      </c>
      <c r="CK70" s="243" t="s">
        <v>364</v>
      </c>
      <c r="CL70" s="244" t="s">
        <v>365</v>
      </c>
      <c r="CM70" s="245" t="s">
        <v>168</v>
      </c>
      <c r="CN70" s="246">
        <v>1</v>
      </c>
      <c r="CO70" s="247">
        <v>672066</v>
      </c>
      <c r="CP70" s="312">
        <f t="shared" ref="CP70:CP79" si="73">ROUND(CN70*CO70,0)</f>
        <v>672066</v>
      </c>
      <c r="CQ70" s="624">
        <f t="shared" si="27"/>
        <v>0</v>
      </c>
      <c r="CS70" s="243" t="s">
        <v>364</v>
      </c>
      <c r="CT70" s="244" t="s">
        <v>365</v>
      </c>
      <c r="CU70" s="245" t="s">
        <v>168</v>
      </c>
      <c r="CV70" s="246">
        <v>1</v>
      </c>
      <c r="CW70" s="247">
        <v>638000</v>
      </c>
      <c r="CX70" s="312">
        <f t="shared" ref="CX70:CX79" si="74">ROUND(CV70*CW70,0)</f>
        <v>638000</v>
      </c>
      <c r="CY70" s="624">
        <f t="shared" si="28"/>
        <v>0</v>
      </c>
      <c r="DA70" s="243" t="s">
        <v>364</v>
      </c>
      <c r="DB70" s="244" t="s">
        <v>365</v>
      </c>
      <c r="DC70" s="245" t="s">
        <v>168</v>
      </c>
      <c r="DD70" s="246">
        <v>1</v>
      </c>
      <c r="DE70" s="247">
        <v>749300</v>
      </c>
      <c r="DF70" s="312">
        <f t="shared" ref="DF70:DF79" si="75">ROUND(DD70*DE70,0)</f>
        <v>749300</v>
      </c>
      <c r="DG70" s="624">
        <f t="shared" si="29"/>
        <v>0</v>
      </c>
      <c r="DI70" s="257" t="s">
        <v>364</v>
      </c>
      <c r="DJ70" s="258" t="s">
        <v>365</v>
      </c>
      <c r="DK70" s="245" t="s">
        <v>168</v>
      </c>
      <c r="DL70" s="246">
        <v>1</v>
      </c>
      <c r="DM70" s="259">
        <v>600000</v>
      </c>
      <c r="DN70" s="248">
        <f t="shared" ref="DN70:DN79" si="76">ROUND(DL70*DM70,0)</f>
        <v>600000</v>
      </c>
      <c r="DO70" s="624">
        <f t="shared" si="30"/>
        <v>0</v>
      </c>
      <c r="DQ70" s="243" t="s">
        <v>364</v>
      </c>
      <c r="DR70" s="244" t="s">
        <v>365</v>
      </c>
      <c r="DS70" s="245" t="s">
        <v>168</v>
      </c>
      <c r="DT70" s="246">
        <v>1</v>
      </c>
      <c r="DU70" s="247">
        <v>700000</v>
      </c>
      <c r="DV70" s="312">
        <f t="shared" ref="DV70:DV79" si="77">ROUND(DT70*DU70,0)</f>
        <v>700000</v>
      </c>
      <c r="DW70" s="624">
        <f t="shared" si="31"/>
        <v>0</v>
      </c>
    </row>
    <row r="71" spans="1:127" s="238" customFormat="1" ht="60">
      <c r="A71" s="243" t="s">
        <v>366</v>
      </c>
      <c r="B71" s="244" t="s">
        <v>367</v>
      </c>
      <c r="C71" s="245" t="s">
        <v>168</v>
      </c>
      <c r="D71" s="246">
        <v>1</v>
      </c>
      <c r="E71" s="247">
        <v>0</v>
      </c>
      <c r="F71" s="312">
        <f t="shared" si="63"/>
        <v>0</v>
      </c>
      <c r="G71" s="624">
        <f t="shared" si="16"/>
        <v>1</v>
      </c>
      <c r="I71" s="243" t="s">
        <v>366</v>
      </c>
      <c r="J71" s="249" t="s">
        <v>367</v>
      </c>
      <c r="K71" s="245" t="s">
        <v>168</v>
      </c>
      <c r="L71" s="246">
        <v>1</v>
      </c>
      <c r="M71" s="247">
        <v>620000</v>
      </c>
      <c r="N71" s="312">
        <f t="shared" si="64"/>
        <v>620000</v>
      </c>
      <c r="O71" s="624">
        <f t="shared" si="17"/>
        <v>0</v>
      </c>
      <c r="Q71" s="243" t="s">
        <v>366</v>
      </c>
      <c r="R71" s="244" t="s">
        <v>367</v>
      </c>
      <c r="S71" s="245" t="s">
        <v>168</v>
      </c>
      <c r="T71" s="246">
        <v>1</v>
      </c>
      <c r="U71" s="247">
        <v>514958</v>
      </c>
      <c r="V71" s="312">
        <f t="shared" si="65"/>
        <v>514958</v>
      </c>
      <c r="W71" s="624">
        <f t="shared" si="18"/>
        <v>0</v>
      </c>
      <c r="Y71" s="243" t="s">
        <v>366</v>
      </c>
      <c r="Z71" s="244" t="s">
        <v>367</v>
      </c>
      <c r="AA71" s="245" t="s">
        <v>168</v>
      </c>
      <c r="AB71" s="246">
        <v>1</v>
      </c>
      <c r="AC71" s="247">
        <v>630000</v>
      </c>
      <c r="AD71" s="312">
        <f t="shared" si="66"/>
        <v>630000</v>
      </c>
      <c r="AE71" s="624">
        <f t="shared" si="19"/>
        <v>0</v>
      </c>
      <c r="AG71" s="243" t="s">
        <v>366</v>
      </c>
      <c r="AH71" s="244" t="s">
        <v>367</v>
      </c>
      <c r="AI71" s="245" t="s">
        <v>168</v>
      </c>
      <c r="AJ71" s="246">
        <v>1</v>
      </c>
      <c r="AK71" s="247">
        <v>650000</v>
      </c>
      <c r="AL71" s="312">
        <f t="shared" si="67"/>
        <v>650000</v>
      </c>
      <c r="AM71" s="624">
        <f t="shared" si="20"/>
        <v>0</v>
      </c>
      <c r="AO71" s="243" t="s">
        <v>366</v>
      </c>
      <c r="AP71" s="244" t="s">
        <v>367</v>
      </c>
      <c r="AQ71" s="245" t="s">
        <v>168</v>
      </c>
      <c r="AR71" s="246">
        <v>1</v>
      </c>
      <c r="AS71" s="247">
        <v>475300</v>
      </c>
      <c r="AT71" s="312">
        <f t="shared" si="68"/>
        <v>475300</v>
      </c>
      <c r="AU71" s="624">
        <f t="shared" si="21"/>
        <v>0</v>
      </c>
      <c r="AW71" s="243" t="s">
        <v>366</v>
      </c>
      <c r="AX71" s="254" t="s">
        <v>367</v>
      </c>
      <c r="AY71" s="245" t="s">
        <v>168</v>
      </c>
      <c r="AZ71" s="246">
        <v>1</v>
      </c>
      <c r="BA71" s="255">
        <v>523757.2</v>
      </c>
      <c r="BB71" s="313">
        <f t="shared" si="32"/>
        <v>523757</v>
      </c>
      <c r="BC71" s="624">
        <f t="shared" si="22"/>
        <v>0</v>
      </c>
      <c r="BE71" s="243" t="s">
        <v>366</v>
      </c>
      <c r="BF71" s="244" t="s">
        <v>367</v>
      </c>
      <c r="BG71" s="245" t="s">
        <v>168</v>
      </c>
      <c r="BH71" s="246">
        <v>1</v>
      </c>
      <c r="BI71" s="247">
        <v>537500</v>
      </c>
      <c r="BJ71" s="312">
        <f t="shared" si="69"/>
        <v>537500</v>
      </c>
      <c r="BK71" s="624">
        <f t="shared" si="23"/>
        <v>0</v>
      </c>
      <c r="BM71" s="243" t="s">
        <v>366</v>
      </c>
      <c r="BN71" s="244" t="s">
        <v>367</v>
      </c>
      <c r="BO71" s="245" t="s">
        <v>168</v>
      </c>
      <c r="BP71" s="246">
        <v>1</v>
      </c>
      <c r="BQ71" s="247">
        <v>535000</v>
      </c>
      <c r="BR71" s="312">
        <f t="shared" si="70"/>
        <v>535000</v>
      </c>
      <c r="BS71" s="624">
        <f t="shared" si="24"/>
        <v>0</v>
      </c>
      <c r="BU71" s="243" t="s">
        <v>366</v>
      </c>
      <c r="BV71" s="244" t="s">
        <v>367</v>
      </c>
      <c r="BW71" s="245" t="s">
        <v>168</v>
      </c>
      <c r="BX71" s="246">
        <v>1</v>
      </c>
      <c r="BY71" s="247">
        <v>540000</v>
      </c>
      <c r="BZ71" s="312">
        <f t="shared" si="71"/>
        <v>540000</v>
      </c>
      <c r="CA71" s="624">
        <f t="shared" si="25"/>
        <v>0</v>
      </c>
      <c r="CC71" s="243" t="s">
        <v>366</v>
      </c>
      <c r="CD71" s="244" t="s">
        <v>367</v>
      </c>
      <c r="CE71" s="245" t="s">
        <v>168</v>
      </c>
      <c r="CF71" s="246">
        <v>1</v>
      </c>
      <c r="CG71" s="247">
        <v>350000</v>
      </c>
      <c r="CH71" s="312">
        <f t="shared" si="72"/>
        <v>350000</v>
      </c>
      <c r="CI71" s="624">
        <f t="shared" si="26"/>
        <v>0</v>
      </c>
      <c r="CK71" s="243" t="s">
        <v>366</v>
      </c>
      <c r="CL71" s="244" t="s">
        <v>367</v>
      </c>
      <c r="CM71" s="245" t="s">
        <v>168</v>
      </c>
      <c r="CN71" s="246">
        <v>1</v>
      </c>
      <c r="CO71" s="247">
        <v>627408</v>
      </c>
      <c r="CP71" s="312">
        <f t="shared" si="73"/>
        <v>627408</v>
      </c>
      <c r="CQ71" s="624">
        <f t="shared" si="27"/>
        <v>0</v>
      </c>
      <c r="CS71" s="243" t="s">
        <v>366</v>
      </c>
      <c r="CT71" s="244" t="s">
        <v>367</v>
      </c>
      <c r="CU71" s="245" t="s">
        <v>168</v>
      </c>
      <c r="CV71" s="246">
        <v>1</v>
      </c>
      <c r="CW71" s="247">
        <v>498000</v>
      </c>
      <c r="CX71" s="312">
        <f t="shared" si="74"/>
        <v>498000</v>
      </c>
      <c r="CY71" s="624">
        <f t="shared" si="28"/>
        <v>0</v>
      </c>
      <c r="DA71" s="243" t="s">
        <v>366</v>
      </c>
      <c r="DB71" s="244" t="s">
        <v>367</v>
      </c>
      <c r="DC71" s="245" t="s">
        <v>168</v>
      </c>
      <c r="DD71" s="246">
        <v>1</v>
      </c>
      <c r="DE71" s="247">
        <v>662500</v>
      </c>
      <c r="DF71" s="312">
        <f t="shared" si="75"/>
        <v>662500</v>
      </c>
      <c r="DG71" s="624">
        <f t="shared" si="29"/>
        <v>0</v>
      </c>
      <c r="DI71" s="257" t="s">
        <v>366</v>
      </c>
      <c r="DJ71" s="258" t="s">
        <v>367</v>
      </c>
      <c r="DK71" s="245" t="s">
        <v>168</v>
      </c>
      <c r="DL71" s="246">
        <v>1</v>
      </c>
      <c r="DM71" s="259">
        <v>580000</v>
      </c>
      <c r="DN71" s="248">
        <f t="shared" si="76"/>
        <v>580000</v>
      </c>
      <c r="DO71" s="624">
        <f t="shared" si="30"/>
        <v>0</v>
      </c>
      <c r="DQ71" s="243" t="s">
        <v>366</v>
      </c>
      <c r="DR71" s="244" t="s">
        <v>367</v>
      </c>
      <c r="DS71" s="245" t="s">
        <v>168</v>
      </c>
      <c r="DT71" s="246">
        <v>1</v>
      </c>
      <c r="DU71" s="247">
        <v>650000</v>
      </c>
      <c r="DV71" s="312">
        <f t="shared" si="77"/>
        <v>650000</v>
      </c>
      <c r="DW71" s="624">
        <f t="shared" si="31"/>
        <v>0</v>
      </c>
    </row>
    <row r="72" spans="1:127" s="238" customFormat="1" ht="45">
      <c r="A72" s="243" t="s">
        <v>368</v>
      </c>
      <c r="B72" s="244" t="s">
        <v>369</v>
      </c>
      <c r="C72" s="245" t="s">
        <v>168</v>
      </c>
      <c r="D72" s="246">
        <v>1</v>
      </c>
      <c r="E72" s="247">
        <v>0</v>
      </c>
      <c r="F72" s="312">
        <f t="shared" si="63"/>
        <v>0</v>
      </c>
      <c r="G72" s="624">
        <f t="shared" si="16"/>
        <v>1</v>
      </c>
      <c r="I72" s="243" t="s">
        <v>368</v>
      </c>
      <c r="J72" s="249" t="s">
        <v>369</v>
      </c>
      <c r="K72" s="245" t="s">
        <v>168</v>
      </c>
      <c r="L72" s="246">
        <v>1</v>
      </c>
      <c r="M72" s="247">
        <v>340000</v>
      </c>
      <c r="N72" s="312">
        <f t="shared" si="64"/>
        <v>340000</v>
      </c>
      <c r="O72" s="624">
        <f t="shared" si="17"/>
        <v>0</v>
      </c>
      <c r="Q72" s="243" t="s">
        <v>368</v>
      </c>
      <c r="R72" s="244" t="s">
        <v>369</v>
      </c>
      <c r="S72" s="245" t="s">
        <v>168</v>
      </c>
      <c r="T72" s="246">
        <v>1</v>
      </c>
      <c r="U72" s="247">
        <v>393552</v>
      </c>
      <c r="V72" s="312">
        <f t="shared" si="65"/>
        <v>393552</v>
      </c>
      <c r="W72" s="624">
        <f t="shared" si="18"/>
        <v>0</v>
      </c>
      <c r="Y72" s="243" t="s">
        <v>368</v>
      </c>
      <c r="Z72" s="244" t="s">
        <v>369</v>
      </c>
      <c r="AA72" s="245" t="s">
        <v>168</v>
      </c>
      <c r="AB72" s="246">
        <v>1</v>
      </c>
      <c r="AC72" s="247">
        <v>240000</v>
      </c>
      <c r="AD72" s="312">
        <f t="shared" si="66"/>
        <v>240000</v>
      </c>
      <c r="AE72" s="624">
        <f t="shared" si="19"/>
        <v>0</v>
      </c>
      <c r="AG72" s="243" t="s">
        <v>368</v>
      </c>
      <c r="AH72" s="244" t="s">
        <v>369</v>
      </c>
      <c r="AI72" s="245" t="s">
        <v>168</v>
      </c>
      <c r="AJ72" s="246">
        <v>1</v>
      </c>
      <c r="AK72" s="247">
        <v>550000</v>
      </c>
      <c r="AL72" s="312">
        <f t="shared" si="67"/>
        <v>550000</v>
      </c>
      <c r="AM72" s="624">
        <f t="shared" si="20"/>
        <v>0</v>
      </c>
      <c r="AO72" s="243" t="s">
        <v>368</v>
      </c>
      <c r="AP72" s="244" t="s">
        <v>369</v>
      </c>
      <c r="AQ72" s="245" t="s">
        <v>168</v>
      </c>
      <c r="AR72" s="246">
        <v>1</v>
      </c>
      <c r="AS72" s="247">
        <v>282200</v>
      </c>
      <c r="AT72" s="312">
        <f t="shared" si="68"/>
        <v>282200</v>
      </c>
      <c r="AU72" s="624">
        <f t="shared" si="21"/>
        <v>0</v>
      </c>
      <c r="AW72" s="243" t="s">
        <v>368</v>
      </c>
      <c r="AX72" s="254" t="s">
        <v>369</v>
      </c>
      <c r="AY72" s="245" t="s">
        <v>168</v>
      </c>
      <c r="AZ72" s="246">
        <v>1</v>
      </c>
      <c r="BA72" s="255">
        <v>218843.12</v>
      </c>
      <c r="BB72" s="313">
        <f t="shared" si="32"/>
        <v>218843</v>
      </c>
      <c r="BC72" s="624">
        <f t="shared" si="22"/>
        <v>0</v>
      </c>
      <c r="BE72" s="243" t="s">
        <v>368</v>
      </c>
      <c r="BF72" s="244" t="s">
        <v>369</v>
      </c>
      <c r="BG72" s="245" t="s">
        <v>168</v>
      </c>
      <c r="BH72" s="246">
        <v>1</v>
      </c>
      <c r="BI72" s="247">
        <v>283800</v>
      </c>
      <c r="BJ72" s="312">
        <f t="shared" si="69"/>
        <v>283800</v>
      </c>
      <c r="BK72" s="624">
        <f t="shared" si="23"/>
        <v>0</v>
      </c>
      <c r="BM72" s="243" t="s">
        <v>368</v>
      </c>
      <c r="BN72" s="244" t="s">
        <v>369</v>
      </c>
      <c r="BO72" s="245" t="s">
        <v>168</v>
      </c>
      <c r="BP72" s="246">
        <v>1</v>
      </c>
      <c r="BQ72" s="247">
        <v>285000</v>
      </c>
      <c r="BR72" s="312">
        <f t="shared" si="70"/>
        <v>285000</v>
      </c>
      <c r="BS72" s="624">
        <f t="shared" si="24"/>
        <v>0</v>
      </c>
      <c r="BU72" s="243" t="s">
        <v>368</v>
      </c>
      <c r="BV72" s="244" t="s">
        <v>369</v>
      </c>
      <c r="BW72" s="245" t="s">
        <v>168</v>
      </c>
      <c r="BX72" s="246">
        <v>1</v>
      </c>
      <c r="BY72" s="247">
        <v>290000</v>
      </c>
      <c r="BZ72" s="312">
        <f t="shared" si="71"/>
        <v>290000</v>
      </c>
      <c r="CA72" s="624">
        <f t="shared" si="25"/>
        <v>0</v>
      </c>
      <c r="CC72" s="243" t="s">
        <v>368</v>
      </c>
      <c r="CD72" s="244" t="s">
        <v>369</v>
      </c>
      <c r="CE72" s="245" t="s">
        <v>168</v>
      </c>
      <c r="CF72" s="246">
        <v>1</v>
      </c>
      <c r="CG72" s="247">
        <v>350000</v>
      </c>
      <c r="CH72" s="312">
        <f t="shared" si="72"/>
        <v>350000</v>
      </c>
      <c r="CI72" s="624">
        <f t="shared" si="26"/>
        <v>0</v>
      </c>
      <c r="CK72" s="243" t="s">
        <v>368</v>
      </c>
      <c r="CL72" s="244" t="s">
        <v>369</v>
      </c>
      <c r="CM72" s="245" t="s">
        <v>168</v>
      </c>
      <c r="CN72" s="246">
        <v>1</v>
      </c>
      <c r="CO72" s="247">
        <v>370841</v>
      </c>
      <c r="CP72" s="312">
        <f t="shared" si="73"/>
        <v>370841</v>
      </c>
      <c r="CQ72" s="624">
        <f t="shared" si="27"/>
        <v>0</v>
      </c>
      <c r="CS72" s="243" t="s">
        <v>368</v>
      </c>
      <c r="CT72" s="244" t="s">
        <v>369</v>
      </c>
      <c r="CU72" s="245" t="s">
        <v>168</v>
      </c>
      <c r="CV72" s="246">
        <v>1</v>
      </c>
      <c r="CW72" s="247">
        <v>387000</v>
      </c>
      <c r="CX72" s="312">
        <f t="shared" si="74"/>
        <v>387000</v>
      </c>
      <c r="CY72" s="624">
        <f t="shared" si="28"/>
        <v>0</v>
      </c>
      <c r="DA72" s="243" t="s">
        <v>368</v>
      </c>
      <c r="DB72" s="244" t="s">
        <v>369</v>
      </c>
      <c r="DC72" s="245" t="s">
        <v>168</v>
      </c>
      <c r="DD72" s="246">
        <v>1</v>
      </c>
      <c r="DE72" s="247">
        <v>716400</v>
      </c>
      <c r="DF72" s="312">
        <f t="shared" si="75"/>
        <v>716400</v>
      </c>
      <c r="DG72" s="624">
        <f t="shared" si="29"/>
        <v>0</v>
      </c>
      <c r="DI72" s="257" t="s">
        <v>368</v>
      </c>
      <c r="DJ72" s="258" t="s">
        <v>369</v>
      </c>
      <c r="DK72" s="245" t="s">
        <v>168</v>
      </c>
      <c r="DL72" s="246">
        <v>1</v>
      </c>
      <c r="DM72" s="259">
        <v>460000</v>
      </c>
      <c r="DN72" s="248">
        <f t="shared" si="76"/>
        <v>460000</v>
      </c>
      <c r="DO72" s="624">
        <f t="shared" si="30"/>
        <v>0</v>
      </c>
      <c r="DQ72" s="243" t="s">
        <v>368</v>
      </c>
      <c r="DR72" s="244" t="s">
        <v>369</v>
      </c>
      <c r="DS72" s="245" t="s">
        <v>168</v>
      </c>
      <c r="DT72" s="246">
        <v>1</v>
      </c>
      <c r="DU72" s="247">
        <v>650000</v>
      </c>
      <c r="DV72" s="312">
        <f t="shared" si="77"/>
        <v>650000</v>
      </c>
      <c r="DW72" s="624">
        <f t="shared" si="31"/>
        <v>0</v>
      </c>
    </row>
    <row r="73" spans="1:127" s="238" customFormat="1" ht="45">
      <c r="A73" s="243" t="s">
        <v>370</v>
      </c>
      <c r="B73" s="244" t="s">
        <v>371</v>
      </c>
      <c r="C73" s="245" t="s">
        <v>168</v>
      </c>
      <c r="D73" s="246">
        <v>1</v>
      </c>
      <c r="E73" s="247">
        <v>0</v>
      </c>
      <c r="F73" s="312">
        <f t="shared" si="63"/>
        <v>0</v>
      </c>
      <c r="G73" s="624">
        <f t="shared" si="16"/>
        <v>1</v>
      </c>
      <c r="I73" s="243" t="s">
        <v>370</v>
      </c>
      <c r="J73" s="249" t="s">
        <v>371</v>
      </c>
      <c r="K73" s="245" t="s">
        <v>168</v>
      </c>
      <c r="L73" s="246">
        <v>1</v>
      </c>
      <c r="M73" s="247">
        <v>215000</v>
      </c>
      <c r="N73" s="312">
        <f t="shared" si="64"/>
        <v>215000</v>
      </c>
      <c r="O73" s="624">
        <f t="shared" si="17"/>
        <v>0</v>
      </c>
      <c r="Q73" s="243" t="s">
        <v>370</v>
      </c>
      <c r="R73" s="244" t="s">
        <v>371</v>
      </c>
      <c r="S73" s="245" t="s">
        <v>168</v>
      </c>
      <c r="T73" s="246">
        <v>1</v>
      </c>
      <c r="U73" s="247">
        <v>278285</v>
      </c>
      <c r="V73" s="312">
        <f t="shared" si="65"/>
        <v>278285</v>
      </c>
      <c r="W73" s="624">
        <f t="shared" si="18"/>
        <v>0</v>
      </c>
      <c r="Y73" s="243" t="s">
        <v>370</v>
      </c>
      <c r="Z73" s="244" t="s">
        <v>371</v>
      </c>
      <c r="AA73" s="245" t="s">
        <v>168</v>
      </c>
      <c r="AB73" s="246">
        <v>1</v>
      </c>
      <c r="AC73" s="247">
        <v>240000</v>
      </c>
      <c r="AD73" s="312">
        <f t="shared" si="66"/>
        <v>240000</v>
      </c>
      <c r="AE73" s="624">
        <f t="shared" si="19"/>
        <v>0</v>
      </c>
      <c r="AG73" s="243" t="s">
        <v>370</v>
      </c>
      <c r="AH73" s="244" t="s">
        <v>371</v>
      </c>
      <c r="AI73" s="245" t="s">
        <v>168</v>
      </c>
      <c r="AJ73" s="246">
        <v>1</v>
      </c>
      <c r="AK73" s="247">
        <v>280000</v>
      </c>
      <c r="AL73" s="312">
        <f t="shared" si="67"/>
        <v>280000</v>
      </c>
      <c r="AM73" s="624">
        <f t="shared" si="20"/>
        <v>0</v>
      </c>
      <c r="AO73" s="243" t="s">
        <v>370</v>
      </c>
      <c r="AP73" s="244" t="s">
        <v>371</v>
      </c>
      <c r="AQ73" s="245" t="s">
        <v>168</v>
      </c>
      <c r="AR73" s="246">
        <v>1</v>
      </c>
      <c r="AS73" s="247">
        <v>217850</v>
      </c>
      <c r="AT73" s="312">
        <f t="shared" si="68"/>
        <v>217850</v>
      </c>
      <c r="AU73" s="624">
        <f t="shared" si="21"/>
        <v>0</v>
      </c>
      <c r="AW73" s="243" t="s">
        <v>370</v>
      </c>
      <c r="AX73" s="254" t="s">
        <v>371</v>
      </c>
      <c r="AY73" s="245" t="s">
        <v>168</v>
      </c>
      <c r="AZ73" s="246">
        <v>1</v>
      </c>
      <c r="BA73" s="255">
        <v>139245.48000000001</v>
      </c>
      <c r="BB73" s="313">
        <f t="shared" si="32"/>
        <v>139245</v>
      </c>
      <c r="BC73" s="624">
        <f t="shared" si="22"/>
        <v>0</v>
      </c>
      <c r="BE73" s="243" t="s">
        <v>370</v>
      </c>
      <c r="BF73" s="244" t="s">
        <v>371</v>
      </c>
      <c r="BG73" s="245" t="s">
        <v>168</v>
      </c>
      <c r="BH73" s="246">
        <v>1</v>
      </c>
      <c r="BI73" s="247">
        <v>222400</v>
      </c>
      <c r="BJ73" s="312">
        <f t="shared" si="69"/>
        <v>222400</v>
      </c>
      <c r="BK73" s="624">
        <f t="shared" si="23"/>
        <v>0</v>
      </c>
      <c r="BM73" s="243" t="s">
        <v>370</v>
      </c>
      <c r="BN73" s="244" t="s">
        <v>371</v>
      </c>
      <c r="BO73" s="245" t="s">
        <v>168</v>
      </c>
      <c r="BP73" s="246">
        <v>1</v>
      </c>
      <c r="BQ73" s="247">
        <v>220000</v>
      </c>
      <c r="BR73" s="312">
        <f t="shared" si="70"/>
        <v>220000</v>
      </c>
      <c r="BS73" s="624">
        <f t="shared" si="24"/>
        <v>0</v>
      </c>
      <c r="BU73" s="243" t="s">
        <v>370</v>
      </c>
      <c r="BV73" s="244" t="s">
        <v>371</v>
      </c>
      <c r="BW73" s="245" t="s">
        <v>168</v>
      </c>
      <c r="BX73" s="246">
        <v>1</v>
      </c>
      <c r="BY73" s="247">
        <v>225000</v>
      </c>
      <c r="BZ73" s="312">
        <f t="shared" si="71"/>
        <v>225000</v>
      </c>
      <c r="CA73" s="624">
        <f t="shared" si="25"/>
        <v>0</v>
      </c>
      <c r="CC73" s="243" t="s">
        <v>370</v>
      </c>
      <c r="CD73" s="244" t="s">
        <v>371</v>
      </c>
      <c r="CE73" s="245" t="s">
        <v>168</v>
      </c>
      <c r="CF73" s="246">
        <v>1</v>
      </c>
      <c r="CG73" s="247">
        <v>230000</v>
      </c>
      <c r="CH73" s="312">
        <f t="shared" si="72"/>
        <v>230000</v>
      </c>
      <c r="CI73" s="624">
        <f t="shared" si="26"/>
        <v>0</v>
      </c>
      <c r="CK73" s="243" t="s">
        <v>370</v>
      </c>
      <c r="CL73" s="244" t="s">
        <v>371</v>
      </c>
      <c r="CM73" s="245" t="s">
        <v>168</v>
      </c>
      <c r="CN73" s="246">
        <v>1</v>
      </c>
      <c r="CO73" s="247">
        <v>268107</v>
      </c>
      <c r="CP73" s="312">
        <f t="shared" si="73"/>
        <v>268107</v>
      </c>
      <c r="CQ73" s="624">
        <f t="shared" si="27"/>
        <v>0</v>
      </c>
      <c r="CS73" s="243" t="s">
        <v>370</v>
      </c>
      <c r="CT73" s="244" t="s">
        <v>371</v>
      </c>
      <c r="CU73" s="245" t="s">
        <v>168</v>
      </c>
      <c r="CV73" s="246">
        <v>1</v>
      </c>
      <c r="CW73" s="247">
        <v>225000</v>
      </c>
      <c r="CX73" s="312">
        <f t="shared" si="74"/>
        <v>225000</v>
      </c>
      <c r="CY73" s="624">
        <f t="shared" si="28"/>
        <v>0</v>
      </c>
      <c r="DA73" s="243" t="s">
        <v>370</v>
      </c>
      <c r="DB73" s="244" t="s">
        <v>371</v>
      </c>
      <c r="DC73" s="245" t="s">
        <v>168</v>
      </c>
      <c r="DD73" s="246">
        <v>1</v>
      </c>
      <c r="DE73" s="247">
        <v>317300</v>
      </c>
      <c r="DF73" s="312">
        <f t="shared" si="75"/>
        <v>317300</v>
      </c>
      <c r="DG73" s="624">
        <f t="shared" si="29"/>
        <v>0</v>
      </c>
      <c r="DI73" s="257" t="s">
        <v>370</v>
      </c>
      <c r="DJ73" s="258" t="s">
        <v>371</v>
      </c>
      <c r="DK73" s="245" t="s">
        <v>168</v>
      </c>
      <c r="DL73" s="246">
        <v>1</v>
      </c>
      <c r="DM73" s="259">
        <v>190000</v>
      </c>
      <c r="DN73" s="248">
        <f t="shared" si="76"/>
        <v>190000</v>
      </c>
      <c r="DO73" s="624">
        <f t="shared" si="30"/>
        <v>0</v>
      </c>
      <c r="DQ73" s="243" t="s">
        <v>370</v>
      </c>
      <c r="DR73" s="244" t="s">
        <v>371</v>
      </c>
      <c r="DS73" s="245" t="s">
        <v>168</v>
      </c>
      <c r="DT73" s="246">
        <v>1</v>
      </c>
      <c r="DU73" s="247">
        <v>280000</v>
      </c>
      <c r="DV73" s="312">
        <f t="shared" si="77"/>
        <v>280000</v>
      </c>
      <c r="DW73" s="624">
        <f t="shared" si="31"/>
        <v>0</v>
      </c>
    </row>
    <row r="74" spans="1:127" s="238" customFormat="1" ht="45">
      <c r="A74" s="243" t="s">
        <v>372</v>
      </c>
      <c r="B74" s="244" t="s">
        <v>373</v>
      </c>
      <c r="C74" s="245" t="s">
        <v>168</v>
      </c>
      <c r="D74" s="246">
        <v>1</v>
      </c>
      <c r="E74" s="247">
        <v>0</v>
      </c>
      <c r="F74" s="312">
        <f t="shared" si="63"/>
        <v>0</v>
      </c>
      <c r="G74" s="624">
        <f t="shared" si="16"/>
        <v>1</v>
      </c>
      <c r="I74" s="243" t="s">
        <v>372</v>
      </c>
      <c r="J74" s="249" t="s">
        <v>373</v>
      </c>
      <c r="K74" s="245" t="s">
        <v>168</v>
      </c>
      <c r="L74" s="246">
        <v>1</v>
      </c>
      <c r="M74" s="247">
        <v>490000</v>
      </c>
      <c r="N74" s="312">
        <f t="shared" si="64"/>
        <v>490000</v>
      </c>
      <c r="O74" s="624">
        <f t="shared" si="17"/>
        <v>0</v>
      </c>
      <c r="Q74" s="243" t="s">
        <v>372</v>
      </c>
      <c r="R74" s="244" t="s">
        <v>373</v>
      </c>
      <c r="S74" s="245" t="s">
        <v>168</v>
      </c>
      <c r="T74" s="246">
        <v>1</v>
      </c>
      <c r="U74" s="247">
        <v>481880</v>
      </c>
      <c r="V74" s="312">
        <f t="shared" si="65"/>
        <v>481880</v>
      </c>
      <c r="W74" s="624">
        <f t="shared" si="18"/>
        <v>0</v>
      </c>
      <c r="Y74" s="243" t="s">
        <v>372</v>
      </c>
      <c r="Z74" s="244" t="s">
        <v>373</v>
      </c>
      <c r="AA74" s="245" t="s">
        <v>168</v>
      </c>
      <c r="AB74" s="246">
        <v>1</v>
      </c>
      <c r="AC74" s="247">
        <v>425000</v>
      </c>
      <c r="AD74" s="312">
        <f t="shared" si="66"/>
        <v>425000</v>
      </c>
      <c r="AE74" s="624">
        <f t="shared" si="19"/>
        <v>0</v>
      </c>
      <c r="AG74" s="243" t="s">
        <v>372</v>
      </c>
      <c r="AH74" s="244" t="s">
        <v>373</v>
      </c>
      <c r="AI74" s="245" t="s">
        <v>168</v>
      </c>
      <c r="AJ74" s="246">
        <v>1</v>
      </c>
      <c r="AK74" s="247">
        <v>220000</v>
      </c>
      <c r="AL74" s="312">
        <f t="shared" si="67"/>
        <v>220000</v>
      </c>
      <c r="AM74" s="624">
        <f t="shared" si="20"/>
        <v>0</v>
      </c>
      <c r="AO74" s="243" t="s">
        <v>372</v>
      </c>
      <c r="AP74" s="244" t="s">
        <v>373</v>
      </c>
      <c r="AQ74" s="245" t="s">
        <v>168</v>
      </c>
      <c r="AR74" s="246">
        <v>1</v>
      </c>
      <c r="AS74" s="247">
        <v>405950</v>
      </c>
      <c r="AT74" s="312">
        <f t="shared" si="68"/>
        <v>405950</v>
      </c>
      <c r="AU74" s="624">
        <f t="shared" si="21"/>
        <v>0</v>
      </c>
      <c r="AW74" s="243" t="s">
        <v>372</v>
      </c>
      <c r="AX74" s="254" t="s">
        <v>373</v>
      </c>
      <c r="AY74" s="245" t="s">
        <v>168</v>
      </c>
      <c r="AZ74" s="246">
        <v>1</v>
      </c>
      <c r="BA74" s="255">
        <v>490349.08</v>
      </c>
      <c r="BB74" s="313">
        <f t="shared" ref="BB74:BB92" si="78">ROUND(AZ74*BA74,0)</f>
        <v>490349</v>
      </c>
      <c r="BC74" s="624">
        <f t="shared" si="22"/>
        <v>0</v>
      </c>
      <c r="BE74" s="243" t="s">
        <v>372</v>
      </c>
      <c r="BF74" s="244" t="s">
        <v>373</v>
      </c>
      <c r="BG74" s="245" t="s">
        <v>168</v>
      </c>
      <c r="BH74" s="246">
        <v>1</v>
      </c>
      <c r="BI74" s="247">
        <v>416900</v>
      </c>
      <c r="BJ74" s="312">
        <f t="shared" si="69"/>
        <v>416900</v>
      </c>
      <c r="BK74" s="624">
        <f t="shared" si="23"/>
        <v>0</v>
      </c>
      <c r="BM74" s="243" t="s">
        <v>372</v>
      </c>
      <c r="BN74" s="244" t="s">
        <v>373</v>
      </c>
      <c r="BO74" s="245" t="s">
        <v>168</v>
      </c>
      <c r="BP74" s="246">
        <v>1</v>
      </c>
      <c r="BQ74" s="247">
        <v>420000</v>
      </c>
      <c r="BR74" s="312">
        <f t="shared" si="70"/>
        <v>420000</v>
      </c>
      <c r="BS74" s="624">
        <f t="shared" si="24"/>
        <v>0</v>
      </c>
      <c r="BU74" s="243" t="s">
        <v>372</v>
      </c>
      <c r="BV74" s="244" t="s">
        <v>373</v>
      </c>
      <c r="BW74" s="245" t="s">
        <v>168</v>
      </c>
      <c r="BX74" s="246">
        <v>1</v>
      </c>
      <c r="BY74" s="247">
        <v>425000</v>
      </c>
      <c r="BZ74" s="312">
        <f t="shared" si="71"/>
        <v>425000</v>
      </c>
      <c r="CA74" s="624">
        <f t="shared" si="25"/>
        <v>0</v>
      </c>
      <c r="CC74" s="243" t="s">
        <v>372</v>
      </c>
      <c r="CD74" s="244" t="s">
        <v>373</v>
      </c>
      <c r="CE74" s="245" t="s">
        <v>168</v>
      </c>
      <c r="CF74" s="246">
        <v>1</v>
      </c>
      <c r="CG74" s="247">
        <v>230000</v>
      </c>
      <c r="CH74" s="312">
        <f t="shared" si="72"/>
        <v>230000</v>
      </c>
      <c r="CI74" s="624">
        <f t="shared" si="26"/>
        <v>0</v>
      </c>
      <c r="CK74" s="243" t="s">
        <v>372</v>
      </c>
      <c r="CL74" s="244" t="s">
        <v>373</v>
      </c>
      <c r="CM74" s="245" t="s">
        <v>168</v>
      </c>
      <c r="CN74" s="246">
        <v>1</v>
      </c>
      <c r="CO74" s="247">
        <v>672441</v>
      </c>
      <c r="CP74" s="312">
        <f t="shared" si="73"/>
        <v>672441</v>
      </c>
      <c r="CQ74" s="624">
        <f t="shared" si="27"/>
        <v>0</v>
      </c>
      <c r="CS74" s="243" t="s">
        <v>372</v>
      </c>
      <c r="CT74" s="244" t="s">
        <v>373</v>
      </c>
      <c r="CU74" s="245" t="s">
        <v>168</v>
      </c>
      <c r="CV74" s="246">
        <v>1</v>
      </c>
      <c r="CW74" s="247">
        <v>498000</v>
      </c>
      <c r="CX74" s="312">
        <f t="shared" si="74"/>
        <v>498000</v>
      </c>
      <c r="CY74" s="624">
        <f t="shared" si="28"/>
        <v>0</v>
      </c>
      <c r="DA74" s="243" t="s">
        <v>372</v>
      </c>
      <c r="DB74" s="244" t="s">
        <v>373</v>
      </c>
      <c r="DC74" s="245" t="s">
        <v>168</v>
      </c>
      <c r="DD74" s="246">
        <v>1</v>
      </c>
      <c r="DE74" s="247">
        <v>588400</v>
      </c>
      <c r="DF74" s="312">
        <f t="shared" si="75"/>
        <v>588400</v>
      </c>
      <c r="DG74" s="624">
        <f t="shared" si="29"/>
        <v>0</v>
      </c>
      <c r="DI74" s="257" t="s">
        <v>372</v>
      </c>
      <c r="DJ74" s="258" t="s">
        <v>373</v>
      </c>
      <c r="DK74" s="245" t="s">
        <v>168</v>
      </c>
      <c r="DL74" s="246">
        <v>1</v>
      </c>
      <c r="DM74" s="259">
        <v>400000</v>
      </c>
      <c r="DN74" s="248">
        <f t="shared" si="76"/>
        <v>400000</v>
      </c>
      <c r="DO74" s="624">
        <f t="shared" si="30"/>
        <v>0</v>
      </c>
      <c r="DQ74" s="243" t="s">
        <v>372</v>
      </c>
      <c r="DR74" s="244" t="s">
        <v>373</v>
      </c>
      <c r="DS74" s="245" t="s">
        <v>168</v>
      </c>
      <c r="DT74" s="246">
        <v>1</v>
      </c>
      <c r="DU74" s="247">
        <v>550000</v>
      </c>
      <c r="DV74" s="312">
        <f t="shared" si="77"/>
        <v>550000</v>
      </c>
      <c r="DW74" s="624">
        <f t="shared" si="31"/>
        <v>0</v>
      </c>
    </row>
    <row r="75" spans="1:127" s="238" customFormat="1" ht="45">
      <c r="A75" s="243" t="s">
        <v>374</v>
      </c>
      <c r="B75" s="244" t="s">
        <v>375</v>
      </c>
      <c r="C75" s="245" t="s">
        <v>168</v>
      </c>
      <c r="D75" s="246">
        <v>1</v>
      </c>
      <c r="E75" s="247">
        <v>0</v>
      </c>
      <c r="F75" s="312">
        <f t="shared" si="63"/>
        <v>0</v>
      </c>
      <c r="G75" s="624">
        <f t="shared" ref="G75:G104" si="79">IF(C75&lt;&gt;"",IF(E75=0,1,0),0)</f>
        <v>1</v>
      </c>
      <c r="I75" s="243" t="s">
        <v>374</v>
      </c>
      <c r="J75" s="249" t="s">
        <v>375</v>
      </c>
      <c r="K75" s="245" t="s">
        <v>168</v>
      </c>
      <c r="L75" s="246">
        <v>1</v>
      </c>
      <c r="M75" s="247">
        <v>760000</v>
      </c>
      <c r="N75" s="312">
        <f t="shared" si="64"/>
        <v>760000</v>
      </c>
      <c r="O75" s="624">
        <f t="shared" ref="O75:O103" si="80">IF(K75&lt;&gt;"",IF(M75=0,1,0),0)</f>
        <v>0</v>
      </c>
      <c r="Q75" s="243" t="s">
        <v>374</v>
      </c>
      <c r="R75" s="244" t="s">
        <v>375</v>
      </c>
      <c r="S75" s="245" t="s">
        <v>168</v>
      </c>
      <c r="T75" s="246">
        <v>1</v>
      </c>
      <c r="U75" s="247">
        <v>678120</v>
      </c>
      <c r="V75" s="312">
        <f t="shared" si="65"/>
        <v>678120</v>
      </c>
      <c r="W75" s="624">
        <f t="shared" ref="W75:W103" si="81">IF(S75&lt;&gt;"",IF(U75=0,1,0),0)</f>
        <v>0</v>
      </c>
      <c r="Y75" s="243" t="s">
        <v>374</v>
      </c>
      <c r="Z75" s="244" t="s">
        <v>375</v>
      </c>
      <c r="AA75" s="245" t="s">
        <v>168</v>
      </c>
      <c r="AB75" s="246">
        <v>1</v>
      </c>
      <c r="AC75" s="247">
        <v>280000</v>
      </c>
      <c r="AD75" s="312">
        <f t="shared" si="66"/>
        <v>280000</v>
      </c>
      <c r="AE75" s="624">
        <f t="shared" ref="AE75:AE103" si="82">IF(AA75&lt;&gt;"",IF(AC75=0,1,0),0)</f>
        <v>0</v>
      </c>
      <c r="AG75" s="243" t="s">
        <v>374</v>
      </c>
      <c r="AH75" s="244" t="s">
        <v>375</v>
      </c>
      <c r="AI75" s="245" t="s">
        <v>168</v>
      </c>
      <c r="AJ75" s="246">
        <v>1</v>
      </c>
      <c r="AK75" s="247">
        <v>850000</v>
      </c>
      <c r="AL75" s="312">
        <f t="shared" si="67"/>
        <v>850000</v>
      </c>
      <c r="AM75" s="624">
        <f t="shared" ref="AM75:AM103" si="83">IF(AI75&lt;&gt;"",IF(AK75=0,1,0),0)</f>
        <v>0</v>
      </c>
      <c r="AO75" s="243" t="s">
        <v>374</v>
      </c>
      <c r="AP75" s="244" t="s">
        <v>375</v>
      </c>
      <c r="AQ75" s="245" t="s">
        <v>168</v>
      </c>
      <c r="AR75" s="246">
        <v>1</v>
      </c>
      <c r="AS75" s="247">
        <v>688150</v>
      </c>
      <c r="AT75" s="312">
        <f t="shared" si="68"/>
        <v>688150</v>
      </c>
      <c r="AU75" s="624">
        <f t="shared" ref="AU75:AU103" si="84">IF(AQ75&lt;&gt;"",IF(AS75=0,1,0),0)</f>
        <v>0</v>
      </c>
      <c r="AW75" s="243" t="s">
        <v>374</v>
      </c>
      <c r="AX75" s="254" t="s">
        <v>375</v>
      </c>
      <c r="AY75" s="245" t="s">
        <v>168</v>
      </c>
      <c r="AZ75" s="246">
        <v>1</v>
      </c>
      <c r="BA75" s="255">
        <v>451343.2</v>
      </c>
      <c r="BB75" s="313">
        <f t="shared" si="78"/>
        <v>451343</v>
      </c>
      <c r="BC75" s="624">
        <f t="shared" ref="BC75:BC103" si="85">IF(AY75&lt;&gt;"",IF(BA75=0,1,0),0)</f>
        <v>0</v>
      </c>
      <c r="BE75" s="243" t="s">
        <v>374</v>
      </c>
      <c r="BF75" s="244" t="s">
        <v>375</v>
      </c>
      <c r="BG75" s="245" t="s">
        <v>168</v>
      </c>
      <c r="BH75" s="246">
        <v>1</v>
      </c>
      <c r="BI75" s="247">
        <v>693700</v>
      </c>
      <c r="BJ75" s="312">
        <f t="shared" si="69"/>
        <v>693700</v>
      </c>
      <c r="BK75" s="624">
        <f t="shared" ref="BK75:BK103" si="86">IF(BG75&lt;&gt;"",IF(BI75=0,1,0),0)</f>
        <v>0</v>
      </c>
      <c r="BM75" s="243" t="s">
        <v>374</v>
      </c>
      <c r="BN75" s="244" t="s">
        <v>375</v>
      </c>
      <c r="BO75" s="245" t="s">
        <v>168</v>
      </c>
      <c r="BP75" s="246">
        <v>1</v>
      </c>
      <c r="BQ75" s="247">
        <v>695000</v>
      </c>
      <c r="BR75" s="312">
        <f t="shared" si="70"/>
        <v>695000</v>
      </c>
      <c r="BS75" s="624">
        <f t="shared" ref="BS75:BS103" si="87">IF(BO75&lt;&gt;"",IF(BQ75=0,1,0),0)</f>
        <v>0</v>
      </c>
      <c r="BU75" s="243" t="s">
        <v>374</v>
      </c>
      <c r="BV75" s="244" t="s">
        <v>375</v>
      </c>
      <c r="BW75" s="245" t="s">
        <v>168</v>
      </c>
      <c r="BX75" s="246">
        <v>1</v>
      </c>
      <c r="BY75" s="247">
        <v>700000</v>
      </c>
      <c r="BZ75" s="312">
        <f t="shared" si="71"/>
        <v>700000</v>
      </c>
      <c r="CA75" s="624">
        <f t="shared" ref="CA75:CA103" si="88">IF(BW75&lt;&gt;"",IF(BY75=0,1,0),0)</f>
        <v>0</v>
      </c>
      <c r="CC75" s="243" t="s">
        <v>374</v>
      </c>
      <c r="CD75" s="244" t="s">
        <v>375</v>
      </c>
      <c r="CE75" s="245" t="s">
        <v>168</v>
      </c>
      <c r="CF75" s="246">
        <v>1</v>
      </c>
      <c r="CG75" s="247">
        <v>700000</v>
      </c>
      <c r="CH75" s="312">
        <f t="shared" si="72"/>
        <v>700000</v>
      </c>
      <c r="CI75" s="624">
        <f t="shared" ref="CI75:CI103" si="89">IF(CE75&lt;&gt;"",IF(CG75=0,1,0),0)</f>
        <v>0</v>
      </c>
      <c r="CK75" s="243" t="s">
        <v>374</v>
      </c>
      <c r="CL75" s="244" t="s">
        <v>375</v>
      </c>
      <c r="CM75" s="245" t="s">
        <v>168</v>
      </c>
      <c r="CN75" s="246">
        <v>1</v>
      </c>
      <c r="CO75" s="247">
        <v>843324</v>
      </c>
      <c r="CP75" s="312">
        <f t="shared" si="73"/>
        <v>843324</v>
      </c>
      <c r="CQ75" s="624">
        <f t="shared" ref="CQ75:CQ103" si="90">IF(CM75&lt;&gt;"",IF(CO75=0,1,0),0)</f>
        <v>0</v>
      </c>
      <c r="CS75" s="243" t="s">
        <v>374</v>
      </c>
      <c r="CT75" s="244" t="s">
        <v>375</v>
      </c>
      <c r="CU75" s="245" t="s">
        <v>168</v>
      </c>
      <c r="CV75" s="246">
        <v>1</v>
      </c>
      <c r="CW75" s="247">
        <v>890000</v>
      </c>
      <c r="CX75" s="312">
        <f t="shared" si="74"/>
        <v>890000</v>
      </c>
      <c r="CY75" s="624">
        <f t="shared" ref="CY75:CY103" si="91">IF(CU75&lt;&gt;"",IF(CW75=0,1,0),0)</f>
        <v>0</v>
      </c>
      <c r="DA75" s="243" t="s">
        <v>374</v>
      </c>
      <c r="DB75" s="244" t="s">
        <v>375</v>
      </c>
      <c r="DC75" s="245" t="s">
        <v>168</v>
      </c>
      <c r="DD75" s="246">
        <v>1</v>
      </c>
      <c r="DE75" s="247">
        <v>883700</v>
      </c>
      <c r="DF75" s="312">
        <f t="shared" si="75"/>
        <v>883700</v>
      </c>
      <c r="DG75" s="624">
        <f t="shared" ref="DG75:DG103" si="92">IF(DC75&lt;&gt;"",IF(DE75=0,1,0),0)</f>
        <v>0</v>
      </c>
      <c r="DI75" s="257" t="s">
        <v>374</v>
      </c>
      <c r="DJ75" s="258" t="s">
        <v>375</v>
      </c>
      <c r="DK75" s="245" t="s">
        <v>168</v>
      </c>
      <c r="DL75" s="246">
        <v>1</v>
      </c>
      <c r="DM75" s="259">
        <v>700000</v>
      </c>
      <c r="DN75" s="248">
        <f t="shared" si="76"/>
        <v>700000</v>
      </c>
      <c r="DO75" s="624">
        <f t="shared" ref="DO75:DO103" si="93">IF(DK75&lt;&gt;"",IF(DM75=0,1,0),0)</f>
        <v>0</v>
      </c>
      <c r="DQ75" s="243" t="s">
        <v>374</v>
      </c>
      <c r="DR75" s="244" t="s">
        <v>375</v>
      </c>
      <c r="DS75" s="245" t="s">
        <v>168</v>
      </c>
      <c r="DT75" s="246">
        <v>1</v>
      </c>
      <c r="DU75" s="247">
        <v>400000</v>
      </c>
      <c r="DV75" s="312">
        <f t="shared" si="77"/>
        <v>400000</v>
      </c>
      <c r="DW75" s="624">
        <f t="shared" ref="DW75:DW103" si="94">IF(DS75&lt;&gt;"",IF(DU75=0,1,0),0)</f>
        <v>0</v>
      </c>
    </row>
    <row r="76" spans="1:127" s="238" customFormat="1" ht="45">
      <c r="A76" s="243" t="s">
        <v>376</v>
      </c>
      <c r="B76" s="244" t="s">
        <v>377</v>
      </c>
      <c r="C76" s="245" t="s">
        <v>168</v>
      </c>
      <c r="D76" s="246">
        <v>1</v>
      </c>
      <c r="E76" s="247">
        <v>0</v>
      </c>
      <c r="F76" s="312">
        <f t="shared" si="63"/>
        <v>0</v>
      </c>
      <c r="G76" s="624">
        <f t="shared" si="79"/>
        <v>1</v>
      </c>
      <c r="I76" s="243" t="s">
        <v>376</v>
      </c>
      <c r="J76" s="249" t="s">
        <v>377</v>
      </c>
      <c r="K76" s="245" t="s">
        <v>168</v>
      </c>
      <c r="L76" s="246">
        <v>1</v>
      </c>
      <c r="M76" s="247">
        <v>820000</v>
      </c>
      <c r="N76" s="312">
        <f t="shared" si="64"/>
        <v>820000</v>
      </c>
      <c r="O76" s="624">
        <f t="shared" si="80"/>
        <v>0</v>
      </c>
      <c r="Q76" s="243" t="s">
        <v>376</v>
      </c>
      <c r="R76" s="244" t="s">
        <v>377</v>
      </c>
      <c r="S76" s="245" t="s">
        <v>168</v>
      </c>
      <c r="T76" s="246">
        <v>1</v>
      </c>
      <c r="U76" s="247">
        <v>725956</v>
      </c>
      <c r="V76" s="312">
        <f t="shared" si="65"/>
        <v>725956</v>
      </c>
      <c r="W76" s="624">
        <f t="shared" si="81"/>
        <v>0</v>
      </c>
      <c r="Y76" s="243" t="s">
        <v>376</v>
      </c>
      <c r="Z76" s="244" t="s">
        <v>377</v>
      </c>
      <c r="AA76" s="245" t="s">
        <v>168</v>
      </c>
      <c r="AB76" s="246">
        <v>1</v>
      </c>
      <c r="AC76" s="247">
        <v>225000</v>
      </c>
      <c r="AD76" s="312">
        <f t="shared" si="66"/>
        <v>225000</v>
      </c>
      <c r="AE76" s="624">
        <f t="shared" si="82"/>
        <v>0</v>
      </c>
      <c r="AG76" s="243" t="s">
        <v>376</v>
      </c>
      <c r="AH76" s="244" t="s">
        <v>377</v>
      </c>
      <c r="AI76" s="245" t="s">
        <v>168</v>
      </c>
      <c r="AJ76" s="246">
        <v>1</v>
      </c>
      <c r="AK76" s="247">
        <v>750000</v>
      </c>
      <c r="AL76" s="312">
        <f t="shared" si="67"/>
        <v>750000</v>
      </c>
      <c r="AM76" s="624">
        <f t="shared" si="83"/>
        <v>0</v>
      </c>
      <c r="AO76" s="243" t="s">
        <v>376</v>
      </c>
      <c r="AP76" s="244" t="s">
        <v>377</v>
      </c>
      <c r="AQ76" s="245" t="s">
        <v>168</v>
      </c>
      <c r="AR76" s="246">
        <v>1</v>
      </c>
      <c r="AS76" s="247">
        <v>663400</v>
      </c>
      <c r="AT76" s="312">
        <f t="shared" si="68"/>
        <v>663400</v>
      </c>
      <c r="AU76" s="624">
        <f t="shared" si="84"/>
        <v>0</v>
      </c>
      <c r="AW76" s="243" t="s">
        <v>376</v>
      </c>
      <c r="AX76" s="254" t="s">
        <v>377</v>
      </c>
      <c r="AY76" s="245" t="s">
        <v>168</v>
      </c>
      <c r="AZ76" s="246">
        <v>1</v>
      </c>
      <c r="BA76" s="255">
        <v>630302.6</v>
      </c>
      <c r="BB76" s="313">
        <f t="shared" si="78"/>
        <v>630303</v>
      </c>
      <c r="BC76" s="624">
        <f t="shared" si="85"/>
        <v>0</v>
      </c>
      <c r="BE76" s="243" t="s">
        <v>376</v>
      </c>
      <c r="BF76" s="244" t="s">
        <v>377</v>
      </c>
      <c r="BG76" s="245" t="s">
        <v>168</v>
      </c>
      <c r="BH76" s="246">
        <v>1</v>
      </c>
      <c r="BI76" s="247">
        <v>668000</v>
      </c>
      <c r="BJ76" s="312">
        <f t="shared" si="69"/>
        <v>668000</v>
      </c>
      <c r="BK76" s="624">
        <f t="shared" si="86"/>
        <v>0</v>
      </c>
      <c r="BM76" s="243" t="s">
        <v>376</v>
      </c>
      <c r="BN76" s="244" t="s">
        <v>377</v>
      </c>
      <c r="BO76" s="245" t="s">
        <v>168</v>
      </c>
      <c r="BP76" s="246">
        <v>1</v>
      </c>
      <c r="BQ76" s="247">
        <v>670000</v>
      </c>
      <c r="BR76" s="312">
        <f t="shared" si="70"/>
        <v>670000</v>
      </c>
      <c r="BS76" s="624">
        <f t="shared" si="87"/>
        <v>0</v>
      </c>
      <c r="BU76" s="243" t="s">
        <v>376</v>
      </c>
      <c r="BV76" s="244" t="s">
        <v>377</v>
      </c>
      <c r="BW76" s="245" t="s">
        <v>168</v>
      </c>
      <c r="BX76" s="246">
        <v>1</v>
      </c>
      <c r="BY76" s="247">
        <v>660000</v>
      </c>
      <c r="BZ76" s="312">
        <f t="shared" si="71"/>
        <v>660000</v>
      </c>
      <c r="CA76" s="624">
        <f t="shared" si="88"/>
        <v>0</v>
      </c>
      <c r="CC76" s="243" t="s">
        <v>376</v>
      </c>
      <c r="CD76" s="244" t="s">
        <v>377</v>
      </c>
      <c r="CE76" s="245" t="s">
        <v>168</v>
      </c>
      <c r="CF76" s="246">
        <v>1</v>
      </c>
      <c r="CG76" s="247">
        <v>500000</v>
      </c>
      <c r="CH76" s="312">
        <f t="shared" si="72"/>
        <v>500000</v>
      </c>
      <c r="CI76" s="624">
        <f t="shared" si="89"/>
        <v>0</v>
      </c>
      <c r="CK76" s="243" t="s">
        <v>376</v>
      </c>
      <c r="CL76" s="244" t="s">
        <v>377</v>
      </c>
      <c r="CM76" s="245" t="s">
        <v>168</v>
      </c>
      <c r="CN76" s="246">
        <v>1</v>
      </c>
      <c r="CO76" s="247">
        <v>1010539</v>
      </c>
      <c r="CP76" s="312">
        <f t="shared" si="73"/>
        <v>1010539</v>
      </c>
      <c r="CQ76" s="624">
        <f t="shared" si="90"/>
        <v>0</v>
      </c>
      <c r="CS76" s="243" t="s">
        <v>376</v>
      </c>
      <c r="CT76" s="244" t="s">
        <v>377</v>
      </c>
      <c r="CU76" s="245" t="s">
        <v>168</v>
      </c>
      <c r="CV76" s="246">
        <v>1</v>
      </c>
      <c r="CW76" s="247">
        <v>780000</v>
      </c>
      <c r="CX76" s="312">
        <f t="shared" si="74"/>
        <v>780000</v>
      </c>
      <c r="CY76" s="624">
        <f t="shared" si="91"/>
        <v>0</v>
      </c>
      <c r="DA76" s="243" t="s">
        <v>376</v>
      </c>
      <c r="DB76" s="244" t="s">
        <v>377</v>
      </c>
      <c r="DC76" s="245" t="s">
        <v>168</v>
      </c>
      <c r="DD76" s="246">
        <v>1</v>
      </c>
      <c r="DE76" s="247">
        <v>850500</v>
      </c>
      <c r="DF76" s="312">
        <f t="shared" si="75"/>
        <v>850500</v>
      </c>
      <c r="DG76" s="624">
        <f t="shared" si="92"/>
        <v>0</v>
      </c>
      <c r="DI76" s="257" t="s">
        <v>376</v>
      </c>
      <c r="DJ76" s="258" t="s">
        <v>377</v>
      </c>
      <c r="DK76" s="245" t="s">
        <v>168</v>
      </c>
      <c r="DL76" s="246">
        <v>1</v>
      </c>
      <c r="DM76" s="259">
        <v>400000</v>
      </c>
      <c r="DN76" s="248">
        <f t="shared" si="76"/>
        <v>400000</v>
      </c>
      <c r="DO76" s="624">
        <f t="shared" si="93"/>
        <v>0</v>
      </c>
      <c r="DQ76" s="243" t="s">
        <v>376</v>
      </c>
      <c r="DR76" s="244" t="s">
        <v>377</v>
      </c>
      <c r="DS76" s="245" t="s">
        <v>168</v>
      </c>
      <c r="DT76" s="246">
        <v>1</v>
      </c>
      <c r="DU76" s="247">
        <v>450000</v>
      </c>
      <c r="DV76" s="312">
        <f t="shared" si="77"/>
        <v>450000</v>
      </c>
      <c r="DW76" s="624">
        <f t="shared" si="94"/>
        <v>0</v>
      </c>
    </row>
    <row r="77" spans="1:127" s="238" customFormat="1" ht="45">
      <c r="A77" s="243" t="s">
        <v>378</v>
      </c>
      <c r="B77" s="244" t="s">
        <v>379</v>
      </c>
      <c r="C77" s="245" t="s">
        <v>168</v>
      </c>
      <c r="D77" s="246">
        <v>1</v>
      </c>
      <c r="E77" s="247">
        <v>0</v>
      </c>
      <c r="F77" s="312">
        <f t="shared" si="63"/>
        <v>0</v>
      </c>
      <c r="G77" s="624">
        <f t="shared" si="79"/>
        <v>1</v>
      </c>
      <c r="I77" s="243" t="s">
        <v>378</v>
      </c>
      <c r="J77" s="249" t="s">
        <v>379</v>
      </c>
      <c r="K77" s="245" t="s">
        <v>168</v>
      </c>
      <c r="L77" s="246">
        <v>1</v>
      </c>
      <c r="M77" s="247">
        <v>870000</v>
      </c>
      <c r="N77" s="312">
        <f t="shared" si="64"/>
        <v>870000</v>
      </c>
      <c r="O77" s="624">
        <f t="shared" si="80"/>
        <v>0</v>
      </c>
      <c r="Q77" s="243" t="s">
        <v>378</v>
      </c>
      <c r="R77" s="244" t="s">
        <v>379</v>
      </c>
      <c r="S77" s="245" t="s">
        <v>168</v>
      </c>
      <c r="T77" s="246">
        <v>1</v>
      </c>
      <c r="U77" s="247">
        <v>569120</v>
      </c>
      <c r="V77" s="312">
        <f t="shared" si="65"/>
        <v>569120</v>
      </c>
      <c r="W77" s="624">
        <f t="shared" si="81"/>
        <v>0</v>
      </c>
      <c r="Y77" s="243" t="s">
        <v>378</v>
      </c>
      <c r="Z77" s="244" t="s">
        <v>379</v>
      </c>
      <c r="AA77" s="245" t="s">
        <v>168</v>
      </c>
      <c r="AB77" s="246">
        <v>1</v>
      </c>
      <c r="AC77" s="247">
        <v>285000</v>
      </c>
      <c r="AD77" s="312">
        <f t="shared" si="66"/>
        <v>285000</v>
      </c>
      <c r="AE77" s="624">
        <f t="shared" si="82"/>
        <v>0</v>
      </c>
      <c r="AG77" s="243" t="s">
        <v>378</v>
      </c>
      <c r="AH77" s="244" t="s">
        <v>379</v>
      </c>
      <c r="AI77" s="245" t="s">
        <v>168</v>
      </c>
      <c r="AJ77" s="246">
        <v>1</v>
      </c>
      <c r="AK77" s="247">
        <v>750000</v>
      </c>
      <c r="AL77" s="312">
        <f t="shared" si="67"/>
        <v>750000</v>
      </c>
      <c r="AM77" s="624">
        <f t="shared" si="83"/>
        <v>0</v>
      </c>
      <c r="AO77" s="243" t="s">
        <v>378</v>
      </c>
      <c r="AP77" s="244" t="s">
        <v>379</v>
      </c>
      <c r="AQ77" s="245" t="s">
        <v>168</v>
      </c>
      <c r="AR77" s="246">
        <v>1</v>
      </c>
      <c r="AS77" s="247">
        <v>688200</v>
      </c>
      <c r="AT77" s="312">
        <f t="shared" si="68"/>
        <v>688200</v>
      </c>
      <c r="AU77" s="624">
        <f t="shared" si="84"/>
        <v>0</v>
      </c>
      <c r="AW77" s="243" t="s">
        <v>378</v>
      </c>
      <c r="AX77" s="254" t="s">
        <v>379</v>
      </c>
      <c r="AY77" s="245" t="s">
        <v>168</v>
      </c>
      <c r="AZ77" s="246">
        <v>1</v>
      </c>
      <c r="BA77" s="255">
        <v>547544.64</v>
      </c>
      <c r="BB77" s="313">
        <f t="shared" si="78"/>
        <v>547545</v>
      </c>
      <c r="BC77" s="624">
        <f t="shared" si="85"/>
        <v>0</v>
      </c>
      <c r="BE77" s="243" t="s">
        <v>378</v>
      </c>
      <c r="BF77" s="244" t="s">
        <v>379</v>
      </c>
      <c r="BG77" s="245" t="s">
        <v>168</v>
      </c>
      <c r="BH77" s="246">
        <v>1</v>
      </c>
      <c r="BI77" s="247">
        <v>693700</v>
      </c>
      <c r="BJ77" s="312">
        <f t="shared" si="69"/>
        <v>693700</v>
      </c>
      <c r="BK77" s="624">
        <f t="shared" si="86"/>
        <v>0</v>
      </c>
      <c r="BM77" s="243" t="s">
        <v>378</v>
      </c>
      <c r="BN77" s="244" t="s">
        <v>379</v>
      </c>
      <c r="BO77" s="245" t="s">
        <v>168</v>
      </c>
      <c r="BP77" s="246">
        <v>1</v>
      </c>
      <c r="BQ77" s="247">
        <v>695000</v>
      </c>
      <c r="BR77" s="312">
        <f t="shared" si="70"/>
        <v>695000</v>
      </c>
      <c r="BS77" s="624">
        <f t="shared" si="87"/>
        <v>0</v>
      </c>
      <c r="BU77" s="243" t="s">
        <v>378</v>
      </c>
      <c r="BV77" s="244" t="s">
        <v>379</v>
      </c>
      <c r="BW77" s="245" t="s">
        <v>168</v>
      </c>
      <c r="BX77" s="246">
        <v>1</v>
      </c>
      <c r="BY77" s="247">
        <v>700000</v>
      </c>
      <c r="BZ77" s="312">
        <f t="shared" si="71"/>
        <v>700000</v>
      </c>
      <c r="CA77" s="624">
        <f t="shared" si="88"/>
        <v>0</v>
      </c>
      <c r="CC77" s="243" t="s">
        <v>378</v>
      </c>
      <c r="CD77" s="244" t="s">
        <v>379</v>
      </c>
      <c r="CE77" s="245" t="s">
        <v>168</v>
      </c>
      <c r="CF77" s="246">
        <v>1</v>
      </c>
      <c r="CG77" s="247">
        <v>240000</v>
      </c>
      <c r="CH77" s="312">
        <f t="shared" si="72"/>
        <v>240000</v>
      </c>
      <c r="CI77" s="624">
        <f t="shared" si="89"/>
        <v>0</v>
      </c>
      <c r="CK77" s="243" t="s">
        <v>378</v>
      </c>
      <c r="CL77" s="244" t="s">
        <v>379</v>
      </c>
      <c r="CM77" s="245" t="s">
        <v>168</v>
      </c>
      <c r="CN77" s="246">
        <v>1</v>
      </c>
      <c r="CO77" s="247">
        <v>843324</v>
      </c>
      <c r="CP77" s="312">
        <f t="shared" si="73"/>
        <v>843324</v>
      </c>
      <c r="CQ77" s="624">
        <f t="shared" si="90"/>
        <v>0</v>
      </c>
      <c r="CS77" s="243" t="s">
        <v>378</v>
      </c>
      <c r="CT77" s="244" t="s">
        <v>379</v>
      </c>
      <c r="CU77" s="245" t="s">
        <v>168</v>
      </c>
      <c r="CV77" s="246">
        <v>1</v>
      </c>
      <c r="CW77" s="247">
        <v>820000</v>
      </c>
      <c r="CX77" s="312">
        <f t="shared" si="74"/>
        <v>820000</v>
      </c>
      <c r="CY77" s="624">
        <f t="shared" si="91"/>
        <v>0</v>
      </c>
      <c r="DA77" s="243" t="s">
        <v>378</v>
      </c>
      <c r="DB77" s="244" t="s">
        <v>379</v>
      </c>
      <c r="DC77" s="245" t="s">
        <v>168</v>
      </c>
      <c r="DD77" s="246">
        <v>1</v>
      </c>
      <c r="DE77" s="247">
        <v>882100</v>
      </c>
      <c r="DF77" s="312">
        <f t="shared" si="75"/>
        <v>882100</v>
      </c>
      <c r="DG77" s="624">
        <f t="shared" si="92"/>
        <v>0</v>
      </c>
      <c r="DI77" s="257" t="s">
        <v>378</v>
      </c>
      <c r="DJ77" s="258" t="s">
        <v>379</v>
      </c>
      <c r="DK77" s="245" t="s">
        <v>168</v>
      </c>
      <c r="DL77" s="246">
        <v>1</v>
      </c>
      <c r="DM77" s="259">
        <v>600000</v>
      </c>
      <c r="DN77" s="248">
        <f t="shared" si="76"/>
        <v>600000</v>
      </c>
      <c r="DO77" s="624">
        <f t="shared" si="93"/>
        <v>0</v>
      </c>
      <c r="DQ77" s="243" t="s">
        <v>378</v>
      </c>
      <c r="DR77" s="244" t="s">
        <v>379</v>
      </c>
      <c r="DS77" s="245" t="s">
        <v>168</v>
      </c>
      <c r="DT77" s="246">
        <v>1</v>
      </c>
      <c r="DU77" s="247">
        <v>400000</v>
      </c>
      <c r="DV77" s="312">
        <f t="shared" si="77"/>
        <v>400000</v>
      </c>
      <c r="DW77" s="624">
        <f t="shared" si="94"/>
        <v>0</v>
      </c>
    </row>
    <row r="78" spans="1:127" s="238" customFormat="1" ht="45">
      <c r="A78" s="243" t="s">
        <v>380</v>
      </c>
      <c r="B78" s="244" t="s">
        <v>381</v>
      </c>
      <c r="C78" s="245" t="s">
        <v>168</v>
      </c>
      <c r="D78" s="246">
        <v>1</v>
      </c>
      <c r="E78" s="247">
        <v>0</v>
      </c>
      <c r="F78" s="312">
        <f t="shared" si="63"/>
        <v>0</v>
      </c>
      <c r="G78" s="624">
        <f t="shared" si="79"/>
        <v>1</v>
      </c>
      <c r="I78" s="243" t="s">
        <v>380</v>
      </c>
      <c r="J78" s="249" t="s">
        <v>381</v>
      </c>
      <c r="K78" s="245" t="s">
        <v>168</v>
      </c>
      <c r="L78" s="246">
        <v>1</v>
      </c>
      <c r="M78" s="247">
        <v>230000</v>
      </c>
      <c r="N78" s="312">
        <f t="shared" si="64"/>
        <v>230000</v>
      </c>
      <c r="O78" s="624">
        <f t="shared" si="80"/>
        <v>0</v>
      </c>
      <c r="Q78" s="243" t="s">
        <v>380</v>
      </c>
      <c r="R78" s="244" t="s">
        <v>381</v>
      </c>
      <c r="S78" s="245" t="s">
        <v>168</v>
      </c>
      <c r="T78" s="246">
        <v>1</v>
      </c>
      <c r="U78" s="247">
        <v>295126</v>
      </c>
      <c r="V78" s="312">
        <f t="shared" si="65"/>
        <v>295126</v>
      </c>
      <c r="W78" s="624">
        <f t="shared" si="81"/>
        <v>0</v>
      </c>
      <c r="Y78" s="243" t="s">
        <v>380</v>
      </c>
      <c r="Z78" s="244" t="s">
        <v>381</v>
      </c>
      <c r="AA78" s="245" t="s">
        <v>168</v>
      </c>
      <c r="AB78" s="246">
        <v>1</v>
      </c>
      <c r="AC78" s="247">
        <v>185000</v>
      </c>
      <c r="AD78" s="312">
        <f t="shared" si="66"/>
        <v>185000</v>
      </c>
      <c r="AE78" s="624">
        <f t="shared" si="82"/>
        <v>0</v>
      </c>
      <c r="AG78" s="243" t="s">
        <v>380</v>
      </c>
      <c r="AH78" s="244" t="s">
        <v>381</v>
      </c>
      <c r="AI78" s="245" t="s">
        <v>168</v>
      </c>
      <c r="AJ78" s="246">
        <v>1</v>
      </c>
      <c r="AK78" s="247">
        <v>380000</v>
      </c>
      <c r="AL78" s="312">
        <f t="shared" si="67"/>
        <v>380000</v>
      </c>
      <c r="AM78" s="624">
        <f t="shared" si="83"/>
        <v>0</v>
      </c>
      <c r="AO78" s="243" t="s">
        <v>380</v>
      </c>
      <c r="AP78" s="244" t="s">
        <v>381</v>
      </c>
      <c r="AQ78" s="245" t="s">
        <v>168</v>
      </c>
      <c r="AR78" s="246">
        <v>1</v>
      </c>
      <c r="AS78" s="247">
        <v>183200</v>
      </c>
      <c r="AT78" s="312">
        <f t="shared" si="68"/>
        <v>183200</v>
      </c>
      <c r="AU78" s="624">
        <f t="shared" si="84"/>
        <v>0</v>
      </c>
      <c r="AW78" s="243" t="s">
        <v>380</v>
      </c>
      <c r="AX78" s="254" t="s">
        <v>381</v>
      </c>
      <c r="AY78" s="245" t="s">
        <v>168</v>
      </c>
      <c r="AZ78" s="246">
        <v>1</v>
      </c>
      <c r="BA78" s="255">
        <v>136764</v>
      </c>
      <c r="BB78" s="313">
        <f t="shared" si="78"/>
        <v>136764</v>
      </c>
      <c r="BC78" s="624">
        <f t="shared" si="85"/>
        <v>0</v>
      </c>
      <c r="BE78" s="243" t="s">
        <v>380</v>
      </c>
      <c r="BF78" s="244" t="s">
        <v>381</v>
      </c>
      <c r="BG78" s="245" t="s">
        <v>168</v>
      </c>
      <c r="BH78" s="246">
        <v>1</v>
      </c>
      <c r="BI78" s="247">
        <v>187000</v>
      </c>
      <c r="BJ78" s="312">
        <f t="shared" si="69"/>
        <v>187000</v>
      </c>
      <c r="BK78" s="624">
        <f t="shared" si="86"/>
        <v>0</v>
      </c>
      <c r="BM78" s="243" t="s">
        <v>380</v>
      </c>
      <c r="BN78" s="244" t="s">
        <v>381</v>
      </c>
      <c r="BO78" s="245" t="s">
        <v>168</v>
      </c>
      <c r="BP78" s="246">
        <v>1</v>
      </c>
      <c r="BQ78" s="247">
        <v>185000</v>
      </c>
      <c r="BR78" s="312">
        <f t="shared" si="70"/>
        <v>185000</v>
      </c>
      <c r="BS78" s="624">
        <f t="shared" si="87"/>
        <v>0</v>
      </c>
      <c r="BU78" s="243" t="s">
        <v>380</v>
      </c>
      <c r="BV78" s="244" t="s">
        <v>381</v>
      </c>
      <c r="BW78" s="245" t="s">
        <v>168</v>
      </c>
      <c r="BX78" s="246">
        <v>1</v>
      </c>
      <c r="BY78" s="247">
        <v>180000</v>
      </c>
      <c r="BZ78" s="312">
        <f t="shared" si="71"/>
        <v>180000</v>
      </c>
      <c r="CA78" s="624">
        <f t="shared" si="88"/>
        <v>0</v>
      </c>
      <c r="CC78" s="243" t="s">
        <v>380</v>
      </c>
      <c r="CD78" s="244" t="s">
        <v>381</v>
      </c>
      <c r="CE78" s="245" t="s">
        <v>168</v>
      </c>
      <c r="CF78" s="246">
        <v>1</v>
      </c>
      <c r="CG78" s="247">
        <v>255000</v>
      </c>
      <c r="CH78" s="312">
        <f t="shared" si="72"/>
        <v>255000</v>
      </c>
      <c r="CI78" s="624">
        <f t="shared" si="89"/>
        <v>0</v>
      </c>
      <c r="CK78" s="243" t="s">
        <v>380</v>
      </c>
      <c r="CL78" s="244" t="s">
        <v>381</v>
      </c>
      <c r="CM78" s="245" t="s">
        <v>168</v>
      </c>
      <c r="CN78" s="246">
        <v>1</v>
      </c>
      <c r="CO78" s="247">
        <v>271394</v>
      </c>
      <c r="CP78" s="312">
        <f t="shared" si="73"/>
        <v>271394</v>
      </c>
      <c r="CQ78" s="624">
        <f t="shared" si="90"/>
        <v>0</v>
      </c>
      <c r="CS78" s="243" t="s">
        <v>380</v>
      </c>
      <c r="CT78" s="244" t="s">
        <v>381</v>
      </c>
      <c r="CU78" s="245" t="s">
        <v>168</v>
      </c>
      <c r="CV78" s="246">
        <v>1</v>
      </c>
      <c r="CW78" s="247">
        <v>225000</v>
      </c>
      <c r="CX78" s="312">
        <f t="shared" si="74"/>
        <v>225000</v>
      </c>
      <c r="CY78" s="624">
        <f t="shared" si="91"/>
        <v>0</v>
      </c>
      <c r="DA78" s="243" t="s">
        <v>380</v>
      </c>
      <c r="DB78" s="244" t="s">
        <v>381</v>
      </c>
      <c r="DC78" s="245" t="s">
        <v>168</v>
      </c>
      <c r="DD78" s="246">
        <v>1</v>
      </c>
      <c r="DE78" s="247">
        <v>198700</v>
      </c>
      <c r="DF78" s="312">
        <f t="shared" si="75"/>
        <v>198700</v>
      </c>
      <c r="DG78" s="624">
        <f t="shared" si="92"/>
        <v>0</v>
      </c>
      <c r="DI78" s="257" t="s">
        <v>380</v>
      </c>
      <c r="DJ78" s="258" t="s">
        <v>381</v>
      </c>
      <c r="DK78" s="245" t="s">
        <v>168</v>
      </c>
      <c r="DL78" s="246">
        <v>1</v>
      </c>
      <c r="DM78" s="259">
        <v>180000</v>
      </c>
      <c r="DN78" s="248">
        <f t="shared" si="76"/>
        <v>180000</v>
      </c>
      <c r="DO78" s="624">
        <f t="shared" si="93"/>
        <v>0</v>
      </c>
      <c r="DQ78" s="243" t="s">
        <v>380</v>
      </c>
      <c r="DR78" s="244" t="s">
        <v>381</v>
      </c>
      <c r="DS78" s="245" t="s">
        <v>168</v>
      </c>
      <c r="DT78" s="246">
        <v>1</v>
      </c>
      <c r="DU78" s="247">
        <v>350000</v>
      </c>
      <c r="DV78" s="312">
        <f t="shared" si="77"/>
        <v>350000</v>
      </c>
      <c r="DW78" s="624">
        <f t="shared" si="94"/>
        <v>0</v>
      </c>
    </row>
    <row r="79" spans="1:127" s="238" customFormat="1" ht="60">
      <c r="A79" s="243" t="s">
        <v>382</v>
      </c>
      <c r="B79" s="244" t="s">
        <v>383</v>
      </c>
      <c r="C79" s="245" t="s">
        <v>168</v>
      </c>
      <c r="D79" s="246">
        <v>1</v>
      </c>
      <c r="E79" s="247">
        <v>0</v>
      </c>
      <c r="F79" s="312">
        <f t="shared" si="63"/>
        <v>0</v>
      </c>
      <c r="G79" s="624">
        <f t="shared" si="79"/>
        <v>1</v>
      </c>
      <c r="I79" s="243" t="s">
        <v>382</v>
      </c>
      <c r="J79" s="249" t="s">
        <v>383</v>
      </c>
      <c r="K79" s="245" t="s">
        <v>168</v>
      </c>
      <c r="L79" s="246">
        <v>1</v>
      </c>
      <c r="M79" s="247">
        <v>160000</v>
      </c>
      <c r="N79" s="312">
        <f t="shared" si="64"/>
        <v>160000</v>
      </c>
      <c r="O79" s="624">
        <f t="shared" si="80"/>
        <v>0</v>
      </c>
      <c r="Q79" s="243" t="s">
        <v>382</v>
      </c>
      <c r="R79" s="244" t="s">
        <v>383</v>
      </c>
      <c r="S79" s="245" t="s">
        <v>168</v>
      </c>
      <c r="T79" s="246">
        <v>1</v>
      </c>
      <c r="U79" s="247">
        <v>308880</v>
      </c>
      <c r="V79" s="312">
        <f t="shared" si="65"/>
        <v>308880</v>
      </c>
      <c r="W79" s="624">
        <f t="shared" si="81"/>
        <v>0</v>
      </c>
      <c r="Y79" s="243" t="s">
        <v>382</v>
      </c>
      <c r="Z79" s="244" t="s">
        <v>383</v>
      </c>
      <c r="AA79" s="245" t="s">
        <v>168</v>
      </c>
      <c r="AB79" s="246">
        <v>1</v>
      </c>
      <c r="AC79" s="247">
        <v>175000</v>
      </c>
      <c r="AD79" s="312">
        <f t="shared" si="66"/>
        <v>175000</v>
      </c>
      <c r="AE79" s="624">
        <f t="shared" si="82"/>
        <v>0</v>
      </c>
      <c r="AG79" s="243" t="s">
        <v>382</v>
      </c>
      <c r="AH79" s="244" t="s">
        <v>383</v>
      </c>
      <c r="AI79" s="245" t="s">
        <v>168</v>
      </c>
      <c r="AJ79" s="246">
        <v>1</v>
      </c>
      <c r="AK79" s="247">
        <v>350000</v>
      </c>
      <c r="AL79" s="312">
        <f t="shared" si="67"/>
        <v>350000</v>
      </c>
      <c r="AM79" s="624">
        <f t="shared" si="83"/>
        <v>0</v>
      </c>
      <c r="AO79" s="243" t="s">
        <v>382</v>
      </c>
      <c r="AP79" s="244" t="s">
        <v>383</v>
      </c>
      <c r="AQ79" s="245" t="s">
        <v>168</v>
      </c>
      <c r="AR79" s="246">
        <v>1</v>
      </c>
      <c r="AS79" s="247">
        <v>173300</v>
      </c>
      <c r="AT79" s="312">
        <f t="shared" si="68"/>
        <v>173300</v>
      </c>
      <c r="AU79" s="624">
        <f t="shared" si="84"/>
        <v>0</v>
      </c>
      <c r="AW79" s="243" t="s">
        <v>382</v>
      </c>
      <c r="AX79" s="254" t="s">
        <v>383</v>
      </c>
      <c r="AY79" s="245" t="s">
        <v>168</v>
      </c>
      <c r="AZ79" s="246">
        <v>1</v>
      </c>
      <c r="BA79" s="255">
        <v>195696</v>
      </c>
      <c r="BB79" s="313">
        <f t="shared" si="78"/>
        <v>195696</v>
      </c>
      <c r="BC79" s="624">
        <f t="shared" si="85"/>
        <v>0</v>
      </c>
      <c r="BE79" s="243" t="s">
        <v>382</v>
      </c>
      <c r="BF79" s="244" t="s">
        <v>383</v>
      </c>
      <c r="BG79" s="245" t="s">
        <v>168</v>
      </c>
      <c r="BH79" s="246">
        <v>1</v>
      </c>
      <c r="BI79" s="247">
        <v>176500</v>
      </c>
      <c r="BJ79" s="312">
        <f t="shared" si="69"/>
        <v>176500</v>
      </c>
      <c r="BK79" s="624">
        <f t="shared" si="86"/>
        <v>0</v>
      </c>
      <c r="BM79" s="243" t="s">
        <v>382</v>
      </c>
      <c r="BN79" s="244" t="s">
        <v>383</v>
      </c>
      <c r="BO79" s="245" t="s">
        <v>168</v>
      </c>
      <c r="BP79" s="246">
        <v>1</v>
      </c>
      <c r="BQ79" s="247">
        <v>175000</v>
      </c>
      <c r="BR79" s="312">
        <f t="shared" si="70"/>
        <v>175000</v>
      </c>
      <c r="BS79" s="624">
        <f t="shared" si="87"/>
        <v>0</v>
      </c>
      <c r="BU79" s="243" t="s">
        <v>382</v>
      </c>
      <c r="BV79" s="244" t="s">
        <v>383</v>
      </c>
      <c r="BW79" s="245" t="s">
        <v>168</v>
      </c>
      <c r="BX79" s="246">
        <v>1</v>
      </c>
      <c r="BY79" s="247">
        <v>170000</v>
      </c>
      <c r="BZ79" s="312">
        <f t="shared" si="71"/>
        <v>170000</v>
      </c>
      <c r="CA79" s="624">
        <f t="shared" si="88"/>
        <v>0</v>
      </c>
      <c r="CC79" s="243" t="s">
        <v>382</v>
      </c>
      <c r="CD79" s="244" t="s">
        <v>383</v>
      </c>
      <c r="CE79" s="245" t="s">
        <v>168</v>
      </c>
      <c r="CF79" s="246">
        <v>1</v>
      </c>
      <c r="CG79" s="247">
        <v>58000</v>
      </c>
      <c r="CH79" s="312">
        <f t="shared" si="72"/>
        <v>58000</v>
      </c>
      <c r="CI79" s="624">
        <f t="shared" si="89"/>
        <v>0</v>
      </c>
      <c r="CK79" s="243" t="s">
        <v>382</v>
      </c>
      <c r="CL79" s="244" t="s">
        <v>383</v>
      </c>
      <c r="CM79" s="245" t="s">
        <v>168</v>
      </c>
      <c r="CN79" s="246">
        <v>1</v>
      </c>
      <c r="CO79" s="247">
        <v>294837</v>
      </c>
      <c r="CP79" s="312">
        <f t="shared" si="73"/>
        <v>294837</v>
      </c>
      <c r="CQ79" s="624">
        <f t="shared" si="90"/>
        <v>0</v>
      </c>
      <c r="CS79" s="243" t="s">
        <v>382</v>
      </c>
      <c r="CT79" s="244" t="s">
        <v>383</v>
      </c>
      <c r="CU79" s="245" t="s">
        <v>168</v>
      </c>
      <c r="CV79" s="246">
        <v>1</v>
      </c>
      <c r="CW79" s="247">
        <v>240000</v>
      </c>
      <c r="CX79" s="312">
        <f t="shared" si="74"/>
        <v>240000</v>
      </c>
      <c r="CY79" s="624">
        <f t="shared" si="91"/>
        <v>0</v>
      </c>
      <c r="DA79" s="243" t="s">
        <v>382</v>
      </c>
      <c r="DB79" s="244" t="s">
        <v>383</v>
      </c>
      <c r="DC79" s="245" t="s">
        <v>168</v>
      </c>
      <c r="DD79" s="246">
        <v>1</v>
      </c>
      <c r="DE79" s="247">
        <v>315600</v>
      </c>
      <c r="DF79" s="312">
        <f t="shared" si="75"/>
        <v>315600</v>
      </c>
      <c r="DG79" s="624">
        <f t="shared" si="92"/>
        <v>0</v>
      </c>
      <c r="DI79" s="257" t="s">
        <v>382</v>
      </c>
      <c r="DJ79" s="258" t="s">
        <v>383</v>
      </c>
      <c r="DK79" s="245" t="s">
        <v>168</v>
      </c>
      <c r="DL79" s="246">
        <v>1</v>
      </c>
      <c r="DM79" s="259">
        <v>260000</v>
      </c>
      <c r="DN79" s="248">
        <f t="shared" si="76"/>
        <v>260000</v>
      </c>
      <c r="DO79" s="624">
        <f t="shared" si="93"/>
        <v>0</v>
      </c>
      <c r="DQ79" s="243" t="s">
        <v>382</v>
      </c>
      <c r="DR79" s="244" t="s">
        <v>383</v>
      </c>
      <c r="DS79" s="245" t="s">
        <v>168</v>
      </c>
      <c r="DT79" s="246">
        <v>1</v>
      </c>
      <c r="DU79" s="247">
        <v>400000</v>
      </c>
      <c r="DV79" s="312">
        <f t="shared" si="77"/>
        <v>400000</v>
      </c>
      <c r="DW79" s="624">
        <f t="shared" si="94"/>
        <v>0</v>
      </c>
    </row>
    <row r="80" spans="1:127" s="238" customFormat="1" ht="45">
      <c r="A80" s="243" t="s">
        <v>386</v>
      </c>
      <c r="B80" s="244" t="s">
        <v>387</v>
      </c>
      <c r="C80" s="245" t="s">
        <v>168</v>
      </c>
      <c r="D80" s="246">
        <v>1</v>
      </c>
      <c r="E80" s="247">
        <v>0</v>
      </c>
      <c r="F80" s="312">
        <f t="shared" ref="F80:F86" si="95">ROUND(D80*E80,0)</f>
        <v>0</v>
      </c>
      <c r="G80" s="624">
        <f t="shared" si="79"/>
        <v>1</v>
      </c>
      <c r="I80" s="243" t="s">
        <v>386</v>
      </c>
      <c r="J80" s="249" t="s">
        <v>387</v>
      </c>
      <c r="K80" s="245" t="s">
        <v>168</v>
      </c>
      <c r="L80" s="246">
        <v>1</v>
      </c>
      <c r="M80" s="247">
        <v>26000</v>
      </c>
      <c r="N80" s="312">
        <f t="shared" ref="N80:N86" si="96">ROUND(L80*M80,0)</f>
        <v>26000</v>
      </c>
      <c r="O80" s="624">
        <f t="shared" si="80"/>
        <v>0</v>
      </c>
      <c r="Q80" s="243" t="s">
        <v>386</v>
      </c>
      <c r="R80" s="244" t="s">
        <v>387</v>
      </c>
      <c r="S80" s="245" t="s">
        <v>168</v>
      </c>
      <c r="T80" s="246">
        <v>1</v>
      </c>
      <c r="U80" s="247">
        <v>20913</v>
      </c>
      <c r="V80" s="312">
        <f t="shared" ref="V80:V86" si="97">ROUND(T80*U80,0)</f>
        <v>20913</v>
      </c>
      <c r="W80" s="624">
        <f t="shared" si="81"/>
        <v>0</v>
      </c>
      <c r="Y80" s="243" t="s">
        <v>386</v>
      </c>
      <c r="Z80" s="244" t="s">
        <v>387</v>
      </c>
      <c r="AA80" s="245" t="s">
        <v>168</v>
      </c>
      <c r="AB80" s="246">
        <v>1</v>
      </c>
      <c r="AC80" s="247">
        <v>55000</v>
      </c>
      <c r="AD80" s="312">
        <f t="shared" ref="AD80:AD86" si="98">ROUND(AB80*AC80,0)</f>
        <v>55000</v>
      </c>
      <c r="AE80" s="624">
        <f t="shared" si="82"/>
        <v>0</v>
      </c>
      <c r="AG80" s="243" t="s">
        <v>386</v>
      </c>
      <c r="AH80" s="244" t="s">
        <v>387</v>
      </c>
      <c r="AI80" s="245" t="s">
        <v>168</v>
      </c>
      <c r="AJ80" s="246">
        <v>1</v>
      </c>
      <c r="AK80" s="247">
        <v>25000</v>
      </c>
      <c r="AL80" s="312">
        <f t="shared" ref="AL80:AL86" si="99">ROUND(AJ80*AK80,0)</f>
        <v>25000</v>
      </c>
      <c r="AM80" s="624">
        <f t="shared" si="83"/>
        <v>0</v>
      </c>
      <c r="AO80" s="243" t="s">
        <v>386</v>
      </c>
      <c r="AP80" s="244" t="s">
        <v>387</v>
      </c>
      <c r="AQ80" s="245" t="s">
        <v>168</v>
      </c>
      <c r="AR80" s="246">
        <v>1</v>
      </c>
      <c r="AS80" s="247">
        <v>41600</v>
      </c>
      <c r="AT80" s="312">
        <f t="shared" ref="AT80:AT86" si="100">ROUND(AR80*AS80,0)</f>
        <v>41600</v>
      </c>
      <c r="AU80" s="624">
        <f t="shared" si="84"/>
        <v>0</v>
      </c>
      <c r="AW80" s="243" t="s">
        <v>386</v>
      </c>
      <c r="AX80" s="254" t="s">
        <v>387</v>
      </c>
      <c r="AY80" s="245" t="s">
        <v>168</v>
      </c>
      <c r="AZ80" s="246">
        <v>1</v>
      </c>
      <c r="BA80" s="255">
        <v>32647</v>
      </c>
      <c r="BB80" s="313">
        <f t="shared" si="78"/>
        <v>32647</v>
      </c>
      <c r="BC80" s="624">
        <f t="shared" si="85"/>
        <v>0</v>
      </c>
      <c r="BE80" s="243" t="s">
        <v>386</v>
      </c>
      <c r="BF80" s="244" t="s">
        <v>387</v>
      </c>
      <c r="BG80" s="245" t="s">
        <v>168</v>
      </c>
      <c r="BH80" s="246">
        <v>1</v>
      </c>
      <c r="BI80" s="247">
        <v>41200</v>
      </c>
      <c r="BJ80" s="312">
        <f t="shared" ref="BJ80:BJ86" si="101">ROUND(BH80*BI80,0)</f>
        <v>41200</v>
      </c>
      <c r="BK80" s="624">
        <f t="shared" si="86"/>
        <v>0</v>
      </c>
      <c r="BM80" s="243" t="s">
        <v>386</v>
      </c>
      <c r="BN80" s="244" t="s">
        <v>387</v>
      </c>
      <c r="BO80" s="245" t="s">
        <v>168</v>
      </c>
      <c r="BP80" s="246">
        <v>1</v>
      </c>
      <c r="BQ80" s="247">
        <v>42000</v>
      </c>
      <c r="BR80" s="312">
        <f t="shared" ref="BR80:BR86" si="102">ROUND(BP80*BQ80,0)</f>
        <v>42000</v>
      </c>
      <c r="BS80" s="624">
        <f t="shared" si="87"/>
        <v>0</v>
      </c>
      <c r="BU80" s="243" t="s">
        <v>386</v>
      </c>
      <c r="BV80" s="244" t="s">
        <v>387</v>
      </c>
      <c r="BW80" s="245" t="s">
        <v>168</v>
      </c>
      <c r="BX80" s="246">
        <v>1</v>
      </c>
      <c r="BY80" s="247">
        <v>45000</v>
      </c>
      <c r="BZ80" s="312">
        <f t="shared" ref="BZ80:BZ86" si="103">ROUND(BX80*BY80,0)</f>
        <v>45000</v>
      </c>
      <c r="CA80" s="624">
        <f t="shared" si="88"/>
        <v>0</v>
      </c>
      <c r="CC80" s="243" t="s">
        <v>386</v>
      </c>
      <c r="CD80" s="244" t="s">
        <v>387</v>
      </c>
      <c r="CE80" s="245" t="s">
        <v>168</v>
      </c>
      <c r="CF80" s="246">
        <v>1</v>
      </c>
      <c r="CG80" s="247">
        <v>45000</v>
      </c>
      <c r="CH80" s="312">
        <f t="shared" ref="CH80:CH86" si="104">ROUND(CF80*CG80,0)</f>
        <v>45000</v>
      </c>
      <c r="CI80" s="624">
        <f t="shared" si="89"/>
        <v>0</v>
      </c>
      <c r="CK80" s="243" t="s">
        <v>386</v>
      </c>
      <c r="CL80" s="244" t="s">
        <v>387</v>
      </c>
      <c r="CM80" s="245" t="s">
        <v>168</v>
      </c>
      <c r="CN80" s="246">
        <v>1</v>
      </c>
      <c r="CO80" s="247">
        <v>7680</v>
      </c>
      <c r="CP80" s="312">
        <f t="shared" ref="CP80:CP86" si="105">ROUND(CN80*CO80,0)</f>
        <v>7680</v>
      </c>
      <c r="CQ80" s="624">
        <f t="shared" si="90"/>
        <v>0</v>
      </c>
      <c r="CS80" s="243" t="s">
        <v>386</v>
      </c>
      <c r="CT80" s="244" t="s">
        <v>387</v>
      </c>
      <c r="CU80" s="245" t="s">
        <v>168</v>
      </c>
      <c r="CV80" s="246">
        <v>1</v>
      </c>
      <c r="CW80" s="247">
        <v>22000</v>
      </c>
      <c r="CX80" s="312">
        <f t="shared" ref="CX80:CX86" si="106">ROUND(CV80*CW80,0)</f>
        <v>22000</v>
      </c>
      <c r="CY80" s="624">
        <f t="shared" si="91"/>
        <v>0</v>
      </c>
      <c r="DA80" s="243" t="s">
        <v>386</v>
      </c>
      <c r="DB80" s="244" t="s">
        <v>387</v>
      </c>
      <c r="DC80" s="245" t="s">
        <v>168</v>
      </c>
      <c r="DD80" s="246">
        <v>1</v>
      </c>
      <c r="DE80" s="247">
        <v>32100</v>
      </c>
      <c r="DF80" s="312">
        <f t="shared" ref="DF80:DF86" si="107">ROUND(DD80*DE80,0)</f>
        <v>32100</v>
      </c>
      <c r="DG80" s="624">
        <f t="shared" si="92"/>
        <v>0</v>
      </c>
      <c r="DI80" s="257" t="s">
        <v>386</v>
      </c>
      <c r="DJ80" s="258" t="s">
        <v>387</v>
      </c>
      <c r="DK80" s="245" t="s">
        <v>168</v>
      </c>
      <c r="DL80" s="246">
        <v>1</v>
      </c>
      <c r="DM80" s="259">
        <v>14000</v>
      </c>
      <c r="DN80" s="248">
        <f t="shared" ref="DN80:DN86" si="108">ROUND(DL80*DM80,0)</f>
        <v>14000</v>
      </c>
      <c r="DO80" s="624">
        <f t="shared" si="93"/>
        <v>0</v>
      </c>
      <c r="DQ80" s="243" t="s">
        <v>386</v>
      </c>
      <c r="DR80" s="244" t="s">
        <v>387</v>
      </c>
      <c r="DS80" s="245" t="s">
        <v>168</v>
      </c>
      <c r="DT80" s="246">
        <v>1</v>
      </c>
      <c r="DU80" s="247">
        <v>35000</v>
      </c>
      <c r="DV80" s="312">
        <f t="shared" ref="DV80:DV86" si="109">ROUND(DT80*DU80,0)</f>
        <v>35000</v>
      </c>
      <c r="DW80" s="624">
        <f t="shared" si="94"/>
        <v>0</v>
      </c>
    </row>
    <row r="81" spans="1:127" s="238" customFormat="1" ht="60">
      <c r="A81" s="243" t="s">
        <v>388</v>
      </c>
      <c r="B81" s="244" t="s">
        <v>389</v>
      </c>
      <c r="C81" s="245" t="s">
        <v>212</v>
      </c>
      <c r="D81" s="246">
        <v>1</v>
      </c>
      <c r="E81" s="247">
        <v>0</v>
      </c>
      <c r="F81" s="312">
        <f t="shared" si="95"/>
        <v>0</v>
      </c>
      <c r="G81" s="624">
        <f t="shared" si="79"/>
        <v>1</v>
      </c>
      <c r="I81" s="243" t="s">
        <v>388</v>
      </c>
      <c r="J81" s="249" t="s">
        <v>389</v>
      </c>
      <c r="K81" s="245" t="s">
        <v>212</v>
      </c>
      <c r="L81" s="246">
        <v>1</v>
      </c>
      <c r="M81" s="247">
        <v>45000</v>
      </c>
      <c r="N81" s="312">
        <f t="shared" si="96"/>
        <v>45000</v>
      </c>
      <c r="O81" s="624">
        <f t="shared" si="80"/>
        <v>0</v>
      </c>
      <c r="Q81" s="243" t="s">
        <v>388</v>
      </c>
      <c r="R81" s="244" t="s">
        <v>389</v>
      </c>
      <c r="S81" s="245" t="s">
        <v>212</v>
      </c>
      <c r="T81" s="246">
        <v>1</v>
      </c>
      <c r="U81" s="247">
        <v>59035</v>
      </c>
      <c r="V81" s="312">
        <f t="shared" si="97"/>
        <v>59035</v>
      </c>
      <c r="W81" s="624">
        <f t="shared" si="81"/>
        <v>0</v>
      </c>
      <c r="Y81" s="243" t="s">
        <v>388</v>
      </c>
      <c r="Z81" s="244" t="s">
        <v>389</v>
      </c>
      <c r="AA81" s="245" t="s">
        <v>212</v>
      </c>
      <c r="AB81" s="246">
        <v>1</v>
      </c>
      <c r="AC81" s="247">
        <v>42000</v>
      </c>
      <c r="AD81" s="312">
        <f t="shared" si="98"/>
        <v>42000</v>
      </c>
      <c r="AE81" s="624">
        <f t="shared" si="82"/>
        <v>0</v>
      </c>
      <c r="AG81" s="243" t="s">
        <v>388</v>
      </c>
      <c r="AH81" s="244" t="s">
        <v>389</v>
      </c>
      <c r="AI81" s="245" t="s">
        <v>212</v>
      </c>
      <c r="AJ81" s="246">
        <v>1</v>
      </c>
      <c r="AK81" s="247">
        <v>35000</v>
      </c>
      <c r="AL81" s="312">
        <f t="shared" si="99"/>
        <v>35000</v>
      </c>
      <c r="AM81" s="624">
        <f t="shared" si="83"/>
        <v>0</v>
      </c>
      <c r="AO81" s="243" t="s">
        <v>388</v>
      </c>
      <c r="AP81" s="244" t="s">
        <v>389</v>
      </c>
      <c r="AQ81" s="245" t="s">
        <v>212</v>
      </c>
      <c r="AR81" s="246">
        <v>1</v>
      </c>
      <c r="AS81" s="247">
        <v>35250</v>
      </c>
      <c r="AT81" s="312">
        <f t="shared" si="100"/>
        <v>35250</v>
      </c>
      <c r="AU81" s="624">
        <f t="shared" si="84"/>
        <v>0</v>
      </c>
      <c r="AW81" s="243" t="s">
        <v>388</v>
      </c>
      <c r="AX81" s="254" t="s">
        <v>389</v>
      </c>
      <c r="AY81" s="245" t="s">
        <v>212</v>
      </c>
      <c r="AZ81" s="246">
        <v>1</v>
      </c>
      <c r="BA81" s="255">
        <v>36540</v>
      </c>
      <c r="BB81" s="313">
        <f t="shared" si="78"/>
        <v>36540</v>
      </c>
      <c r="BC81" s="624">
        <f t="shared" si="85"/>
        <v>0</v>
      </c>
      <c r="BE81" s="243" t="s">
        <v>388</v>
      </c>
      <c r="BF81" s="244" t="s">
        <v>389</v>
      </c>
      <c r="BG81" s="245" t="s">
        <v>212</v>
      </c>
      <c r="BH81" s="246">
        <v>1</v>
      </c>
      <c r="BI81" s="247">
        <v>36000</v>
      </c>
      <c r="BJ81" s="312">
        <f t="shared" si="101"/>
        <v>36000</v>
      </c>
      <c r="BK81" s="624">
        <f t="shared" si="86"/>
        <v>0</v>
      </c>
      <c r="BM81" s="243" t="s">
        <v>388</v>
      </c>
      <c r="BN81" s="244" t="s">
        <v>389</v>
      </c>
      <c r="BO81" s="245" t="s">
        <v>212</v>
      </c>
      <c r="BP81" s="246">
        <v>1</v>
      </c>
      <c r="BQ81" s="247">
        <v>35600</v>
      </c>
      <c r="BR81" s="312">
        <f t="shared" si="102"/>
        <v>35600</v>
      </c>
      <c r="BS81" s="624">
        <f t="shared" si="87"/>
        <v>0</v>
      </c>
      <c r="BU81" s="243" t="s">
        <v>388</v>
      </c>
      <c r="BV81" s="244" t="s">
        <v>389</v>
      </c>
      <c r="BW81" s="245" t="s">
        <v>212</v>
      </c>
      <c r="BX81" s="246">
        <v>1</v>
      </c>
      <c r="BY81" s="247">
        <v>36000</v>
      </c>
      <c r="BZ81" s="312">
        <f t="shared" si="103"/>
        <v>36000</v>
      </c>
      <c r="CA81" s="624">
        <f t="shared" si="88"/>
        <v>0</v>
      </c>
      <c r="CC81" s="243" t="s">
        <v>388</v>
      </c>
      <c r="CD81" s="244" t="s">
        <v>389</v>
      </c>
      <c r="CE81" s="245" t="s">
        <v>212</v>
      </c>
      <c r="CF81" s="246">
        <v>1</v>
      </c>
      <c r="CG81" s="247">
        <v>70000</v>
      </c>
      <c r="CH81" s="312">
        <f t="shared" si="104"/>
        <v>70000</v>
      </c>
      <c r="CI81" s="624">
        <f t="shared" si="89"/>
        <v>0</v>
      </c>
      <c r="CK81" s="243" t="s">
        <v>388</v>
      </c>
      <c r="CL81" s="244" t="s">
        <v>389</v>
      </c>
      <c r="CM81" s="245" t="s">
        <v>212</v>
      </c>
      <c r="CN81" s="246">
        <v>1</v>
      </c>
      <c r="CO81" s="247">
        <v>63617</v>
      </c>
      <c r="CP81" s="312">
        <f t="shared" si="105"/>
        <v>63617</v>
      </c>
      <c r="CQ81" s="624">
        <f t="shared" si="90"/>
        <v>0</v>
      </c>
      <c r="CS81" s="243" t="s">
        <v>388</v>
      </c>
      <c r="CT81" s="244" t="s">
        <v>389</v>
      </c>
      <c r="CU81" s="245" t="s">
        <v>212</v>
      </c>
      <c r="CV81" s="246">
        <v>1</v>
      </c>
      <c r="CW81" s="247">
        <v>32000</v>
      </c>
      <c r="CX81" s="312">
        <f t="shared" si="106"/>
        <v>32000</v>
      </c>
      <c r="CY81" s="624">
        <f t="shared" si="91"/>
        <v>0</v>
      </c>
      <c r="DA81" s="243" t="s">
        <v>388</v>
      </c>
      <c r="DB81" s="244" t="s">
        <v>389</v>
      </c>
      <c r="DC81" s="245" t="s">
        <v>212</v>
      </c>
      <c r="DD81" s="246">
        <v>1</v>
      </c>
      <c r="DE81" s="247">
        <v>25400</v>
      </c>
      <c r="DF81" s="312">
        <f t="shared" si="107"/>
        <v>25400</v>
      </c>
      <c r="DG81" s="624">
        <f t="shared" si="92"/>
        <v>0</v>
      </c>
      <c r="DI81" s="257" t="s">
        <v>388</v>
      </c>
      <c r="DJ81" s="258" t="s">
        <v>389</v>
      </c>
      <c r="DK81" s="245" t="s">
        <v>212</v>
      </c>
      <c r="DL81" s="246">
        <v>1</v>
      </c>
      <c r="DM81" s="259">
        <v>23000</v>
      </c>
      <c r="DN81" s="248">
        <f t="shared" si="108"/>
        <v>23000</v>
      </c>
      <c r="DO81" s="624">
        <f t="shared" si="93"/>
        <v>0</v>
      </c>
      <c r="DQ81" s="243" t="s">
        <v>388</v>
      </c>
      <c r="DR81" s="244" t="s">
        <v>389</v>
      </c>
      <c r="DS81" s="245" t="s">
        <v>212</v>
      </c>
      <c r="DT81" s="246">
        <v>1</v>
      </c>
      <c r="DU81" s="247">
        <v>35000</v>
      </c>
      <c r="DV81" s="312">
        <f t="shared" si="109"/>
        <v>35000</v>
      </c>
      <c r="DW81" s="624">
        <f t="shared" si="94"/>
        <v>0</v>
      </c>
    </row>
    <row r="82" spans="1:127" s="238" customFormat="1" ht="60">
      <c r="A82" s="243" t="s">
        <v>390</v>
      </c>
      <c r="B82" s="244" t="s">
        <v>391</v>
      </c>
      <c r="C82" s="245" t="s">
        <v>212</v>
      </c>
      <c r="D82" s="246">
        <v>1</v>
      </c>
      <c r="E82" s="247">
        <v>0</v>
      </c>
      <c r="F82" s="312">
        <f t="shared" si="95"/>
        <v>0</v>
      </c>
      <c r="G82" s="624">
        <f t="shared" si="79"/>
        <v>1</v>
      </c>
      <c r="I82" s="243" t="s">
        <v>390</v>
      </c>
      <c r="J82" s="249" t="s">
        <v>391</v>
      </c>
      <c r="K82" s="245" t="s">
        <v>212</v>
      </c>
      <c r="L82" s="246">
        <v>1</v>
      </c>
      <c r="M82" s="247">
        <v>41000</v>
      </c>
      <c r="N82" s="312">
        <f t="shared" si="96"/>
        <v>41000</v>
      </c>
      <c r="O82" s="624">
        <f t="shared" si="80"/>
        <v>0</v>
      </c>
      <c r="Q82" s="243" t="s">
        <v>390</v>
      </c>
      <c r="R82" s="244" t="s">
        <v>391</v>
      </c>
      <c r="S82" s="245" t="s">
        <v>212</v>
      </c>
      <c r="T82" s="246">
        <v>1</v>
      </c>
      <c r="U82" s="247">
        <v>48416</v>
      </c>
      <c r="V82" s="312">
        <f t="shared" si="97"/>
        <v>48416</v>
      </c>
      <c r="W82" s="624">
        <f t="shared" si="81"/>
        <v>0</v>
      </c>
      <c r="Y82" s="243" t="s">
        <v>390</v>
      </c>
      <c r="Z82" s="244" t="s">
        <v>391</v>
      </c>
      <c r="AA82" s="245" t="s">
        <v>212</v>
      </c>
      <c r="AB82" s="246">
        <v>1</v>
      </c>
      <c r="AC82" s="247">
        <v>33000</v>
      </c>
      <c r="AD82" s="312">
        <f t="shared" si="98"/>
        <v>33000</v>
      </c>
      <c r="AE82" s="624">
        <f t="shared" si="82"/>
        <v>0</v>
      </c>
      <c r="AG82" s="243" t="s">
        <v>390</v>
      </c>
      <c r="AH82" s="244" t="s">
        <v>391</v>
      </c>
      <c r="AI82" s="245" t="s">
        <v>212</v>
      </c>
      <c r="AJ82" s="246">
        <v>1</v>
      </c>
      <c r="AK82" s="247">
        <v>30000</v>
      </c>
      <c r="AL82" s="312">
        <f t="shared" si="99"/>
        <v>30000</v>
      </c>
      <c r="AM82" s="624">
        <f t="shared" si="83"/>
        <v>0</v>
      </c>
      <c r="AO82" s="243" t="s">
        <v>390</v>
      </c>
      <c r="AP82" s="244" t="s">
        <v>391</v>
      </c>
      <c r="AQ82" s="245" t="s">
        <v>212</v>
      </c>
      <c r="AR82" s="246">
        <v>1</v>
      </c>
      <c r="AS82" s="247">
        <v>29700</v>
      </c>
      <c r="AT82" s="312">
        <f t="shared" si="100"/>
        <v>29700</v>
      </c>
      <c r="AU82" s="624">
        <f t="shared" si="84"/>
        <v>0</v>
      </c>
      <c r="AW82" s="243" t="s">
        <v>390</v>
      </c>
      <c r="AX82" s="254" t="s">
        <v>391</v>
      </c>
      <c r="AY82" s="245" t="s">
        <v>212</v>
      </c>
      <c r="AZ82" s="246">
        <v>1</v>
      </c>
      <c r="BA82" s="255">
        <v>28980</v>
      </c>
      <c r="BB82" s="313">
        <f t="shared" si="78"/>
        <v>28980</v>
      </c>
      <c r="BC82" s="624">
        <f t="shared" si="85"/>
        <v>0</v>
      </c>
      <c r="BE82" s="243" t="s">
        <v>390</v>
      </c>
      <c r="BF82" s="244" t="s">
        <v>391</v>
      </c>
      <c r="BG82" s="245" t="s">
        <v>212</v>
      </c>
      <c r="BH82" s="246">
        <v>1</v>
      </c>
      <c r="BI82" s="247">
        <v>29100</v>
      </c>
      <c r="BJ82" s="312">
        <f t="shared" si="101"/>
        <v>29100</v>
      </c>
      <c r="BK82" s="624">
        <f t="shared" si="86"/>
        <v>0</v>
      </c>
      <c r="BM82" s="243" t="s">
        <v>390</v>
      </c>
      <c r="BN82" s="244" t="s">
        <v>391</v>
      </c>
      <c r="BO82" s="245" t="s">
        <v>212</v>
      </c>
      <c r="BP82" s="246">
        <v>1</v>
      </c>
      <c r="BQ82" s="247">
        <v>30000</v>
      </c>
      <c r="BR82" s="312">
        <f t="shared" si="102"/>
        <v>30000</v>
      </c>
      <c r="BS82" s="624">
        <f t="shared" si="87"/>
        <v>0</v>
      </c>
      <c r="BU82" s="243" t="s">
        <v>390</v>
      </c>
      <c r="BV82" s="244" t="s">
        <v>391</v>
      </c>
      <c r="BW82" s="245" t="s">
        <v>212</v>
      </c>
      <c r="BX82" s="246">
        <v>1</v>
      </c>
      <c r="BY82" s="247">
        <v>29000</v>
      </c>
      <c r="BZ82" s="312">
        <f t="shared" si="103"/>
        <v>29000</v>
      </c>
      <c r="CA82" s="624">
        <f t="shared" si="88"/>
        <v>0</v>
      </c>
      <c r="CC82" s="243" t="s">
        <v>390</v>
      </c>
      <c r="CD82" s="244" t="s">
        <v>391</v>
      </c>
      <c r="CE82" s="245" t="s">
        <v>212</v>
      </c>
      <c r="CF82" s="246">
        <v>1</v>
      </c>
      <c r="CG82" s="247">
        <v>60000</v>
      </c>
      <c r="CH82" s="312">
        <f t="shared" si="104"/>
        <v>60000</v>
      </c>
      <c r="CI82" s="624">
        <f t="shared" si="89"/>
        <v>0</v>
      </c>
      <c r="CK82" s="243" t="s">
        <v>390</v>
      </c>
      <c r="CL82" s="244" t="s">
        <v>391</v>
      </c>
      <c r="CM82" s="245" t="s">
        <v>212</v>
      </c>
      <c r="CN82" s="246">
        <v>1</v>
      </c>
      <c r="CO82" s="247">
        <v>41419</v>
      </c>
      <c r="CP82" s="312">
        <f t="shared" si="105"/>
        <v>41419</v>
      </c>
      <c r="CQ82" s="624">
        <f t="shared" si="90"/>
        <v>0</v>
      </c>
      <c r="CS82" s="243" t="s">
        <v>390</v>
      </c>
      <c r="CT82" s="244" t="s">
        <v>391</v>
      </c>
      <c r="CU82" s="245" t="s">
        <v>212</v>
      </c>
      <c r="CV82" s="246">
        <v>1</v>
      </c>
      <c r="CW82" s="247">
        <v>27000</v>
      </c>
      <c r="CX82" s="312">
        <f t="shared" si="106"/>
        <v>27000</v>
      </c>
      <c r="CY82" s="624">
        <f t="shared" si="91"/>
        <v>0</v>
      </c>
      <c r="DA82" s="243" t="s">
        <v>390</v>
      </c>
      <c r="DB82" s="244" t="s">
        <v>391</v>
      </c>
      <c r="DC82" s="245" t="s">
        <v>212</v>
      </c>
      <c r="DD82" s="246">
        <v>1</v>
      </c>
      <c r="DE82" s="247">
        <v>21200</v>
      </c>
      <c r="DF82" s="312">
        <f t="shared" si="107"/>
        <v>21200</v>
      </c>
      <c r="DG82" s="624">
        <f t="shared" si="92"/>
        <v>0</v>
      </c>
      <c r="DI82" s="257" t="s">
        <v>390</v>
      </c>
      <c r="DJ82" s="258" t="s">
        <v>391</v>
      </c>
      <c r="DK82" s="245" t="s">
        <v>212</v>
      </c>
      <c r="DL82" s="246">
        <v>1</v>
      </c>
      <c r="DM82" s="259">
        <v>21000</v>
      </c>
      <c r="DN82" s="248">
        <f t="shared" si="108"/>
        <v>21000</v>
      </c>
      <c r="DO82" s="624">
        <f t="shared" si="93"/>
        <v>0</v>
      </c>
      <c r="DQ82" s="243" t="s">
        <v>390</v>
      </c>
      <c r="DR82" s="244" t="s">
        <v>391</v>
      </c>
      <c r="DS82" s="245" t="s">
        <v>212</v>
      </c>
      <c r="DT82" s="246">
        <v>1</v>
      </c>
      <c r="DU82" s="247">
        <v>30000</v>
      </c>
      <c r="DV82" s="312">
        <f t="shared" si="109"/>
        <v>30000</v>
      </c>
      <c r="DW82" s="624">
        <f t="shared" si="94"/>
        <v>0</v>
      </c>
    </row>
    <row r="83" spans="1:127" s="238" customFormat="1" ht="60">
      <c r="A83" s="243" t="s">
        <v>392</v>
      </c>
      <c r="B83" s="244" t="s">
        <v>393</v>
      </c>
      <c r="C83" s="245" t="s">
        <v>212</v>
      </c>
      <c r="D83" s="246">
        <v>1</v>
      </c>
      <c r="E83" s="247">
        <v>0</v>
      </c>
      <c r="F83" s="312">
        <f t="shared" si="95"/>
        <v>0</v>
      </c>
      <c r="G83" s="624">
        <f t="shared" si="79"/>
        <v>1</v>
      </c>
      <c r="I83" s="243" t="s">
        <v>392</v>
      </c>
      <c r="J83" s="249" t="s">
        <v>393</v>
      </c>
      <c r="K83" s="245" t="s">
        <v>212</v>
      </c>
      <c r="L83" s="246">
        <v>1</v>
      </c>
      <c r="M83" s="247">
        <v>26700</v>
      </c>
      <c r="N83" s="312">
        <f t="shared" si="96"/>
        <v>26700</v>
      </c>
      <c r="O83" s="624">
        <f t="shared" si="80"/>
        <v>0</v>
      </c>
      <c r="Q83" s="243" t="s">
        <v>392</v>
      </c>
      <c r="R83" s="244" t="s">
        <v>393</v>
      </c>
      <c r="S83" s="245" t="s">
        <v>212</v>
      </c>
      <c r="T83" s="246">
        <v>1</v>
      </c>
      <c r="U83" s="247">
        <v>37709</v>
      </c>
      <c r="V83" s="312">
        <f t="shared" si="97"/>
        <v>37709</v>
      </c>
      <c r="W83" s="624">
        <f t="shared" si="81"/>
        <v>0</v>
      </c>
      <c r="Y83" s="243" t="s">
        <v>392</v>
      </c>
      <c r="Z83" s="244" t="s">
        <v>393</v>
      </c>
      <c r="AA83" s="245" t="s">
        <v>212</v>
      </c>
      <c r="AB83" s="246">
        <v>1</v>
      </c>
      <c r="AC83" s="247">
        <v>28000</v>
      </c>
      <c r="AD83" s="312">
        <f t="shared" si="98"/>
        <v>28000</v>
      </c>
      <c r="AE83" s="624">
        <f t="shared" si="82"/>
        <v>0</v>
      </c>
      <c r="AG83" s="243" t="s">
        <v>392</v>
      </c>
      <c r="AH83" s="244" t="s">
        <v>393</v>
      </c>
      <c r="AI83" s="245" t="s">
        <v>212</v>
      </c>
      <c r="AJ83" s="246">
        <v>1</v>
      </c>
      <c r="AK83" s="247">
        <v>25000</v>
      </c>
      <c r="AL83" s="312">
        <f t="shared" si="99"/>
        <v>25000</v>
      </c>
      <c r="AM83" s="624">
        <f t="shared" si="83"/>
        <v>0</v>
      </c>
      <c r="AO83" s="243" t="s">
        <v>392</v>
      </c>
      <c r="AP83" s="244" t="s">
        <v>393</v>
      </c>
      <c r="AQ83" s="245" t="s">
        <v>212</v>
      </c>
      <c r="AR83" s="246">
        <v>1</v>
      </c>
      <c r="AS83" s="247">
        <v>20800</v>
      </c>
      <c r="AT83" s="312">
        <f t="shared" si="100"/>
        <v>20800</v>
      </c>
      <c r="AU83" s="624">
        <f t="shared" si="84"/>
        <v>0</v>
      </c>
      <c r="AW83" s="243" t="s">
        <v>392</v>
      </c>
      <c r="AX83" s="254" t="s">
        <v>393</v>
      </c>
      <c r="AY83" s="245" t="s">
        <v>212</v>
      </c>
      <c r="AZ83" s="246">
        <v>1</v>
      </c>
      <c r="BA83" s="255">
        <v>19152</v>
      </c>
      <c r="BB83" s="313">
        <f t="shared" si="78"/>
        <v>19152</v>
      </c>
      <c r="BC83" s="624">
        <f t="shared" si="85"/>
        <v>0</v>
      </c>
      <c r="BE83" s="243" t="s">
        <v>392</v>
      </c>
      <c r="BF83" s="244" t="s">
        <v>393</v>
      </c>
      <c r="BG83" s="245" t="s">
        <v>212</v>
      </c>
      <c r="BH83" s="246">
        <v>1</v>
      </c>
      <c r="BI83" s="247">
        <v>20800</v>
      </c>
      <c r="BJ83" s="312">
        <f t="shared" si="101"/>
        <v>20800</v>
      </c>
      <c r="BK83" s="624">
        <f t="shared" si="86"/>
        <v>0</v>
      </c>
      <c r="BM83" s="243" t="s">
        <v>392</v>
      </c>
      <c r="BN83" s="244" t="s">
        <v>393</v>
      </c>
      <c r="BO83" s="245" t="s">
        <v>212</v>
      </c>
      <c r="BP83" s="246">
        <v>1</v>
      </c>
      <c r="BQ83" s="247">
        <v>22000</v>
      </c>
      <c r="BR83" s="312">
        <f t="shared" si="102"/>
        <v>22000</v>
      </c>
      <c r="BS83" s="624">
        <f t="shared" si="87"/>
        <v>0</v>
      </c>
      <c r="BU83" s="243" t="s">
        <v>392</v>
      </c>
      <c r="BV83" s="244" t="s">
        <v>393</v>
      </c>
      <c r="BW83" s="245" t="s">
        <v>212</v>
      </c>
      <c r="BX83" s="246">
        <v>1</v>
      </c>
      <c r="BY83" s="247">
        <v>21000</v>
      </c>
      <c r="BZ83" s="312">
        <f t="shared" si="103"/>
        <v>21000</v>
      </c>
      <c r="CA83" s="624">
        <f t="shared" si="88"/>
        <v>0</v>
      </c>
      <c r="CC83" s="243" t="s">
        <v>392</v>
      </c>
      <c r="CD83" s="244" t="s">
        <v>393</v>
      </c>
      <c r="CE83" s="245" t="s">
        <v>212</v>
      </c>
      <c r="CF83" s="246">
        <v>1</v>
      </c>
      <c r="CG83" s="247">
        <v>55000</v>
      </c>
      <c r="CH83" s="312">
        <f t="shared" si="104"/>
        <v>55000</v>
      </c>
      <c r="CI83" s="624">
        <f t="shared" si="89"/>
        <v>0</v>
      </c>
      <c r="CK83" s="243" t="s">
        <v>392</v>
      </c>
      <c r="CL83" s="244" t="s">
        <v>393</v>
      </c>
      <c r="CM83" s="245" t="s">
        <v>212</v>
      </c>
      <c r="CN83" s="246">
        <v>1</v>
      </c>
      <c r="CO83" s="247">
        <v>29911</v>
      </c>
      <c r="CP83" s="312">
        <f t="shared" si="105"/>
        <v>29911</v>
      </c>
      <c r="CQ83" s="624">
        <f t="shared" si="90"/>
        <v>0</v>
      </c>
      <c r="CS83" s="243" t="s">
        <v>392</v>
      </c>
      <c r="CT83" s="244" t="s">
        <v>393</v>
      </c>
      <c r="CU83" s="245" t="s">
        <v>212</v>
      </c>
      <c r="CV83" s="246">
        <v>1</v>
      </c>
      <c r="CW83" s="247">
        <v>23500</v>
      </c>
      <c r="CX83" s="312">
        <f t="shared" si="106"/>
        <v>23500</v>
      </c>
      <c r="CY83" s="624">
        <f t="shared" si="91"/>
        <v>0</v>
      </c>
      <c r="DA83" s="243" t="s">
        <v>392</v>
      </c>
      <c r="DB83" s="244" t="s">
        <v>393</v>
      </c>
      <c r="DC83" s="245" t="s">
        <v>212</v>
      </c>
      <c r="DD83" s="246">
        <v>1</v>
      </c>
      <c r="DE83" s="247">
        <v>20700</v>
      </c>
      <c r="DF83" s="312">
        <f t="shared" si="107"/>
        <v>20700</v>
      </c>
      <c r="DG83" s="624">
        <f t="shared" si="92"/>
        <v>0</v>
      </c>
      <c r="DI83" s="257" t="s">
        <v>392</v>
      </c>
      <c r="DJ83" s="258" t="s">
        <v>393</v>
      </c>
      <c r="DK83" s="245" t="s">
        <v>212</v>
      </c>
      <c r="DL83" s="246">
        <v>1</v>
      </c>
      <c r="DM83" s="259">
        <v>19000</v>
      </c>
      <c r="DN83" s="248">
        <f t="shared" si="108"/>
        <v>19000</v>
      </c>
      <c r="DO83" s="624">
        <f t="shared" si="93"/>
        <v>0</v>
      </c>
      <c r="DQ83" s="243" t="s">
        <v>392</v>
      </c>
      <c r="DR83" s="244" t="s">
        <v>393</v>
      </c>
      <c r="DS83" s="245" t="s">
        <v>212</v>
      </c>
      <c r="DT83" s="246">
        <v>1</v>
      </c>
      <c r="DU83" s="247">
        <v>25000</v>
      </c>
      <c r="DV83" s="312">
        <f t="shared" si="109"/>
        <v>25000</v>
      </c>
      <c r="DW83" s="624">
        <f t="shared" si="94"/>
        <v>0</v>
      </c>
    </row>
    <row r="84" spans="1:127" s="238" customFormat="1" ht="90">
      <c r="A84" s="243" t="s">
        <v>394</v>
      </c>
      <c r="B84" s="244" t="s">
        <v>395</v>
      </c>
      <c r="C84" s="245" t="s">
        <v>168</v>
      </c>
      <c r="D84" s="246">
        <v>1</v>
      </c>
      <c r="E84" s="247">
        <v>0</v>
      </c>
      <c r="F84" s="312">
        <f t="shared" si="95"/>
        <v>0</v>
      </c>
      <c r="G84" s="624">
        <f t="shared" si="79"/>
        <v>1</v>
      </c>
      <c r="I84" s="243" t="s">
        <v>394</v>
      </c>
      <c r="J84" s="249" t="s">
        <v>395</v>
      </c>
      <c r="K84" s="245" t="s">
        <v>168</v>
      </c>
      <c r="L84" s="246">
        <v>1</v>
      </c>
      <c r="M84" s="247">
        <v>98000</v>
      </c>
      <c r="N84" s="312">
        <f t="shared" si="96"/>
        <v>98000</v>
      </c>
      <c r="O84" s="624">
        <f t="shared" si="80"/>
        <v>0</v>
      </c>
      <c r="Q84" s="243" t="s">
        <v>394</v>
      </c>
      <c r="R84" s="244" t="s">
        <v>395</v>
      </c>
      <c r="S84" s="245" t="s">
        <v>168</v>
      </c>
      <c r="T84" s="246">
        <v>1</v>
      </c>
      <c r="U84" s="247">
        <v>95356</v>
      </c>
      <c r="V84" s="312">
        <f t="shared" si="97"/>
        <v>95356</v>
      </c>
      <c r="W84" s="624">
        <f t="shared" si="81"/>
        <v>0</v>
      </c>
      <c r="Y84" s="243" t="s">
        <v>394</v>
      </c>
      <c r="Z84" s="244" t="s">
        <v>395</v>
      </c>
      <c r="AA84" s="245" t="s">
        <v>168</v>
      </c>
      <c r="AB84" s="246">
        <v>1</v>
      </c>
      <c r="AC84" s="247">
        <v>77000</v>
      </c>
      <c r="AD84" s="312">
        <f t="shared" si="98"/>
        <v>77000</v>
      </c>
      <c r="AE84" s="624">
        <f t="shared" si="82"/>
        <v>0</v>
      </c>
      <c r="AG84" s="243" t="s">
        <v>394</v>
      </c>
      <c r="AH84" s="244" t="s">
        <v>395</v>
      </c>
      <c r="AI84" s="245" t="s">
        <v>168</v>
      </c>
      <c r="AJ84" s="246">
        <v>1</v>
      </c>
      <c r="AK84" s="247">
        <v>85000</v>
      </c>
      <c r="AL84" s="312">
        <f t="shared" si="99"/>
        <v>85000</v>
      </c>
      <c r="AM84" s="624">
        <f t="shared" si="83"/>
        <v>0</v>
      </c>
      <c r="AO84" s="243" t="s">
        <v>394</v>
      </c>
      <c r="AP84" s="244" t="s">
        <v>395</v>
      </c>
      <c r="AQ84" s="245" t="s">
        <v>168</v>
      </c>
      <c r="AR84" s="246">
        <v>1</v>
      </c>
      <c r="AS84" s="247">
        <v>79250</v>
      </c>
      <c r="AT84" s="312">
        <f t="shared" si="100"/>
        <v>79250</v>
      </c>
      <c r="AU84" s="624">
        <f t="shared" si="84"/>
        <v>0</v>
      </c>
      <c r="AW84" s="243" t="s">
        <v>394</v>
      </c>
      <c r="AX84" s="254" t="s">
        <v>395</v>
      </c>
      <c r="AY84" s="245" t="s">
        <v>168</v>
      </c>
      <c r="AZ84" s="246">
        <v>1</v>
      </c>
      <c r="BA84" s="255">
        <v>92400</v>
      </c>
      <c r="BB84" s="313">
        <f t="shared" si="78"/>
        <v>92400</v>
      </c>
      <c r="BC84" s="624">
        <f t="shared" si="85"/>
        <v>0</v>
      </c>
      <c r="BE84" s="243" t="s">
        <v>394</v>
      </c>
      <c r="BF84" s="244" t="s">
        <v>395</v>
      </c>
      <c r="BG84" s="245" t="s">
        <v>168</v>
      </c>
      <c r="BH84" s="246">
        <v>1</v>
      </c>
      <c r="BI84" s="247">
        <v>72200</v>
      </c>
      <c r="BJ84" s="312">
        <f t="shared" si="101"/>
        <v>72200</v>
      </c>
      <c r="BK84" s="624">
        <f t="shared" si="86"/>
        <v>0</v>
      </c>
      <c r="BM84" s="243" t="s">
        <v>394</v>
      </c>
      <c r="BN84" s="244" t="s">
        <v>395</v>
      </c>
      <c r="BO84" s="245" t="s">
        <v>168</v>
      </c>
      <c r="BP84" s="246">
        <v>1</v>
      </c>
      <c r="BQ84" s="247">
        <v>70000</v>
      </c>
      <c r="BR84" s="312">
        <f t="shared" si="102"/>
        <v>70000</v>
      </c>
      <c r="BS84" s="624">
        <f t="shared" si="87"/>
        <v>0</v>
      </c>
      <c r="BU84" s="243" t="s">
        <v>394</v>
      </c>
      <c r="BV84" s="244" t="s">
        <v>395</v>
      </c>
      <c r="BW84" s="245" t="s">
        <v>168</v>
      </c>
      <c r="BX84" s="246">
        <v>1</v>
      </c>
      <c r="BY84" s="247">
        <v>75000</v>
      </c>
      <c r="BZ84" s="312">
        <f t="shared" si="103"/>
        <v>75000</v>
      </c>
      <c r="CA84" s="624">
        <f t="shared" si="88"/>
        <v>0</v>
      </c>
      <c r="CC84" s="243" t="s">
        <v>394</v>
      </c>
      <c r="CD84" s="244" t="s">
        <v>395</v>
      </c>
      <c r="CE84" s="245" t="s">
        <v>168</v>
      </c>
      <c r="CF84" s="246">
        <v>1</v>
      </c>
      <c r="CG84" s="247">
        <v>70000</v>
      </c>
      <c r="CH84" s="312">
        <f t="shared" si="104"/>
        <v>70000</v>
      </c>
      <c r="CI84" s="624">
        <f t="shared" si="89"/>
        <v>0</v>
      </c>
      <c r="CK84" s="243" t="s">
        <v>394</v>
      </c>
      <c r="CL84" s="244" t="s">
        <v>395</v>
      </c>
      <c r="CM84" s="245" t="s">
        <v>168</v>
      </c>
      <c r="CN84" s="246">
        <v>1</v>
      </c>
      <c r="CO84" s="247">
        <v>96519</v>
      </c>
      <c r="CP84" s="312">
        <f t="shared" si="105"/>
        <v>96519</v>
      </c>
      <c r="CQ84" s="624">
        <f t="shared" si="90"/>
        <v>0</v>
      </c>
      <c r="CS84" s="243" t="s">
        <v>394</v>
      </c>
      <c r="CT84" s="244" t="s">
        <v>395</v>
      </c>
      <c r="CU84" s="245" t="s">
        <v>168</v>
      </c>
      <c r="CV84" s="246">
        <v>1</v>
      </c>
      <c r="CW84" s="247">
        <v>86000</v>
      </c>
      <c r="CX84" s="312">
        <f t="shared" si="106"/>
        <v>86000</v>
      </c>
      <c r="CY84" s="624">
        <f t="shared" si="91"/>
        <v>0</v>
      </c>
      <c r="DA84" s="243" t="s">
        <v>394</v>
      </c>
      <c r="DB84" s="244" t="s">
        <v>395</v>
      </c>
      <c r="DC84" s="245" t="s">
        <v>168</v>
      </c>
      <c r="DD84" s="246">
        <v>1</v>
      </c>
      <c r="DE84" s="247">
        <v>68400</v>
      </c>
      <c r="DF84" s="312">
        <f t="shared" si="107"/>
        <v>68400</v>
      </c>
      <c r="DG84" s="624">
        <f t="shared" si="92"/>
        <v>0</v>
      </c>
      <c r="DI84" s="257" t="s">
        <v>394</v>
      </c>
      <c r="DJ84" s="258" t="s">
        <v>395</v>
      </c>
      <c r="DK84" s="245" t="s">
        <v>168</v>
      </c>
      <c r="DL84" s="246">
        <v>1</v>
      </c>
      <c r="DM84" s="259">
        <v>62000</v>
      </c>
      <c r="DN84" s="248">
        <f t="shared" si="108"/>
        <v>62000</v>
      </c>
      <c r="DO84" s="624">
        <f t="shared" si="93"/>
        <v>0</v>
      </c>
      <c r="DQ84" s="243" t="s">
        <v>394</v>
      </c>
      <c r="DR84" s="244" t="s">
        <v>395</v>
      </c>
      <c r="DS84" s="245" t="s">
        <v>168</v>
      </c>
      <c r="DT84" s="246">
        <v>1</v>
      </c>
      <c r="DU84" s="247">
        <v>35000</v>
      </c>
      <c r="DV84" s="312">
        <f t="shared" si="109"/>
        <v>35000</v>
      </c>
      <c r="DW84" s="624">
        <f t="shared" si="94"/>
        <v>0</v>
      </c>
    </row>
    <row r="85" spans="1:127" s="238" customFormat="1" ht="90">
      <c r="A85" s="243" t="s">
        <v>396</v>
      </c>
      <c r="B85" s="244" t="s">
        <v>397</v>
      </c>
      <c r="C85" s="245" t="s">
        <v>168</v>
      </c>
      <c r="D85" s="246">
        <v>1</v>
      </c>
      <c r="E85" s="247">
        <v>0</v>
      </c>
      <c r="F85" s="312">
        <f t="shared" si="95"/>
        <v>0</v>
      </c>
      <c r="G85" s="624">
        <f t="shared" si="79"/>
        <v>1</v>
      </c>
      <c r="I85" s="243" t="s">
        <v>396</v>
      </c>
      <c r="J85" s="249" t="s">
        <v>397</v>
      </c>
      <c r="K85" s="245" t="s">
        <v>168</v>
      </c>
      <c r="L85" s="246">
        <v>1</v>
      </c>
      <c r="M85" s="247">
        <v>75000</v>
      </c>
      <c r="N85" s="312">
        <f t="shared" si="96"/>
        <v>75000</v>
      </c>
      <c r="O85" s="624">
        <f t="shared" si="80"/>
        <v>0</v>
      </c>
      <c r="Q85" s="243" t="s">
        <v>396</v>
      </c>
      <c r="R85" s="244" t="s">
        <v>397</v>
      </c>
      <c r="S85" s="245" t="s">
        <v>168</v>
      </c>
      <c r="T85" s="246">
        <v>1</v>
      </c>
      <c r="U85" s="247">
        <v>80724</v>
      </c>
      <c r="V85" s="312">
        <f t="shared" si="97"/>
        <v>80724</v>
      </c>
      <c r="W85" s="624">
        <f t="shared" si="81"/>
        <v>0</v>
      </c>
      <c r="Y85" s="243" t="s">
        <v>396</v>
      </c>
      <c r="Z85" s="244" t="s">
        <v>397</v>
      </c>
      <c r="AA85" s="245" t="s">
        <v>168</v>
      </c>
      <c r="AB85" s="246">
        <v>1</v>
      </c>
      <c r="AC85" s="247">
        <v>55000</v>
      </c>
      <c r="AD85" s="312">
        <f t="shared" si="98"/>
        <v>55000</v>
      </c>
      <c r="AE85" s="624">
        <f t="shared" si="82"/>
        <v>0</v>
      </c>
      <c r="AG85" s="243" t="s">
        <v>396</v>
      </c>
      <c r="AH85" s="244" t="s">
        <v>397</v>
      </c>
      <c r="AI85" s="245" t="s">
        <v>168</v>
      </c>
      <c r="AJ85" s="246">
        <v>1</v>
      </c>
      <c r="AK85" s="247">
        <v>65000</v>
      </c>
      <c r="AL85" s="312">
        <f t="shared" si="99"/>
        <v>65000</v>
      </c>
      <c r="AM85" s="624">
        <f t="shared" si="83"/>
        <v>0</v>
      </c>
      <c r="AO85" s="243" t="s">
        <v>396</v>
      </c>
      <c r="AP85" s="244" t="s">
        <v>397</v>
      </c>
      <c r="AQ85" s="245" t="s">
        <v>168</v>
      </c>
      <c r="AR85" s="246">
        <v>1</v>
      </c>
      <c r="AS85" s="247">
        <v>49500</v>
      </c>
      <c r="AT85" s="312">
        <f t="shared" si="100"/>
        <v>49500</v>
      </c>
      <c r="AU85" s="624">
        <f t="shared" si="84"/>
        <v>0</v>
      </c>
      <c r="AW85" s="243" t="s">
        <v>396</v>
      </c>
      <c r="AX85" s="254" t="s">
        <v>397</v>
      </c>
      <c r="AY85" s="245" t="s">
        <v>168</v>
      </c>
      <c r="AZ85" s="246">
        <v>1</v>
      </c>
      <c r="BA85" s="255">
        <v>62377</v>
      </c>
      <c r="BB85" s="313">
        <f t="shared" si="78"/>
        <v>62377</v>
      </c>
      <c r="BC85" s="624">
        <f t="shared" si="85"/>
        <v>0</v>
      </c>
      <c r="BE85" s="243" t="s">
        <v>396</v>
      </c>
      <c r="BF85" s="244" t="s">
        <v>397</v>
      </c>
      <c r="BG85" s="245" t="s">
        <v>168</v>
      </c>
      <c r="BH85" s="246">
        <v>1</v>
      </c>
      <c r="BI85" s="247">
        <v>52400</v>
      </c>
      <c r="BJ85" s="312">
        <f t="shared" si="101"/>
        <v>52400</v>
      </c>
      <c r="BK85" s="624">
        <f t="shared" si="86"/>
        <v>0</v>
      </c>
      <c r="BM85" s="243" t="s">
        <v>396</v>
      </c>
      <c r="BN85" s="244" t="s">
        <v>397</v>
      </c>
      <c r="BO85" s="245" t="s">
        <v>168</v>
      </c>
      <c r="BP85" s="246">
        <v>1</v>
      </c>
      <c r="BQ85" s="247">
        <v>50000</v>
      </c>
      <c r="BR85" s="312">
        <f t="shared" si="102"/>
        <v>50000</v>
      </c>
      <c r="BS85" s="624">
        <f t="shared" si="87"/>
        <v>0</v>
      </c>
      <c r="BU85" s="243" t="s">
        <v>396</v>
      </c>
      <c r="BV85" s="244" t="s">
        <v>397</v>
      </c>
      <c r="BW85" s="245" t="s">
        <v>168</v>
      </c>
      <c r="BX85" s="246">
        <v>1</v>
      </c>
      <c r="BY85" s="247">
        <v>55000</v>
      </c>
      <c r="BZ85" s="312">
        <f t="shared" si="103"/>
        <v>55000</v>
      </c>
      <c r="CA85" s="624">
        <f t="shared" si="88"/>
        <v>0</v>
      </c>
      <c r="CC85" s="243" t="s">
        <v>396</v>
      </c>
      <c r="CD85" s="244" t="s">
        <v>397</v>
      </c>
      <c r="CE85" s="245" t="s">
        <v>168</v>
      </c>
      <c r="CF85" s="246">
        <v>1</v>
      </c>
      <c r="CG85" s="247">
        <v>60000</v>
      </c>
      <c r="CH85" s="312">
        <f t="shared" si="104"/>
        <v>60000</v>
      </c>
      <c r="CI85" s="624">
        <f t="shared" si="89"/>
        <v>0</v>
      </c>
      <c r="CK85" s="243" t="s">
        <v>396</v>
      </c>
      <c r="CL85" s="244" t="s">
        <v>397</v>
      </c>
      <c r="CM85" s="245" t="s">
        <v>168</v>
      </c>
      <c r="CN85" s="246">
        <v>1</v>
      </c>
      <c r="CO85" s="247">
        <v>47715</v>
      </c>
      <c r="CP85" s="312">
        <f t="shared" si="105"/>
        <v>47715</v>
      </c>
      <c r="CQ85" s="624">
        <f t="shared" si="90"/>
        <v>0</v>
      </c>
      <c r="CS85" s="243" t="s">
        <v>396</v>
      </c>
      <c r="CT85" s="244" t="s">
        <v>397</v>
      </c>
      <c r="CU85" s="245" t="s">
        <v>168</v>
      </c>
      <c r="CV85" s="246">
        <v>1</v>
      </c>
      <c r="CW85" s="247">
        <v>75000</v>
      </c>
      <c r="CX85" s="312">
        <f t="shared" si="106"/>
        <v>75000</v>
      </c>
      <c r="CY85" s="624">
        <f t="shared" si="91"/>
        <v>0</v>
      </c>
      <c r="DA85" s="243" t="s">
        <v>396</v>
      </c>
      <c r="DB85" s="244" t="s">
        <v>397</v>
      </c>
      <c r="DC85" s="245" t="s">
        <v>168</v>
      </c>
      <c r="DD85" s="246">
        <v>1</v>
      </c>
      <c r="DE85" s="247">
        <v>43200</v>
      </c>
      <c r="DF85" s="312">
        <f t="shared" si="107"/>
        <v>43200</v>
      </c>
      <c r="DG85" s="624">
        <f t="shared" si="92"/>
        <v>0</v>
      </c>
      <c r="DI85" s="257" t="s">
        <v>396</v>
      </c>
      <c r="DJ85" s="258" t="s">
        <v>397</v>
      </c>
      <c r="DK85" s="245" t="s">
        <v>168</v>
      </c>
      <c r="DL85" s="246">
        <v>1</v>
      </c>
      <c r="DM85" s="259">
        <v>55000</v>
      </c>
      <c r="DN85" s="248">
        <f t="shared" si="108"/>
        <v>55000</v>
      </c>
      <c r="DO85" s="624">
        <f t="shared" si="93"/>
        <v>0</v>
      </c>
      <c r="DQ85" s="243" t="s">
        <v>396</v>
      </c>
      <c r="DR85" s="244" t="s">
        <v>397</v>
      </c>
      <c r="DS85" s="245" t="s">
        <v>168</v>
      </c>
      <c r="DT85" s="246">
        <v>1</v>
      </c>
      <c r="DU85" s="247">
        <v>30000</v>
      </c>
      <c r="DV85" s="312">
        <f t="shared" si="109"/>
        <v>30000</v>
      </c>
      <c r="DW85" s="624">
        <f t="shared" si="94"/>
        <v>0</v>
      </c>
    </row>
    <row r="86" spans="1:127" s="238" customFormat="1" ht="30.75" thickBot="1">
      <c r="A86" s="278" t="s">
        <v>398</v>
      </c>
      <c r="B86" s="289" t="s">
        <v>399</v>
      </c>
      <c r="C86" s="290" t="s">
        <v>168</v>
      </c>
      <c r="D86" s="246">
        <v>1</v>
      </c>
      <c r="E86" s="247">
        <v>0</v>
      </c>
      <c r="F86" s="316">
        <f t="shared" si="95"/>
        <v>0</v>
      </c>
      <c r="G86" s="624">
        <f t="shared" si="79"/>
        <v>1</v>
      </c>
      <c r="I86" s="278" t="s">
        <v>398</v>
      </c>
      <c r="J86" s="293" t="s">
        <v>399</v>
      </c>
      <c r="K86" s="290" t="s">
        <v>168</v>
      </c>
      <c r="L86" s="246">
        <v>1</v>
      </c>
      <c r="M86" s="247">
        <v>65000</v>
      </c>
      <c r="N86" s="316">
        <f t="shared" si="96"/>
        <v>65000</v>
      </c>
      <c r="O86" s="624">
        <f t="shared" si="80"/>
        <v>0</v>
      </c>
      <c r="Q86" s="278" t="s">
        <v>398</v>
      </c>
      <c r="R86" s="289" t="s">
        <v>399</v>
      </c>
      <c r="S86" s="290" t="s">
        <v>168</v>
      </c>
      <c r="T86" s="246">
        <v>1</v>
      </c>
      <c r="U86" s="247">
        <v>57460</v>
      </c>
      <c r="V86" s="316">
        <f t="shared" si="97"/>
        <v>57460</v>
      </c>
      <c r="W86" s="624">
        <f t="shared" si="81"/>
        <v>0</v>
      </c>
      <c r="Y86" s="278" t="s">
        <v>398</v>
      </c>
      <c r="Z86" s="289" t="s">
        <v>399</v>
      </c>
      <c r="AA86" s="290" t="s">
        <v>168</v>
      </c>
      <c r="AB86" s="246">
        <v>1</v>
      </c>
      <c r="AC86" s="247">
        <v>28000</v>
      </c>
      <c r="AD86" s="316">
        <f t="shared" si="98"/>
        <v>28000</v>
      </c>
      <c r="AE86" s="624">
        <f t="shared" si="82"/>
        <v>0</v>
      </c>
      <c r="AG86" s="278" t="s">
        <v>398</v>
      </c>
      <c r="AH86" s="289" t="s">
        <v>399</v>
      </c>
      <c r="AI86" s="290" t="s">
        <v>168</v>
      </c>
      <c r="AJ86" s="246">
        <v>1</v>
      </c>
      <c r="AK86" s="247">
        <v>15000</v>
      </c>
      <c r="AL86" s="316">
        <f t="shared" si="99"/>
        <v>15000</v>
      </c>
      <c r="AM86" s="624">
        <f t="shared" si="83"/>
        <v>0</v>
      </c>
      <c r="AO86" s="278" t="s">
        <v>398</v>
      </c>
      <c r="AP86" s="289" t="s">
        <v>399</v>
      </c>
      <c r="AQ86" s="290" t="s">
        <v>168</v>
      </c>
      <c r="AR86" s="246">
        <v>1</v>
      </c>
      <c r="AS86" s="247">
        <v>41600</v>
      </c>
      <c r="AT86" s="316">
        <f t="shared" si="100"/>
        <v>41600</v>
      </c>
      <c r="AU86" s="624">
        <f t="shared" si="84"/>
        <v>0</v>
      </c>
      <c r="AW86" s="278" t="s">
        <v>398</v>
      </c>
      <c r="AX86" s="294" t="s">
        <v>399</v>
      </c>
      <c r="AY86" s="290" t="s">
        <v>168</v>
      </c>
      <c r="AZ86" s="246">
        <v>1</v>
      </c>
      <c r="BA86" s="255">
        <v>46620</v>
      </c>
      <c r="BB86" s="317">
        <f t="shared" si="78"/>
        <v>46620</v>
      </c>
      <c r="BC86" s="624">
        <f t="shared" si="85"/>
        <v>0</v>
      </c>
      <c r="BE86" s="278" t="s">
        <v>398</v>
      </c>
      <c r="BF86" s="289" t="s">
        <v>399</v>
      </c>
      <c r="BG86" s="290" t="s">
        <v>168</v>
      </c>
      <c r="BH86" s="246">
        <v>1</v>
      </c>
      <c r="BI86" s="247">
        <v>56800</v>
      </c>
      <c r="BJ86" s="316">
        <f t="shared" si="101"/>
        <v>56800</v>
      </c>
      <c r="BK86" s="624">
        <f t="shared" si="86"/>
        <v>0</v>
      </c>
      <c r="BM86" s="278" t="s">
        <v>398</v>
      </c>
      <c r="BN86" s="289" t="s">
        <v>399</v>
      </c>
      <c r="BO86" s="290" t="s">
        <v>168</v>
      </c>
      <c r="BP86" s="246">
        <v>1</v>
      </c>
      <c r="BQ86" s="247">
        <v>58000</v>
      </c>
      <c r="BR86" s="316">
        <f t="shared" si="102"/>
        <v>58000</v>
      </c>
      <c r="BS86" s="624">
        <f t="shared" si="87"/>
        <v>0</v>
      </c>
      <c r="BU86" s="278" t="s">
        <v>398</v>
      </c>
      <c r="BV86" s="289" t="s">
        <v>399</v>
      </c>
      <c r="BW86" s="290" t="s">
        <v>168</v>
      </c>
      <c r="BX86" s="246">
        <v>1</v>
      </c>
      <c r="BY86" s="247">
        <v>52000</v>
      </c>
      <c r="BZ86" s="316">
        <f t="shared" si="103"/>
        <v>52000</v>
      </c>
      <c r="CA86" s="624">
        <f t="shared" si="88"/>
        <v>0</v>
      </c>
      <c r="CC86" s="278" t="s">
        <v>398</v>
      </c>
      <c r="CD86" s="289" t="s">
        <v>399</v>
      </c>
      <c r="CE86" s="290" t="s">
        <v>168</v>
      </c>
      <c r="CF86" s="246">
        <v>1</v>
      </c>
      <c r="CG86" s="247">
        <v>60000</v>
      </c>
      <c r="CH86" s="316">
        <f t="shared" si="104"/>
        <v>60000</v>
      </c>
      <c r="CI86" s="624">
        <f t="shared" si="89"/>
        <v>0</v>
      </c>
      <c r="CK86" s="278" t="s">
        <v>398</v>
      </c>
      <c r="CL86" s="289" t="s">
        <v>399</v>
      </c>
      <c r="CM86" s="290" t="s">
        <v>168</v>
      </c>
      <c r="CN86" s="246">
        <v>1</v>
      </c>
      <c r="CO86" s="247">
        <v>39297</v>
      </c>
      <c r="CP86" s="316">
        <f t="shared" si="105"/>
        <v>39297</v>
      </c>
      <c r="CQ86" s="624">
        <f t="shared" si="90"/>
        <v>0</v>
      </c>
      <c r="CS86" s="278" t="s">
        <v>398</v>
      </c>
      <c r="CT86" s="289" t="s">
        <v>399</v>
      </c>
      <c r="CU86" s="290" t="s">
        <v>168</v>
      </c>
      <c r="CV86" s="246">
        <v>1</v>
      </c>
      <c r="CW86" s="247">
        <v>76900</v>
      </c>
      <c r="CX86" s="316">
        <f t="shared" si="106"/>
        <v>76900</v>
      </c>
      <c r="CY86" s="624">
        <f t="shared" si="91"/>
        <v>0</v>
      </c>
      <c r="DA86" s="278" t="s">
        <v>398</v>
      </c>
      <c r="DB86" s="289" t="s">
        <v>399</v>
      </c>
      <c r="DC86" s="290" t="s">
        <v>168</v>
      </c>
      <c r="DD86" s="246">
        <v>1</v>
      </c>
      <c r="DE86" s="247">
        <v>31100</v>
      </c>
      <c r="DF86" s="316">
        <f t="shared" si="107"/>
        <v>31100</v>
      </c>
      <c r="DG86" s="624">
        <f t="shared" si="92"/>
        <v>0</v>
      </c>
      <c r="DI86" s="286" t="s">
        <v>398</v>
      </c>
      <c r="DJ86" s="297" t="s">
        <v>399</v>
      </c>
      <c r="DK86" s="290" t="s">
        <v>168</v>
      </c>
      <c r="DL86" s="246">
        <v>1</v>
      </c>
      <c r="DM86" s="259">
        <v>8000</v>
      </c>
      <c r="DN86" s="292">
        <f t="shared" si="108"/>
        <v>8000</v>
      </c>
      <c r="DO86" s="624">
        <f t="shared" si="93"/>
        <v>0</v>
      </c>
      <c r="DQ86" s="278" t="s">
        <v>398</v>
      </c>
      <c r="DR86" s="289" t="s">
        <v>399</v>
      </c>
      <c r="DS86" s="290" t="s">
        <v>168</v>
      </c>
      <c r="DT86" s="246">
        <v>1</v>
      </c>
      <c r="DU86" s="247">
        <v>25000</v>
      </c>
      <c r="DV86" s="316">
        <f t="shared" si="109"/>
        <v>25000</v>
      </c>
      <c r="DW86" s="624">
        <f t="shared" si="94"/>
        <v>0</v>
      </c>
    </row>
    <row r="87" spans="1:127" s="238" customFormat="1" ht="45.75" thickTop="1">
      <c r="A87" s="318" t="s">
        <v>402</v>
      </c>
      <c r="B87" s="279" t="s">
        <v>403</v>
      </c>
      <c r="C87" s="280" t="s">
        <v>171</v>
      </c>
      <c r="D87" s="246">
        <v>1</v>
      </c>
      <c r="E87" s="247">
        <v>0</v>
      </c>
      <c r="F87" s="325">
        <f t="shared" ref="F87:F92" si="110">ROUND(D87*E87,0)</f>
        <v>0</v>
      </c>
      <c r="G87" s="624">
        <f t="shared" si="79"/>
        <v>1</v>
      </c>
      <c r="I87" s="318" t="s">
        <v>402</v>
      </c>
      <c r="J87" s="283" t="s">
        <v>403</v>
      </c>
      <c r="K87" s="280" t="s">
        <v>171</v>
      </c>
      <c r="L87" s="246">
        <v>1</v>
      </c>
      <c r="M87" s="247">
        <v>28000</v>
      </c>
      <c r="N87" s="325">
        <f t="shared" ref="N87:N92" si="111">ROUND(L87*M87,0)</f>
        <v>28000</v>
      </c>
      <c r="O87" s="624">
        <f t="shared" si="80"/>
        <v>0</v>
      </c>
      <c r="Q87" s="318" t="s">
        <v>402</v>
      </c>
      <c r="R87" s="279" t="s">
        <v>403</v>
      </c>
      <c r="S87" s="280" t="s">
        <v>171</v>
      </c>
      <c r="T87" s="246">
        <v>1</v>
      </c>
      <c r="U87" s="247">
        <v>15753</v>
      </c>
      <c r="V87" s="325">
        <f t="shared" ref="V87:V92" si="112">ROUND(T87*U87,0)</f>
        <v>15753</v>
      </c>
      <c r="W87" s="624">
        <f t="shared" si="81"/>
        <v>0</v>
      </c>
      <c r="Y87" s="318" t="s">
        <v>402</v>
      </c>
      <c r="Z87" s="279" t="s">
        <v>403</v>
      </c>
      <c r="AA87" s="280" t="s">
        <v>171</v>
      </c>
      <c r="AB87" s="246">
        <v>1</v>
      </c>
      <c r="AC87" s="247">
        <v>22000</v>
      </c>
      <c r="AD87" s="325">
        <f t="shared" ref="AD87:AD92" si="113">ROUND(AB87*AC87,0)</f>
        <v>22000</v>
      </c>
      <c r="AE87" s="624">
        <f t="shared" si="82"/>
        <v>0</v>
      </c>
      <c r="AG87" s="318" t="s">
        <v>402</v>
      </c>
      <c r="AH87" s="279" t="s">
        <v>403</v>
      </c>
      <c r="AI87" s="280" t="s">
        <v>171</v>
      </c>
      <c r="AJ87" s="246">
        <v>1</v>
      </c>
      <c r="AK87" s="247">
        <v>12000</v>
      </c>
      <c r="AL87" s="325">
        <f t="shared" ref="AL87:AL92" si="114">ROUND(AJ87*AK87,0)</f>
        <v>12000</v>
      </c>
      <c r="AM87" s="624">
        <f t="shared" si="83"/>
        <v>0</v>
      </c>
      <c r="AO87" s="318" t="s">
        <v>402</v>
      </c>
      <c r="AP87" s="279" t="s">
        <v>403</v>
      </c>
      <c r="AQ87" s="280" t="s">
        <v>171</v>
      </c>
      <c r="AR87" s="246">
        <v>1</v>
      </c>
      <c r="AS87" s="247">
        <v>29700</v>
      </c>
      <c r="AT87" s="325">
        <f t="shared" ref="AT87:AT92" si="115">ROUND(AR87*AS87,0)</f>
        <v>29700</v>
      </c>
      <c r="AU87" s="624">
        <f t="shared" si="84"/>
        <v>0</v>
      </c>
      <c r="AW87" s="318" t="s">
        <v>402</v>
      </c>
      <c r="AX87" s="284" t="s">
        <v>403</v>
      </c>
      <c r="AY87" s="280" t="s">
        <v>171</v>
      </c>
      <c r="AZ87" s="246">
        <v>1</v>
      </c>
      <c r="BA87" s="255">
        <v>18480</v>
      </c>
      <c r="BB87" s="359">
        <f t="shared" si="78"/>
        <v>18480</v>
      </c>
      <c r="BC87" s="624">
        <f t="shared" si="85"/>
        <v>0</v>
      </c>
      <c r="BE87" s="318" t="s">
        <v>402</v>
      </c>
      <c r="BF87" s="279" t="s">
        <v>403</v>
      </c>
      <c r="BG87" s="280" t="s">
        <v>171</v>
      </c>
      <c r="BH87" s="246">
        <v>1</v>
      </c>
      <c r="BI87" s="247">
        <v>32500</v>
      </c>
      <c r="BJ87" s="325">
        <f t="shared" ref="BJ87:BJ92" si="116">ROUND(BH87*BI87,0)</f>
        <v>32500</v>
      </c>
      <c r="BK87" s="624">
        <f t="shared" si="86"/>
        <v>0</v>
      </c>
      <c r="BM87" s="318" t="s">
        <v>402</v>
      </c>
      <c r="BN87" s="279" t="s">
        <v>403</v>
      </c>
      <c r="BO87" s="280" t="s">
        <v>171</v>
      </c>
      <c r="BP87" s="246">
        <v>1</v>
      </c>
      <c r="BQ87" s="247">
        <v>30000</v>
      </c>
      <c r="BR87" s="325">
        <f t="shared" ref="BR87:BR92" si="117">ROUND(BP87*BQ87,0)</f>
        <v>30000</v>
      </c>
      <c r="BS87" s="624">
        <f t="shared" si="87"/>
        <v>0</v>
      </c>
      <c r="BU87" s="318" t="s">
        <v>402</v>
      </c>
      <c r="BV87" s="279" t="s">
        <v>403</v>
      </c>
      <c r="BW87" s="280" t="s">
        <v>171</v>
      </c>
      <c r="BX87" s="246">
        <v>1</v>
      </c>
      <c r="BY87" s="247">
        <v>35000</v>
      </c>
      <c r="BZ87" s="325">
        <f t="shared" ref="BZ87:BZ92" si="118">ROUND(BX87*BY87,0)</f>
        <v>35000</v>
      </c>
      <c r="CA87" s="624">
        <f t="shared" si="88"/>
        <v>0</v>
      </c>
      <c r="CC87" s="318" t="s">
        <v>402</v>
      </c>
      <c r="CD87" s="279" t="s">
        <v>403</v>
      </c>
      <c r="CE87" s="280" t="s">
        <v>171</v>
      </c>
      <c r="CF87" s="246">
        <v>1</v>
      </c>
      <c r="CG87" s="247">
        <v>50000</v>
      </c>
      <c r="CH87" s="325">
        <f t="shared" ref="CH87:CH92" si="119">ROUND(CF87*CG87,0)</f>
        <v>50000</v>
      </c>
      <c r="CI87" s="624">
        <f t="shared" si="89"/>
        <v>0</v>
      </c>
      <c r="CK87" s="318" t="s">
        <v>402</v>
      </c>
      <c r="CL87" s="279" t="s">
        <v>403</v>
      </c>
      <c r="CM87" s="280" t="s">
        <v>171</v>
      </c>
      <c r="CN87" s="246">
        <v>1</v>
      </c>
      <c r="CO87" s="247">
        <v>10277</v>
      </c>
      <c r="CP87" s="325">
        <f t="shared" ref="CP87:CP92" si="120">ROUND(CN87*CO87,0)</f>
        <v>10277</v>
      </c>
      <c r="CQ87" s="624">
        <f t="shared" si="90"/>
        <v>0</v>
      </c>
      <c r="CS87" s="318" t="s">
        <v>402</v>
      </c>
      <c r="CT87" s="279" t="s">
        <v>403</v>
      </c>
      <c r="CU87" s="280" t="s">
        <v>171</v>
      </c>
      <c r="CV87" s="246">
        <v>1</v>
      </c>
      <c r="CW87" s="247">
        <v>45000</v>
      </c>
      <c r="CX87" s="325">
        <f t="shared" ref="CX87:CX92" si="121">ROUND(CV87*CW87,0)</f>
        <v>45000</v>
      </c>
      <c r="CY87" s="624">
        <f t="shared" si="91"/>
        <v>0</v>
      </c>
      <c r="DA87" s="318" t="s">
        <v>402</v>
      </c>
      <c r="DB87" s="287" t="s">
        <v>403</v>
      </c>
      <c r="DC87" s="280" t="s">
        <v>171</v>
      </c>
      <c r="DD87" s="246">
        <v>1</v>
      </c>
      <c r="DE87" s="247">
        <v>12900</v>
      </c>
      <c r="DF87" s="325">
        <f t="shared" ref="DF87:DF92" si="122">ROUND(DD87*DE87,0)</f>
        <v>12900</v>
      </c>
      <c r="DG87" s="624">
        <f t="shared" si="92"/>
        <v>0</v>
      </c>
      <c r="DI87" s="323" t="s">
        <v>402</v>
      </c>
      <c r="DJ87" s="287" t="s">
        <v>403</v>
      </c>
      <c r="DK87" s="280" t="s">
        <v>171</v>
      </c>
      <c r="DL87" s="246">
        <v>1</v>
      </c>
      <c r="DM87" s="259">
        <v>20000</v>
      </c>
      <c r="DN87" s="325">
        <f t="shared" ref="DN87:DN92" si="123">ROUND(DL87*DM87,0)</f>
        <v>20000</v>
      </c>
      <c r="DO87" s="624">
        <f t="shared" si="93"/>
        <v>0</v>
      </c>
      <c r="DQ87" s="318" t="s">
        <v>402</v>
      </c>
      <c r="DR87" s="279" t="s">
        <v>403</v>
      </c>
      <c r="DS87" s="280" t="s">
        <v>171</v>
      </c>
      <c r="DT87" s="246">
        <v>1</v>
      </c>
      <c r="DU87" s="247">
        <v>25000</v>
      </c>
      <c r="DV87" s="325">
        <f t="shared" ref="DV87:DV92" si="124">ROUND(DT87*DU87,0)</f>
        <v>25000</v>
      </c>
      <c r="DW87" s="624">
        <f t="shared" si="94"/>
        <v>0</v>
      </c>
    </row>
    <row r="88" spans="1:127" s="238" customFormat="1" ht="45">
      <c r="A88" s="243" t="s">
        <v>404</v>
      </c>
      <c r="B88" s="244" t="s">
        <v>405</v>
      </c>
      <c r="C88" s="245" t="s">
        <v>212</v>
      </c>
      <c r="D88" s="246">
        <v>1</v>
      </c>
      <c r="E88" s="247">
        <v>0</v>
      </c>
      <c r="F88" s="312">
        <f t="shared" si="110"/>
        <v>0</v>
      </c>
      <c r="G88" s="624">
        <f t="shared" si="79"/>
        <v>1</v>
      </c>
      <c r="I88" s="243" t="s">
        <v>404</v>
      </c>
      <c r="J88" s="249" t="s">
        <v>405</v>
      </c>
      <c r="K88" s="245" t="s">
        <v>212</v>
      </c>
      <c r="L88" s="246">
        <v>1</v>
      </c>
      <c r="M88" s="247">
        <v>34000</v>
      </c>
      <c r="N88" s="312">
        <f t="shared" si="111"/>
        <v>34000</v>
      </c>
      <c r="O88" s="624">
        <f t="shared" si="80"/>
        <v>0</v>
      </c>
      <c r="Q88" s="243" t="s">
        <v>404</v>
      </c>
      <c r="R88" s="244" t="s">
        <v>405</v>
      </c>
      <c r="S88" s="245" t="s">
        <v>212</v>
      </c>
      <c r="T88" s="246">
        <v>1</v>
      </c>
      <c r="U88" s="247">
        <v>20930</v>
      </c>
      <c r="V88" s="312">
        <f t="shared" si="112"/>
        <v>20930</v>
      </c>
      <c r="W88" s="624">
        <f t="shared" si="81"/>
        <v>0</v>
      </c>
      <c r="Y88" s="243" t="s">
        <v>404</v>
      </c>
      <c r="Z88" s="244" t="s">
        <v>405</v>
      </c>
      <c r="AA88" s="245" t="s">
        <v>212</v>
      </c>
      <c r="AB88" s="246">
        <v>1</v>
      </c>
      <c r="AC88" s="247">
        <v>5000</v>
      </c>
      <c r="AD88" s="312">
        <f t="shared" si="113"/>
        <v>5000</v>
      </c>
      <c r="AE88" s="624">
        <f t="shared" si="82"/>
        <v>0</v>
      </c>
      <c r="AG88" s="243" t="s">
        <v>404</v>
      </c>
      <c r="AH88" s="244" t="s">
        <v>405</v>
      </c>
      <c r="AI88" s="245" t="s">
        <v>212</v>
      </c>
      <c r="AJ88" s="246">
        <v>1</v>
      </c>
      <c r="AK88" s="247">
        <v>8500</v>
      </c>
      <c r="AL88" s="312">
        <f t="shared" si="114"/>
        <v>8500</v>
      </c>
      <c r="AM88" s="624">
        <f t="shared" si="83"/>
        <v>0</v>
      </c>
      <c r="AO88" s="243" t="s">
        <v>404</v>
      </c>
      <c r="AP88" s="244" t="s">
        <v>405</v>
      </c>
      <c r="AQ88" s="245" t="s">
        <v>212</v>
      </c>
      <c r="AR88" s="246">
        <v>1</v>
      </c>
      <c r="AS88" s="247">
        <v>19800</v>
      </c>
      <c r="AT88" s="312">
        <f t="shared" si="115"/>
        <v>19800</v>
      </c>
      <c r="AU88" s="624">
        <f t="shared" si="84"/>
        <v>0</v>
      </c>
      <c r="AW88" s="243" t="s">
        <v>404</v>
      </c>
      <c r="AX88" s="254" t="s">
        <v>405</v>
      </c>
      <c r="AY88" s="245" t="s">
        <v>212</v>
      </c>
      <c r="AZ88" s="246">
        <v>1</v>
      </c>
      <c r="BA88" s="255">
        <v>14280</v>
      </c>
      <c r="BB88" s="313">
        <f t="shared" si="78"/>
        <v>14280</v>
      </c>
      <c r="BC88" s="624">
        <f t="shared" si="85"/>
        <v>0</v>
      </c>
      <c r="BE88" s="243" t="s">
        <v>404</v>
      </c>
      <c r="BF88" s="244" t="s">
        <v>405</v>
      </c>
      <c r="BG88" s="245" t="s">
        <v>212</v>
      </c>
      <c r="BH88" s="246">
        <v>1</v>
      </c>
      <c r="BI88" s="247">
        <v>19600</v>
      </c>
      <c r="BJ88" s="312">
        <f t="shared" si="116"/>
        <v>19600</v>
      </c>
      <c r="BK88" s="624">
        <f t="shared" si="86"/>
        <v>0</v>
      </c>
      <c r="BM88" s="243" t="s">
        <v>404</v>
      </c>
      <c r="BN88" s="244" t="s">
        <v>405</v>
      </c>
      <c r="BO88" s="245" t="s">
        <v>212</v>
      </c>
      <c r="BP88" s="246">
        <v>1</v>
      </c>
      <c r="BQ88" s="247">
        <v>20000</v>
      </c>
      <c r="BR88" s="312">
        <f t="shared" si="117"/>
        <v>20000</v>
      </c>
      <c r="BS88" s="624">
        <f t="shared" si="87"/>
        <v>0</v>
      </c>
      <c r="BU88" s="243" t="s">
        <v>404</v>
      </c>
      <c r="BV88" s="244" t="s">
        <v>405</v>
      </c>
      <c r="BW88" s="245" t="s">
        <v>212</v>
      </c>
      <c r="BX88" s="246">
        <v>1</v>
      </c>
      <c r="BY88" s="247">
        <v>19000</v>
      </c>
      <c r="BZ88" s="312">
        <f t="shared" si="118"/>
        <v>19000</v>
      </c>
      <c r="CA88" s="624">
        <f t="shared" si="88"/>
        <v>0</v>
      </c>
      <c r="CC88" s="243" t="s">
        <v>404</v>
      </c>
      <c r="CD88" s="244" t="s">
        <v>405</v>
      </c>
      <c r="CE88" s="245" t="s">
        <v>212</v>
      </c>
      <c r="CF88" s="246">
        <v>1</v>
      </c>
      <c r="CG88" s="247">
        <v>15000</v>
      </c>
      <c r="CH88" s="312">
        <f t="shared" si="119"/>
        <v>15000</v>
      </c>
      <c r="CI88" s="624">
        <f t="shared" si="89"/>
        <v>0</v>
      </c>
      <c r="CK88" s="243" t="s">
        <v>404</v>
      </c>
      <c r="CL88" s="244" t="s">
        <v>405</v>
      </c>
      <c r="CM88" s="245" t="s">
        <v>212</v>
      </c>
      <c r="CN88" s="246">
        <v>1</v>
      </c>
      <c r="CO88" s="247">
        <v>2978</v>
      </c>
      <c r="CP88" s="312">
        <f t="shared" si="120"/>
        <v>2978</v>
      </c>
      <c r="CQ88" s="624">
        <f t="shared" si="90"/>
        <v>0</v>
      </c>
      <c r="CS88" s="243" t="s">
        <v>404</v>
      </c>
      <c r="CT88" s="244" t="s">
        <v>405</v>
      </c>
      <c r="CU88" s="245" t="s">
        <v>212</v>
      </c>
      <c r="CV88" s="246">
        <v>1</v>
      </c>
      <c r="CW88" s="247">
        <v>24500</v>
      </c>
      <c r="CX88" s="312">
        <f t="shared" si="121"/>
        <v>24500</v>
      </c>
      <c r="CY88" s="624">
        <f t="shared" si="91"/>
        <v>0</v>
      </c>
      <c r="DA88" s="243" t="s">
        <v>404</v>
      </c>
      <c r="DB88" s="244" t="s">
        <v>405</v>
      </c>
      <c r="DC88" s="245" t="s">
        <v>212</v>
      </c>
      <c r="DD88" s="246">
        <v>1</v>
      </c>
      <c r="DE88" s="247">
        <v>8300</v>
      </c>
      <c r="DF88" s="312">
        <f t="shared" si="122"/>
        <v>8300</v>
      </c>
      <c r="DG88" s="624">
        <f t="shared" si="92"/>
        <v>0</v>
      </c>
      <c r="DI88" s="257" t="s">
        <v>404</v>
      </c>
      <c r="DJ88" s="258" t="s">
        <v>405</v>
      </c>
      <c r="DK88" s="245" t="s">
        <v>212</v>
      </c>
      <c r="DL88" s="246">
        <v>1</v>
      </c>
      <c r="DM88" s="259">
        <v>17000</v>
      </c>
      <c r="DN88" s="248">
        <f t="shared" si="123"/>
        <v>17000</v>
      </c>
      <c r="DO88" s="624">
        <f t="shared" si="93"/>
        <v>0</v>
      </c>
      <c r="DQ88" s="243" t="s">
        <v>404</v>
      </c>
      <c r="DR88" s="244" t="s">
        <v>405</v>
      </c>
      <c r="DS88" s="245" t="s">
        <v>212</v>
      </c>
      <c r="DT88" s="246">
        <v>1</v>
      </c>
      <c r="DU88" s="247">
        <v>20000</v>
      </c>
      <c r="DV88" s="312">
        <f t="shared" si="124"/>
        <v>20000</v>
      </c>
      <c r="DW88" s="624">
        <f t="shared" si="94"/>
        <v>0</v>
      </c>
    </row>
    <row r="89" spans="1:127" s="238" customFormat="1" ht="60">
      <c r="A89" s="243" t="s">
        <v>406</v>
      </c>
      <c r="B89" s="244" t="s">
        <v>188</v>
      </c>
      <c r="C89" s="245" t="s">
        <v>182</v>
      </c>
      <c r="D89" s="246">
        <v>1</v>
      </c>
      <c r="E89" s="247">
        <v>0</v>
      </c>
      <c r="F89" s="312">
        <f t="shared" si="110"/>
        <v>0</v>
      </c>
      <c r="G89" s="624">
        <f t="shared" si="79"/>
        <v>1</v>
      </c>
      <c r="I89" s="243" t="s">
        <v>406</v>
      </c>
      <c r="J89" s="249" t="s">
        <v>188</v>
      </c>
      <c r="K89" s="245" t="s">
        <v>182</v>
      </c>
      <c r="L89" s="246">
        <v>1</v>
      </c>
      <c r="M89" s="247">
        <v>38000</v>
      </c>
      <c r="N89" s="312">
        <f t="shared" si="111"/>
        <v>38000</v>
      </c>
      <c r="O89" s="624">
        <f t="shared" si="80"/>
        <v>0</v>
      </c>
      <c r="Q89" s="243" t="s">
        <v>406</v>
      </c>
      <c r="R89" s="244" t="s">
        <v>188</v>
      </c>
      <c r="S89" s="245" t="s">
        <v>182</v>
      </c>
      <c r="T89" s="246">
        <v>1</v>
      </c>
      <c r="U89" s="247">
        <v>49948</v>
      </c>
      <c r="V89" s="312">
        <f t="shared" si="112"/>
        <v>49948</v>
      </c>
      <c r="W89" s="624">
        <f t="shared" si="81"/>
        <v>0</v>
      </c>
      <c r="Y89" s="243" t="s">
        <v>406</v>
      </c>
      <c r="Z89" s="244" t="s">
        <v>188</v>
      </c>
      <c r="AA89" s="245" t="s">
        <v>182</v>
      </c>
      <c r="AB89" s="246">
        <v>1</v>
      </c>
      <c r="AC89" s="247">
        <v>40000</v>
      </c>
      <c r="AD89" s="312">
        <f t="shared" si="113"/>
        <v>40000</v>
      </c>
      <c r="AE89" s="624">
        <f t="shared" si="82"/>
        <v>0</v>
      </c>
      <c r="AG89" s="243" t="s">
        <v>406</v>
      </c>
      <c r="AH89" s="244" t="s">
        <v>188</v>
      </c>
      <c r="AI89" s="245" t="s">
        <v>182</v>
      </c>
      <c r="AJ89" s="246">
        <v>1</v>
      </c>
      <c r="AK89" s="247">
        <v>25000</v>
      </c>
      <c r="AL89" s="312">
        <f t="shared" si="114"/>
        <v>25000</v>
      </c>
      <c r="AM89" s="624">
        <f t="shared" si="83"/>
        <v>0</v>
      </c>
      <c r="AO89" s="243" t="s">
        <v>406</v>
      </c>
      <c r="AP89" s="244" t="s">
        <v>188</v>
      </c>
      <c r="AQ89" s="245" t="s">
        <v>182</v>
      </c>
      <c r="AR89" s="246">
        <v>1</v>
      </c>
      <c r="AS89" s="247">
        <v>45550</v>
      </c>
      <c r="AT89" s="312">
        <f t="shared" si="115"/>
        <v>45550</v>
      </c>
      <c r="AU89" s="624">
        <f t="shared" si="84"/>
        <v>0</v>
      </c>
      <c r="AW89" s="243" t="s">
        <v>406</v>
      </c>
      <c r="AX89" s="254" t="s">
        <v>188</v>
      </c>
      <c r="AY89" s="245" t="s">
        <v>182</v>
      </c>
      <c r="AZ89" s="246">
        <v>1</v>
      </c>
      <c r="BA89" s="255">
        <v>48048</v>
      </c>
      <c r="BB89" s="313">
        <f t="shared" si="78"/>
        <v>48048</v>
      </c>
      <c r="BC89" s="624">
        <f t="shared" si="85"/>
        <v>0</v>
      </c>
      <c r="BE89" s="243" t="s">
        <v>406</v>
      </c>
      <c r="BF89" s="244" t="s">
        <v>188</v>
      </c>
      <c r="BG89" s="245" t="s">
        <v>182</v>
      </c>
      <c r="BH89" s="246">
        <v>1</v>
      </c>
      <c r="BI89" s="247">
        <v>45600</v>
      </c>
      <c r="BJ89" s="312">
        <f t="shared" si="116"/>
        <v>45600</v>
      </c>
      <c r="BK89" s="624">
        <f t="shared" si="86"/>
        <v>0</v>
      </c>
      <c r="BM89" s="243" t="s">
        <v>406</v>
      </c>
      <c r="BN89" s="244" t="s">
        <v>188</v>
      </c>
      <c r="BO89" s="245" t="s">
        <v>182</v>
      </c>
      <c r="BP89" s="246">
        <v>1</v>
      </c>
      <c r="BQ89" s="247">
        <v>46000</v>
      </c>
      <c r="BR89" s="312">
        <f t="shared" si="117"/>
        <v>46000</v>
      </c>
      <c r="BS89" s="624">
        <f t="shared" si="87"/>
        <v>0</v>
      </c>
      <c r="BU89" s="243" t="s">
        <v>406</v>
      </c>
      <c r="BV89" s="244" t="s">
        <v>188</v>
      </c>
      <c r="BW89" s="245" t="s">
        <v>182</v>
      </c>
      <c r="BX89" s="246">
        <v>1</v>
      </c>
      <c r="BY89" s="247">
        <v>48000</v>
      </c>
      <c r="BZ89" s="312">
        <f t="shared" si="118"/>
        <v>48000</v>
      </c>
      <c r="CA89" s="624">
        <f t="shared" si="88"/>
        <v>0</v>
      </c>
      <c r="CC89" s="243" t="s">
        <v>406</v>
      </c>
      <c r="CD89" s="244" t="s">
        <v>188</v>
      </c>
      <c r="CE89" s="245" t="s">
        <v>182</v>
      </c>
      <c r="CF89" s="246">
        <v>1</v>
      </c>
      <c r="CG89" s="247">
        <v>70000</v>
      </c>
      <c r="CH89" s="312">
        <f t="shared" si="119"/>
        <v>70000</v>
      </c>
      <c r="CI89" s="624">
        <f t="shared" si="89"/>
        <v>0</v>
      </c>
      <c r="CK89" s="243" t="s">
        <v>406</v>
      </c>
      <c r="CL89" s="244" t="s">
        <v>188</v>
      </c>
      <c r="CM89" s="245" t="s">
        <v>182</v>
      </c>
      <c r="CN89" s="246">
        <v>1</v>
      </c>
      <c r="CO89" s="247">
        <v>52533</v>
      </c>
      <c r="CP89" s="312">
        <f t="shared" si="120"/>
        <v>52533</v>
      </c>
      <c r="CQ89" s="624">
        <f t="shared" si="90"/>
        <v>0</v>
      </c>
      <c r="CS89" s="243" t="s">
        <v>406</v>
      </c>
      <c r="CT89" s="244" t="s">
        <v>188</v>
      </c>
      <c r="CU89" s="245" t="s">
        <v>182</v>
      </c>
      <c r="CV89" s="246">
        <v>1</v>
      </c>
      <c r="CW89" s="247">
        <v>32000</v>
      </c>
      <c r="CX89" s="312">
        <f t="shared" si="121"/>
        <v>32000</v>
      </c>
      <c r="CY89" s="624">
        <f t="shared" si="91"/>
        <v>0</v>
      </c>
      <c r="DA89" s="243" t="s">
        <v>406</v>
      </c>
      <c r="DB89" s="244" t="s">
        <v>188</v>
      </c>
      <c r="DC89" s="245" t="s">
        <v>182</v>
      </c>
      <c r="DD89" s="246">
        <v>1</v>
      </c>
      <c r="DE89" s="247">
        <v>59900</v>
      </c>
      <c r="DF89" s="312">
        <f t="shared" si="122"/>
        <v>59900</v>
      </c>
      <c r="DG89" s="624">
        <f t="shared" si="92"/>
        <v>0</v>
      </c>
      <c r="DI89" s="257" t="s">
        <v>406</v>
      </c>
      <c r="DJ89" s="258" t="s">
        <v>188</v>
      </c>
      <c r="DK89" s="245" t="s">
        <v>182</v>
      </c>
      <c r="DL89" s="246">
        <v>1</v>
      </c>
      <c r="DM89" s="259">
        <v>80000</v>
      </c>
      <c r="DN89" s="248">
        <f t="shared" si="123"/>
        <v>80000</v>
      </c>
      <c r="DO89" s="624">
        <f t="shared" si="93"/>
        <v>0</v>
      </c>
      <c r="DQ89" s="243" t="s">
        <v>406</v>
      </c>
      <c r="DR89" s="244" t="s">
        <v>188</v>
      </c>
      <c r="DS89" s="245" t="s">
        <v>182</v>
      </c>
      <c r="DT89" s="246">
        <v>1</v>
      </c>
      <c r="DU89" s="247">
        <v>65000</v>
      </c>
      <c r="DV89" s="312">
        <f t="shared" si="124"/>
        <v>65000</v>
      </c>
      <c r="DW89" s="624">
        <f t="shared" si="94"/>
        <v>0</v>
      </c>
    </row>
    <row r="90" spans="1:127" s="238" customFormat="1" ht="45">
      <c r="A90" s="243" t="s">
        <v>407</v>
      </c>
      <c r="B90" s="244" t="s">
        <v>408</v>
      </c>
      <c r="C90" s="245" t="s">
        <v>182</v>
      </c>
      <c r="D90" s="246">
        <v>1</v>
      </c>
      <c r="E90" s="247">
        <v>0</v>
      </c>
      <c r="F90" s="312">
        <f t="shared" si="110"/>
        <v>0</v>
      </c>
      <c r="G90" s="624">
        <f t="shared" si="79"/>
        <v>1</v>
      </c>
      <c r="I90" s="243" t="s">
        <v>407</v>
      </c>
      <c r="J90" s="249" t="s">
        <v>408</v>
      </c>
      <c r="K90" s="245" t="s">
        <v>182</v>
      </c>
      <c r="L90" s="246">
        <v>1</v>
      </c>
      <c r="M90" s="247">
        <v>35000</v>
      </c>
      <c r="N90" s="312">
        <f t="shared" si="111"/>
        <v>35000</v>
      </c>
      <c r="O90" s="624">
        <f t="shared" si="80"/>
        <v>0</v>
      </c>
      <c r="Q90" s="243" t="s">
        <v>407</v>
      </c>
      <c r="R90" s="244" t="s">
        <v>408</v>
      </c>
      <c r="S90" s="245" t="s">
        <v>182</v>
      </c>
      <c r="T90" s="246">
        <v>1</v>
      </c>
      <c r="U90" s="247">
        <v>13320</v>
      </c>
      <c r="V90" s="312">
        <f t="shared" si="112"/>
        <v>13320</v>
      </c>
      <c r="W90" s="624">
        <f t="shared" si="81"/>
        <v>0</v>
      </c>
      <c r="Y90" s="243" t="s">
        <v>407</v>
      </c>
      <c r="Z90" s="244" t="s">
        <v>408</v>
      </c>
      <c r="AA90" s="245" t="s">
        <v>182</v>
      </c>
      <c r="AB90" s="246">
        <v>1</v>
      </c>
      <c r="AC90" s="247">
        <v>40000</v>
      </c>
      <c r="AD90" s="312">
        <f t="shared" si="113"/>
        <v>40000</v>
      </c>
      <c r="AE90" s="624">
        <f t="shared" si="82"/>
        <v>0</v>
      </c>
      <c r="AG90" s="243" t="s">
        <v>407</v>
      </c>
      <c r="AH90" s="244" t="s">
        <v>408</v>
      </c>
      <c r="AI90" s="245" t="s">
        <v>182</v>
      </c>
      <c r="AJ90" s="246">
        <v>1</v>
      </c>
      <c r="AK90" s="247">
        <v>25000</v>
      </c>
      <c r="AL90" s="312">
        <f t="shared" si="114"/>
        <v>25000</v>
      </c>
      <c r="AM90" s="624">
        <f t="shared" si="83"/>
        <v>0</v>
      </c>
      <c r="AO90" s="243" t="s">
        <v>407</v>
      </c>
      <c r="AP90" s="244" t="s">
        <v>408</v>
      </c>
      <c r="AQ90" s="245" t="s">
        <v>182</v>
      </c>
      <c r="AR90" s="246">
        <v>1</v>
      </c>
      <c r="AS90" s="247">
        <v>17850</v>
      </c>
      <c r="AT90" s="312">
        <f t="shared" si="115"/>
        <v>17850</v>
      </c>
      <c r="AU90" s="624">
        <f t="shared" si="84"/>
        <v>0</v>
      </c>
      <c r="AW90" s="243" t="s">
        <v>407</v>
      </c>
      <c r="AX90" s="254" t="s">
        <v>408</v>
      </c>
      <c r="AY90" s="245" t="s">
        <v>182</v>
      </c>
      <c r="AZ90" s="246">
        <v>1</v>
      </c>
      <c r="BA90" s="255">
        <v>53399</v>
      </c>
      <c r="BB90" s="313">
        <f t="shared" si="78"/>
        <v>53399</v>
      </c>
      <c r="BC90" s="624">
        <f t="shared" si="85"/>
        <v>0</v>
      </c>
      <c r="BE90" s="243" t="s">
        <v>407</v>
      </c>
      <c r="BF90" s="244" t="s">
        <v>408</v>
      </c>
      <c r="BG90" s="245" t="s">
        <v>182</v>
      </c>
      <c r="BH90" s="246">
        <v>1</v>
      </c>
      <c r="BI90" s="247">
        <v>17300</v>
      </c>
      <c r="BJ90" s="312">
        <f t="shared" si="116"/>
        <v>17300</v>
      </c>
      <c r="BK90" s="624">
        <f t="shared" si="86"/>
        <v>0</v>
      </c>
      <c r="BM90" s="243" t="s">
        <v>407</v>
      </c>
      <c r="BN90" s="244" t="s">
        <v>408</v>
      </c>
      <c r="BO90" s="245" t="s">
        <v>182</v>
      </c>
      <c r="BP90" s="246">
        <v>1</v>
      </c>
      <c r="BQ90" s="247">
        <v>18000</v>
      </c>
      <c r="BR90" s="312">
        <f t="shared" si="117"/>
        <v>18000</v>
      </c>
      <c r="BS90" s="624">
        <f t="shared" si="87"/>
        <v>0</v>
      </c>
      <c r="BU90" s="243" t="s">
        <v>407</v>
      </c>
      <c r="BV90" s="244" t="s">
        <v>408</v>
      </c>
      <c r="BW90" s="245" t="s">
        <v>182</v>
      </c>
      <c r="BX90" s="246">
        <v>1</v>
      </c>
      <c r="BY90" s="247">
        <v>16000</v>
      </c>
      <c r="BZ90" s="312">
        <f t="shared" si="118"/>
        <v>16000</v>
      </c>
      <c r="CA90" s="624">
        <f t="shared" si="88"/>
        <v>0</v>
      </c>
      <c r="CC90" s="243" t="s">
        <v>407</v>
      </c>
      <c r="CD90" s="244" t="s">
        <v>408</v>
      </c>
      <c r="CE90" s="245" t="s">
        <v>182</v>
      </c>
      <c r="CF90" s="246">
        <v>1</v>
      </c>
      <c r="CG90" s="247">
        <v>45000</v>
      </c>
      <c r="CH90" s="312">
        <f t="shared" si="119"/>
        <v>45000</v>
      </c>
      <c r="CI90" s="624">
        <f t="shared" si="89"/>
        <v>0</v>
      </c>
      <c r="CK90" s="243" t="s">
        <v>407</v>
      </c>
      <c r="CL90" s="244" t="s">
        <v>408</v>
      </c>
      <c r="CM90" s="245" t="s">
        <v>182</v>
      </c>
      <c r="CN90" s="246">
        <v>1</v>
      </c>
      <c r="CO90" s="247">
        <v>23314</v>
      </c>
      <c r="CP90" s="312">
        <f t="shared" si="120"/>
        <v>23314</v>
      </c>
      <c r="CQ90" s="624">
        <f t="shared" si="90"/>
        <v>0</v>
      </c>
      <c r="CS90" s="243" t="s">
        <v>407</v>
      </c>
      <c r="CT90" s="244" t="s">
        <v>408</v>
      </c>
      <c r="CU90" s="245" t="s">
        <v>182</v>
      </c>
      <c r="CV90" s="246">
        <v>1</v>
      </c>
      <c r="CW90" s="247">
        <v>23500</v>
      </c>
      <c r="CX90" s="312">
        <f t="shared" si="121"/>
        <v>23500</v>
      </c>
      <c r="CY90" s="624">
        <f t="shared" si="91"/>
        <v>0</v>
      </c>
      <c r="DA90" s="243" t="s">
        <v>407</v>
      </c>
      <c r="DB90" s="244" t="s">
        <v>408</v>
      </c>
      <c r="DC90" s="245" t="s">
        <v>182</v>
      </c>
      <c r="DD90" s="246">
        <v>1</v>
      </c>
      <c r="DE90" s="247">
        <v>34600</v>
      </c>
      <c r="DF90" s="312">
        <f t="shared" si="122"/>
        <v>34600</v>
      </c>
      <c r="DG90" s="624">
        <f t="shared" si="92"/>
        <v>0</v>
      </c>
      <c r="DI90" s="257" t="s">
        <v>407</v>
      </c>
      <c r="DJ90" s="258" t="s">
        <v>408</v>
      </c>
      <c r="DK90" s="245" t="s">
        <v>182</v>
      </c>
      <c r="DL90" s="246">
        <v>1</v>
      </c>
      <c r="DM90" s="259">
        <v>25000</v>
      </c>
      <c r="DN90" s="248">
        <f t="shared" si="123"/>
        <v>25000</v>
      </c>
      <c r="DO90" s="624">
        <f t="shared" si="93"/>
        <v>0</v>
      </c>
      <c r="DQ90" s="243" t="s">
        <v>407</v>
      </c>
      <c r="DR90" s="244" t="s">
        <v>408</v>
      </c>
      <c r="DS90" s="245" t="s">
        <v>182</v>
      </c>
      <c r="DT90" s="246">
        <v>1</v>
      </c>
      <c r="DU90" s="247">
        <v>30000</v>
      </c>
      <c r="DV90" s="312">
        <f t="shared" si="124"/>
        <v>30000</v>
      </c>
      <c r="DW90" s="624">
        <f t="shared" si="94"/>
        <v>0</v>
      </c>
    </row>
    <row r="91" spans="1:127" s="238" customFormat="1" ht="90">
      <c r="A91" s="278" t="s">
        <v>409</v>
      </c>
      <c r="B91" s="289" t="s">
        <v>410</v>
      </c>
      <c r="C91" s="290" t="s">
        <v>171</v>
      </c>
      <c r="D91" s="246">
        <v>1</v>
      </c>
      <c r="E91" s="247">
        <v>0</v>
      </c>
      <c r="F91" s="316">
        <f t="shared" si="110"/>
        <v>0</v>
      </c>
      <c r="G91" s="624">
        <f t="shared" si="79"/>
        <v>1</v>
      </c>
      <c r="I91" s="278" t="s">
        <v>409</v>
      </c>
      <c r="J91" s="293" t="s">
        <v>410</v>
      </c>
      <c r="K91" s="290" t="s">
        <v>171</v>
      </c>
      <c r="L91" s="246">
        <v>1</v>
      </c>
      <c r="M91" s="247">
        <v>51000</v>
      </c>
      <c r="N91" s="316">
        <f t="shared" si="111"/>
        <v>51000</v>
      </c>
      <c r="O91" s="624">
        <f t="shared" si="80"/>
        <v>0</v>
      </c>
      <c r="Q91" s="278" t="s">
        <v>409</v>
      </c>
      <c r="R91" s="289" t="s">
        <v>410</v>
      </c>
      <c r="S91" s="290" t="s">
        <v>171</v>
      </c>
      <c r="T91" s="246">
        <v>1</v>
      </c>
      <c r="U91" s="247">
        <v>38997</v>
      </c>
      <c r="V91" s="316">
        <f t="shared" si="112"/>
        <v>38997</v>
      </c>
      <c r="W91" s="624">
        <f t="shared" si="81"/>
        <v>0</v>
      </c>
      <c r="Y91" s="278" t="s">
        <v>409</v>
      </c>
      <c r="Z91" s="289" t="s">
        <v>410</v>
      </c>
      <c r="AA91" s="290" t="s">
        <v>171</v>
      </c>
      <c r="AB91" s="246">
        <v>1</v>
      </c>
      <c r="AC91" s="247">
        <v>60000</v>
      </c>
      <c r="AD91" s="316">
        <f t="shared" si="113"/>
        <v>60000</v>
      </c>
      <c r="AE91" s="624">
        <f t="shared" si="82"/>
        <v>0</v>
      </c>
      <c r="AG91" s="278" t="s">
        <v>409</v>
      </c>
      <c r="AH91" s="289" t="s">
        <v>410</v>
      </c>
      <c r="AI91" s="290" t="s">
        <v>171</v>
      </c>
      <c r="AJ91" s="246">
        <v>1</v>
      </c>
      <c r="AK91" s="247">
        <v>250000</v>
      </c>
      <c r="AL91" s="316">
        <f t="shared" si="114"/>
        <v>250000</v>
      </c>
      <c r="AM91" s="624">
        <f t="shared" si="83"/>
        <v>0</v>
      </c>
      <c r="AO91" s="278" t="s">
        <v>409</v>
      </c>
      <c r="AP91" s="289" t="s">
        <v>410</v>
      </c>
      <c r="AQ91" s="290" t="s">
        <v>171</v>
      </c>
      <c r="AR91" s="246">
        <v>1</v>
      </c>
      <c r="AS91" s="247">
        <v>89150</v>
      </c>
      <c r="AT91" s="316">
        <f t="shared" si="115"/>
        <v>89150</v>
      </c>
      <c r="AU91" s="624">
        <f t="shared" si="84"/>
        <v>0</v>
      </c>
      <c r="AW91" s="278" t="s">
        <v>409</v>
      </c>
      <c r="AX91" s="294" t="s">
        <v>410</v>
      </c>
      <c r="AY91" s="290" t="s">
        <v>171</v>
      </c>
      <c r="AZ91" s="246">
        <v>1</v>
      </c>
      <c r="BA91" s="255">
        <v>113400</v>
      </c>
      <c r="BB91" s="317">
        <f t="shared" si="78"/>
        <v>113400</v>
      </c>
      <c r="BC91" s="624">
        <f t="shared" si="85"/>
        <v>0</v>
      </c>
      <c r="BE91" s="278" t="s">
        <v>409</v>
      </c>
      <c r="BF91" s="289" t="s">
        <v>410</v>
      </c>
      <c r="BG91" s="290" t="s">
        <v>171</v>
      </c>
      <c r="BH91" s="246">
        <v>1</v>
      </c>
      <c r="BI91" s="247">
        <v>91600</v>
      </c>
      <c r="BJ91" s="316">
        <f t="shared" si="116"/>
        <v>91600</v>
      </c>
      <c r="BK91" s="624">
        <f t="shared" si="86"/>
        <v>0</v>
      </c>
      <c r="BM91" s="278" t="s">
        <v>409</v>
      </c>
      <c r="BN91" s="289" t="s">
        <v>410</v>
      </c>
      <c r="BO91" s="290" t="s">
        <v>171</v>
      </c>
      <c r="BP91" s="246">
        <v>1</v>
      </c>
      <c r="BQ91" s="247">
        <v>90000</v>
      </c>
      <c r="BR91" s="316">
        <f t="shared" si="117"/>
        <v>90000</v>
      </c>
      <c r="BS91" s="624">
        <f t="shared" si="87"/>
        <v>0</v>
      </c>
      <c r="BU91" s="278" t="s">
        <v>409</v>
      </c>
      <c r="BV91" s="289" t="s">
        <v>410</v>
      </c>
      <c r="BW91" s="290" t="s">
        <v>171</v>
      </c>
      <c r="BX91" s="246">
        <v>1</v>
      </c>
      <c r="BY91" s="247">
        <v>93000</v>
      </c>
      <c r="BZ91" s="316">
        <f t="shared" si="118"/>
        <v>93000</v>
      </c>
      <c r="CA91" s="624">
        <f t="shared" si="88"/>
        <v>0</v>
      </c>
      <c r="CC91" s="278" t="s">
        <v>409</v>
      </c>
      <c r="CD91" s="289" t="s">
        <v>410</v>
      </c>
      <c r="CE91" s="290" t="s">
        <v>171</v>
      </c>
      <c r="CF91" s="246">
        <v>1</v>
      </c>
      <c r="CG91" s="247">
        <v>90000</v>
      </c>
      <c r="CH91" s="316">
        <f t="shared" si="119"/>
        <v>90000</v>
      </c>
      <c r="CI91" s="624">
        <f t="shared" si="89"/>
        <v>0</v>
      </c>
      <c r="CK91" s="278" t="s">
        <v>409</v>
      </c>
      <c r="CL91" s="289" t="s">
        <v>410</v>
      </c>
      <c r="CM91" s="290" t="s">
        <v>171</v>
      </c>
      <c r="CN91" s="246">
        <v>1</v>
      </c>
      <c r="CO91" s="247">
        <v>83466</v>
      </c>
      <c r="CP91" s="316">
        <f t="shared" si="120"/>
        <v>83466</v>
      </c>
      <c r="CQ91" s="624">
        <f t="shared" si="90"/>
        <v>0</v>
      </c>
      <c r="CS91" s="278" t="s">
        <v>409</v>
      </c>
      <c r="CT91" s="289" t="s">
        <v>410</v>
      </c>
      <c r="CU91" s="290" t="s">
        <v>171</v>
      </c>
      <c r="CV91" s="246">
        <v>1</v>
      </c>
      <c r="CW91" s="247">
        <v>45000</v>
      </c>
      <c r="CX91" s="316">
        <f t="shared" si="121"/>
        <v>45000</v>
      </c>
      <c r="CY91" s="624">
        <f t="shared" si="91"/>
        <v>0</v>
      </c>
      <c r="DA91" s="278" t="s">
        <v>409</v>
      </c>
      <c r="DB91" s="289" t="s">
        <v>410</v>
      </c>
      <c r="DC91" s="290" t="s">
        <v>171</v>
      </c>
      <c r="DD91" s="246">
        <v>1</v>
      </c>
      <c r="DE91" s="247">
        <v>124300</v>
      </c>
      <c r="DF91" s="316">
        <f t="shared" si="122"/>
        <v>124300</v>
      </c>
      <c r="DG91" s="624">
        <f t="shared" si="92"/>
        <v>0</v>
      </c>
      <c r="DI91" s="286" t="s">
        <v>409</v>
      </c>
      <c r="DJ91" s="297" t="s">
        <v>410</v>
      </c>
      <c r="DK91" s="290" t="s">
        <v>171</v>
      </c>
      <c r="DL91" s="246">
        <v>1</v>
      </c>
      <c r="DM91" s="259">
        <v>95000</v>
      </c>
      <c r="DN91" s="292">
        <f t="shared" si="123"/>
        <v>95000</v>
      </c>
      <c r="DO91" s="624">
        <f t="shared" si="93"/>
        <v>0</v>
      </c>
      <c r="DQ91" s="278" t="s">
        <v>409</v>
      </c>
      <c r="DR91" s="289" t="s">
        <v>410</v>
      </c>
      <c r="DS91" s="290" t="s">
        <v>171</v>
      </c>
      <c r="DT91" s="246">
        <v>1</v>
      </c>
      <c r="DU91" s="247">
        <v>130000</v>
      </c>
      <c r="DV91" s="316">
        <f t="shared" si="124"/>
        <v>130000</v>
      </c>
      <c r="DW91" s="624">
        <f t="shared" si="94"/>
        <v>0</v>
      </c>
    </row>
    <row r="92" spans="1:127" s="238" customFormat="1" ht="45">
      <c r="A92" s="243" t="s">
        <v>416</v>
      </c>
      <c r="B92" s="244" t="s">
        <v>417</v>
      </c>
      <c r="C92" s="311" t="s">
        <v>168</v>
      </c>
      <c r="D92" s="246">
        <v>1</v>
      </c>
      <c r="E92" s="247">
        <v>0</v>
      </c>
      <c r="F92" s="312">
        <f t="shared" si="110"/>
        <v>0</v>
      </c>
      <c r="G92" s="624">
        <f t="shared" si="79"/>
        <v>1</v>
      </c>
      <c r="I92" s="243" t="s">
        <v>416</v>
      </c>
      <c r="J92" s="249" t="s">
        <v>417</v>
      </c>
      <c r="K92" s="311" t="s">
        <v>168</v>
      </c>
      <c r="L92" s="246">
        <v>1</v>
      </c>
      <c r="M92" s="247">
        <v>25000</v>
      </c>
      <c r="N92" s="312">
        <f t="shared" si="111"/>
        <v>25000</v>
      </c>
      <c r="O92" s="624">
        <f t="shared" si="80"/>
        <v>0</v>
      </c>
      <c r="Q92" s="243" t="s">
        <v>416</v>
      </c>
      <c r="R92" s="244" t="s">
        <v>417</v>
      </c>
      <c r="S92" s="311" t="s">
        <v>168</v>
      </c>
      <c r="T92" s="246">
        <v>1</v>
      </c>
      <c r="U92" s="247">
        <v>40310</v>
      </c>
      <c r="V92" s="312">
        <f t="shared" si="112"/>
        <v>40310</v>
      </c>
      <c r="W92" s="624">
        <f t="shared" si="81"/>
        <v>0</v>
      </c>
      <c r="Y92" s="243" t="s">
        <v>416</v>
      </c>
      <c r="Z92" s="244" t="s">
        <v>417</v>
      </c>
      <c r="AA92" s="311" t="s">
        <v>168</v>
      </c>
      <c r="AB92" s="246">
        <v>1</v>
      </c>
      <c r="AC92" s="247">
        <v>22000</v>
      </c>
      <c r="AD92" s="312">
        <f t="shared" si="113"/>
        <v>22000</v>
      </c>
      <c r="AE92" s="624">
        <f t="shared" si="82"/>
        <v>0</v>
      </c>
      <c r="AG92" s="243" t="s">
        <v>416</v>
      </c>
      <c r="AH92" s="244" t="s">
        <v>417</v>
      </c>
      <c r="AI92" s="311" t="s">
        <v>168</v>
      </c>
      <c r="AJ92" s="246">
        <v>1</v>
      </c>
      <c r="AK92" s="247">
        <v>30000</v>
      </c>
      <c r="AL92" s="312">
        <f t="shared" si="114"/>
        <v>30000</v>
      </c>
      <c r="AM92" s="624">
        <f t="shared" si="83"/>
        <v>0</v>
      </c>
      <c r="AO92" s="243" t="s">
        <v>416</v>
      </c>
      <c r="AP92" s="244" t="s">
        <v>417</v>
      </c>
      <c r="AQ92" s="311" t="s">
        <v>168</v>
      </c>
      <c r="AR92" s="246">
        <v>1</v>
      </c>
      <c r="AS92" s="247">
        <v>23800</v>
      </c>
      <c r="AT92" s="312">
        <f t="shared" si="115"/>
        <v>23800</v>
      </c>
      <c r="AU92" s="624">
        <f t="shared" si="84"/>
        <v>0</v>
      </c>
      <c r="AW92" s="243" t="s">
        <v>416</v>
      </c>
      <c r="AX92" s="254" t="s">
        <v>417</v>
      </c>
      <c r="AY92" s="311" t="s">
        <v>168</v>
      </c>
      <c r="AZ92" s="246">
        <v>1</v>
      </c>
      <c r="BA92" s="255">
        <v>34125</v>
      </c>
      <c r="BB92" s="313">
        <f t="shared" si="78"/>
        <v>34125</v>
      </c>
      <c r="BC92" s="624">
        <f t="shared" si="85"/>
        <v>0</v>
      </c>
      <c r="BE92" s="243" t="s">
        <v>416</v>
      </c>
      <c r="BF92" s="244" t="s">
        <v>417</v>
      </c>
      <c r="BG92" s="311" t="s">
        <v>168</v>
      </c>
      <c r="BH92" s="246">
        <v>1</v>
      </c>
      <c r="BI92" s="247">
        <v>26000</v>
      </c>
      <c r="BJ92" s="312">
        <f t="shared" si="116"/>
        <v>26000</v>
      </c>
      <c r="BK92" s="624">
        <f t="shared" si="86"/>
        <v>0</v>
      </c>
      <c r="BM92" s="243" t="s">
        <v>416</v>
      </c>
      <c r="BN92" s="244" t="s">
        <v>417</v>
      </c>
      <c r="BO92" s="311" t="s">
        <v>168</v>
      </c>
      <c r="BP92" s="246">
        <v>1</v>
      </c>
      <c r="BQ92" s="247">
        <v>24000</v>
      </c>
      <c r="BR92" s="312">
        <f t="shared" si="117"/>
        <v>24000</v>
      </c>
      <c r="BS92" s="624">
        <f t="shared" si="87"/>
        <v>0</v>
      </c>
      <c r="BU92" s="243" t="s">
        <v>416</v>
      </c>
      <c r="BV92" s="244" t="s">
        <v>417</v>
      </c>
      <c r="BW92" s="311" t="s">
        <v>168</v>
      </c>
      <c r="BX92" s="246">
        <v>1</v>
      </c>
      <c r="BY92" s="247">
        <v>22000</v>
      </c>
      <c r="BZ92" s="312">
        <f t="shared" si="118"/>
        <v>22000</v>
      </c>
      <c r="CA92" s="624">
        <f t="shared" si="88"/>
        <v>0</v>
      </c>
      <c r="CC92" s="243" t="s">
        <v>416</v>
      </c>
      <c r="CD92" s="244" t="s">
        <v>417</v>
      </c>
      <c r="CE92" s="311" t="s">
        <v>168</v>
      </c>
      <c r="CF92" s="246">
        <v>1</v>
      </c>
      <c r="CG92" s="247">
        <v>40000</v>
      </c>
      <c r="CH92" s="312">
        <f t="shared" si="119"/>
        <v>40000</v>
      </c>
      <c r="CI92" s="624">
        <f t="shared" si="89"/>
        <v>0</v>
      </c>
      <c r="CK92" s="243" t="s">
        <v>416</v>
      </c>
      <c r="CL92" s="244" t="s">
        <v>417</v>
      </c>
      <c r="CM92" s="311" t="s">
        <v>168</v>
      </c>
      <c r="CN92" s="246">
        <v>1</v>
      </c>
      <c r="CO92" s="247">
        <v>18555</v>
      </c>
      <c r="CP92" s="312">
        <f t="shared" si="120"/>
        <v>18555</v>
      </c>
      <c r="CQ92" s="624">
        <f t="shared" si="90"/>
        <v>0</v>
      </c>
      <c r="CS92" s="243" t="s">
        <v>416</v>
      </c>
      <c r="CT92" s="244" t="s">
        <v>417</v>
      </c>
      <c r="CU92" s="311" t="s">
        <v>168</v>
      </c>
      <c r="CV92" s="246">
        <v>1</v>
      </c>
      <c r="CW92" s="247">
        <v>14500</v>
      </c>
      <c r="CX92" s="312">
        <f t="shared" si="121"/>
        <v>14500</v>
      </c>
      <c r="CY92" s="624">
        <f t="shared" si="91"/>
        <v>0</v>
      </c>
      <c r="DA92" s="243" t="s">
        <v>416</v>
      </c>
      <c r="DB92" s="244" t="s">
        <v>417</v>
      </c>
      <c r="DC92" s="311" t="s">
        <v>168</v>
      </c>
      <c r="DD92" s="246">
        <v>1</v>
      </c>
      <c r="DE92" s="247">
        <v>21000</v>
      </c>
      <c r="DF92" s="312">
        <f t="shared" si="122"/>
        <v>21000</v>
      </c>
      <c r="DG92" s="624">
        <f t="shared" si="92"/>
        <v>0</v>
      </c>
      <c r="DI92" s="257" t="s">
        <v>416</v>
      </c>
      <c r="DJ92" s="258" t="s">
        <v>417</v>
      </c>
      <c r="DK92" s="245" t="s">
        <v>168</v>
      </c>
      <c r="DL92" s="246">
        <v>1</v>
      </c>
      <c r="DM92" s="259">
        <v>30000</v>
      </c>
      <c r="DN92" s="248">
        <f t="shared" si="123"/>
        <v>30000</v>
      </c>
      <c r="DO92" s="624">
        <f t="shared" si="93"/>
        <v>0</v>
      </c>
      <c r="DQ92" s="243" t="s">
        <v>416</v>
      </c>
      <c r="DR92" s="244" t="s">
        <v>417</v>
      </c>
      <c r="DS92" s="311" t="s">
        <v>168</v>
      </c>
      <c r="DT92" s="246">
        <v>1</v>
      </c>
      <c r="DU92" s="247">
        <v>22000</v>
      </c>
      <c r="DV92" s="312">
        <f t="shared" si="124"/>
        <v>22000</v>
      </c>
      <c r="DW92" s="624">
        <f t="shared" si="94"/>
        <v>0</v>
      </c>
    </row>
    <row r="93" spans="1:127" s="238" customFormat="1" ht="45" hidden="1">
      <c r="A93" s="243"/>
      <c r="B93" s="244" t="s">
        <v>420</v>
      </c>
      <c r="C93" s="311"/>
      <c r="D93" s="246">
        <v>1</v>
      </c>
      <c r="E93" s="625"/>
      <c r="F93" s="312"/>
      <c r="G93" s="624">
        <f t="shared" si="79"/>
        <v>0</v>
      </c>
      <c r="I93" s="243"/>
      <c r="J93" s="249" t="s">
        <v>420</v>
      </c>
      <c r="K93" s="311"/>
      <c r="L93" s="246">
        <v>1</v>
      </c>
      <c r="M93" s="625"/>
      <c r="N93" s="312"/>
      <c r="O93" s="624">
        <f t="shared" si="80"/>
        <v>0</v>
      </c>
      <c r="Q93" s="243"/>
      <c r="R93" s="244" t="s">
        <v>420</v>
      </c>
      <c r="S93" s="311"/>
      <c r="T93" s="246">
        <v>1</v>
      </c>
      <c r="U93" s="625"/>
      <c r="V93" s="312"/>
      <c r="W93" s="624">
        <f t="shared" si="81"/>
        <v>0</v>
      </c>
      <c r="Y93" s="243"/>
      <c r="Z93" s="244" t="s">
        <v>420</v>
      </c>
      <c r="AA93" s="311"/>
      <c r="AB93" s="246">
        <v>1</v>
      </c>
      <c r="AC93" s="625"/>
      <c r="AD93" s="312"/>
      <c r="AE93" s="624">
        <f t="shared" si="82"/>
        <v>0</v>
      </c>
      <c r="AG93" s="243"/>
      <c r="AH93" s="244" t="s">
        <v>420</v>
      </c>
      <c r="AI93" s="311"/>
      <c r="AJ93" s="246">
        <v>1</v>
      </c>
      <c r="AK93" s="625"/>
      <c r="AL93" s="312"/>
      <c r="AM93" s="624">
        <f t="shared" si="83"/>
        <v>0</v>
      </c>
      <c r="AO93" s="243"/>
      <c r="AP93" s="244" t="s">
        <v>420</v>
      </c>
      <c r="AQ93" s="311"/>
      <c r="AR93" s="246">
        <v>1</v>
      </c>
      <c r="AS93" s="625"/>
      <c r="AT93" s="312"/>
      <c r="AU93" s="624">
        <f t="shared" si="84"/>
        <v>0</v>
      </c>
      <c r="AW93" s="243"/>
      <c r="AX93" s="254" t="s">
        <v>420</v>
      </c>
      <c r="AY93" s="311"/>
      <c r="AZ93" s="246">
        <v>1</v>
      </c>
      <c r="BA93" s="626"/>
      <c r="BB93" s="313"/>
      <c r="BC93" s="624">
        <f t="shared" si="85"/>
        <v>0</v>
      </c>
      <c r="BE93" s="243"/>
      <c r="BF93" s="244" t="s">
        <v>420</v>
      </c>
      <c r="BG93" s="311"/>
      <c r="BH93" s="246">
        <v>1</v>
      </c>
      <c r="BI93" s="625"/>
      <c r="BJ93" s="312"/>
      <c r="BK93" s="624">
        <f t="shared" si="86"/>
        <v>0</v>
      </c>
      <c r="BM93" s="243"/>
      <c r="BN93" s="244" t="s">
        <v>420</v>
      </c>
      <c r="BO93" s="311"/>
      <c r="BP93" s="246">
        <v>1</v>
      </c>
      <c r="BQ93" s="625"/>
      <c r="BR93" s="312"/>
      <c r="BS93" s="624">
        <f t="shared" si="87"/>
        <v>0</v>
      </c>
      <c r="BU93" s="243"/>
      <c r="BV93" s="244" t="s">
        <v>420</v>
      </c>
      <c r="BW93" s="311"/>
      <c r="BX93" s="246">
        <v>1</v>
      </c>
      <c r="BY93" s="625"/>
      <c r="BZ93" s="312"/>
      <c r="CA93" s="624">
        <f t="shared" si="88"/>
        <v>0</v>
      </c>
      <c r="CC93" s="243"/>
      <c r="CD93" s="244" t="s">
        <v>420</v>
      </c>
      <c r="CE93" s="311"/>
      <c r="CF93" s="246">
        <v>1</v>
      </c>
      <c r="CG93" s="625"/>
      <c r="CH93" s="312"/>
      <c r="CI93" s="624">
        <f t="shared" si="89"/>
        <v>0</v>
      </c>
      <c r="CK93" s="243"/>
      <c r="CL93" s="244" t="s">
        <v>420</v>
      </c>
      <c r="CM93" s="311"/>
      <c r="CN93" s="246">
        <v>1</v>
      </c>
      <c r="CO93" s="625"/>
      <c r="CP93" s="312"/>
      <c r="CQ93" s="624">
        <f t="shared" si="90"/>
        <v>0</v>
      </c>
      <c r="CS93" s="243"/>
      <c r="CT93" s="244" t="s">
        <v>420</v>
      </c>
      <c r="CU93" s="311"/>
      <c r="CV93" s="246">
        <v>1</v>
      </c>
      <c r="CW93" s="625"/>
      <c r="CX93" s="312"/>
      <c r="CY93" s="624">
        <f t="shared" si="91"/>
        <v>0</v>
      </c>
      <c r="DA93" s="243"/>
      <c r="DB93" s="244" t="s">
        <v>420</v>
      </c>
      <c r="DC93" s="311"/>
      <c r="DD93" s="246">
        <v>1</v>
      </c>
      <c r="DE93" s="625"/>
      <c r="DF93" s="312"/>
      <c r="DG93" s="624">
        <f t="shared" si="92"/>
        <v>0</v>
      </c>
      <c r="DI93" s="257"/>
      <c r="DJ93" s="258" t="s">
        <v>420</v>
      </c>
      <c r="DK93" s="245"/>
      <c r="DL93" s="246">
        <v>1</v>
      </c>
      <c r="DM93" s="259"/>
      <c r="DN93" s="248"/>
      <c r="DO93" s="624">
        <f t="shared" si="93"/>
        <v>0</v>
      </c>
      <c r="DQ93" s="243"/>
      <c r="DR93" s="244" t="s">
        <v>420</v>
      </c>
      <c r="DS93" s="311"/>
      <c r="DT93" s="246">
        <v>1</v>
      </c>
      <c r="DU93" s="625"/>
      <c r="DV93" s="312"/>
      <c r="DW93" s="624">
        <f t="shared" si="94"/>
        <v>0</v>
      </c>
    </row>
    <row r="94" spans="1:127" s="238" customFormat="1" ht="135">
      <c r="A94" s="243" t="s">
        <v>421</v>
      </c>
      <c r="B94" s="244" t="s">
        <v>422</v>
      </c>
      <c r="C94" s="311" t="s">
        <v>168</v>
      </c>
      <c r="D94" s="246">
        <v>1</v>
      </c>
      <c r="E94" s="247">
        <v>0</v>
      </c>
      <c r="F94" s="312">
        <f>ROUND(D94*E94,0)</f>
        <v>0</v>
      </c>
      <c r="G94" s="624">
        <f t="shared" si="79"/>
        <v>1</v>
      </c>
      <c r="I94" s="243" t="s">
        <v>421</v>
      </c>
      <c r="J94" s="249" t="s">
        <v>422</v>
      </c>
      <c r="K94" s="311" t="s">
        <v>168</v>
      </c>
      <c r="L94" s="246">
        <v>1</v>
      </c>
      <c r="M94" s="247">
        <v>280000</v>
      </c>
      <c r="N94" s="312">
        <f>ROUND(L94*M94,0)</f>
        <v>280000</v>
      </c>
      <c r="O94" s="624">
        <f t="shared" si="80"/>
        <v>0</v>
      </c>
      <c r="Q94" s="243" t="s">
        <v>421</v>
      </c>
      <c r="R94" s="244" t="s">
        <v>422</v>
      </c>
      <c r="S94" s="311" t="s">
        <v>168</v>
      </c>
      <c r="T94" s="246">
        <v>1</v>
      </c>
      <c r="U94" s="247">
        <v>195940</v>
      </c>
      <c r="V94" s="312">
        <f>ROUND(T94*U94,0)</f>
        <v>195940</v>
      </c>
      <c r="W94" s="624">
        <f t="shared" si="81"/>
        <v>0</v>
      </c>
      <c r="Y94" s="243" t="s">
        <v>421</v>
      </c>
      <c r="Z94" s="244" t="s">
        <v>422</v>
      </c>
      <c r="AA94" s="311" t="s">
        <v>168</v>
      </c>
      <c r="AB94" s="246">
        <v>1</v>
      </c>
      <c r="AC94" s="247">
        <v>95000</v>
      </c>
      <c r="AD94" s="312">
        <f>ROUND(AB94*AC94,0)</f>
        <v>95000</v>
      </c>
      <c r="AE94" s="624">
        <f t="shared" si="82"/>
        <v>0</v>
      </c>
      <c r="AG94" s="243" t="s">
        <v>421</v>
      </c>
      <c r="AH94" s="244" t="s">
        <v>422</v>
      </c>
      <c r="AI94" s="311" t="s">
        <v>168</v>
      </c>
      <c r="AJ94" s="246">
        <v>1</v>
      </c>
      <c r="AK94" s="247">
        <v>290000</v>
      </c>
      <c r="AL94" s="312">
        <f>ROUND(AJ94*AK94,0)</f>
        <v>290000</v>
      </c>
      <c r="AM94" s="624">
        <f t="shared" si="83"/>
        <v>0</v>
      </c>
      <c r="AO94" s="243" t="s">
        <v>421</v>
      </c>
      <c r="AP94" s="244" t="s">
        <v>422</v>
      </c>
      <c r="AQ94" s="311" t="s">
        <v>168</v>
      </c>
      <c r="AR94" s="246">
        <v>1</v>
      </c>
      <c r="AS94" s="247">
        <v>650000</v>
      </c>
      <c r="AT94" s="312">
        <f>ROUND(AR94*AS94,0)</f>
        <v>650000</v>
      </c>
      <c r="AU94" s="624">
        <f t="shared" si="84"/>
        <v>0</v>
      </c>
      <c r="AW94" s="243" t="s">
        <v>421</v>
      </c>
      <c r="AX94" s="254" t="s">
        <v>422</v>
      </c>
      <c r="AY94" s="311" t="s">
        <v>168</v>
      </c>
      <c r="AZ94" s="246">
        <v>1</v>
      </c>
      <c r="BA94" s="255">
        <v>180600</v>
      </c>
      <c r="BB94" s="313">
        <f>ROUND(AZ94*BA94,0)</f>
        <v>180600</v>
      </c>
      <c r="BC94" s="624">
        <f t="shared" si="85"/>
        <v>0</v>
      </c>
      <c r="BE94" s="243" t="s">
        <v>421</v>
      </c>
      <c r="BF94" s="244" t="s">
        <v>422</v>
      </c>
      <c r="BG94" s="311" t="s">
        <v>168</v>
      </c>
      <c r="BH94" s="246">
        <v>1</v>
      </c>
      <c r="BI94" s="247">
        <v>545700</v>
      </c>
      <c r="BJ94" s="312">
        <f>ROUND(BH94*BI94,0)</f>
        <v>545700</v>
      </c>
      <c r="BK94" s="624">
        <f t="shared" si="86"/>
        <v>0</v>
      </c>
      <c r="BM94" s="243" t="s">
        <v>421</v>
      </c>
      <c r="BN94" s="244" t="s">
        <v>422</v>
      </c>
      <c r="BO94" s="311" t="s">
        <v>168</v>
      </c>
      <c r="BP94" s="246">
        <v>1</v>
      </c>
      <c r="BQ94" s="247">
        <v>548000</v>
      </c>
      <c r="BR94" s="312">
        <f>ROUND(BP94*BQ94,0)</f>
        <v>548000</v>
      </c>
      <c r="BS94" s="624">
        <f t="shared" si="87"/>
        <v>0</v>
      </c>
      <c r="BU94" s="243" t="s">
        <v>421</v>
      </c>
      <c r="BV94" s="244" t="s">
        <v>422</v>
      </c>
      <c r="BW94" s="311" t="s">
        <v>168</v>
      </c>
      <c r="BX94" s="246">
        <v>1</v>
      </c>
      <c r="BY94" s="247">
        <v>545000</v>
      </c>
      <c r="BZ94" s="312">
        <f>ROUND(BX94*BY94,0)</f>
        <v>545000</v>
      </c>
      <c r="CA94" s="624">
        <f t="shared" si="88"/>
        <v>0</v>
      </c>
      <c r="CC94" s="243" t="s">
        <v>421</v>
      </c>
      <c r="CD94" s="244" t="s">
        <v>422</v>
      </c>
      <c r="CE94" s="311" t="s">
        <v>168</v>
      </c>
      <c r="CF94" s="246">
        <v>1</v>
      </c>
      <c r="CG94" s="247">
        <v>319000</v>
      </c>
      <c r="CH94" s="312">
        <f>ROUND(CF94*CG94,0)</f>
        <v>319000</v>
      </c>
      <c r="CI94" s="624">
        <f t="shared" si="89"/>
        <v>0</v>
      </c>
      <c r="CK94" s="243" t="s">
        <v>421</v>
      </c>
      <c r="CL94" s="244" t="s">
        <v>422</v>
      </c>
      <c r="CM94" s="311" t="s">
        <v>168</v>
      </c>
      <c r="CN94" s="246">
        <v>1</v>
      </c>
      <c r="CO94" s="247">
        <v>281348</v>
      </c>
      <c r="CP94" s="312">
        <f>ROUND(CN94*CO94,0)</f>
        <v>281348</v>
      </c>
      <c r="CQ94" s="624">
        <f t="shared" si="90"/>
        <v>0</v>
      </c>
      <c r="CS94" s="243" t="s">
        <v>421</v>
      </c>
      <c r="CT94" s="244" t="s">
        <v>422</v>
      </c>
      <c r="CU94" s="311" t="s">
        <v>168</v>
      </c>
      <c r="CV94" s="246">
        <v>1</v>
      </c>
      <c r="CW94" s="247">
        <v>215000</v>
      </c>
      <c r="CX94" s="312">
        <f>ROUND(CV94*CW94,0)</f>
        <v>215000</v>
      </c>
      <c r="CY94" s="624">
        <f t="shared" si="91"/>
        <v>0</v>
      </c>
      <c r="DA94" s="243" t="s">
        <v>421</v>
      </c>
      <c r="DB94" s="244" t="s">
        <v>422</v>
      </c>
      <c r="DC94" s="311" t="s">
        <v>168</v>
      </c>
      <c r="DD94" s="246">
        <v>1</v>
      </c>
      <c r="DE94" s="247">
        <v>384000</v>
      </c>
      <c r="DF94" s="312">
        <f>ROUND(DD94*DE94,0)</f>
        <v>384000</v>
      </c>
      <c r="DG94" s="624">
        <f t="shared" si="92"/>
        <v>0</v>
      </c>
      <c r="DI94" s="257" t="s">
        <v>421</v>
      </c>
      <c r="DJ94" s="258" t="s">
        <v>422</v>
      </c>
      <c r="DK94" s="245" t="s">
        <v>168</v>
      </c>
      <c r="DL94" s="246">
        <v>1</v>
      </c>
      <c r="DM94" s="259">
        <v>250000</v>
      </c>
      <c r="DN94" s="248">
        <f>ROUND(DL94*DM94,0)</f>
        <v>250000</v>
      </c>
      <c r="DO94" s="624">
        <f t="shared" si="93"/>
        <v>0</v>
      </c>
      <c r="DQ94" s="243" t="s">
        <v>421</v>
      </c>
      <c r="DR94" s="244" t="s">
        <v>422</v>
      </c>
      <c r="DS94" s="311" t="s">
        <v>168</v>
      </c>
      <c r="DT94" s="246">
        <v>1</v>
      </c>
      <c r="DU94" s="247">
        <v>400000</v>
      </c>
      <c r="DV94" s="312">
        <f>ROUND(DT94*DU94,0)</f>
        <v>400000</v>
      </c>
      <c r="DW94" s="624">
        <f t="shared" si="94"/>
        <v>0</v>
      </c>
    </row>
    <row r="95" spans="1:127" s="238" customFormat="1" ht="45">
      <c r="A95" s="243" t="s">
        <v>423</v>
      </c>
      <c r="B95" s="244" t="s">
        <v>424</v>
      </c>
      <c r="C95" s="311" t="s">
        <v>168</v>
      </c>
      <c r="D95" s="246">
        <v>1</v>
      </c>
      <c r="E95" s="247">
        <v>0</v>
      </c>
      <c r="F95" s="312">
        <f>ROUND(D95*E95,0)</f>
        <v>0</v>
      </c>
      <c r="G95" s="624">
        <f t="shared" si="79"/>
        <v>1</v>
      </c>
      <c r="I95" s="243" t="s">
        <v>423</v>
      </c>
      <c r="J95" s="249" t="s">
        <v>424</v>
      </c>
      <c r="K95" s="311" t="s">
        <v>168</v>
      </c>
      <c r="L95" s="246">
        <v>1</v>
      </c>
      <c r="M95" s="247">
        <v>80000</v>
      </c>
      <c r="N95" s="312">
        <f>ROUND(L95*M95,0)</f>
        <v>80000</v>
      </c>
      <c r="O95" s="624">
        <f t="shared" si="80"/>
        <v>0</v>
      </c>
      <c r="Q95" s="243" t="s">
        <v>423</v>
      </c>
      <c r="R95" s="244" t="s">
        <v>424</v>
      </c>
      <c r="S95" s="311" t="s">
        <v>168</v>
      </c>
      <c r="T95" s="246">
        <v>1</v>
      </c>
      <c r="U95" s="247">
        <v>77897</v>
      </c>
      <c r="V95" s="312">
        <f>ROUND(T95*U95,0)</f>
        <v>77897</v>
      </c>
      <c r="W95" s="624">
        <f t="shared" si="81"/>
        <v>0</v>
      </c>
      <c r="Y95" s="243" t="s">
        <v>423</v>
      </c>
      <c r="Z95" s="244" t="s">
        <v>424</v>
      </c>
      <c r="AA95" s="311" t="s">
        <v>168</v>
      </c>
      <c r="AB95" s="246">
        <v>1</v>
      </c>
      <c r="AC95" s="247">
        <v>75000</v>
      </c>
      <c r="AD95" s="312">
        <f>ROUND(AB95*AC95,0)</f>
        <v>75000</v>
      </c>
      <c r="AE95" s="624">
        <f t="shared" si="82"/>
        <v>0</v>
      </c>
      <c r="AG95" s="243" t="s">
        <v>423</v>
      </c>
      <c r="AH95" s="244" t="s">
        <v>424</v>
      </c>
      <c r="AI95" s="311" t="s">
        <v>168</v>
      </c>
      <c r="AJ95" s="246">
        <v>1</v>
      </c>
      <c r="AK95" s="247">
        <v>100000</v>
      </c>
      <c r="AL95" s="312">
        <f>ROUND(AJ95*AK95,0)</f>
        <v>100000</v>
      </c>
      <c r="AM95" s="624">
        <f t="shared" si="83"/>
        <v>0</v>
      </c>
      <c r="AO95" s="243" t="s">
        <v>423</v>
      </c>
      <c r="AP95" s="244" t="s">
        <v>424</v>
      </c>
      <c r="AQ95" s="311" t="s">
        <v>168</v>
      </c>
      <c r="AR95" s="246">
        <v>1</v>
      </c>
      <c r="AS95" s="247">
        <v>54950</v>
      </c>
      <c r="AT95" s="312">
        <f>ROUND(AR95*AS95,0)</f>
        <v>54950</v>
      </c>
      <c r="AU95" s="624">
        <f t="shared" si="84"/>
        <v>0</v>
      </c>
      <c r="AW95" s="243" t="s">
        <v>423</v>
      </c>
      <c r="AX95" s="254" t="s">
        <v>424</v>
      </c>
      <c r="AY95" s="311" t="s">
        <v>168</v>
      </c>
      <c r="AZ95" s="246">
        <v>1</v>
      </c>
      <c r="BA95" s="255">
        <v>56700</v>
      </c>
      <c r="BB95" s="313">
        <f>ROUND(AZ95*BA95,0)</f>
        <v>56700</v>
      </c>
      <c r="BC95" s="624">
        <f t="shared" si="85"/>
        <v>0</v>
      </c>
      <c r="BE95" s="243" t="s">
        <v>423</v>
      </c>
      <c r="BF95" s="244" t="s">
        <v>424</v>
      </c>
      <c r="BG95" s="311" t="s">
        <v>168</v>
      </c>
      <c r="BH95" s="246">
        <v>1</v>
      </c>
      <c r="BI95" s="247">
        <v>56200</v>
      </c>
      <c r="BJ95" s="312">
        <f>ROUND(BH95*BI95,0)</f>
        <v>56200</v>
      </c>
      <c r="BK95" s="624">
        <f t="shared" si="86"/>
        <v>0</v>
      </c>
      <c r="BM95" s="243" t="s">
        <v>423</v>
      </c>
      <c r="BN95" s="244" t="s">
        <v>424</v>
      </c>
      <c r="BO95" s="311" t="s">
        <v>168</v>
      </c>
      <c r="BP95" s="246">
        <v>1</v>
      </c>
      <c r="BQ95" s="247">
        <v>55500</v>
      </c>
      <c r="BR95" s="312">
        <f>ROUND(BP95*BQ95,0)</f>
        <v>55500</v>
      </c>
      <c r="BS95" s="624">
        <f t="shared" si="87"/>
        <v>0</v>
      </c>
      <c r="BU95" s="243" t="s">
        <v>423</v>
      </c>
      <c r="BV95" s="244" t="s">
        <v>424</v>
      </c>
      <c r="BW95" s="311" t="s">
        <v>168</v>
      </c>
      <c r="BX95" s="246">
        <v>1</v>
      </c>
      <c r="BY95" s="247">
        <v>55000</v>
      </c>
      <c r="BZ95" s="312">
        <f>ROUND(BX95*BY95,0)</f>
        <v>55000</v>
      </c>
      <c r="CA95" s="624">
        <f t="shared" si="88"/>
        <v>0</v>
      </c>
      <c r="CC95" s="243" t="s">
        <v>423</v>
      </c>
      <c r="CD95" s="244" t="s">
        <v>424</v>
      </c>
      <c r="CE95" s="311" t="s">
        <v>168</v>
      </c>
      <c r="CF95" s="246">
        <v>1</v>
      </c>
      <c r="CG95" s="247">
        <v>90000</v>
      </c>
      <c r="CH95" s="312">
        <f>ROUND(CF95*CG95,0)</f>
        <v>90000</v>
      </c>
      <c r="CI95" s="624">
        <f t="shared" si="89"/>
        <v>0</v>
      </c>
      <c r="CK95" s="243" t="s">
        <v>423</v>
      </c>
      <c r="CL95" s="244" t="s">
        <v>424</v>
      </c>
      <c r="CM95" s="311" t="s">
        <v>168</v>
      </c>
      <c r="CN95" s="246">
        <v>1</v>
      </c>
      <c r="CO95" s="247">
        <v>41039</v>
      </c>
      <c r="CP95" s="312">
        <f>ROUND(CN95*CO95,0)</f>
        <v>41039</v>
      </c>
      <c r="CQ95" s="624">
        <f t="shared" si="90"/>
        <v>0</v>
      </c>
      <c r="CS95" s="243" t="s">
        <v>423</v>
      </c>
      <c r="CT95" s="244" t="s">
        <v>424</v>
      </c>
      <c r="CU95" s="311" t="s">
        <v>168</v>
      </c>
      <c r="CV95" s="246">
        <v>1</v>
      </c>
      <c r="CW95" s="247">
        <v>120000</v>
      </c>
      <c r="CX95" s="312">
        <f>ROUND(CV95*CW95,0)</f>
        <v>120000</v>
      </c>
      <c r="CY95" s="624">
        <f t="shared" si="91"/>
        <v>0</v>
      </c>
      <c r="DA95" s="243" t="s">
        <v>423</v>
      </c>
      <c r="DB95" s="244" t="s">
        <v>424</v>
      </c>
      <c r="DC95" s="311" t="s">
        <v>168</v>
      </c>
      <c r="DD95" s="246">
        <v>1</v>
      </c>
      <c r="DE95" s="247">
        <v>72000</v>
      </c>
      <c r="DF95" s="312">
        <f>ROUND(DD95*DE95,0)</f>
        <v>72000</v>
      </c>
      <c r="DG95" s="624">
        <f t="shared" si="92"/>
        <v>0</v>
      </c>
      <c r="DI95" s="257" t="s">
        <v>423</v>
      </c>
      <c r="DJ95" s="258" t="s">
        <v>424</v>
      </c>
      <c r="DK95" s="245" t="s">
        <v>168</v>
      </c>
      <c r="DL95" s="246">
        <v>1</v>
      </c>
      <c r="DM95" s="259">
        <v>65000</v>
      </c>
      <c r="DN95" s="248">
        <f>ROUND(DL95*DM95,0)</f>
        <v>65000</v>
      </c>
      <c r="DO95" s="624">
        <f t="shared" si="93"/>
        <v>0</v>
      </c>
      <c r="DQ95" s="243" t="s">
        <v>423</v>
      </c>
      <c r="DR95" s="244" t="s">
        <v>424</v>
      </c>
      <c r="DS95" s="311" t="s">
        <v>168</v>
      </c>
      <c r="DT95" s="246">
        <v>1</v>
      </c>
      <c r="DU95" s="247">
        <v>90000</v>
      </c>
      <c r="DV95" s="312">
        <f>ROUND(DT95*DU95,0)</f>
        <v>90000</v>
      </c>
      <c r="DW95" s="624">
        <f t="shared" si="94"/>
        <v>0</v>
      </c>
    </row>
    <row r="96" spans="1:127" s="238" customFormat="1" ht="30">
      <c r="A96" s="243" t="s">
        <v>425</v>
      </c>
      <c r="B96" s="244" t="s">
        <v>426</v>
      </c>
      <c r="C96" s="311" t="s">
        <v>168</v>
      </c>
      <c r="D96" s="246">
        <v>1</v>
      </c>
      <c r="E96" s="247">
        <v>0</v>
      </c>
      <c r="F96" s="312">
        <f>ROUND(D96*E96,0)</f>
        <v>0</v>
      </c>
      <c r="G96" s="624">
        <f t="shared" si="79"/>
        <v>1</v>
      </c>
      <c r="I96" s="243" t="s">
        <v>425</v>
      </c>
      <c r="J96" s="249" t="s">
        <v>426</v>
      </c>
      <c r="K96" s="311" t="s">
        <v>168</v>
      </c>
      <c r="L96" s="246">
        <v>1</v>
      </c>
      <c r="M96" s="247">
        <v>20000</v>
      </c>
      <c r="N96" s="312">
        <f>ROUND(L96*M96,0)</f>
        <v>20000</v>
      </c>
      <c r="O96" s="624">
        <f t="shared" si="80"/>
        <v>0</v>
      </c>
      <c r="Q96" s="243" t="s">
        <v>425</v>
      </c>
      <c r="R96" s="244" t="s">
        <v>426</v>
      </c>
      <c r="S96" s="311" t="s">
        <v>168</v>
      </c>
      <c r="T96" s="246">
        <v>1</v>
      </c>
      <c r="U96" s="247">
        <v>13196</v>
      </c>
      <c r="V96" s="312">
        <f>ROUND(T96*U96,0)</f>
        <v>13196</v>
      </c>
      <c r="W96" s="624">
        <f t="shared" si="81"/>
        <v>0</v>
      </c>
      <c r="Y96" s="243" t="s">
        <v>425</v>
      </c>
      <c r="Z96" s="244" t="s">
        <v>426</v>
      </c>
      <c r="AA96" s="311" t="s">
        <v>168</v>
      </c>
      <c r="AB96" s="246">
        <v>1</v>
      </c>
      <c r="AC96" s="247">
        <v>22000</v>
      </c>
      <c r="AD96" s="312">
        <f>ROUND(AB96*AC96,0)</f>
        <v>22000</v>
      </c>
      <c r="AE96" s="624">
        <f t="shared" si="82"/>
        <v>0</v>
      </c>
      <c r="AG96" s="243" t="s">
        <v>425</v>
      </c>
      <c r="AH96" s="244" t="s">
        <v>426</v>
      </c>
      <c r="AI96" s="311" t="s">
        <v>168</v>
      </c>
      <c r="AJ96" s="246">
        <v>1</v>
      </c>
      <c r="AK96" s="247">
        <v>15000</v>
      </c>
      <c r="AL96" s="312">
        <f>ROUND(AJ96*AK96,0)</f>
        <v>15000</v>
      </c>
      <c r="AM96" s="624">
        <f t="shared" si="83"/>
        <v>0</v>
      </c>
      <c r="AO96" s="243" t="s">
        <v>425</v>
      </c>
      <c r="AP96" s="244" t="s">
        <v>426</v>
      </c>
      <c r="AQ96" s="311" t="s">
        <v>168</v>
      </c>
      <c r="AR96" s="246">
        <v>1</v>
      </c>
      <c r="AS96" s="247">
        <v>15850</v>
      </c>
      <c r="AT96" s="312">
        <f>ROUND(AR96*AS96,0)</f>
        <v>15850</v>
      </c>
      <c r="AU96" s="624">
        <f t="shared" si="84"/>
        <v>0</v>
      </c>
      <c r="AW96" s="243" t="s">
        <v>425</v>
      </c>
      <c r="AX96" s="254" t="s">
        <v>426</v>
      </c>
      <c r="AY96" s="311" t="s">
        <v>168</v>
      </c>
      <c r="AZ96" s="246">
        <v>1</v>
      </c>
      <c r="BA96" s="255">
        <v>22575</v>
      </c>
      <c r="BB96" s="313">
        <f>ROUND(AZ96*BA96,0)</f>
        <v>22575</v>
      </c>
      <c r="BC96" s="624">
        <f t="shared" si="85"/>
        <v>0</v>
      </c>
      <c r="BE96" s="243" t="s">
        <v>425</v>
      </c>
      <c r="BF96" s="244" t="s">
        <v>426</v>
      </c>
      <c r="BG96" s="311" t="s">
        <v>168</v>
      </c>
      <c r="BH96" s="246">
        <v>1</v>
      </c>
      <c r="BI96" s="247">
        <v>17200</v>
      </c>
      <c r="BJ96" s="312">
        <f>ROUND(BH96*BI96,0)</f>
        <v>17200</v>
      </c>
      <c r="BK96" s="624">
        <f t="shared" si="86"/>
        <v>0</v>
      </c>
      <c r="BM96" s="243" t="s">
        <v>425</v>
      </c>
      <c r="BN96" s="244" t="s">
        <v>426</v>
      </c>
      <c r="BO96" s="311" t="s">
        <v>168</v>
      </c>
      <c r="BP96" s="246">
        <v>1</v>
      </c>
      <c r="BQ96" s="247">
        <v>16000</v>
      </c>
      <c r="BR96" s="312">
        <f>ROUND(BP96*BQ96,0)</f>
        <v>16000</v>
      </c>
      <c r="BS96" s="624">
        <f t="shared" si="87"/>
        <v>0</v>
      </c>
      <c r="BU96" s="243" t="s">
        <v>425</v>
      </c>
      <c r="BV96" s="244" t="s">
        <v>426</v>
      </c>
      <c r="BW96" s="311" t="s">
        <v>168</v>
      </c>
      <c r="BX96" s="246">
        <v>1</v>
      </c>
      <c r="BY96" s="247">
        <v>15000</v>
      </c>
      <c r="BZ96" s="312">
        <f>ROUND(BX96*BY96,0)</f>
        <v>15000</v>
      </c>
      <c r="CA96" s="624">
        <f t="shared" si="88"/>
        <v>0</v>
      </c>
      <c r="CC96" s="243" t="s">
        <v>425</v>
      </c>
      <c r="CD96" s="244" t="s">
        <v>426</v>
      </c>
      <c r="CE96" s="311" t="s">
        <v>168</v>
      </c>
      <c r="CF96" s="246">
        <v>1</v>
      </c>
      <c r="CG96" s="247">
        <v>30000</v>
      </c>
      <c r="CH96" s="312">
        <f>ROUND(CF96*CG96,0)</f>
        <v>30000</v>
      </c>
      <c r="CI96" s="624">
        <f t="shared" si="89"/>
        <v>0</v>
      </c>
      <c r="CK96" s="243" t="s">
        <v>425</v>
      </c>
      <c r="CL96" s="244" t="s">
        <v>426</v>
      </c>
      <c r="CM96" s="311" t="s">
        <v>168</v>
      </c>
      <c r="CN96" s="246">
        <v>1</v>
      </c>
      <c r="CO96" s="247">
        <v>12817</v>
      </c>
      <c r="CP96" s="312">
        <f>ROUND(CN96*CO96,0)</f>
        <v>12817</v>
      </c>
      <c r="CQ96" s="624">
        <f t="shared" si="90"/>
        <v>0</v>
      </c>
      <c r="CS96" s="243" t="s">
        <v>425</v>
      </c>
      <c r="CT96" s="244" t="s">
        <v>426</v>
      </c>
      <c r="CU96" s="311" t="s">
        <v>168</v>
      </c>
      <c r="CV96" s="246">
        <v>1</v>
      </c>
      <c r="CW96" s="247">
        <v>35000</v>
      </c>
      <c r="CX96" s="312">
        <f>ROUND(CV96*CW96,0)</f>
        <v>35000</v>
      </c>
      <c r="CY96" s="624">
        <f t="shared" si="91"/>
        <v>0</v>
      </c>
      <c r="DA96" s="243" t="s">
        <v>425</v>
      </c>
      <c r="DB96" s="244" t="s">
        <v>426</v>
      </c>
      <c r="DC96" s="311" t="s">
        <v>168</v>
      </c>
      <c r="DD96" s="246">
        <v>1</v>
      </c>
      <c r="DE96" s="247">
        <v>10800</v>
      </c>
      <c r="DF96" s="312">
        <f>ROUND(DD96*DE96,0)</f>
        <v>10800</v>
      </c>
      <c r="DG96" s="624">
        <f t="shared" si="92"/>
        <v>0</v>
      </c>
      <c r="DI96" s="257" t="s">
        <v>425</v>
      </c>
      <c r="DJ96" s="258" t="s">
        <v>426</v>
      </c>
      <c r="DK96" s="245" t="s">
        <v>168</v>
      </c>
      <c r="DL96" s="246">
        <v>1</v>
      </c>
      <c r="DM96" s="259">
        <v>18000</v>
      </c>
      <c r="DN96" s="248">
        <f>ROUND(DL96*DM96,0)</f>
        <v>18000</v>
      </c>
      <c r="DO96" s="624">
        <f t="shared" si="93"/>
        <v>0</v>
      </c>
      <c r="DQ96" s="243" t="s">
        <v>425</v>
      </c>
      <c r="DR96" s="244" t="s">
        <v>426</v>
      </c>
      <c r="DS96" s="311" t="s">
        <v>168</v>
      </c>
      <c r="DT96" s="246">
        <v>1</v>
      </c>
      <c r="DU96" s="247">
        <v>15000</v>
      </c>
      <c r="DV96" s="312">
        <f>ROUND(DT96*DU96,0)</f>
        <v>15000</v>
      </c>
      <c r="DW96" s="624">
        <f t="shared" si="94"/>
        <v>0</v>
      </c>
    </row>
    <row r="97" spans="1:127" s="238" customFormat="1" ht="45">
      <c r="A97" s="243" t="s">
        <v>427</v>
      </c>
      <c r="B97" s="244" t="s">
        <v>428</v>
      </c>
      <c r="C97" s="311" t="s">
        <v>168</v>
      </c>
      <c r="D97" s="246">
        <v>1</v>
      </c>
      <c r="E97" s="247">
        <v>0</v>
      </c>
      <c r="F97" s="312">
        <f>ROUND(D97*E97,0)</f>
        <v>0</v>
      </c>
      <c r="G97" s="624">
        <f t="shared" si="79"/>
        <v>1</v>
      </c>
      <c r="I97" s="243" t="s">
        <v>427</v>
      </c>
      <c r="J97" s="249" t="s">
        <v>428</v>
      </c>
      <c r="K97" s="311" t="s">
        <v>168</v>
      </c>
      <c r="L97" s="246">
        <v>1</v>
      </c>
      <c r="M97" s="247">
        <v>90000</v>
      </c>
      <c r="N97" s="312">
        <f>ROUND(L97*M97,0)</f>
        <v>90000</v>
      </c>
      <c r="O97" s="624">
        <f t="shared" si="80"/>
        <v>0</v>
      </c>
      <c r="Q97" s="243" t="s">
        <v>427</v>
      </c>
      <c r="R97" s="244" t="s">
        <v>428</v>
      </c>
      <c r="S97" s="311" t="s">
        <v>168</v>
      </c>
      <c r="T97" s="246">
        <v>1</v>
      </c>
      <c r="U97" s="247">
        <v>75016</v>
      </c>
      <c r="V97" s="312">
        <f>ROUND(T97*U97,0)</f>
        <v>75016</v>
      </c>
      <c r="W97" s="624">
        <f t="shared" si="81"/>
        <v>0</v>
      </c>
      <c r="Y97" s="243" t="s">
        <v>427</v>
      </c>
      <c r="Z97" s="244" t="s">
        <v>428</v>
      </c>
      <c r="AA97" s="311" t="s">
        <v>168</v>
      </c>
      <c r="AB97" s="246">
        <v>1</v>
      </c>
      <c r="AC97" s="247">
        <v>130000</v>
      </c>
      <c r="AD97" s="312">
        <f>ROUND(AB97*AC97,0)</f>
        <v>130000</v>
      </c>
      <c r="AE97" s="624">
        <f t="shared" si="82"/>
        <v>0</v>
      </c>
      <c r="AG97" s="243" t="s">
        <v>427</v>
      </c>
      <c r="AH97" s="244" t="s">
        <v>428</v>
      </c>
      <c r="AI97" s="311" t="s">
        <v>168</v>
      </c>
      <c r="AJ97" s="246">
        <v>1</v>
      </c>
      <c r="AK97" s="247">
        <v>100000</v>
      </c>
      <c r="AL97" s="312">
        <f>ROUND(AJ97*AK97,0)</f>
        <v>100000</v>
      </c>
      <c r="AM97" s="624">
        <f t="shared" si="83"/>
        <v>0</v>
      </c>
      <c r="AO97" s="243" t="s">
        <v>427</v>
      </c>
      <c r="AP97" s="244" t="s">
        <v>428</v>
      </c>
      <c r="AQ97" s="311" t="s">
        <v>168</v>
      </c>
      <c r="AR97" s="246">
        <v>1</v>
      </c>
      <c r="AS97" s="247">
        <v>51500</v>
      </c>
      <c r="AT97" s="312">
        <f>ROUND(AR97*AS97,0)</f>
        <v>51500</v>
      </c>
      <c r="AU97" s="624">
        <f t="shared" si="84"/>
        <v>0</v>
      </c>
      <c r="AW97" s="243" t="s">
        <v>427</v>
      </c>
      <c r="AX97" s="254" t="s">
        <v>428</v>
      </c>
      <c r="AY97" s="311" t="s">
        <v>168</v>
      </c>
      <c r="AZ97" s="246">
        <v>1</v>
      </c>
      <c r="BA97" s="255">
        <v>53760</v>
      </c>
      <c r="BB97" s="313">
        <f>ROUND(AZ97*BA97,0)</f>
        <v>53760</v>
      </c>
      <c r="BC97" s="624">
        <f t="shared" si="85"/>
        <v>0</v>
      </c>
      <c r="BE97" s="243" t="s">
        <v>427</v>
      </c>
      <c r="BF97" s="244" t="s">
        <v>428</v>
      </c>
      <c r="BG97" s="311" t="s">
        <v>168</v>
      </c>
      <c r="BH97" s="246">
        <v>1</v>
      </c>
      <c r="BI97" s="247">
        <v>54500</v>
      </c>
      <c r="BJ97" s="312">
        <f>ROUND(BH97*BI97,0)</f>
        <v>54500</v>
      </c>
      <c r="BK97" s="624">
        <f t="shared" si="86"/>
        <v>0</v>
      </c>
      <c r="BM97" s="243" t="s">
        <v>427</v>
      </c>
      <c r="BN97" s="244" t="s">
        <v>428</v>
      </c>
      <c r="BO97" s="311" t="s">
        <v>168</v>
      </c>
      <c r="BP97" s="246">
        <v>1</v>
      </c>
      <c r="BQ97" s="247">
        <v>52000</v>
      </c>
      <c r="BR97" s="312">
        <f>ROUND(BP97*BQ97,0)</f>
        <v>52000</v>
      </c>
      <c r="BS97" s="624">
        <f t="shared" si="87"/>
        <v>0</v>
      </c>
      <c r="BU97" s="243" t="s">
        <v>427</v>
      </c>
      <c r="BV97" s="244" t="s">
        <v>428</v>
      </c>
      <c r="BW97" s="311" t="s">
        <v>168</v>
      </c>
      <c r="BX97" s="246">
        <v>1</v>
      </c>
      <c r="BY97" s="247">
        <v>50000</v>
      </c>
      <c r="BZ97" s="312">
        <f>ROUND(BX97*BY97,0)</f>
        <v>50000</v>
      </c>
      <c r="CA97" s="624">
        <f t="shared" si="88"/>
        <v>0</v>
      </c>
      <c r="CC97" s="243" t="s">
        <v>427</v>
      </c>
      <c r="CD97" s="244" t="s">
        <v>428</v>
      </c>
      <c r="CE97" s="311" t="s">
        <v>168</v>
      </c>
      <c r="CF97" s="246">
        <v>1</v>
      </c>
      <c r="CG97" s="247">
        <v>90000</v>
      </c>
      <c r="CH97" s="312">
        <f>ROUND(CF97*CG97,0)</f>
        <v>90000</v>
      </c>
      <c r="CI97" s="624">
        <f t="shared" si="89"/>
        <v>0</v>
      </c>
      <c r="CK97" s="243" t="s">
        <v>427</v>
      </c>
      <c r="CL97" s="244" t="s">
        <v>428</v>
      </c>
      <c r="CM97" s="311" t="s">
        <v>168</v>
      </c>
      <c r="CN97" s="246">
        <v>1</v>
      </c>
      <c r="CO97" s="247">
        <v>40163</v>
      </c>
      <c r="CP97" s="312">
        <f>ROUND(CN97*CO97,0)</f>
        <v>40163</v>
      </c>
      <c r="CQ97" s="624">
        <f t="shared" si="90"/>
        <v>0</v>
      </c>
      <c r="CS97" s="243" t="s">
        <v>427</v>
      </c>
      <c r="CT97" s="244" t="s">
        <v>428</v>
      </c>
      <c r="CU97" s="311" t="s">
        <v>168</v>
      </c>
      <c r="CV97" s="246">
        <v>1</v>
      </c>
      <c r="CW97" s="247">
        <v>96000</v>
      </c>
      <c r="CX97" s="312">
        <f>ROUND(CV97*CW97,0)</f>
        <v>96000</v>
      </c>
      <c r="CY97" s="624">
        <f t="shared" si="91"/>
        <v>0</v>
      </c>
      <c r="DA97" s="243" t="s">
        <v>427</v>
      </c>
      <c r="DB97" s="244" t="s">
        <v>428</v>
      </c>
      <c r="DC97" s="311" t="s">
        <v>168</v>
      </c>
      <c r="DD97" s="246">
        <v>1</v>
      </c>
      <c r="DE97" s="247">
        <v>69600</v>
      </c>
      <c r="DF97" s="312">
        <f>ROUND(DD97*DE97,0)</f>
        <v>69600</v>
      </c>
      <c r="DG97" s="624">
        <f t="shared" si="92"/>
        <v>0</v>
      </c>
      <c r="DI97" s="257" t="s">
        <v>427</v>
      </c>
      <c r="DJ97" s="258" t="s">
        <v>428</v>
      </c>
      <c r="DK97" s="245" t="s">
        <v>168</v>
      </c>
      <c r="DL97" s="246">
        <v>1</v>
      </c>
      <c r="DM97" s="259">
        <v>70000</v>
      </c>
      <c r="DN97" s="248">
        <f>ROUND(DL97*DM97,0)</f>
        <v>70000</v>
      </c>
      <c r="DO97" s="624">
        <f t="shared" si="93"/>
        <v>0</v>
      </c>
      <c r="DQ97" s="243" t="s">
        <v>427</v>
      </c>
      <c r="DR97" s="244" t="s">
        <v>428</v>
      </c>
      <c r="DS97" s="311" t="s">
        <v>168</v>
      </c>
      <c r="DT97" s="246">
        <v>1</v>
      </c>
      <c r="DU97" s="247">
        <v>90000</v>
      </c>
      <c r="DV97" s="312">
        <f>ROUND(DT97*DU97,0)</f>
        <v>90000</v>
      </c>
      <c r="DW97" s="624">
        <f t="shared" si="94"/>
        <v>0</v>
      </c>
    </row>
    <row r="98" spans="1:127" s="238" customFormat="1" ht="60">
      <c r="A98" s="278" t="s">
        <v>429</v>
      </c>
      <c r="B98" s="289" t="s">
        <v>430</v>
      </c>
      <c r="C98" s="314" t="s">
        <v>168</v>
      </c>
      <c r="D98" s="246">
        <v>1</v>
      </c>
      <c r="E98" s="247">
        <v>0</v>
      </c>
      <c r="F98" s="316">
        <f>ROUND(D98*E98,0)</f>
        <v>0</v>
      </c>
      <c r="G98" s="624">
        <f t="shared" si="79"/>
        <v>1</v>
      </c>
      <c r="I98" s="278" t="s">
        <v>429</v>
      </c>
      <c r="J98" s="293" t="s">
        <v>430</v>
      </c>
      <c r="K98" s="314" t="s">
        <v>168</v>
      </c>
      <c r="L98" s="246">
        <v>1</v>
      </c>
      <c r="M98" s="247">
        <v>350000</v>
      </c>
      <c r="N98" s="316">
        <f>ROUND(L98*M98,0)</f>
        <v>350000</v>
      </c>
      <c r="O98" s="624">
        <f t="shared" si="80"/>
        <v>0</v>
      </c>
      <c r="Q98" s="278" t="s">
        <v>429</v>
      </c>
      <c r="R98" s="289" t="s">
        <v>430</v>
      </c>
      <c r="S98" s="314" t="s">
        <v>168</v>
      </c>
      <c r="T98" s="246">
        <v>1</v>
      </c>
      <c r="U98" s="247">
        <v>685800</v>
      </c>
      <c r="V98" s="316">
        <f>ROUND(T98*U98,0)</f>
        <v>685800</v>
      </c>
      <c r="W98" s="624">
        <f t="shared" si="81"/>
        <v>0</v>
      </c>
      <c r="Y98" s="278" t="s">
        <v>429</v>
      </c>
      <c r="Z98" s="289" t="s">
        <v>430</v>
      </c>
      <c r="AA98" s="314" t="s">
        <v>168</v>
      </c>
      <c r="AB98" s="246">
        <v>1</v>
      </c>
      <c r="AC98" s="247">
        <v>185000</v>
      </c>
      <c r="AD98" s="316">
        <f>ROUND(AB98*AC98,0)</f>
        <v>185000</v>
      </c>
      <c r="AE98" s="624">
        <f t="shared" si="82"/>
        <v>0</v>
      </c>
      <c r="AG98" s="278" t="s">
        <v>429</v>
      </c>
      <c r="AH98" s="289" t="s">
        <v>430</v>
      </c>
      <c r="AI98" s="314" t="s">
        <v>168</v>
      </c>
      <c r="AJ98" s="246">
        <v>1</v>
      </c>
      <c r="AK98" s="247">
        <v>250000</v>
      </c>
      <c r="AL98" s="316">
        <f>ROUND(AJ98*AK98,0)</f>
        <v>250000</v>
      </c>
      <c r="AM98" s="624">
        <f t="shared" si="83"/>
        <v>0</v>
      </c>
      <c r="AO98" s="278" t="s">
        <v>429</v>
      </c>
      <c r="AP98" s="289" t="s">
        <v>430</v>
      </c>
      <c r="AQ98" s="314" t="s">
        <v>168</v>
      </c>
      <c r="AR98" s="246">
        <v>1</v>
      </c>
      <c r="AS98" s="247">
        <v>1500000</v>
      </c>
      <c r="AT98" s="316">
        <f>ROUND(AR98*AS98,0)</f>
        <v>1500000</v>
      </c>
      <c r="AU98" s="624">
        <f t="shared" si="84"/>
        <v>0</v>
      </c>
      <c r="AW98" s="278" t="s">
        <v>429</v>
      </c>
      <c r="AX98" s="294" t="s">
        <v>430</v>
      </c>
      <c r="AY98" s="314" t="s">
        <v>168</v>
      </c>
      <c r="AZ98" s="246">
        <v>1</v>
      </c>
      <c r="BA98" s="255">
        <v>703500</v>
      </c>
      <c r="BB98" s="317">
        <f>ROUND(AZ98*BA98,0)</f>
        <v>703500</v>
      </c>
      <c r="BC98" s="624">
        <f t="shared" si="85"/>
        <v>0</v>
      </c>
      <c r="BE98" s="278" t="s">
        <v>429</v>
      </c>
      <c r="BF98" s="289" t="s">
        <v>430</v>
      </c>
      <c r="BG98" s="314" t="s">
        <v>168</v>
      </c>
      <c r="BH98" s="246">
        <v>1</v>
      </c>
      <c r="BI98" s="247">
        <v>1440500</v>
      </c>
      <c r="BJ98" s="316">
        <f>ROUND(BH98*BI98,0)</f>
        <v>1440500</v>
      </c>
      <c r="BK98" s="624">
        <f t="shared" si="86"/>
        <v>0</v>
      </c>
      <c r="BM98" s="278" t="s">
        <v>429</v>
      </c>
      <c r="BN98" s="289" t="s">
        <v>430</v>
      </c>
      <c r="BO98" s="314" t="s">
        <v>168</v>
      </c>
      <c r="BP98" s="246">
        <v>1</v>
      </c>
      <c r="BQ98" s="247">
        <v>1450000</v>
      </c>
      <c r="BR98" s="316">
        <f>ROUND(BP98*BQ98,0)</f>
        <v>1450000</v>
      </c>
      <c r="BS98" s="624">
        <f t="shared" si="87"/>
        <v>0</v>
      </c>
      <c r="BU98" s="278" t="s">
        <v>429</v>
      </c>
      <c r="BV98" s="289" t="s">
        <v>430</v>
      </c>
      <c r="BW98" s="314" t="s">
        <v>168</v>
      </c>
      <c r="BX98" s="246">
        <v>1</v>
      </c>
      <c r="BY98" s="247">
        <v>1460000</v>
      </c>
      <c r="BZ98" s="316">
        <f>ROUND(BX98*BY98,0)</f>
        <v>1460000</v>
      </c>
      <c r="CA98" s="624">
        <f t="shared" si="88"/>
        <v>0</v>
      </c>
      <c r="CC98" s="278" t="s">
        <v>429</v>
      </c>
      <c r="CD98" s="289" t="s">
        <v>430</v>
      </c>
      <c r="CE98" s="314" t="s">
        <v>168</v>
      </c>
      <c r="CF98" s="246">
        <v>1</v>
      </c>
      <c r="CG98" s="247">
        <v>250000</v>
      </c>
      <c r="CH98" s="316">
        <f>ROUND(CF98*CG98,0)</f>
        <v>250000</v>
      </c>
      <c r="CI98" s="624">
        <f t="shared" si="89"/>
        <v>0</v>
      </c>
      <c r="CK98" s="278" t="s">
        <v>429</v>
      </c>
      <c r="CL98" s="289" t="s">
        <v>430</v>
      </c>
      <c r="CM98" s="314" t="s">
        <v>168</v>
      </c>
      <c r="CN98" s="246">
        <v>1</v>
      </c>
      <c r="CO98" s="247">
        <v>340490</v>
      </c>
      <c r="CP98" s="316">
        <f>ROUND(CN98*CO98,0)</f>
        <v>340490</v>
      </c>
      <c r="CQ98" s="624">
        <f t="shared" si="90"/>
        <v>0</v>
      </c>
      <c r="CS98" s="278" t="s">
        <v>429</v>
      </c>
      <c r="CT98" s="289" t="s">
        <v>430</v>
      </c>
      <c r="CU98" s="314" t="s">
        <v>168</v>
      </c>
      <c r="CV98" s="246">
        <v>1</v>
      </c>
      <c r="CW98" s="247">
        <v>2350000</v>
      </c>
      <c r="CX98" s="316">
        <f>ROUND(CV98*CW98,0)</f>
        <v>2350000</v>
      </c>
      <c r="CY98" s="624">
        <f t="shared" si="91"/>
        <v>0</v>
      </c>
      <c r="DA98" s="278" t="s">
        <v>429</v>
      </c>
      <c r="DB98" s="289" t="s">
        <v>430</v>
      </c>
      <c r="DC98" s="314" t="s">
        <v>168</v>
      </c>
      <c r="DD98" s="246">
        <v>1</v>
      </c>
      <c r="DE98" s="247">
        <v>660000</v>
      </c>
      <c r="DF98" s="316">
        <f>ROUND(DD98*DE98,0)</f>
        <v>660000</v>
      </c>
      <c r="DG98" s="624">
        <f t="shared" si="92"/>
        <v>0</v>
      </c>
      <c r="DI98" s="286" t="s">
        <v>429</v>
      </c>
      <c r="DJ98" s="297" t="s">
        <v>430</v>
      </c>
      <c r="DK98" s="290" t="s">
        <v>168</v>
      </c>
      <c r="DL98" s="246">
        <v>1</v>
      </c>
      <c r="DM98" s="259">
        <v>800000</v>
      </c>
      <c r="DN98" s="292">
        <f>ROUND(DL98*DM98,0)</f>
        <v>800000</v>
      </c>
      <c r="DO98" s="624">
        <f t="shared" si="93"/>
        <v>0</v>
      </c>
      <c r="DQ98" s="278" t="s">
        <v>429</v>
      </c>
      <c r="DR98" s="289" t="s">
        <v>430</v>
      </c>
      <c r="DS98" s="314" t="s">
        <v>168</v>
      </c>
      <c r="DT98" s="246">
        <v>1</v>
      </c>
      <c r="DU98" s="247">
        <v>500000</v>
      </c>
      <c r="DV98" s="316">
        <f>ROUND(DT98*DU98,0)</f>
        <v>500000</v>
      </c>
      <c r="DW98" s="624">
        <f t="shared" si="94"/>
        <v>0</v>
      </c>
    </row>
    <row r="99" spans="1:127" s="238" customFormat="1" ht="30" hidden="1">
      <c r="A99" s="243"/>
      <c r="B99" s="244" t="s">
        <v>433</v>
      </c>
      <c r="C99" s="311"/>
      <c r="D99" s="246">
        <v>1</v>
      </c>
      <c r="E99" s="625"/>
      <c r="F99" s="312"/>
      <c r="G99" s="624">
        <f t="shared" si="79"/>
        <v>0</v>
      </c>
      <c r="I99" s="243"/>
      <c r="J99" s="249" t="s">
        <v>433</v>
      </c>
      <c r="K99" s="311"/>
      <c r="L99" s="246">
        <v>1</v>
      </c>
      <c r="M99" s="625"/>
      <c r="N99" s="312"/>
      <c r="O99" s="624">
        <f t="shared" si="80"/>
        <v>0</v>
      </c>
      <c r="Q99" s="243"/>
      <c r="R99" s="244" t="s">
        <v>433</v>
      </c>
      <c r="S99" s="311"/>
      <c r="T99" s="246">
        <v>1</v>
      </c>
      <c r="U99" s="625"/>
      <c r="V99" s="312"/>
      <c r="W99" s="624">
        <f t="shared" si="81"/>
        <v>0</v>
      </c>
      <c r="Y99" s="243"/>
      <c r="Z99" s="244" t="s">
        <v>433</v>
      </c>
      <c r="AA99" s="311"/>
      <c r="AB99" s="246">
        <v>1</v>
      </c>
      <c r="AC99" s="625"/>
      <c r="AD99" s="312"/>
      <c r="AE99" s="624">
        <f t="shared" si="82"/>
        <v>0</v>
      </c>
      <c r="AG99" s="243"/>
      <c r="AH99" s="244" t="s">
        <v>433</v>
      </c>
      <c r="AI99" s="311"/>
      <c r="AJ99" s="246">
        <v>1</v>
      </c>
      <c r="AK99" s="625"/>
      <c r="AL99" s="312"/>
      <c r="AM99" s="624">
        <f t="shared" si="83"/>
        <v>0</v>
      </c>
      <c r="AO99" s="243"/>
      <c r="AP99" s="244" t="s">
        <v>433</v>
      </c>
      <c r="AQ99" s="311"/>
      <c r="AR99" s="246">
        <v>1</v>
      </c>
      <c r="AS99" s="625"/>
      <c r="AT99" s="312"/>
      <c r="AU99" s="624">
        <f t="shared" si="84"/>
        <v>0</v>
      </c>
      <c r="AW99" s="243"/>
      <c r="AX99" s="254" t="s">
        <v>433</v>
      </c>
      <c r="AY99" s="311"/>
      <c r="AZ99" s="246">
        <v>1</v>
      </c>
      <c r="BA99" s="626"/>
      <c r="BB99" s="313"/>
      <c r="BC99" s="624">
        <f t="shared" si="85"/>
        <v>0</v>
      </c>
      <c r="BE99" s="243"/>
      <c r="BF99" s="244" t="s">
        <v>433</v>
      </c>
      <c r="BG99" s="311"/>
      <c r="BH99" s="246">
        <v>1</v>
      </c>
      <c r="BI99" s="625"/>
      <c r="BJ99" s="312"/>
      <c r="BK99" s="624">
        <f t="shared" si="86"/>
        <v>0</v>
      </c>
      <c r="BM99" s="243"/>
      <c r="BN99" s="244" t="s">
        <v>433</v>
      </c>
      <c r="BO99" s="311"/>
      <c r="BP99" s="246">
        <v>1</v>
      </c>
      <c r="BQ99" s="625"/>
      <c r="BR99" s="312"/>
      <c r="BS99" s="624">
        <f t="shared" si="87"/>
        <v>0</v>
      </c>
      <c r="BU99" s="243"/>
      <c r="BV99" s="244" t="s">
        <v>433</v>
      </c>
      <c r="BW99" s="311"/>
      <c r="BX99" s="246">
        <v>1</v>
      </c>
      <c r="BY99" s="625"/>
      <c r="BZ99" s="312"/>
      <c r="CA99" s="624">
        <f t="shared" si="88"/>
        <v>0</v>
      </c>
      <c r="CC99" s="243"/>
      <c r="CD99" s="244" t="s">
        <v>433</v>
      </c>
      <c r="CE99" s="311"/>
      <c r="CF99" s="246">
        <v>1</v>
      </c>
      <c r="CG99" s="625"/>
      <c r="CH99" s="312"/>
      <c r="CI99" s="624">
        <f t="shared" si="89"/>
        <v>0</v>
      </c>
      <c r="CK99" s="243"/>
      <c r="CL99" s="244" t="s">
        <v>433</v>
      </c>
      <c r="CM99" s="311"/>
      <c r="CN99" s="246">
        <v>1</v>
      </c>
      <c r="CO99" s="625"/>
      <c r="CP99" s="312"/>
      <c r="CQ99" s="624">
        <f t="shared" si="90"/>
        <v>0</v>
      </c>
      <c r="CS99" s="243"/>
      <c r="CT99" s="244" t="s">
        <v>433</v>
      </c>
      <c r="CU99" s="311"/>
      <c r="CV99" s="246">
        <v>1</v>
      </c>
      <c r="CW99" s="625"/>
      <c r="CX99" s="312"/>
      <c r="CY99" s="624">
        <f t="shared" si="91"/>
        <v>0</v>
      </c>
      <c r="DA99" s="243"/>
      <c r="DB99" s="244" t="s">
        <v>433</v>
      </c>
      <c r="DC99" s="311"/>
      <c r="DD99" s="246">
        <v>1</v>
      </c>
      <c r="DE99" s="625"/>
      <c r="DF99" s="312"/>
      <c r="DG99" s="624">
        <f t="shared" si="92"/>
        <v>0</v>
      </c>
      <c r="DI99" s="257"/>
      <c r="DJ99" s="258" t="s">
        <v>433</v>
      </c>
      <c r="DK99" s="245"/>
      <c r="DL99" s="246">
        <v>1</v>
      </c>
      <c r="DM99" s="259"/>
      <c r="DN99" s="248"/>
      <c r="DO99" s="624">
        <f t="shared" si="93"/>
        <v>0</v>
      </c>
      <c r="DQ99" s="243"/>
      <c r="DR99" s="244" t="s">
        <v>433</v>
      </c>
      <c r="DS99" s="311"/>
      <c r="DT99" s="246">
        <v>1</v>
      </c>
      <c r="DU99" s="625"/>
      <c r="DV99" s="312"/>
      <c r="DW99" s="624">
        <f t="shared" si="94"/>
        <v>0</v>
      </c>
    </row>
    <row r="100" spans="1:127" s="238" customFormat="1" ht="30">
      <c r="A100" s="243" t="s">
        <v>434</v>
      </c>
      <c r="B100" s="244" t="s">
        <v>435</v>
      </c>
      <c r="C100" s="311" t="s">
        <v>212</v>
      </c>
      <c r="D100" s="246">
        <v>1</v>
      </c>
      <c r="E100" s="247">
        <v>0</v>
      </c>
      <c r="F100" s="312">
        <f>ROUND(D100*E100,0)</f>
        <v>0</v>
      </c>
      <c r="G100" s="624">
        <f t="shared" si="79"/>
        <v>1</v>
      </c>
      <c r="I100" s="243" t="s">
        <v>434</v>
      </c>
      <c r="J100" s="249" t="s">
        <v>435</v>
      </c>
      <c r="K100" s="311" t="s">
        <v>212</v>
      </c>
      <c r="L100" s="246">
        <v>1</v>
      </c>
      <c r="M100" s="247">
        <v>16000</v>
      </c>
      <c r="N100" s="312">
        <f>ROUND(L100*M100,0)</f>
        <v>16000</v>
      </c>
      <c r="O100" s="624">
        <f t="shared" si="80"/>
        <v>0</v>
      </c>
      <c r="Q100" s="243" t="s">
        <v>434</v>
      </c>
      <c r="R100" s="244" t="s">
        <v>435</v>
      </c>
      <c r="S100" s="311" t="s">
        <v>212</v>
      </c>
      <c r="T100" s="246">
        <v>1</v>
      </c>
      <c r="U100" s="247">
        <v>14925</v>
      </c>
      <c r="V100" s="312">
        <f>ROUND(T100*U100,0)</f>
        <v>14925</v>
      </c>
      <c r="W100" s="624">
        <f t="shared" si="81"/>
        <v>0</v>
      </c>
      <c r="Y100" s="243" t="s">
        <v>434</v>
      </c>
      <c r="Z100" s="244" t="s">
        <v>435</v>
      </c>
      <c r="AA100" s="311" t="s">
        <v>212</v>
      </c>
      <c r="AB100" s="246">
        <v>1</v>
      </c>
      <c r="AC100" s="247">
        <v>14000</v>
      </c>
      <c r="AD100" s="312">
        <f>ROUND(AB100*AC100,0)</f>
        <v>14000</v>
      </c>
      <c r="AE100" s="624">
        <f t="shared" si="82"/>
        <v>0</v>
      </c>
      <c r="AG100" s="243" t="s">
        <v>434</v>
      </c>
      <c r="AH100" s="244" t="s">
        <v>435</v>
      </c>
      <c r="AI100" s="311" t="s">
        <v>212</v>
      </c>
      <c r="AJ100" s="246">
        <v>1</v>
      </c>
      <c r="AK100" s="247">
        <v>11500</v>
      </c>
      <c r="AL100" s="312">
        <f>ROUND(AJ100*AK100,0)</f>
        <v>11500</v>
      </c>
      <c r="AM100" s="624">
        <f t="shared" si="83"/>
        <v>0</v>
      </c>
      <c r="AO100" s="243" t="s">
        <v>434</v>
      </c>
      <c r="AP100" s="244" t="s">
        <v>435</v>
      </c>
      <c r="AQ100" s="311" t="s">
        <v>212</v>
      </c>
      <c r="AR100" s="246">
        <v>1</v>
      </c>
      <c r="AS100" s="247">
        <v>13500</v>
      </c>
      <c r="AT100" s="312">
        <f>ROUND(AR100*AS100,0)</f>
        <v>13500</v>
      </c>
      <c r="AU100" s="624">
        <f t="shared" si="84"/>
        <v>0</v>
      </c>
      <c r="AW100" s="243" t="s">
        <v>434</v>
      </c>
      <c r="AX100" s="254" t="s">
        <v>435</v>
      </c>
      <c r="AY100" s="311" t="s">
        <v>212</v>
      </c>
      <c r="AZ100" s="246">
        <v>1</v>
      </c>
      <c r="BA100" s="255">
        <v>20160</v>
      </c>
      <c r="BB100" s="313">
        <f>ROUND(AZ100*BA100,0)</f>
        <v>20160</v>
      </c>
      <c r="BC100" s="624">
        <f t="shared" si="85"/>
        <v>0</v>
      </c>
      <c r="BE100" s="243" t="s">
        <v>434</v>
      </c>
      <c r="BF100" s="244" t="s">
        <v>435</v>
      </c>
      <c r="BG100" s="311" t="s">
        <v>212</v>
      </c>
      <c r="BH100" s="246">
        <v>1</v>
      </c>
      <c r="BI100" s="247">
        <v>14200</v>
      </c>
      <c r="BJ100" s="312">
        <f>ROUND(BH100*BI100,0)</f>
        <v>14200</v>
      </c>
      <c r="BK100" s="624">
        <f t="shared" si="86"/>
        <v>0</v>
      </c>
      <c r="BM100" s="243" t="s">
        <v>434</v>
      </c>
      <c r="BN100" s="244" t="s">
        <v>435</v>
      </c>
      <c r="BO100" s="311" t="s">
        <v>212</v>
      </c>
      <c r="BP100" s="246">
        <v>1</v>
      </c>
      <c r="BQ100" s="247">
        <v>13600</v>
      </c>
      <c r="BR100" s="312">
        <f>ROUND(BP100*BQ100,0)</f>
        <v>13600</v>
      </c>
      <c r="BS100" s="624">
        <f t="shared" si="87"/>
        <v>0</v>
      </c>
      <c r="BU100" s="243" t="s">
        <v>434</v>
      </c>
      <c r="BV100" s="244" t="s">
        <v>435</v>
      </c>
      <c r="BW100" s="311" t="s">
        <v>212</v>
      </c>
      <c r="BX100" s="246">
        <v>1</v>
      </c>
      <c r="BY100" s="247">
        <v>13000</v>
      </c>
      <c r="BZ100" s="312">
        <f>ROUND(BX100*BY100,0)</f>
        <v>13000</v>
      </c>
      <c r="CA100" s="624">
        <f t="shared" si="88"/>
        <v>0</v>
      </c>
      <c r="CC100" s="243" t="s">
        <v>434</v>
      </c>
      <c r="CD100" s="244" t="s">
        <v>435</v>
      </c>
      <c r="CE100" s="311" t="s">
        <v>212</v>
      </c>
      <c r="CF100" s="246">
        <v>1</v>
      </c>
      <c r="CG100" s="247">
        <v>20000</v>
      </c>
      <c r="CH100" s="312">
        <f>ROUND(CF100*CG100,0)</f>
        <v>20000</v>
      </c>
      <c r="CI100" s="624">
        <f t="shared" si="89"/>
        <v>0</v>
      </c>
      <c r="CK100" s="243" t="s">
        <v>434</v>
      </c>
      <c r="CL100" s="244" t="s">
        <v>435</v>
      </c>
      <c r="CM100" s="311" t="s">
        <v>212</v>
      </c>
      <c r="CN100" s="246">
        <v>1</v>
      </c>
      <c r="CO100" s="247">
        <v>12435</v>
      </c>
      <c r="CP100" s="312">
        <f>ROUND(CN100*CO100,0)</f>
        <v>12435</v>
      </c>
      <c r="CQ100" s="624">
        <f t="shared" si="90"/>
        <v>0</v>
      </c>
      <c r="CS100" s="243" t="s">
        <v>434</v>
      </c>
      <c r="CT100" s="244" t="s">
        <v>435</v>
      </c>
      <c r="CU100" s="311" t="s">
        <v>212</v>
      </c>
      <c r="CV100" s="246">
        <v>1</v>
      </c>
      <c r="CW100" s="247">
        <v>45000</v>
      </c>
      <c r="CX100" s="312">
        <f>ROUND(CV100*CW100,0)</f>
        <v>45000</v>
      </c>
      <c r="CY100" s="624">
        <f t="shared" si="91"/>
        <v>0</v>
      </c>
      <c r="DA100" s="243" t="s">
        <v>434</v>
      </c>
      <c r="DB100" s="244" t="s">
        <v>435</v>
      </c>
      <c r="DC100" s="311" t="s">
        <v>212</v>
      </c>
      <c r="DD100" s="246">
        <v>1</v>
      </c>
      <c r="DE100" s="247">
        <v>10680</v>
      </c>
      <c r="DF100" s="312">
        <f>ROUND(DD100*DE100,0)</f>
        <v>10680</v>
      </c>
      <c r="DG100" s="624">
        <f t="shared" si="92"/>
        <v>0</v>
      </c>
      <c r="DI100" s="257" t="s">
        <v>434</v>
      </c>
      <c r="DJ100" s="258" t="s">
        <v>435</v>
      </c>
      <c r="DK100" s="245" t="s">
        <v>212</v>
      </c>
      <c r="DL100" s="246">
        <v>1</v>
      </c>
      <c r="DM100" s="259">
        <v>16000</v>
      </c>
      <c r="DN100" s="248">
        <f>ROUND(DL100*DM100,0)</f>
        <v>16000</v>
      </c>
      <c r="DO100" s="624">
        <f t="shared" si="93"/>
        <v>0</v>
      </c>
      <c r="DQ100" s="243" t="s">
        <v>434</v>
      </c>
      <c r="DR100" s="244" t="s">
        <v>435</v>
      </c>
      <c r="DS100" s="311" t="s">
        <v>212</v>
      </c>
      <c r="DT100" s="246">
        <v>1</v>
      </c>
      <c r="DU100" s="247">
        <v>20000</v>
      </c>
      <c r="DV100" s="312">
        <f>ROUND(DT100*DU100,0)</f>
        <v>20000</v>
      </c>
      <c r="DW100" s="624">
        <f t="shared" si="94"/>
        <v>0</v>
      </c>
    </row>
    <row r="101" spans="1:127" s="238" customFormat="1" ht="45" hidden="1">
      <c r="A101" s="243"/>
      <c r="B101" s="244" t="s">
        <v>438</v>
      </c>
      <c r="C101" s="311"/>
      <c r="D101" s="246">
        <v>1</v>
      </c>
      <c r="E101" s="625"/>
      <c r="F101" s="312"/>
      <c r="G101" s="624">
        <f t="shared" si="79"/>
        <v>0</v>
      </c>
      <c r="I101" s="243"/>
      <c r="J101" s="249" t="s">
        <v>438</v>
      </c>
      <c r="K101" s="311"/>
      <c r="L101" s="246">
        <v>1</v>
      </c>
      <c r="M101" s="625"/>
      <c r="N101" s="312"/>
      <c r="O101" s="624">
        <f t="shared" si="80"/>
        <v>0</v>
      </c>
      <c r="Q101" s="243"/>
      <c r="R101" s="244" t="s">
        <v>438</v>
      </c>
      <c r="S101" s="311"/>
      <c r="T101" s="246">
        <v>1</v>
      </c>
      <c r="U101" s="625"/>
      <c r="V101" s="312"/>
      <c r="W101" s="624">
        <f t="shared" si="81"/>
        <v>0</v>
      </c>
      <c r="Y101" s="243"/>
      <c r="Z101" s="244" t="s">
        <v>438</v>
      </c>
      <c r="AA101" s="311"/>
      <c r="AB101" s="246">
        <v>1</v>
      </c>
      <c r="AC101" s="625"/>
      <c r="AD101" s="312"/>
      <c r="AE101" s="624">
        <f t="shared" si="82"/>
        <v>0</v>
      </c>
      <c r="AG101" s="243"/>
      <c r="AH101" s="244" t="s">
        <v>438</v>
      </c>
      <c r="AI101" s="311"/>
      <c r="AJ101" s="246">
        <v>1</v>
      </c>
      <c r="AK101" s="625"/>
      <c r="AL101" s="312"/>
      <c r="AM101" s="624">
        <f t="shared" si="83"/>
        <v>0</v>
      </c>
      <c r="AO101" s="243"/>
      <c r="AP101" s="244" t="s">
        <v>438</v>
      </c>
      <c r="AQ101" s="311"/>
      <c r="AR101" s="246">
        <v>1</v>
      </c>
      <c r="AS101" s="625"/>
      <c r="AT101" s="312"/>
      <c r="AU101" s="624">
        <f t="shared" si="84"/>
        <v>0</v>
      </c>
      <c r="AW101" s="243"/>
      <c r="AX101" s="254" t="s">
        <v>438</v>
      </c>
      <c r="AY101" s="311"/>
      <c r="AZ101" s="246">
        <v>1</v>
      </c>
      <c r="BA101" s="626"/>
      <c r="BB101" s="313"/>
      <c r="BC101" s="624">
        <f t="shared" si="85"/>
        <v>0</v>
      </c>
      <c r="BE101" s="243"/>
      <c r="BF101" s="244" t="s">
        <v>438</v>
      </c>
      <c r="BG101" s="311"/>
      <c r="BH101" s="246">
        <v>1</v>
      </c>
      <c r="BI101" s="625"/>
      <c r="BJ101" s="312"/>
      <c r="BK101" s="624">
        <f t="shared" si="86"/>
        <v>0</v>
      </c>
      <c r="BM101" s="243"/>
      <c r="BN101" s="244" t="s">
        <v>438</v>
      </c>
      <c r="BO101" s="311"/>
      <c r="BP101" s="246">
        <v>1</v>
      </c>
      <c r="BQ101" s="625"/>
      <c r="BR101" s="312"/>
      <c r="BS101" s="624">
        <f t="shared" si="87"/>
        <v>0</v>
      </c>
      <c r="BU101" s="243"/>
      <c r="BV101" s="244" t="s">
        <v>438</v>
      </c>
      <c r="BW101" s="311"/>
      <c r="BX101" s="246">
        <v>1</v>
      </c>
      <c r="BY101" s="625"/>
      <c r="BZ101" s="312"/>
      <c r="CA101" s="624">
        <f t="shared" si="88"/>
        <v>0</v>
      </c>
      <c r="CC101" s="243"/>
      <c r="CD101" s="244" t="s">
        <v>438</v>
      </c>
      <c r="CE101" s="311"/>
      <c r="CF101" s="246">
        <v>1</v>
      </c>
      <c r="CG101" s="625"/>
      <c r="CH101" s="312"/>
      <c r="CI101" s="624">
        <f t="shared" si="89"/>
        <v>0</v>
      </c>
      <c r="CK101" s="243"/>
      <c r="CL101" s="244" t="s">
        <v>438</v>
      </c>
      <c r="CM101" s="311"/>
      <c r="CN101" s="246">
        <v>1</v>
      </c>
      <c r="CO101" s="625"/>
      <c r="CP101" s="312"/>
      <c r="CQ101" s="624">
        <f t="shared" si="90"/>
        <v>0</v>
      </c>
      <c r="CS101" s="243"/>
      <c r="CT101" s="244" t="s">
        <v>438</v>
      </c>
      <c r="CU101" s="311"/>
      <c r="CV101" s="246">
        <v>1</v>
      </c>
      <c r="CW101" s="625"/>
      <c r="CX101" s="312"/>
      <c r="CY101" s="624">
        <f t="shared" si="91"/>
        <v>0</v>
      </c>
      <c r="DA101" s="243"/>
      <c r="DB101" s="244" t="s">
        <v>438</v>
      </c>
      <c r="DC101" s="311"/>
      <c r="DD101" s="246">
        <v>1</v>
      </c>
      <c r="DE101" s="625"/>
      <c r="DF101" s="312"/>
      <c r="DG101" s="624">
        <f t="shared" si="92"/>
        <v>0</v>
      </c>
      <c r="DI101" s="257"/>
      <c r="DJ101" s="258" t="s">
        <v>438</v>
      </c>
      <c r="DK101" s="245"/>
      <c r="DL101" s="246">
        <v>1</v>
      </c>
      <c r="DM101" s="259"/>
      <c r="DN101" s="248"/>
      <c r="DO101" s="624">
        <f t="shared" si="93"/>
        <v>0</v>
      </c>
      <c r="DQ101" s="243"/>
      <c r="DR101" s="244" t="s">
        <v>438</v>
      </c>
      <c r="DS101" s="311"/>
      <c r="DT101" s="246">
        <v>1</v>
      </c>
      <c r="DU101" s="625"/>
      <c r="DV101" s="312"/>
      <c r="DW101" s="624">
        <f t="shared" si="94"/>
        <v>0</v>
      </c>
    </row>
    <row r="102" spans="1:127" s="238" customFormat="1" ht="30">
      <c r="A102" s="243" t="s">
        <v>439</v>
      </c>
      <c r="B102" s="244" t="s">
        <v>440</v>
      </c>
      <c r="C102" s="311" t="s">
        <v>212</v>
      </c>
      <c r="D102" s="246">
        <v>1</v>
      </c>
      <c r="E102" s="247">
        <v>0</v>
      </c>
      <c r="F102" s="312">
        <f>ROUND(D102*E102,0)</f>
        <v>0</v>
      </c>
      <c r="G102" s="624">
        <f t="shared" si="79"/>
        <v>1</v>
      </c>
      <c r="I102" s="243" t="s">
        <v>439</v>
      </c>
      <c r="J102" s="249" t="s">
        <v>440</v>
      </c>
      <c r="K102" s="311" t="s">
        <v>212</v>
      </c>
      <c r="L102" s="246">
        <v>1</v>
      </c>
      <c r="M102" s="247">
        <v>4500</v>
      </c>
      <c r="N102" s="312">
        <f>ROUND(L102*M102,0)</f>
        <v>4500</v>
      </c>
      <c r="O102" s="624">
        <f t="shared" si="80"/>
        <v>0</v>
      </c>
      <c r="Q102" s="243" t="s">
        <v>439</v>
      </c>
      <c r="R102" s="244" t="s">
        <v>440</v>
      </c>
      <c r="S102" s="311" t="s">
        <v>212</v>
      </c>
      <c r="T102" s="246">
        <v>1</v>
      </c>
      <c r="U102" s="247">
        <v>3857</v>
      </c>
      <c r="V102" s="312">
        <f>ROUND(T102*U102,0)</f>
        <v>3857</v>
      </c>
      <c r="W102" s="624">
        <f t="shared" si="81"/>
        <v>0</v>
      </c>
      <c r="Y102" s="243" t="s">
        <v>439</v>
      </c>
      <c r="Z102" s="244" t="s">
        <v>440</v>
      </c>
      <c r="AA102" s="311" t="s">
        <v>212</v>
      </c>
      <c r="AB102" s="246">
        <v>1</v>
      </c>
      <c r="AC102" s="247">
        <v>2100</v>
      </c>
      <c r="AD102" s="312">
        <f>ROUND(AB102*AC102,0)</f>
        <v>2100</v>
      </c>
      <c r="AE102" s="624">
        <f t="shared" si="82"/>
        <v>0</v>
      </c>
      <c r="AG102" s="243" t="s">
        <v>439</v>
      </c>
      <c r="AH102" s="244" t="s">
        <v>440</v>
      </c>
      <c r="AI102" s="311" t="s">
        <v>212</v>
      </c>
      <c r="AJ102" s="246">
        <v>1</v>
      </c>
      <c r="AK102" s="247">
        <v>4500</v>
      </c>
      <c r="AL102" s="312">
        <f>ROUND(AJ102*AK102,0)</f>
        <v>4500</v>
      </c>
      <c r="AM102" s="624">
        <f t="shared" si="83"/>
        <v>0</v>
      </c>
      <c r="AO102" s="243" t="s">
        <v>439</v>
      </c>
      <c r="AP102" s="244" t="s">
        <v>440</v>
      </c>
      <c r="AQ102" s="311" t="s">
        <v>212</v>
      </c>
      <c r="AR102" s="246">
        <v>1</v>
      </c>
      <c r="AS102" s="247">
        <v>3500</v>
      </c>
      <c r="AT102" s="312">
        <f>ROUND(AR102*AS102,0)</f>
        <v>3500</v>
      </c>
      <c r="AU102" s="624">
        <f t="shared" si="84"/>
        <v>0</v>
      </c>
      <c r="AW102" s="243" t="s">
        <v>439</v>
      </c>
      <c r="AX102" s="254" t="s">
        <v>440</v>
      </c>
      <c r="AY102" s="311" t="s">
        <v>212</v>
      </c>
      <c r="AZ102" s="246">
        <v>1</v>
      </c>
      <c r="BA102" s="255">
        <v>18480</v>
      </c>
      <c r="BB102" s="313">
        <f>ROUND(AZ102*BA102,0)</f>
        <v>18480</v>
      </c>
      <c r="BC102" s="624">
        <f t="shared" si="85"/>
        <v>0</v>
      </c>
      <c r="BE102" s="243" t="s">
        <v>439</v>
      </c>
      <c r="BF102" s="244" t="s">
        <v>440</v>
      </c>
      <c r="BG102" s="311" t="s">
        <v>212</v>
      </c>
      <c r="BH102" s="246">
        <v>1</v>
      </c>
      <c r="BI102" s="247">
        <v>3200</v>
      </c>
      <c r="BJ102" s="312">
        <f>ROUND(BH102*BI102,0)</f>
        <v>3200</v>
      </c>
      <c r="BK102" s="624">
        <f t="shared" si="86"/>
        <v>0</v>
      </c>
      <c r="BM102" s="243" t="s">
        <v>439</v>
      </c>
      <c r="BN102" s="244" t="s">
        <v>440</v>
      </c>
      <c r="BO102" s="311" t="s">
        <v>212</v>
      </c>
      <c r="BP102" s="246">
        <v>1</v>
      </c>
      <c r="BQ102" s="247">
        <v>3100</v>
      </c>
      <c r="BR102" s="312">
        <f>ROUND(BP102*BQ102,0)</f>
        <v>3100</v>
      </c>
      <c r="BS102" s="624">
        <f t="shared" si="87"/>
        <v>0</v>
      </c>
      <c r="BU102" s="243" t="s">
        <v>439</v>
      </c>
      <c r="BV102" s="244" t="s">
        <v>440</v>
      </c>
      <c r="BW102" s="311" t="s">
        <v>212</v>
      </c>
      <c r="BX102" s="246">
        <v>1</v>
      </c>
      <c r="BY102" s="247">
        <v>3150</v>
      </c>
      <c r="BZ102" s="312">
        <f>ROUND(BX102*BY102,0)</f>
        <v>3150</v>
      </c>
      <c r="CA102" s="624">
        <f t="shared" si="88"/>
        <v>0</v>
      </c>
      <c r="CC102" s="243" t="s">
        <v>439</v>
      </c>
      <c r="CD102" s="244" t="s">
        <v>440</v>
      </c>
      <c r="CE102" s="311" t="s">
        <v>212</v>
      </c>
      <c r="CF102" s="246">
        <v>1</v>
      </c>
      <c r="CG102" s="247">
        <v>2500</v>
      </c>
      <c r="CH102" s="312">
        <f>ROUND(CF102*CG102,0)</f>
        <v>2500</v>
      </c>
      <c r="CI102" s="624">
        <f t="shared" si="89"/>
        <v>0</v>
      </c>
      <c r="CK102" s="243" t="s">
        <v>439</v>
      </c>
      <c r="CL102" s="244" t="s">
        <v>440</v>
      </c>
      <c r="CM102" s="311" t="s">
        <v>212</v>
      </c>
      <c r="CN102" s="246">
        <v>1</v>
      </c>
      <c r="CO102" s="247">
        <v>3200</v>
      </c>
      <c r="CP102" s="312">
        <f>ROUND(CN102*CO102,0)</f>
        <v>3200</v>
      </c>
      <c r="CQ102" s="624">
        <f t="shared" si="90"/>
        <v>0</v>
      </c>
      <c r="CS102" s="243" t="s">
        <v>439</v>
      </c>
      <c r="CT102" s="244" t="s">
        <v>440</v>
      </c>
      <c r="CU102" s="311" t="s">
        <v>212</v>
      </c>
      <c r="CV102" s="246">
        <v>1</v>
      </c>
      <c r="CW102" s="247">
        <v>3600</v>
      </c>
      <c r="CX102" s="312">
        <f>ROUND(CV102*CW102,0)</f>
        <v>3600</v>
      </c>
      <c r="CY102" s="624">
        <f t="shared" si="91"/>
        <v>0</v>
      </c>
      <c r="DA102" s="243" t="s">
        <v>439</v>
      </c>
      <c r="DB102" s="244" t="s">
        <v>440</v>
      </c>
      <c r="DC102" s="311" t="s">
        <v>212</v>
      </c>
      <c r="DD102" s="246">
        <v>1</v>
      </c>
      <c r="DE102" s="247">
        <v>2820</v>
      </c>
      <c r="DF102" s="312">
        <f>ROUND(DD102*DE102,0)</f>
        <v>2820</v>
      </c>
      <c r="DG102" s="624">
        <f t="shared" si="92"/>
        <v>0</v>
      </c>
      <c r="DI102" s="257" t="s">
        <v>439</v>
      </c>
      <c r="DJ102" s="258" t="s">
        <v>440</v>
      </c>
      <c r="DK102" s="245" t="s">
        <v>212</v>
      </c>
      <c r="DL102" s="246">
        <v>1</v>
      </c>
      <c r="DM102" s="259">
        <v>2650</v>
      </c>
      <c r="DN102" s="248">
        <f>ROUND(DL102*DM102,0)</f>
        <v>2650</v>
      </c>
      <c r="DO102" s="624">
        <f t="shared" si="93"/>
        <v>0</v>
      </c>
      <c r="DQ102" s="243" t="s">
        <v>439</v>
      </c>
      <c r="DR102" s="244" t="s">
        <v>440</v>
      </c>
      <c r="DS102" s="311" t="s">
        <v>212</v>
      </c>
      <c r="DT102" s="246">
        <v>1</v>
      </c>
      <c r="DU102" s="247">
        <v>3500</v>
      </c>
      <c r="DV102" s="312">
        <f>ROUND(DT102*DU102,0)</f>
        <v>3500</v>
      </c>
      <c r="DW102" s="624">
        <f t="shared" si="94"/>
        <v>0</v>
      </c>
    </row>
    <row r="103" spans="1:127" s="238" customFormat="1" ht="60.75" thickBot="1">
      <c r="A103" s="278" t="s">
        <v>443</v>
      </c>
      <c r="B103" s="289" t="s">
        <v>444</v>
      </c>
      <c r="C103" s="314" t="s">
        <v>168</v>
      </c>
      <c r="D103" s="246">
        <v>1</v>
      </c>
      <c r="E103" s="247">
        <v>0</v>
      </c>
      <c r="F103" s="316">
        <f>ROUND(D103*E103,0)</f>
        <v>0</v>
      </c>
      <c r="G103" s="624">
        <f t="shared" si="79"/>
        <v>1</v>
      </c>
      <c r="I103" s="278" t="s">
        <v>443</v>
      </c>
      <c r="J103" s="293" t="s">
        <v>444</v>
      </c>
      <c r="K103" s="314" t="s">
        <v>168</v>
      </c>
      <c r="L103" s="246">
        <v>1</v>
      </c>
      <c r="M103" s="247">
        <v>400000</v>
      </c>
      <c r="N103" s="316">
        <f>ROUND(L103*M103,0)</f>
        <v>400000</v>
      </c>
      <c r="O103" s="624">
        <f t="shared" si="80"/>
        <v>0</v>
      </c>
      <c r="Q103" s="278" t="s">
        <v>443</v>
      </c>
      <c r="R103" s="289" t="s">
        <v>444</v>
      </c>
      <c r="S103" s="314" t="s">
        <v>168</v>
      </c>
      <c r="T103" s="246">
        <v>1</v>
      </c>
      <c r="U103" s="247">
        <v>851750</v>
      </c>
      <c r="V103" s="316">
        <f>ROUND(T103*U103,0)</f>
        <v>851750</v>
      </c>
      <c r="W103" s="624">
        <f t="shared" si="81"/>
        <v>0</v>
      </c>
      <c r="Y103" s="278" t="s">
        <v>443</v>
      </c>
      <c r="Z103" s="289" t="s">
        <v>444</v>
      </c>
      <c r="AA103" s="314" t="s">
        <v>168</v>
      </c>
      <c r="AB103" s="246">
        <v>1</v>
      </c>
      <c r="AC103" s="247">
        <v>400000</v>
      </c>
      <c r="AD103" s="316">
        <f>ROUND(AB103*AC103,0)</f>
        <v>400000</v>
      </c>
      <c r="AE103" s="624">
        <f t="shared" si="82"/>
        <v>0</v>
      </c>
      <c r="AG103" s="278" t="s">
        <v>443</v>
      </c>
      <c r="AH103" s="289" t="s">
        <v>444</v>
      </c>
      <c r="AI103" s="314" t="s">
        <v>168</v>
      </c>
      <c r="AJ103" s="246">
        <v>1</v>
      </c>
      <c r="AK103" s="247">
        <v>1500000</v>
      </c>
      <c r="AL103" s="316">
        <f>ROUND(AJ103*AK103,0)</f>
        <v>1500000</v>
      </c>
      <c r="AM103" s="624">
        <f t="shared" si="83"/>
        <v>0</v>
      </c>
      <c r="AO103" s="278" t="s">
        <v>443</v>
      </c>
      <c r="AP103" s="289" t="s">
        <v>444</v>
      </c>
      <c r="AQ103" s="314" t="s">
        <v>168</v>
      </c>
      <c r="AR103" s="246">
        <v>1</v>
      </c>
      <c r="AS103" s="247">
        <v>346550</v>
      </c>
      <c r="AT103" s="316">
        <f>ROUND(AR103*AS103,0)</f>
        <v>346550</v>
      </c>
      <c r="AU103" s="624">
        <f t="shared" si="84"/>
        <v>0</v>
      </c>
      <c r="AW103" s="278" t="s">
        <v>443</v>
      </c>
      <c r="AX103" s="294" t="s">
        <v>444</v>
      </c>
      <c r="AY103" s="314" t="s">
        <v>168</v>
      </c>
      <c r="AZ103" s="246">
        <v>1</v>
      </c>
      <c r="BA103" s="255">
        <v>315000</v>
      </c>
      <c r="BB103" s="317">
        <f>ROUND(AZ103*BA103,0)</f>
        <v>315000</v>
      </c>
      <c r="BC103" s="624">
        <f t="shared" si="85"/>
        <v>0</v>
      </c>
      <c r="BE103" s="278" t="s">
        <v>443</v>
      </c>
      <c r="BF103" s="289" t="s">
        <v>444</v>
      </c>
      <c r="BG103" s="314" t="s">
        <v>168</v>
      </c>
      <c r="BH103" s="246">
        <v>1</v>
      </c>
      <c r="BI103" s="247">
        <v>340000</v>
      </c>
      <c r="BJ103" s="316">
        <f>ROUND(BH103*BI103,0)</f>
        <v>340000</v>
      </c>
      <c r="BK103" s="624">
        <f t="shared" si="86"/>
        <v>0</v>
      </c>
      <c r="BM103" s="278" t="s">
        <v>443</v>
      </c>
      <c r="BN103" s="289" t="s">
        <v>444</v>
      </c>
      <c r="BO103" s="314" t="s">
        <v>168</v>
      </c>
      <c r="BP103" s="246">
        <v>1</v>
      </c>
      <c r="BQ103" s="247">
        <v>350000</v>
      </c>
      <c r="BR103" s="316">
        <f>ROUND(BP103*BQ103,0)</f>
        <v>350000</v>
      </c>
      <c r="BS103" s="624">
        <f t="shared" si="87"/>
        <v>0</v>
      </c>
      <c r="BU103" s="278" t="s">
        <v>443</v>
      </c>
      <c r="BV103" s="289" t="s">
        <v>444</v>
      </c>
      <c r="BW103" s="314" t="s">
        <v>168</v>
      </c>
      <c r="BX103" s="246">
        <v>1</v>
      </c>
      <c r="BY103" s="247">
        <v>345000</v>
      </c>
      <c r="BZ103" s="316">
        <f>ROUND(BX103*BY103,0)</f>
        <v>345000</v>
      </c>
      <c r="CA103" s="624">
        <f t="shared" si="88"/>
        <v>0</v>
      </c>
      <c r="CC103" s="278" t="s">
        <v>443</v>
      </c>
      <c r="CD103" s="289" t="s">
        <v>444</v>
      </c>
      <c r="CE103" s="314" t="s">
        <v>168</v>
      </c>
      <c r="CF103" s="246">
        <v>1</v>
      </c>
      <c r="CG103" s="247">
        <v>400000</v>
      </c>
      <c r="CH103" s="316">
        <f>ROUND(CF103*CG103,0)</f>
        <v>400000</v>
      </c>
      <c r="CI103" s="624">
        <f t="shared" si="89"/>
        <v>0</v>
      </c>
      <c r="CK103" s="278" t="s">
        <v>443</v>
      </c>
      <c r="CL103" s="289" t="s">
        <v>444</v>
      </c>
      <c r="CM103" s="314" t="s">
        <v>168</v>
      </c>
      <c r="CN103" s="246">
        <v>1</v>
      </c>
      <c r="CO103" s="247">
        <v>250000</v>
      </c>
      <c r="CP103" s="316">
        <f>ROUND(CN103*CO103,0)</f>
        <v>250000</v>
      </c>
      <c r="CQ103" s="624">
        <f t="shared" si="90"/>
        <v>0</v>
      </c>
      <c r="CS103" s="278" t="s">
        <v>443</v>
      </c>
      <c r="CT103" s="289" t="s">
        <v>444</v>
      </c>
      <c r="CU103" s="314" t="s">
        <v>168</v>
      </c>
      <c r="CV103" s="246">
        <v>1</v>
      </c>
      <c r="CW103" s="247">
        <v>450000</v>
      </c>
      <c r="CX103" s="316">
        <f>ROUND(CV103*CW103,0)</f>
        <v>450000</v>
      </c>
      <c r="CY103" s="624">
        <f t="shared" si="91"/>
        <v>0</v>
      </c>
      <c r="DA103" s="278" t="s">
        <v>443</v>
      </c>
      <c r="DB103" s="289" t="s">
        <v>444</v>
      </c>
      <c r="DC103" s="314" t="s">
        <v>168</v>
      </c>
      <c r="DD103" s="246">
        <v>1</v>
      </c>
      <c r="DE103" s="247">
        <v>180000</v>
      </c>
      <c r="DF103" s="316">
        <f>ROUND(DD103*DE103,0)</f>
        <v>180000</v>
      </c>
      <c r="DG103" s="624">
        <f t="shared" si="92"/>
        <v>0</v>
      </c>
      <c r="DI103" s="286" t="s">
        <v>443</v>
      </c>
      <c r="DJ103" s="297" t="s">
        <v>444</v>
      </c>
      <c r="DK103" s="290" t="s">
        <v>168</v>
      </c>
      <c r="DL103" s="246">
        <v>1</v>
      </c>
      <c r="DM103" s="259">
        <v>500000</v>
      </c>
      <c r="DN103" s="292">
        <f>ROUND(DL103*DM103,0)</f>
        <v>500000</v>
      </c>
      <c r="DO103" s="624">
        <f t="shared" si="93"/>
        <v>0</v>
      </c>
      <c r="DQ103" s="278" t="s">
        <v>443</v>
      </c>
      <c r="DR103" s="289" t="s">
        <v>444</v>
      </c>
      <c r="DS103" s="314" t="s">
        <v>168</v>
      </c>
      <c r="DT103" s="246">
        <v>1</v>
      </c>
      <c r="DU103" s="247">
        <v>500000</v>
      </c>
      <c r="DV103" s="316">
        <f>ROUND(DT103*DU103,0)</f>
        <v>500000</v>
      </c>
      <c r="DW103" s="624">
        <f t="shared" si="94"/>
        <v>0</v>
      </c>
    </row>
    <row r="104" spans="1:127" s="238" customFormat="1" ht="61.5" thickTop="1" thickBot="1">
      <c r="A104" s="318" t="s">
        <v>446</v>
      </c>
      <c r="B104" s="279" t="s">
        <v>447</v>
      </c>
      <c r="C104" s="319" t="s">
        <v>168</v>
      </c>
      <c r="D104" s="246">
        <v>1</v>
      </c>
      <c r="E104" s="247">
        <v>0</v>
      </c>
      <c r="F104" s="321">
        <f>ROUND(D104*E104,0)</f>
        <v>0</v>
      </c>
      <c r="G104" s="624">
        <f t="shared" si="79"/>
        <v>1</v>
      </c>
      <c r="I104" s="318" t="s">
        <v>446</v>
      </c>
      <c r="J104" s="283" t="s">
        <v>447</v>
      </c>
      <c r="K104" s="319" t="s">
        <v>168</v>
      </c>
      <c r="L104" s="246">
        <v>1</v>
      </c>
      <c r="M104" s="247">
        <v>60000</v>
      </c>
      <c r="N104" s="321">
        <f>ROUND(L104*M104,0)</f>
        <v>60000</v>
      </c>
      <c r="O104" s="624">
        <f>IF(K104&lt;&gt;"",IF(M104=0,1,0),0)</f>
        <v>0</v>
      </c>
      <c r="Q104" s="318" t="s">
        <v>446</v>
      </c>
      <c r="R104" s="279" t="s">
        <v>447</v>
      </c>
      <c r="S104" s="319" t="s">
        <v>168</v>
      </c>
      <c r="T104" s="246">
        <v>1</v>
      </c>
      <c r="U104" s="247">
        <v>9698</v>
      </c>
      <c r="V104" s="321">
        <f>ROUND(T104*U104,0)</f>
        <v>9698</v>
      </c>
      <c r="W104" s="624">
        <f>IF(S104&lt;&gt;"",IF(U104=0,1,0),0)</f>
        <v>0</v>
      </c>
      <c r="Y104" s="318" t="s">
        <v>446</v>
      </c>
      <c r="Z104" s="279" t="s">
        <v>447</v>
      </c>
      <c r="AA104" s="319" t="s">
        <v>168</v>
      </c>
      <c r="AB104" s="246">
        <v>1</v>
      </c>
      <c r="AC104" s="247">
        <v>50000</v>
      </c>
      <c r="AD104" s="321">
        <f>ROUND(AB104*AC104,0)</f>
        <v>50000</v>
      </c>
      <c r="AE104" s="624">
        <f>IF(AA104&lt;&gt;"",IF(AC104=0,1,0),0)</f>
        <v>0</v>
      </c>
      <c r="AG104" s="318" t="s">
        <v>446</v>
      </c>
      <c r="AH104" s="279" t="s">
        <v>447</v>
      </c>
      <c r="AI104" s="319" t="s">
        <v>168</v>
      </c>
      <c r="AJ104" s="246">
        <v>1</v>
      </c>
      <c r="AK104" s="247">
        <v>50000</v>
      </c>
      <c r="AL104" s="321">
        <f>ROUND(AJ104*AK104,0)</f>
        <v>50000</v>
      </c>
      <c r="AM104" s="624">
        <f>IF(AI104&lt;&gt;"",IF(AK104=0,1,0),0)</f>
        <v>0</v>
      </c>
      <c r="AO104" s="318" t="s">
        <v>446</v>
      </c>
      <c r="AP104" s="279" t="s">
        <v>447</v>
      </c>
      <c r="AQ104" s="319" t="s">
        <v>168</v>
      </c>
      <c r="AR104" s="246">
        <v>1</v>
      </c>
      <c r="AS104" s="247">
        <v>44550</v>
      </c>
      <c r="AT104" s="321">
        <f>ROUND(AR104*AS104,0)</f>
        <v>44550</v>
      </c>
      <c r="AU104" s="624">
        <f>IF(AQ104&lt;&gt;"",IF(AS104=0,1,0),0)</f>
        <v>0</v>
      </c>
      <c r="AW104" s="318" t="s">
        <v>446</v>
      </c>
      <c r="AX104" s="284" t="s">
        <v>447</v>
      </c>
      <c r="AY104" s="319" t="s">
        <v>168</v>
      </c>
      <c r="AZ104" s="246">
        <v>1</v>
      </c>
      <c r="BA104" s="255">
        <v>16800</v>
      </c>
      <c r="BB104" s="322">
        <f>ROUND(AZ104*BA104,0)</f>
        <v>16800</v>
      </c>
      <c r="BC104" s="624">
        <f>IF(AY104&lt;&gt;"",IF(BA104=0,1,0),0)</f>
        <v>0</v>
      </c>
      <c r="BE104" s="318" t="s">
        <v>446</v>
      </c>
      <c r="BF104" s="279" t="s">
        <v>447</v>
      </c>
      <c r="BG104" s="319" t="s">
        <v>168</v>
      </c>
      <c r="BH104" s="246">
        <v>1</v>
      </c>
      <c r="BI104" s="247">
        <v>48000</v>
      </c>
      <c r="BJ104" s="321">
        <f>ROUND(BH104*BI104,0)</f>
        <v>48000</v>
      </c>
      <c r="BK104" s="624">
        <f>IF(BG104&lt;&gt;"",IF(BI104=0,1,0),0)</f>
        <v>0</v>
      </c>
      <c r="BM104" s="318" t="s">
        <v>446</v>
      </c>
      <c r="BN104" s="279" t="s">
        <v>447</v>
      </c>
      <c r="BO104" s="319" t="s">
        <v>168</v>
      </c>
      <c r="BP104" s="246">
        <v>1</v>
      </c>
      <c r="BQ104" s="247">
        <v>45000</v>
      </c>
      <c r="BR104" s="321">
        <f>ROUND(BP104*BQ104,0)</f>
        <v>45000</v>
      </c>
      <c r="BS104" s="624">
        <f>IF(BO104&lt;&gt;"",IF(BQ104=0,1,0),0)</f>
        <v>0</v>
      </c>
      <c r="BU104" s="318" t="s">
        <v>446</v>
      </c>
      <c r="BV104" s="279" t="s">
        <v>447</v>
      </c>
      <c r="BW104" s="319" t="s">
        <v>168</v>
      </c>
      <c r="BX104" s="246">
        <v>1</v>
      </c>
      <c r="BY104" s="247">
        <v>45000</v>
      </c>
      <c r="BZ104" s="321">
        <f>ROUND(BX104*BY104,0)</f>
        <v>45000</v>
      </c>
      <c r="CA104" s="624">
        <f>IF(BW104&lt;&gt;"",IF(BY104=0,1,0),0)</f>
        <v>0</v>
      </c>
      <c r="CC104" s="318" t="s">
        <v>446</v>
      </c>
      <c r="CD104" s="279" t="s">
        <v>447</v>
      </c>
      <c r="CE104" s="319" t="s">
        <v>168</v>
      </c>
      <c r="CF104" s="246">
        <v>1</v>
      </c>
      <c r="CG104" s="247">
        <v>80000</v>
      </c>
      <c r="CH104" s="321">
        <f>ROUND(CF104*CG104,0)</f>
        <v>80000</v>
      </c>
      <c r="CI104" s="624">
        <f>IF(CE104&lt;&gt;"",IF(CG104=0,1,0),0)</f>
        <v>0</v>
      </c>
      <c r="CK104" s="318" t="s">
        <v>446</v>
      </c>
      <c r="CL104" s="279" t="s">
        <v>447</v>
      </c>
      <c r="CM104" s="319" t="s">
        <v>168</v>
      </c>
      <c r="CN104" s="246">
        <v>1</v>
      </c>
      <c r="CO104" s="247">
        <v>105000</v>
      </c>
      <c r="CP104" s="321">
        <f>ROUND(CN104*CO104,0)</f>
        <v>105000</v>
      </c>
      <c r="CQ104" s="624">
        <f>IF(CM104&lt;&gt;"",IF(CO104=0,1,0),0)</f>
        <v>0</v>
      </c>
      <c r="CS104" s="318" t="s">
        <v>446</v>
      </c>
      <c r="CT104" s="279" t="s">
        <v>447</v>
      </c>
      <c r="CU104" s="319" t="s">
        <v>168</v>
      </c>
      <c r="CV104" s="246">
        <v>1</v>
      </c>
      <c r="CW104" s="247">
        <v>5600</v>
      </c>
      <c r="CX104" s="321">
        <f>ROUND(CV104*CW104,0)</f>
        <v>5600</v>
      </c>
      <c r="CY104" s="624">
        <f>IF(CU104&lt;&gt;"",IF(CW104=0,1,0),0)</f>
        <v>0</v>
      </c>
      <c r="DA104" s="318" t="s">
        <v>446</v>
      </c>
      <c r="DB104" s="279" t="s">
        <v>447</v>
      </c>
      <c r="DC104" s="319" t="s">
        <v>168</v>
      </c>
      <c r="DD104" s="246">
        <v>1</v>
      </c>
      <c r="DE104" s="247">
        <v>59900</v>
      </c>
      <c r="DF104" s="321">
        <f>ROUND(DD104*DE104,0)</f>
        <v>59900</v>
      </c>
      <c r="DG104" s="624">
        <f>IF(DC104&lt;&gt;"",IF(DE104=0,1,0),0)</f>
        <v>0</v>
      </c>
      <c r="DI104" s="323" t="s">
        <v>446</v>
      </c>
      <c r="DJ104" s="287" t="s">
        <v>447</v>
      </c>
      <c r="DK104" s="280" t="s">
        <v>168</v>
      </c>
      <c r="DL104" s="246">
        <v>1</v>
      </c>
      <c r="DM104" s="259">
        <v>25000</v>
      </c>
      <c r="DN104" s="325">
        <f>ROUND(DL104*DM104,0)</f>
        <v>25000</v>
      </c>
      <c r="DO104" s="624">
        <f>IF(DK104&lt;&gt;"",IF(DM104=0,1,0),0)</f>
        <v>0</v>
      </c>
      <c r="DQ104" s="318" t="s">
        <v>446</v>
      </c>
      <c r="DR104" s="279" t="s">
        <v>447</v>
      </c>
      <c r="DS104" s="319" t="s">
        <v>168</v>
      </c>
      <c r="DT104" s="246">
        <v>1</v>
      </c>
      <c r="DU104" s="247">
        <v>50000</v>
      </c>
      <c r="DV104" s="321">
        <f>ROUND(DT104*DU104,0)</f>
        <v>50000</v>
      </c>
      <c r="DW104" s="624">
        <f>IF(DS104&lt;&gt;"",IF(DU104=0,1,0),0)</f>
        <v>0</v>
      </c>
    </row>
    <row r="105" spans="1:127" ht="16.5" thickTop="1" thickBot="1">
      <c r="A105" s="845" t="s">
        <v>449</v>
      </c>
      <c r="B105" s="846"/>
      <c r="C105" s="846"/>
      <c r="D105" s="847"/>
      <c r="E105" s="399"/>
      <c r="F105" s="400">
        <f>SUM(F10:F104)</f>
        <v>0</v>
      </c>
      <c r="G105" s="401"/>
      <c r="I105" s="845" t="s">
        <v>449</v>
      </c>
      <c r="J105" s="846"/>
      <c r="K105" s="846"/>
      <c r="L105" s="847"/>
      <c r="M105" s="399"/>
      <c r="N105" s="400">
        <f>SUM(N10:N104)</f>
        <v>16784300</v>
      </c>
      <c r="O105" s="401"/>
      <c r="Q105" s="845" t="s">
        <v>449</v>
      </c>
      <c r="R105" s="846"/>
      <c r="S105" s="846"/>
      <c r="T105" s="847"/>
      <c r="U105" s="399"/>
      <c r="V105" s="400">
        <f>SUM(V10:V104)</f>
        <v>21714278</v>
      </c>
      <c r="W105" s="401"/>
      <c r="Y105" s="845" t="s">
        <v>449</v>
      </c>
      <c r="Z105" s="846"/>
      <c r="AA105" s="846"/>
      <c r="AB105" s="847"/>
      <c r="AC105" s="399"/>
      <c r="AD105" s="400">
        <f>SUM(AD10:AD104)</f>
        <v>20132390</v>
      </c>
      <c r="AE105" s="401"/>
      <c r="AG105" s="845" t="s">
        <v>449</v>
      </c>
      <c r="AH105" s="846"/>
      <c r="AI105" s="846"/>
      <c r="AJ105" s="847"/>
      <c r="AK105" s="399"/>
      <c r="AL105" s="400">
        <f>SUM(AL10:AL104)</f>
        <v>19345500</v>
      </c>
      <c r="AM105" s="401"/>
      <c r="AO105" s="845" t="s">
        <v>449</v>
      </c>
      <c r="AP105" s="846"/>
      <c r="AQ105" s="846"/>
      <c r="AR105" s="847"/>
      <c r="AS105" s="399"/>
      <c r="AT105" s="400">
        <f>SUM(AT10:AT104)</f>
        <v>20004000</v>
      </c>
      <c r="AU105" s="401"/>
      <c r="AW105" s="845" t="s">
        <v>449</v>
      </c>
      <c r="AX105" s="846"/>
      <c r="AY105" s="846"/>
      <c r="AZ105" s="847"/>
      <c r="BA105" s="402"/>
      <c r="BB105" s="400">
        <f>SUM(BB10:BB104)</f>
        <v>20502732</v>
      </c>
      <c r="BC105" s="401"/>
      <c r="BE105" s="845" t="s">
        <v>449</v>
      </c>
      <c r="BF105" s="846"/>
      <c r="BG105" s="846"/>
      <c r="BH105" s="847"/>
      <c r="BI105" s="399"/>
      <c r="BJ105" s="400">
        <f>SUM(BJ10:BJ104)</f>
        <v>20113750</v>
      </c>
      <c r="BK105" s="401"/>
      <c r="BM105" s="845" t="s">
        <v>449</v>
      </c>
      <c r="BN105" s="846"/>
      <c r="BO105" s="846"/>
      <c r="BP105" s="847"/>
      <c r="BQ105" s="399"/>
      <c r="BR105" s="400">
        <f>SUM(BR10:BR104)</f>
        <v>19896100</v>
      </c>
      <c r="BS105" s="401"/>
      <c r="BU105" s="845" t="s">
        <v>449</v>
      </c>
      <c r="BV105" s="846"/>
      <c r="BW105" s="846"/>
      <c r="BX105" s="847"/>
      <c r="BY105" s="399"/>
      <c r="BZ105" s="400">
        <f>SUM(BZ10:BZ104)</f>
        <v>19988450</v>
      </c>
      <c r="CA105" s="401"/>
      <c r="CC105" s="845" t="s">
        <v>449</v>
      </c>
      <c r="CD105" s="846"/>
      <c r="CE105" s="846"/>
      <c r="CF105" s="847"/>
      <c r="CG105" s="399"/>
      <c r="CH105" s="400">
        <f>SUM(CH10:CH104)</f>
        <v>16585000</v>
      </c>
      <c r="CI105" s="401"/>
      <c r="CK105" s="845" t="s">
        <v>449</v>
      </c>
      <c r="CL105" s="846"/>
      <c r="CM105" s="846"/>
      <c r="CN105" s="847"/>
      <c r="CO105" s="399"/>
      <c r="CP105" s="400">
        <f>SUM(CP10:CP104)</f>
        <v>19636364</v>
      </c>
      <c r="CQ105" s="401"/>
      <c r="CS105" s="845" t="s">
        <v>449</v>
      </c>
      <c r="CT105" s="846"/>
      <c r="CU105" s="846"/>
      <c r="CV105" s="847"/>
      <c r="CW105" s="399"/>
      <c r="CX105" s="400">
        <f>SUM(CX10:CX104)</f>
        <v>19691700</v>
      </c>
      <c r="CY105" s="401"/>
      <c r="DA105" s="845" t="s">
        <v>449</v>
      </c>
      <c r="DB105" s="846"/>
      <c r="DC105" s="846"/>
      <c r="DD105" s="847"/>
      <c r="DE105" s="399"/>
      <c r="DF105" s="400">
        <f>SUM(DF10:DF104)</f>
        <v>20312444</v>
      </c>
      <c r="DG105" s="401"/>
      <c r="DI105" s="877" t="s">
        <v>449</v>
      </c>
      <c r="DJ105" s="878"/>
      <c r="DK105" s="878"/>
      <c r="DL105" s="879"/>
      <c r="DM105" s="405"/>
      <c r="DN105" s="400">
        <f>SUM(DN10:DN104)</f>
        <v>21195150</v>
      </c>
      <c r="DO105" s="401"/>
      <c r="DQ105" s="845" t="s">
        <v>449</v>
      </c>
      <c r="DR105" s="846"/>
      <c r="DS105" s="846"/>
      <c r="DT105" s="847"/>
      <c r="DU105" s="399"/>
      <c r="DV105" s="400">
        <f>SUM(DV10:DV104)</f>
        <v>18665000</v>
      </c>
      <c r="DW105" s="401"/>
    </row>
    <row r="110" spans="1:127" s="629" customFormat="1" ht="22.5" customHeight="1">
      <c r="A110" s="627"/>
      <c r="B110" s="930" t="s">
        <v>78</v>
      </c>
      <c r="C110" s="930"/>
      <c r="D110" s="930"/>
      <c r="E110" s="930"/>
      <c r="F110" s="628" t="str">
        <f>+IF(SUM(G10:G104)=0,"OK","NO HABILITADO")</f>
        <v>NO HABILITADO</v>
      </c>
      <c r="G110" s="411"/>
      <c r="I110" s="627"/>
      <c r="J110" s="930" t="s">
        <v>78</v>
      </c>
      <c r="K110" s="930"/>
      <c r="L110" s="930"/>
      <c r="M110" s="930"/>
      <c r="N110" s="628" t="str">
        <f>+IF(SUM(O10:O104)=0,"OK","NO HABILITADO")</f>
        <v>OK</v>
      </c>
      <c r="O110" s="411"/>
      <c r="Q110" s="627"/>
      <c r="R110" s="930" t="s">
        <v>78</v>
      </c>
      <c r="S110" s="930"/>
      <c r="T110" s="930"/>
      <c r="U110" s="930"/>
      <c r="V110" s="628" t="str">
        <f>+IF(SUM(W10:W104)=0,"OK","NO HABILITADO")</f>
        <v>OK</v>
      </c>
      <c r="W110" s="411"/>
      <c r="Y110" s="627"/>
      <c r="Z110" s="930" t="s">
        <v>78</v>
      </c>
      <c r="AA110" s="930"/>
      <c r="AB110" s="930"/>
      <c r="AC110" s="930"/>
      <c r="AD110" s="628" t="str">
        <f>+IF(SUM(AE10:AE104)=0,"OK","NO HABILITADO")</f>
        <v>OK</v>
      </c>
      <c r="AE110" s="411"/>
      <c r="AG110" s="627"/>
      <c r="AH110" s="930" t="s">
        <v>78</v>
      </c>
      <c r="AI110" s="930"/>
      <c r="AJ110" s="930"/>
      <c r="AK110" s="930"/>
      <c r="AL110" s="628" t="str">
        <f>+IF(SUM(AM10:AM104)=0,"OK","NO HABILITADO")</f>
        <v>OK</v>
      </c>
      <c r="AM110" s="411"/>
      <c r="AO110" s="627"/>
      <c r="AP110" s="930" t="s">
        <v>78</v>
      </c>
      <c r="AQ110" s="930"/>
      <c r="AR110" s="930"/>
      <c r="AS110" s="930"/>
      <c r="AT110" s="628" t="str">
        <f>+IF(SUM(AU10:AU104)=0,"OK","NO HABILITADO")</f>
        <v>OK</v>
      </c>
      <c r="AU110" s="411"/>
      <c r="AW110" s="627"/>
      <c r="AX110" s="930" t="s">
        <v>78</v>
      </c>
      <c r="AY110" s="930"/>
      <c r="AZ110" s="930"/>
      <c r="BA110" s="930"/>
      <c r="BB110" s="628" t="str">
        <f>+IF(SUM(BC10:BC104)=0,"OK","NO HABILITADO")</f>
        <v>OK</v>
      </c>
      <c r="BC110" s="411"/>
      <c r="BE110" s="627"/>
      <c r="BF110" s="930" t="s">
        <v>78</v>
      </c>
      <c r="BG110" s="930"/>
      <c r="BH110" s="930"/>
      <c r="BI110" s="930"/>
      <c r="BJ110" s="628" t="str">
        <f>+IF(SUM(BK10:BK104)=0,"OK","NO HABILITADO")</f>
        <v>OK</v>
      </c>
      <c r="BK110" s="411"/>
      <c r="BM110" s="627"/>
      <c r="BN110" s="930" t="s">
        <v>78</v>
      </c>
      <c r="BO110" s="930"/>
      <c r="BP110" s="930"/>
      <c r="BQ110" s="930"/>
      <c r="BR110" s="628" t="str">
        <f>+IF(SUM(BS10:BS104)=0,"OK","NO HABILITADO")</f>
        <v>OK</v>
      </c>
      <c r="BS110" s="411"/>
      <c r="BU110" s="627"/>
      <c r="BV110" s="930" t="s">
        <v>78</v>
      </c>
      <c r="BW110" s="930"/>
      <c r="BX110" s="930"/>
      <c r="BY110" s="930"/>
      <c r="BZ110" s="628" t="str">
        <f>+IF(SUM(CA10:CA104)=0,"OK","NO HABILITADO")</f>
        <v>OK</v>
      </c>
      <c r="CA110" s="411"/>
      <c r="CC110" s="627"/>
      <c r="CD110" s="930" t="s">
        <v>78</v>
      </c>
      <c r="CE110" s="930"/>
      <c r="CF110" s="930"/>
      <c r="CG110" s="930"/>
      <c r="CH110" s="628" t="str">
        <f>+IF(SUM(CI10:CI104)=0,"OK","NO HABILITADO")</f>
        <v>OK</v>
      </c>
      <c r="CI110" s="411"/>
      <c r="CK110" s="627"/>
      <c r="CL110" s="930" t="s">
        <v>78</v>
      </c>
      <c r="CM110" s="930"/>
      <c r="CN110" s="930"/>
      <c r="CO110" s="930"/>
      <c r="CP110" s="628" t="str">
        <f>+IF(SUM(CQ10:CQ104)=0,"OK","NO HABILITADO")</f>
        <v>OK</v>
      </c>
      <c r="CQ110" s="411"/>
      <c r="CS110" s="627"/>
      <c r="CT110" s="930" t="s">
        <v>78</v>
      </c>
      <c r="CU110" s="930"/>
      <c r="CV110" s="930"/>
      <c r="CW110" s="930"/>
      <c r="CX110" s="628" t="str">
        <f>+IF(SUM(CY10:CY104)=0,"OK","NO HABILITADO")</f>
        <v>OK</v>
      </c>
      <c r="CY110" s="411"/>
      <c r="DA110" s="627"/>
      <c r="DB110" s="930" t="s">
        <v>78</v>
      </c>
      <c r="DC110" s="930"/>
      <c r="DD110" s="930"/>
      <c r="DE110" s="930"/>
      <c r="DF110" s="628" t="str">
        <f>+IF(SUM(DG10:DG104)=0,"OK","NO HABILITADO")</f>
        <v>OK</v>
      </c>
      <c r="DG110" s="411"/>
      <c r="DI110" s="627"/>
      <c r="DJ110" s="930" t="s">
        <v>78</v>
      </c>
      <c r="DK110" s="930"/>
      <c r="DL110" s="930"/>
      <c r="DM110" s="930"/>
      <c r="DN110" s="628" t="str">
        <f>+IF(SUM(DO10:DO104)=0,"OK","NO HABILITADO")</f>
        <v>OK</v>
      </c>
      <c r="DO110" s="411"/>
      <c r="DQ110" s="627"/>
      <c r="DR110" s="930" t="s">
        <v>78</v>
      </c>
      <c r="DS110" s="930"/>
      <c r="DT110" s="930"/>
      <c r="DU110" s="930"/>
      <c r="DV110" s="628" t="str">
        <f>+IF(SUM(DW10:DW104)=0,"OK","NO HABILITADO")</f>
        <v>OK</v>
      </c>
      <c r="DW110" s="411"/>
    </row>
    <row r="111" spans="1:127" s="417" customFormat="1" ht="22.5" customHeight="1">
      <c r="A111" s="413"/>
      <c r="B111" s="930" t="s">
        <v>101</v>
      </c>
      <c r="C111" s="930"/>
      <c r="D111" s="930"/>
      <c r="E111" s="930"/>
      <c r="F111" s="628" t="str">
        <f>+IF(F105&gt;'10. EVALUACIÓN'!$C$8,"NO HABILITADO","OK")</f>
        <v>OK</v>
      </c>
      <c r="G111" s="411"/>
      <c r="I111" s="413"/>
      <c r="J111" s="930" t="s">
        <v>101</v>
      </c>
      <c r="K111" s="930"/>
      <c r="L111" s="930"/>
      <c r="M111" s="930"/>
      <c r="N111" s="628" t="str">
        <f>+IF(N105&gt;'10. EVALUACIÓN'!$C$8,"NO HABILITADO","OK")</f>
        <v>OK</v>
      </c>
      <c r="O111" s="411"/>
      <c r="Q111" s="413"/>
      <c r="R111" s="930" t="s">
        <v>101</v>
      </c>
      <c r="S111" s="930"/>
      <c r="T111" s="930"/>
      <c r="U111" s="930"/>
      <c r="V111" s="628" t="str">
        <f>+IF(V105&gt;'10. EVALUACIÓN'!$C$8,"NO HABILITADO","OK")</f>
        <v>OK</v>
      </c>
      <c r="W111" s="411"/>
      <c r="Y111" s="413"/>
      <c r="Z111" s="930" t="s">
        <v>101</v>
      </c>
      <c r="AA111" s="930"/>
      <c r="AB111" s="930"/>
      <c r="AC111" s="930"/>
      <c r="AD111" s="628" t="str">
        <f>+IF(AD105&gt;'10. EVALUACIÓN'!$C$8,"NO HABILITADO","OK")</f>
        <v>OK</v>
      </c>
      <c r="AE111" s="411"/>
      <c r="AG111" s="413"/>
      <c r="AH111" s="930" t="s">
        <v>101</v>
      </c>
      <c r="AI111" s="930"/>
      <c r="AJ111" s="930"/>
      <c r="AK111" s="930"/>
      <c r="AL111" s="628" t="str">
        <f>+IF(AL105&gt;'10. EVALUACIÓN'!$C$8,"NO HABILITADO","OK")</f>
        <v>OK</v>
      </c>
      <c r="AM111" s="411"/>
      <c r="AO111" s="413"/>
      <c r="AP111" s="930" t="s">
        <v>101</v>
      </c>
      <c r="AQ111" s="930"/>
      <c r="AR111" s="930"/>
      <c r="AS111" s="930"/>
      <c r="AT111" s="628" t="str">
        <f>+IF(AT105&gt;'10. EVALUACIÓN'!$C$8,"NO HABILITADO","OK")</f>
        <v>OK</v>
      </c>
      <c r="AU111" s="411"/>
      <c r="AW111" s="413"/>
      <c r="AX111" s="930" t="s">
        <v>101</v>
      </c>
      <c r="AY111" s="930"/>
      <c r="AZ111" s="930"/>
      <c r="BA111" s="930"/>
      <c r="BB111" s="628" t="str">
        <f>+IF(BB105&gt;'10. EVALUACIÓN'!$C$8,"NO HABILITADO","OK")</f>
        <v>OK</v>
      </c>
      <c r="BC111" s="411"/>
      <c r="BE111" s="413"/>
      <c r="BF111" s="930" t="s">
        <v>101</v>
      </c>
      <c r="BG111" s="930"/>
      <c r="BH111" s="930"/>
      <c r="BI111" s="930"/>
      <c r="BJ111" s="628" t="str">
        <f>+IF(BJ105&gt;'10. EVALUACIÓN'!$C$8,"NO HABILITADO","OK")</f>
        <v>OK</v>
      </c>
      <c r="BK111" s="411"/>
      <c r="BM111" s="413"/>
      <c r="BN111" s="930" t="s">
        <v>101</v>
      </c>
      <c r="BO111" s="930"/>
      <c r="BP111" s="930"/>
      <c r="BQ111" s="930"/>
      <c r="BR111" s="628" t="str">
        <f>+IF(BR105&gt;'10. EVALUACIÓN'!$C$8,"NO HABILITADO","OK")</f>
        <v>OK</v>
      </c>
      <c r="BS111" s="411"/>
      <c r="BU111" s="413"/>
      <c r="BV111" s="930" t="s">
        <v>101</v>
      </c>
      <c r="BW111" s="930"/>
      <c r="BX111" s="930"/>
      <c r="BY111" s="930"/>
      <c r="BZ111" s="628" t="str">
        <f>+IF(BZ105&gt;'10. EVALUACIÓN'!$C$8,"NO HABILITADO","OK")</f>
        <v>OK</v>
      </c>
      <c r="CA111" s="411"/>
      <c r="CC111" s="413"/>
      <c r="CD111" s="930" t="s">
        <v>101</v>
      </c>
      <c r="CE111" s="930"/>
      <c r="CF111" s="930"/>
      <c r="CG111" s="930"/>
      <c r="CH111" s="628" t="str">
        <f>+IF(CH105&gt;'10. EVALUACIÓN'!$C$8,"NO HABILITADO","OK")</f>
        <v>OK</v>
      </c>
      <c r="CI111" s="411"/>
      <c r="CK111" s="413"/>
      <c r="CL111" s="930" t="s">
        <v>101</v>
      </c>
      <c r="CM111" s="930"/>
      <c r="CN111" s="930"/>
      <c r="CO111" s="930"/>
      <c r="CP111" s="628" t="str">
        <f>+IF(CP105&gt;'10. EVALUACIÓN'!$C$8,"NO HABILITADO","OK")</f>
        <v>OK</v>
      </c>
      <c r="CQ111" s="411"/>
      <c r="CS111" s="413"/>
      <c r="CT111" s="930" t="s">
        <v>101</v>
      </c>
      <c r="CU111" s="930"/>
      <c r="CV111" s="930"/>
      <c r="CW111" s="930"/>
      <c r="CX111" s="628" t="str">
        <f>+IF(CX105&gt;'10. EVALUACIÓN'!$C$8,"NO HABILITADO","OK")</f>
        <v>OK</v>
      </c>
      <c r="CY111" s="411"/>
      <c r="DA111" s="413"/>
      <c r="DB111" s="930" t="s">
        <v>101</v>
      </c>
      <c r="DC111" s="930"/>
      <c r="DD111" s="930"/>
      <c r="DE111" s="930"/>
      <c r="DF111" s="628" t="str">
        <f>+IF(DF105&gt;'10. EVALUACIÓN'!$C$8,"NO HABILITADO","OK")</f>
        <v>OK</v>
      </c>
      <c r="DG111" s="411"/>
      <c r="DI111" s="413"/>
      <c r="DJ111" s="930" t="s">
        <v>101</v>
      </c>
      <c r="DK111" s="930"/>
      <c r="DL111" s="930"/>
      <c r="DM111" s="930"/>
      <c r="DN111" s="628" t="str">
        <f>+IF(DN105&gt;'10. EVALUACIÓN'!$C$8,"NO HABILITADO","OK")</f>
        <v>OK</v>
      </c>
      <c r="DO111" s="411"/>
      <c r="DQ111" s="413"/>
      <c r="DR111" s="930" t="s">
        <v>101</v>
      </c>
      <c r="DS111" s="930"/>
      <c r="DT111" s="930"/>
      <c r="DU111" s="930"/>
      <c r="DV111" s="628" t="str">
        <f>+IF(DV105&gt;'10. EVALUACIÓN'!$C$8,"NO HABILITADO","OK")</f>
        <v>OK</v>
      </c>
      <c r="DW111" s="411"/>
    </row>
    <row r="118" spans="1:6">
      <c r="A118" s="931" t="s">
        <v>545</v>
      </c>
      <c r="B118" s="931"/>
      <c r="C118" s="630" t="s">
        <v>526</v>
      </c>
      <c r="E118" s="631" t="s">
        <v>3</v>
      </c>
      <c r="F118" s="631" t="s">
        <v>549</v>
      </c>
    </row>
    <row r="119" spans="1:6">
      <c r="A119" s="419">
        <v>1</v>
      </c>
      <c r="B119" s="632" t="s">
        <v>530</v>
      </c>
      <c r="C119" s="419" t="str">
        <f>IF(AND(N110="OK",N111="OK"),"H","NH")</f>
        <v>H</v>
      </c>
      <c r="E119" s="419">
        <v>1</v>
      </c>
      <c r="F119" s="633">
        <f>N105</f>
        <v>16784300</v>
      </c>
    </row>
    <row r="120" spans="1:6">
      <c r="A120" s="419">
        <v>2</v>
      </c>
      <c r="B120" s="632" t="s">
        <v>531</v>
      </c>
      <c r="C120" s="419" t="str">
        <f>IF(AND(V110="OK",V111="OK"),"H","NH")</f>
        <v>H</v>
      </c>
      <c r="E120" s="419">
        <v>2</v>
      </c>
      <c r="F120" s="633">
        <f>V105</f>
        <v>21714278</v>
      </c>
    </row>
    <row r="121" spans="1:6">
      <c r="A121" s="419">
        <v>3</v>
      </c>
      <c r="B121" s="632" t="s">
        <v>532</v>
      </c>
      <c r="C121" s="419" t="str">
        <f>IF(AND(AD110="OK",AD111="OK"),"H","NH")</f>
        <v>H</v>
      </c>
      <c r="E121" s="419">
        <v>3</v>
      </c>
      <c r="F121" s="633">
        <f>AD105</f>
        <v>20132390</v>
      </c>
    </row>
    <row r="122" spans="1:6">
      <c r="A122" s="419">
        <v>4</v>
      </c>
      <c r="B122" s="632" t="s">
        <v>533</v>
      </c>
      <c r="C122" s="419" t="str">
        <f>IF(AND(AL110="OK",AL111="OK"),"H","NH")</f>
        <v>H</v>
      </c>
      <c r="E122" s="634">
        <v>4</v>
      </c>
      <c r="F122" s="633">
        <f>AL105</f>
        <v>19345500</v>
      </c>
    </row>
    <row r="123" spans="1:6">
      <c r="A123" s="419">
        <v>5</v>
      </c>
      <c r="B123" s="632" t="s">
        <v>534</v>
      </c>
      <c r="C123" s="419" t="str">
        <f>IF(AND(AT110="OK",AT111="OK"),"H","NH")</f>
        <v>H</v>
      </c>
      <c r="E123" s="634">
        <v>5</v>
      </c>
      <c r="F123" s="633">
        <f>AT105</f>
        <v>20004000</v>
      </c>
    </row>
    <row r="124" spans="1:6">
      <c r="A124" s="419">
        <v>6</v>
      </c>
      <c r="B124" s="632" t="s">
        <v>535</v>
      </c>
      <c r="C124" s="419" t="str">
        <f>IF(AND(BB110="OK",BB111="OK"),"H","NH")</f>
        <v>H</v>
      </c>
      <c r="E124" s="634">
        <v>6</v>
      </c>
      <c r="F124" s="633">
        <f>BB105</f>
        <v>20502732</v>
      </c>
    </row>
    <row r="125" spans="1:6">
      <c r="A125" s="419">
        <v>7</v>
      </c>
      <c r="B125" s="632" t="s">
        <v>536</v>
      </c>
      <c r="C125" s="419" t="str">
        <f>IF(AND(BJ110="OK",BJ111="OK"),"H","NH")</f>
        <v>H</v>
      </c>
      <c r="E125" s="634">
        <v>7</v>
      </c>
      <c r="F125" s="633">
        <f>BJ105</f>
        <v>20113750</v>
      </c>
    </row>
    <row r="126" spans="1:6">
      <c r="A126" s="419">
        <v>8</v>
      </c>
      <c r="B126" s="632" t="s">
        <v>537</v>
      </c>
      <c r="C126" s="419" t="str">
        <f>IF(AND(BR110="OK",BR111="OK"),"H","NH")</f>
        <v>H</v>
      </c>
      <c r="E126" s="634">
        <v>8</v>
      </c>
      <c r="F126" s="633">
        <f>BR105</f>
        <v>19896100</v>
      </c>
    </row>
    <row r="127" spans="1:6">
      <c r="A127" s="419">
        <v>9</v>
      </c>
      <c r="B127" s="632" t="s">
        <v>538</v>
      </c>
      <c r="C127" s="419" t="str">
        <f>IF(AND(BZ110="OK",BZ111="OK"),"H","NH")</f>
        <v>H</v>
      </c>
      <c r="E127" s="634">
        <v>9</v>
      </c>
      <c r="F127" s="633">
        <f>BZ105</f>
        <v>19988450</v>
      </c>
    </row>
    <row r="128" spans="1:6">
      <c r="A128" s="419">
        <v>10</v>
      </c>
      <c r="B128" s="632" t="s">
        <v>539</v>
      </c>
      <c r="C128" s="419" t="str">
        <f>IF(AND(CH110="OK",CH111="OK"),"H","NH")</f>
        <v>H</v>
      </c>
      <c r="E128" s="634">
        <v>10</v>
      </c>
      <c r="F128" s="633">
        <f>CH105</f>
        <v>16585000</v>
      </c>
    </row>
    <row r="129" spans="1:6">
      <c r="A129" s="419">
        <v>11</v>
      </c>
      <c r="B129" s="632" t="s">
        <v>540</v>
      </c>
      <c r="C129" s="419" t="str">
        <f>IF(AND(CP110="OK",CP111="OK"),"H","NH")</f>
        <v>H</v>
      </c>
      <c r="E129" s="634">
        <v>11</v>
      </c>
      <c r="F129" s="633">
        <f>CP105</f>
        <v>19636364</v>
      </c>
    </row>
    <row r="130" spans="1:6">
      <c r="A130" s="419">
        <v>12</v>
      </c>
      <c r="B130" s="632" t="s">
        <v>541</v>
      </c>
      <c r="C130" s="419" t="str">
        <f>IF(AND(CX110="OK",CX111="OK"),"H","NH")</f>
        <v>H</v>
      </c>
      <c r="E130" s="634">
        <v>12</v>
      </c>
      <c r="F130" s="633">
        <f>CX105</f>
        <v>19691700</v>
      </c>
    </row>
    <row r="131" spans="1:6">
      <c r="A131" s="419">
        <v>13</v>
      </c>
      <c r="B131" s="632" t="s">
        <v>542</v>
      </c>
      <c r="C131" s="419" t="str">
        <f>IF(AND(DF110="OK",DF111="OK"),"H","NH")</f>
        <v>H</v>
      </c>
      <c r="E131" s="634">
        <v>13</v>
      </c>
      <c r="F131" s="633">
        <f>DF105</f>
        <v>20312444</v>
      </c>
    </row>
    <row r="132" spans="1:6">
      <c r="A132" s="419">
        <v>14</v>
      </c>
      <c r="B132" s="632" t="s">
        <v>543</v>
      </c>
      <c r="C132" s="419" t="str">
        <f>IF(AND(DN110="OK",DN111="OK"),"H","NH")</f>
        <v>H</v>
      </c>
      <c r="E132" s="634">
        <v>14</v>
      </c>
      <c r="F132" s="633">
        <f>DN105</f>
        <v>21195150</v>
      </c>
    </row>
    <row r="133" spans="1:6">
      <c r="A133" s="419">
        <v>15</v>
      </c>
      <c r="B133" s="632" t="s">
        <v>544</v>
      </c>
      <c r="C133" s="419" t="str">
        <f>IF(AND(DV110="OK",DV111="OK"),"H","NH")</f>
        <v>H</v>
      </c>
      <c r="E133" s="634">
        <v>15</v>
      </c>
      <c r="F133" s="633">
        <f>DV105</f>
        <v>18665000</v>
      </c>
    </row>
    <row r="134" spans="1:6">
      <c r="C134" s="180"/>
    </row>
    <row r="135" spans="1:6">
      <c r="C135" s="180"/>
    </row>
    <row r="136" spans="1:6">
      <c r="C136" s="180"/>
    </row>
    <row r="228" spans="4:4">
      <c r="D228" s="181" t="e">
        <f>+'[2]Presupuesto Consolidado'!#REF!</f>
        <v>#REF!</v>
      </c>
    </row>
  </sheetData>
  <sheetProtection password="F30D" sheet="1" objects="1" scenarios="1" selectLockedCells="1" selectUnlockedCells="1"/>
  <mergeCells count="143">
    <mergeCell ref="A118:B118"/>
    <mergeCell ref="DB110:DE110"/>
    <mergeCell ref="DB111:DE111"/>
    <mergeCell ref="DJ110:DM110"/>
    <mergeCell ref="DJ111:DM111"/>
    <mergeCell ref="DR110:DU110"/>
    <mergeCell ref="DR111:DU111"/>
    <mergeCell ref="CD110:CG110"/>
    <mergeCell ref="CD111:CG111"/>
    <mergeCell ref="CL110:CO110"/>
    <mergeCell ref="CL111:CO111"/>
    <mergeCell ref="CT110:CW110"/>
    <mergeCell ref="CT111:CW111"/>
    <mergeCell ref="B110:E110"/>
    <mergeCell ref="B111:E111"/>
    <mergeCell ref="J110:M110"/>
    <mergeCell ref="J111:M111"/>
    <mergeCell ref="R110:U110"/>
    <mergeCell ref="R111:U111"/>
    <mergeCell ref="Z110:AC110"/>
    <mergeCell ref="BF110:BI110"/>
    <mergeCell ref="BF111:BI111"/>
    <mergeCell ref="BN110:BQ110"/>
    <mergeCell ref="BN111:BQ111"/>
    <mergeCell ref="CK3:CK4"/>
    <mergeCell ref="CL3:CL4"/>
    <mergeCell ref="CK5:CL8"/>
    <mergeCell ref="CS3:CS4"/>
    <mergeCell ref="CT3:CT4"/>
    <mergeCell ref="CS5:CT8"/>
    <mergeCell ref="BM3:BM4"/>
    <mergeCell ref="DI105:DL105"/>
    <mergeCell ref="BN3:BN4"/>
    <mergeCell ref="BM105:BP105"/>
    <mergeCell ref="BM5:BN8"/>
    <mergeCell ref="DA3:DA4"/>
    <mergeCell ref="DB3:DB4"/>
    <mergeCell ref="DA5:DB8"/>
    <mergeCell ref="DJ3:DJ4"/>
    <mergeCell ref="BV110:BY110"/>
    <mergeCell ref="BV111:BY111"/>
    <mergeCell ref="Z111:AC111"/>
    <mergeCell ref="AH110:AK110"/>
    <mergeCell ref="AH111:AK111"/>
    <mergeCell ref="AP110:AS110"/>
    <mergeCell ref="AP111:AS111"/>
    <mergeCell ref="AX110:BA110"/>
    <mergeCell ref="AX111:BA111"/>
    <mergeCell ref="DQ105:DT105"/>
    <mergeCell ref="BU105:BX105"/>
    <mergeCell ref="CC105:CF105"/>
    <mergeCell ref="CK105:CN105"/>
    <mergeCell ref="CS105:CV105"/>
    <mergeCell ref="DA105:DD105"/>
    <mergeCell ref="DK3:DN6"/>
    <mergeCell ref="CU7:CU8"/>
    <mergeCell ref="CV7:CX8"/>
    <mergeCell ref="DC7:DC8"/>
    <mergeCell ref="DD7:DF8"/>
    <mergeCell ref="BW3:BZ6"/>
    <mergeCell ref="CE3:CH6"/>
    <mergeCell ref="CM3:CP6"/>
    <mergeCell ref="CM7:CM8"/>
    <mergeCell ref="CN7:CP8"/>
    <mergeCell ref="BU3:BU4"/>
    <mergeCell ref="BV3:BV4"/>
    <mergeCell ref="BU5:BV8"/>
    <mergeCell ref="DQ3:DQ4"/>
    <mergeCell ref="DR3:DR4"/>
    <mergeCell ref="DQ5:DR8"/>
    <mergeCell ref="DI3:DI4"/>
    <mergeCell ref="DI5:DJ8"/>
    <mergeCell ref="Q105:T105"/>
    <mergeCell ref="Y105:AB105"/>
    <mergeCell ref="AG105:AJ105"/>
    <mergeCell ref="AO105:AR105"/>
    <mergeCell ref="AW105:AZ105"/>
    <mergeCell ref="BE105:BH105"/>
    <mergeCell ref="AA3:AD6"/>
    <mergeCell ref="AI3:AL6"/>
    <mergeCell ref="AQ3:AT6"/>
    <mergeCell ref="AI7:AI8"/>
    <mergeCell ref="AJ7:AL8"/>
    <mergeCell ref="AQ7:AQ8"/>
    <mergeCell ref="AR7:AT8"/>
    <mergeCell ref="Y5:Z8"/>
    <mergeCell ref="AG3:AG4"/>
    <mergeCell ref="AH3:AH4"/>
    <mergeCell ref="AG5:AH8"/>
    <mergeCell ref="AO3:AO4"/>
    <mergeCell ref="AP3:AP4"/>
    <mergeCell ref="AO5:AP8"/>
    <mergeCell ref="AW3:AW4"/>
    <mergeCell ref="AX3:AX4"/>
    <mergeCell ref="BE5:BF8"/>
    <mergeCell ref="A105:D105"/>
    <mergeCell ref="I105:L105"/>
    <mergeCell ref="DK7:DK8"/>
    <mergeCell ref="DL7:DN8"/>
    <mergeCell ref="DS7:DS8"/>
    <mergeCell ref="DT7:DV8"/>
    <mergeCell ref="BO7:BO8"/>
    <mergeCell ref="BP7:BR8"/>
    <mergeCell ref="BW7:BW8"/>
    <mergeCell ref="BX7:BZ8"/>
    <mergeCell ref="CE7:CE8"/>
    <mergeCell ref="CF7:CH8"/>
    <mergeCell ref="CC5:CD8"/>
    <mergeCell ref="DS3:DV6"/>
    <mergeCell ref="C7:C8"/>
    <mergeCell ref="D7:F8"/>
    <mergeCell ref="K7:K8"/>
    <mergeCell ref="L7:N8"/>
    <mergeCell ref="S7:S8"/>
    <mergeCell ref="T7:V8"/>
    <mergeCell ref="AA7:AA8"/>
    <mergeCell ref="AB7:AD8"/>
    <mergeCell ref="CU3:CX6"/>
    <mergeCell ref="DC3:DF6"/>
    <mergeCell ref="A3:B8"/>
    <mergeCell ref="C3:F6"/>
    <mergeCell ref="K3:N6"/>
    <mergeCell ref="S3:V6"/>
    <mergeCell ref="CC3:CC4"/>
    <mergeCell ref="CD3:CD4"/>
    <mergeCell ref="AY3:BB6"/>
    <mergeCell ref="BG3:BJ6"/>
    <mergeCell ref="BO3:BR6"/>
    <mergeCell ref="AY7:AY8"/>
    <mergeCell ref="AZ7:BB8"/>
    <mergeCell ref="BG7:BG8"/>
    <mergeCell ref="BH7:BJ8"/>
    <mergeCell ref="I3:I4"/>
    <mergeCell ref="J3:J4"/>
    <mergeCell ref="I5:J8"/>
    <mergeCell ref="Q3:Q4"/>
    <mergeCell ref="R3:R4"/>
    <mergeCell ref="Q5:R8"/>
    <mergeCell ref="Y3:Y4"/>
    <mergeCell ref="Z3:Z4"/>
    <mergeCell ref="AW5:AX8"/>
    <mergeCell ref="BE3:BE4"/>
    <mergeCell ref="BF3:BF4"/>
  </mergeCells>
  <conditionalFormatting sqref="F110">
    <cfRule type="cellIs" dxfId="68" priority="95" operator="equal">
      <formula>"OK"</formula>
    </cfRule>
    <cfRule type="cellIs" dxfId="67" priority="96" operator="equal">
      <formula>"NO HABILITADO"</formula>
    </cfRule>
  </conditionalFormatting>
  <conditionalFormatting sqref="F111">
    <cfRule type="cellIs" dxfId="66" priority="93" operator="equal">
      <formula>"OK"</formula>
    </cfRule>
    <cfRule type="cellIs" dxfId="65" priority="94" operator="equal">
      <formula>"NO HABILITADO"</formula>
    </cfRule>
  </conditionalFormatting>
  <conditionalFormatting sqref="N110">
    <cfRule type="cellIs" dxfId="64" priority="91" operator="equal">
      <formula>"OK"</formula>
    </cfRule>
    <cfRule type="cellIs" dxfId="63" priority="92" operator="equal">
      <formula>"NO HABILITADO"</formula>
    </cfRule>
  </conditionalFormatting>
  <conditionalFormatting sqref="N111">
    <cfRule type="cellIs" dxfId="62" priority="89" operator="equal">
      <formula>"OK"</formula>
    </cfRule>
    <cfRule type="cellIs" dxfId="61" priority="90" operator="equal">
      <formula>"NO HABILITADO"</formula>
    </cfRule>
  </conditionalFormatting>
  <conditionalFormatting sqref="V110">
    <cfRule type="cellIs" dxfId="60" priority="87" operator="equal">
      <formula>"OK"</formula>
    </cfRule>
    <cfRule type="cellIs" dxfId="59" priority="88" operator="equal">
      <formula>"NO HABILITADO"</formula>
    </cfRule>
  </conditionalFormatting>
  <conditionalFormatting sqref="V111">
    <cfRule type="cellIs" dxfId="58" priority="85" operator="equal">
      <formula>"OK"</formula>
    </cfRule>
    <cfRule type="cellIs" dxfId="57" priority="86" operator="equal">
      <formula>"NO HABILITADO"</formula>
    </cfRule>
  </conditionalFormatting>
  <conditionalFormatting sqref="AD110">
    <cfRule type="cellIs" dxfId="56" priority="51" operator="equal">
      <formula>"OK"</formula>
    </cfRule>
    <cfRule type="cellIs" dxfId="55" priority="52" operator="equal">
      <formula>"NO HABILITADO"</formula>
    </cfRule>
  </conditionalFormatting>
  <conditionalFormatting sqref="AD111">
    <cfRule type="cellIs" dxfId="54" priority="49" operator="equal">
      <formula>"OK"</formula>
    </cfRule>
    <cfRule type="cellIs" dxfId="53" priority="50" operator="equal">
      <formula>"NO HABILITADO"</formula>
    </cfRule>
  </conditionalFormatting>
  <conditionalFormatting sqref="AL110">
    <cfRule type="cellIs" dxfId="52" priority="47" operator="equal">
      <formula>"OK"</formula>
    </cfRule>
    <cfRule type="cellIs" dxfId="51" priority="48" operator="equal">
      <formula>"NO HABILITADO"</formula>
    </cfRule>
  </conditionalFormatting>
  <conditionalFormatting sqref="AL111">
    <cfRule type="cellIs" dxfId="50" priority="45" operator="equal">
      <formula>"OK"</formula>
    </cfRule>
    <cfRule type="cellIs" dxfId="49" priority="46" operator="equal">
      <formula>"NO HABILITADO"</formula>
    </cfRule>
  </conditionalFormatting>
  <conditionalFormatting sqref="AT110">
    <cfRule type="cellIs" dxfId="48" priority="43" operator="equal">
      <formula>"OK"</formula>
    </cfRule>
    <cfRule type="cellIs" dxfId="47" priority="44" operator="equal">
      <formula>"NO HABILITADO"</formula>
    </cfRule>
  </conditionalFormatting>
  <conditionalFormatting sqref="AT111">
    <cfRule type="cellIs" dxfId="46" priority="41" operator="equal">
      <formula>"OK"</formula>
    </cfRule>
    <cfRule type="cellIs" dxfId="45" priority="42" operator="equal">
      <formula>"NO HABILITADO"</formula>
    </cfRule>
  </conditionalFormatting>
  <conditionalFormatting sqref="BB110">
    <cfRule type="cellIs" dxfId="44" priority="39" operator="equal">
      <formula>"OK"</formula>
    </cfRule>
    <cfRule type="cellIs" dxfId="43" priority="40" operator="equal">
      <formula>"NO HABILITADO"</formula>
    </cfRule>
  </conditionalFormatting>
  <conditionalFormatting sqref="BB111">
    <cfRule type="cellIs" dxfId="42" priority="37" operator="equal">
      <formula>"OK"</formula>
    </cfRule>
    <cfRule type="cellIs" dxfId="41" priority="38" operator="equal">
      <formula>"NO HABILITADO"</formula>
    </cfRule>
  </conditionalFormatting>
  <conditionalFormatting sqref="BJ110">
    <cfRule type="cellIs" dxfId="40" priority="35" operator="equal">
      <formula>"OK"</formula>
    </cfRule>
    <cfRule type="cellIs" dxfId="39" priority="36" operator="equal">
      <formula>"NO HABILITADO"</formula>
    </cfRule>
  </conditionalFormatting>
  <conditionalFormatting sqref="BJ111">
    <cfRule type="cellIs" dxfId="38" priority="33" operator="equal">
      <formula>"OK"</formula>
    </cfRule>
    <cfRule type="cellIs" dxfId="37" priority="34" operator="equal">
      <formula>"NO HABILITADO"</formula>
    </cfRule>
  </conditionalFormatting>
  <conditionalFormatting sqref="BR110">
    <cfRule type="cellIs" dxfId="36" priority="31" operator="equal">
      <formula>"OK"</formula>
    </cfRule>
    <cfRule type="cellIs" dxfId="35" priority="32" operator="equal">
      <formula>"NO HABILITADO"</formula>
    </cfRule>
  </conditionalFormatting>
  <conditionalFormatting sqref="BR111">
    <cfRule type="cellIs" dxfId="34" priority="29" operator="equal">
      <formula>"OK"</formula>
    </cfRule>
    <cfRule type="cellIs" dxfId="33" priority="30" operator="equal">
      <formula>"NO HABILITADO"</formula>
    </cfRule>
  </conditionalFormatting>
  <conditionalFormatting sqref="BZ110">
    <cfRule type="cellIs" dxfId="32" priority="27" operator="equal">
      <formula>"OK"</formula>
    </cfRule>
    <cfRule type="cellIs" dxfId="31" priority="28" operator="equal">
      <formula>"NO HABILITADO"</formula>
    </cfRule>
  </conditionalFormatting>
  <conditionalFormatting sqref="BZ111">
    <cfRule type="cellIs" dxfId="30" priority="25" operator="equal">
      <formula>"OK"</formula>
    </cfRule>
    <cfRule type="cellIs" dxfId="29" priority="26" operator="equal">
      <formula>"NO HABILITADO"</formula>
    </cfRule>
  </conditionalFormatting>
  <conditionalFormatting sqref="CH110">
    <cfRule type="cellIs" dxfId="28" priority="23" operator="equal">
      <formula>"OK"</formula>
    </cfRule>
    <cfRule type="cellIs" dxfId="27" priority="24" operator="equal">
      <formula>"NO HABILITADO"</formula>
    </cfRule>
  </conditionalFormatting>
  <conditionalFormatting sqref="CH111">
    <cfRule type="cellIs" dxfId="26" priority="21" operator="equal">
      <formula>"OK"</formula>
    </cfRule>
    <cfRule type="cellIs" dxfId="25" priority="22" operator="equal">
      <formula>"NO HABILITADO"</formula>
    </cfRule>
  </conditionalFormatting>
  <conditionalFormatting sqref="CP110">
    <cfRule type="cellIs" dxfId="24" priority="19" operator="equal">
      <formula>"OK"</formula>
    </cfRule>
    <cfRule type="cellIs" dxfId="23" priority="20" operator="equal">
      <formula>"NO HABILITADO"</formula>
    </cfRule>
  </conditionalFormatting>
  <conditionalFormatting sqref="CP111">
    <cfRule type="cellIs" dxfId="22" priority="17" operator="equal">
      <formula>"OK"</formula>
    </cfRule>
    <cfRule type="cellIs" dxfId="21" priority="18" operator="equal">
      <formula>"NO HABILITADO"</formula>
    </cfRule>
  </conditionalFormatting>
  <conditionalFormatting sqref="CX110">
    <cfRule type="cellIs" dxfId="20" priority="15" operator="equal">
      <formula>"OK"</formula>
    </cfRule>
    <cfRule type="cellIs" dxfId="19" priority="16" operator="equal">
      <formula>"NO HABILITADO"</formula>
    </cfRule>
  </conditionalFormatting>
  <conditionalFormatting sqref="CX111">
    <cfRule type="cellIs" dxfId="18" priority="13" operator="equal">
      <formula>"OK"</formula>
    </cfRule>
    <cfRule type="cellIs" dxfId="17" priority="14" operator="equal">
      <formula>"NO HABILITADO"</formula>
    </cfRule>
  </conditionalFormatting>
  <conditionalFormatting sqref="DF110">
    <cfRule type="cellIs" dxfId="16" priority="11" operator="equal">
      <formula>"OK"</formula>
    </cfRule>
    <cfRule type="cellIs" dxfId="15" priority="12" operator="equal">
      <formula>"NO HABILITADO"</formula>
    </cfRule>
  </conditionalFormatting>
  <conditionalFormatting sqref="DF111">
    <cfRule type="cellIs" dxfId="14" priority="9" operator="equal">
      <formula>"OK"</formula>
    </cfRule>
    <cfRule type="cellIs" dxfId="13" priority="10" operator="equal">
      <formula>"NO HABILITADO"</formula>
    </cfRule>
  </conditionalFormatting>
  <conditionalFormatting sqref="DN110">
    <cfRule type="cellIs" dxfId="12" priority="7" operator="equal">
      <formula>"OK"</formula>
    </cfRule>
    <cfRule type="cellIs" dxfId="11" priority="8" operator="equal">
      <formula>"NO HABILITADO"</formula>
    </cfRule>
  </conditionalFormatting>
  <conditionalFormatting sqref="DN111">
    <cfRule type="cellIs" dxfId="10" priority="5" operator="equal">
      <formula>"OK"</formula>
    </cfRule>
    <cfRule type="cellIs" dxfId="9" priority="6" operator="equal">
      <formula>"NO HABILITADO"</formula>
    </cfRule>
  </conditionalFormatting>
  <conditionalFormatting sqref="DV110">
    <cfRule type="cellIs" dxfId="8" priority="3" operator="equal">
      <formula>"OK"</formula>
    </cfRule>
    <cfRule type="cellIs" dxfId="7" priority="4" operator="equal">
      <formula>"NO HABILITADO"</formula>
    </cfRule>
  </conditionalFormatting>
  <conditionalFormatting sqref="DV111">
    <cfRule type="cellIs" dxfId="6" priority="1" operator="equal">
      <formula>"OK"</formula>
    </cfRule>
    <cfRule type="cellIs" dxfId="5" priority="2" operator="equal">
      <formula>"NO HABILITADO"</formula>
    </cfRule>
  </conditionalFormatting>
  <pageMargins left="0.7" right="0.7" top="0.75" bottom="0.75" header="0.3" footer="0.3"/>
  <drawing r:id="rId1"/>
  <legacyDrawing r:id="rId2"/>
  <oleObjects>
    <mc:AlternateContent xmlns:mc="http://schemas.openxmlformats.org/markup-compatibility/2006">
      <mc:Choice Requires="x14">
        <oleObject shapeId="11265" r:id="rId3">
          <objectPr defaultSize="0" autoPict="0" r:id="rId4">
            <anchor moveWithCells="1" sizeWithCells="1">
              <from>
                <xdr:col>72</xdr:col>
                <xdr:colOff>466725</xdr:colOff>
                <xdr:row>4</xdr:row>
                <xdr:rowOff>152400</xdr:rowOff>
              </from>
              <to>
                <xdr:col>73</xdr:col>
                <xdr:colOff>809625</xdr:colOff>
                <xdr:row>7</xdr:row>
                <xdr:rowOff>257175</xdr:rowOff>
              </to>
            </anchor>
          </objectPr>
        </oleObject>
      </mc:Choice>
      <mc:Fallback>
        <oleObject shapeId="1126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27</vt:i4>
      </vt:variant>
    </vt:vector>
  </HeadingPairs>
  <TitlesOfParts>
    <vt:vector size="39" baseType="lpstr">
      <vt:lpstr>1_ENTREGA</vt:lpstr>
      <vt:lpstr>2_APERTURA DE SOBRES</vt:lpstr>
      <vt:lpstr>5,1. REQUISITOS JURÍDICOS</vt:lpstr>
      <vt:lpstr>5.2.1 EXPERIENCIA GRAL</vt:lpstr>
      <vt:lpstr>5.3 CAP FINANCIERA</vt:lpstr>
      <vt:lpstr>5.4 REQUISITOS COMERCIALES</vt:lpstr>
      <vt:lpstr>PRESUPUESTOS</vt:lpstr>
      <vt:lpstr>AU</vt:lpstr>
      <vt:lpstr>VALORES UNITARIOS</vt:lpstr>
      <vt:lpstr>RESUMEN</vt:lpstr>
      <vt:lpstr>Cálculo Pt2</vt:lpstr>
      <vt:lpstr>10. EVALUACIÓN</vt:lpstr>
      <vt:lpstr>AD_UTI</vt:lpstr>
      <vt:lpstr>'1_ENTREGA'!Área_de_impresión</vt:lpstr>
      <vt:lpstr>'2_APERTURA DE SOBRES'!Área_de_impresión</vt:lpstr>
      <vt:lpstr>C_FINANCIERA</vt:lpstr>
      <vt:lpstr>COSTO_D</vt:lpstr>
      <vt:lpstr>ESTATUS</vt:lpstr>
      <vt:lpstr>EXPERIENCIA</vt:lpstr>
      <vt:lpstr>ITEMS_REPRE</vt:lpstr>
      <vt:lpstr>OFERENTE_1</vt:lpstr>
      <vt:lpstr>OFERENTE_10</vt:lpstr>
      <vt:lpstr>OFERENTE_11</vt:lpstr>
      <vt:lpstr>OFERENTE_12</vt:lpstr>
      <vt:lpstr>OFERENTE_13</vt:lpstr>
      <vt:lpstr>OFERENTE_14</vt:lpstr>
      <vt:lpstr>OFERENTE_15</vt:lpstr>
      <vt:lpstr>OFERENTE_2</vt:lpstr>
      <vt:lpstr>OFERENTE_3</vt:lpstr>
      <vt:lpstr>OFERENTE_4</vt:lpstr>
      <vt:lpstr>OFERENTE_5</vt:lpstr>
      <vt:lpstr>OFERENTE_6</vt:lpstr>
      <vt:lpstr>OFERENTE_7</vt:lpstr>
      <vt:lpstr>OFERENTE_8</vt:lpstr>
      <vt:lpstr>OFERENTE_9</vt:lpstr>
      <vt:lpstr>OFERENTES</vt:lpstr>
      <vt:lpstr>R_COMERCIALES</vt:lpstr>
      <vt:lpstr>UNITARIOS</vt:lpstr>
      <vt:lpstr>V_PRESUPUESTO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dc:creator>
  <cp:lastModifiedBy>Aleja.Portocarrero</cp:lastModifiedBy>
  <cp:lastPrinted>2019-07-29T23:52:42Z</cp:lastPrinted>
  <dcterms:created xsi:type="dcterms:W3CDTF">2013-08-04T21:27:49Z</dcterms:created>
  <dcterms:modified xsi:type="dcterms:W3CDTF">2019-08-09T13:11:19Z</dcterms:modified>
</cp:coreProperties>
</file>